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1.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2.xml" ContentType="application/vnd.openxmlformats-officedocument.drawing+xml"/>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empra.sharepoint.com/teams/transmissionrevenue/2024/TO6/Formula Rate Blank Spreadsheet/"/>
    </mc:Choice>
  </mc:AlternateContent>
  <xr:revisionPtr revIDLastSave="11" documentId="8_{939FC3D1-1DFC-40E5-B196-531EA940E767}" xr6:coauthVersionLast="47" xr6:coauthVersionMax="47" xr10:uidLastSave="{56D201C6-D7A3-46FA-BD65-A4B8EBCA8E76}"/>
  <bookViews>
    <workbookView xWindow="900" yWindow="255" windowWidth="27720" windowHeight="14895" tabRatio="783" xr2:uid="{858A8703-D568-49B1-BED3-8F4A955BB7EC}"/>
  </bookViews>
  <sheets>
    <sheet name="BK-1 Retail TRR" sheetId="132" r:id="rId1"/>
    <sheet name="BK-2 ISO TRR" sheetId="133" r:id="rId2"/>
    <sheet name="Stmt AD" sheetId="2" r:id="rId3"/>
    <sheet name="Stmt AE" sheetId="22" r:id="rId4"/>
    <sheet name="Stmt AF" sheetId="34" r:id="rId5"/>
    <sheet name="AF-1" sheetId="152" r:id="rId6"/>
    <sheet name="AF-2" sheetId="151" r:id="rId7"/>
    <sheet name="Stmt AG" sheetId="38" r:id="rId8"/>
    <sheet name="Stmt AH" sheetId="40" r:id="rId9"/>
    <sheet name="Stmt AI" sheetId="45" r:id="rId10"/>
    <sheet name="Stmt AJ" sheetId="46" r:id="rId11"/>
    <sheet name="Stmt AK" sheetId="66" r:id="rId12"/>
    <sheet name="Stmt AL" sheetId="69" r:id="rId13"/>
    <sheet name="Stmt AM" sheetId="72" r:id="rId14"/>
    <sheet name="Stmt AQ" sheetId="74" r:id="rId15"/>
    <sheet name="Stmt AR" sheetId="75" r:id="rId16"/>
    <sheet name="AR-1" sheetId="153" r:id="rId17"/>
    <sheet name="Stmt AT" sheetId="176" r:id="rId18"/>
    <sheet name="AT-1" sheetId="177" r:id="rId19"/>
    <sheet name="Stmt AU" sheetId="77" r:id="rId20"/>
    <sheet name="Stmt AV" sheetId="82" r:id="rId21"/>
    <sheet name="Stmt Misc." sheetId="137" r:id="rId22"/>
    <sheet name="Order 864-1" sheetId="171" r:id="rId23"/>
    <sheet name="Order 864-2" sheetId="172" r:id="rId24"/>
    <sheet name="Order 864-3" sheetId="173" r:id="rId25"/>
    <sheet name="Order 864-4" sheetId="174" r:id="rId26"/>
    <sheet name="True-Up" sheetId="140" r:id="rId27"/>
    <sheet name="Interest TU BP" sheetId="141" r:id="rId28"/>
    <sheet name="Interest TU CY" sheetId="142" r:id="rId29"/>
    <sheet name="TOX Stmt AF Proration" sheetId="157" r:id="rId30"/>
    <sheet name="Summary of HV-LV Splits" sheetId="118" r:id="rId31"/>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0">'BK-1 Retail TRR'!$A$1:$H$338</definedName>
    <definedName name="_xlnm.Print_Area" localSheetId="1">'BK-2 ISO TRR'!$A$1:$J$50</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9">"3HLUHWD7UCRUUESL6DDMKVCIX"</definedName>
    <definedName name="SAPBEXwbID" localSheetId="11">"3HLUHWD7UCRUUESL6DDMKVCIX"</definedName>
    <definedName name="SAPBEXwbID" localSheetId="15">"3OI398WBFRH41IFEVHKOMVZ17"</definedName>
    <definedName name="SAPBEXwbID" localSheetId="17">"3OI398WBFRH41IFEVHKOMVZ17"</definedName>
    <definedName name="SAPBEXwbID" localSheetId="19">"3GYSU24DE0L8OAD9MMA71DS87"</definedName>
    <definedName name="SAPBEXwbID" localSheetId="20">"3OI398WBFRH41IFEVHKOMVZ17"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0" l="1"/>
  <c r="E51" i="40"/>
  <c r="H50" i="40"/>
  <c r="H51" i="40" s="1"/>
  <c r="A50" i="40"/>
  <c r="A51" i="40" s="1"/>
  <c r="E26" i="40"/>
  <c r="G25" i="157" l="1"/>
  <c r="G24" i="157"/>
  <c r="G23" i="157"/>
  <c r="G22" i="157"/>
  <c r="G21" i="157"/>
  <c r="G20" i="157"/>
  <c r="G19" i="157"/>
  <c r="G18" i="157"/>
  <c r="G17" i="157"/>
  <c r="G16" i="157"/>
  <c r="G15" i="157"/>
  <c r="G14" i="157"/>
  <c r="H14" i="177" l="1"/>
  <c r="H28" i="177"/>
  <c r="H21" i="177"/>
  <c r="B5" i="177" l="1"/>
  <c r="J39" i="69" l="1"/>
  <c r="J40" i="69" s="1"/>
  <c r="J41" i="69" s="1"/>
  <c r="J42" i="69" s="1"/>
  <c r="J43" i="69" s="1"/>
  <c r="J44" i="69" s="1"/>
  <c r="G272" i="82"/>
  <c r="G259" i="82"/>
  <c r="G269" i="82"/>
  <c r="G180" i="82"/>
  <c r="C101" i="82"/>
  <c r="E102" i="82"/>
  <c r="C63" i="82"/>
  <c r="E64" i="82"/>
  <c r="I25" i="34" l="1"/>
  <c r="E253" i="132" s="1"/>
  <c r="E208" i="132" l="1"/>
  <c r="H207" i="132" l="1"/>
  <c r="H208" i="132" s="1"/>
  <c r="H209" i="132" s="1"/>
  <c r="A207" i="132"/>
  <c r="A208" i="132" s="1"/>
  <c r="H252" i="132" l="1"/>
  <c r="A252" i="132"/>
  <c r="H210" i="132"/>
  <c r="A209" i="132"/>
  <c r="A210" i="132" s="1"/>
  <c r="H253" i="132" l="1"/>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74" i="132" s="1"/>
  <c r="H275" i="132" s="1"/>
  <c r="H276" i="132" s="1"/>
  <c r="H277" i="132" s="1"/>
  <c r="H278" i="132" s="1"/>
  <c r="H279" i="132" s="1"/>
  <c r="H280" i="132" s="1"/>
  <c r="H281" i="132" s="1"/>
  <c r="H282" i="132" s="1"/>
  <c r="H283" i="132" s="1"/>
  <c r="H284" i="132" s="1"/>
  <c r="H285" i="132" s="1"/>
  <c r="A253" i="132"/>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A274" i="132" s="1"/>
  <c r="A275" i="132" s="1"/>
  <c r="A276" i="132" s="1"/>
  <c r="A277" i="132" s="1"/>
  <c r="A278" i="132" s="1"/>
  <c r="A279" i="132" s="1"/>
  <c r="A280" i="132" s="1"/>
  <c r="A281" i="132" s="1"/>
  <c r="A282" i="132" s="1"/>
  <c r="A283" i="132" s="1"/>
  <c r="A284" i="132" s="1"/>
  <c r="A285" i="132" s="1"/>
  <c r="A211" i="132"/>
  <c r="A212" i="132" s="1"/>
  <c r="A213" i="132" s="1"/>
  <c r="A214" i="132" s="1"/>
  <c r="A215" i="132" s="1"/>
  <c r="A216" i="132" s="1"/>
  <c r="A217" i="132" s="1"/>
  <c r="A218" i="132" s="1"/>
  <c r="A219" i="132" s="1"/>
  <c r="A220" i="132" s="1"/>
  <c r="A221" i="132" s="1"/>
  <c r="A222" i="132" s="1"/>
  <c r="A223" i="132" s="1"/>
  <c r="A224" i="132" s="1"/>
  <c r="A225" i="132" s="1"/>
  <c r="A226" i="132" s="1"/>
  <c r="A227" i="132" s="1"/>
  <c r="A228" i="132" s="1"/>
  <c r="A229" i="132" s="1"/>
  <c r="A230" i="132" s="1"/>
  <c r="A231" i="132" s="1"/>
  <c r="A232" i="132" s="1"/>
  <c r="A233" i="132" s="1"/>
  <c r="A234" i="132" s="1"/>
  <c r="A235" i="132" s="1"/>
  <c r="A236" i="132" s="1"/>
  <c r="A237" i="132" s="1"/>
  <c r="H211" i="132"/>
  <c r="H212" i="132" s="1"/>
  <c r="H213" i="132" s="1"/>
  <c r="H214" i="132" s="1"/>
  <c r="H215" i="132" s="1"/>
  <c r="H216" i="132" s="1"/>
  <c r="H217" i="132" s="1"/>
  <c r="H218" i="132" s="1"/>
  <c r="H219" i="132" s="1"/>
  <c r="H220" i="132" s="1"/>
  <c r="H221" i="132" s="1"/>
  <c r="H222" i="132" s="1"/>
  <c r="H223" i="132" s="1"/>
  <c r="H224" i="132" s="1"/>
  <c r="H225" i="132" s="1"/>
  <c r="H226" i="132" s="1"/>
  <c r="H227" i="132" s="1"/>
  <c r="H228" i="132" s="1"/>
  <c r="H229" i="132" s="1"/>
  <c r="H230" i="132" s="1"/>
  <c r="H231" i="132" s="1"/>
  <c r="H232" i="132" s="1"/>
  <c r="H233" i="132" s="1"/>
  <c r="H234" i="132" s="1"/>
  <c r="H235" i="132" s="1"/>
  <c r="H236" i="132" s="1"/>
  <c r="H237" i="132" s="1"/>
  <c r="H286" i="132" l="1"/>
  <c r="A286" i="132"/>
  <c r="A287" i="132" l="1"/>
  <c r="A288" i="132" s="1"/>
  <c r="A289" i="132" s="1"/>
  <c r="A290" i="132" s="1"/>
  <c r="A291" i="132" s="1"/>
  <c r="A292" i="132" s="1"/>
  <c r="A293" i="132" s="1"/>
  <c r="A294" i="132" s="1"/>
  <c r="A295" i="132" s="1"/>
  <c r="A296" i="132" s="1"/>
  <c r="A297" i="132" s="1"/>
  <c r="H287" i="132"/>
  <c r="H288" i="132" s="1"/>
  <c r="H289" i="132" s="1"/>
  <c r="H290" i="132" s="1"/>
  <c r="H291" i="132" s="1"/>
  <c r="H292" i="132" s="1"/>
  <c r="H293" i="132" s="1"/>
  <c r="H294" i="132" s="1"/>
  <c r="H295" i="132" s="1"/>
  <c r="H296" i="132" s="1"/>
  <c r="H297" i="132" s="1"/>
  <c r="F24" i="171"/>
  <c r="K33" i="174" l="1"/>
  <c r="K34" i="174" s="1"/>
  <c r="K35" i="174" s="1"/>
  <c r="K36" i="174" s="1"/>
  <c r="K37" i="174" s="1"/>
  <c r="K38" i="174" s="1"/>
  <c r="K39" i="174" s="1"/>
  <c r="K40" i="174" s="1"/>
  <c r="K41" i="174" s="1"/>
  <c r="K42" i="174" s="1"/>
  <c r="K43" i="174" s="1"/>
  <c r="K44" i="174" s="1"/>
  <c r="K45" i="174" s="1"/>
  <c r="K46" i="174" s="1"/>
  <c r="K47" i="174" s="1"/>
  <c r="A33" i="174"/>
  <c r="A34" i="174"/>
  <c r="A35" i="174"/>
  <c r="A36" i="174"/>
  <c r="A37" i="174"/>
  <c r="A38" i="174" s="1"/>
  <c r="A39" i="174" s="1"/>
  <c r="A40" i="174" s="1"/>
  <c r="A41" i="174" s="1"/>
  <c r="A42" i="174" s="1"/>
  <c r="A43" i="174" s="1"/>
  <c r="A44" i="174" s="1"/>
  <c r="A45" i="174" s="1"/>
  <c r="A46" i="174" s="1"/>
  <c r="A47" i="174" s="1"/>
  <c r="P30" i="173" l="1"/>
  <c r="P31" i="173" s="1"/>
  <c r="P32" i="173" s="1"/>
  <c r="P33" i="173" s="1"/>
  <c r="P34" i="173" s="1"/>
  <c r="P35" i="173" s="1"/>
  <c r="P36" i="173" s="1"/>
  <c r="P37" i="173" s="1"/>
  <c r="P38" i="173" s="1"/>
  <c r="P39" i="173" s="1"/>
  <c r="P40" i="173" s="1"/>
  <c r="P41" i="173" s="1"/>
  <c r="P42" i="173" s="1"/>
  <c r="P43" i="173" s="1"/>
  <c r="P44" i="173" s="1"/>
  <c r="A30" i="173"/>
  <c r="A31" i="173" s="1"/>
  <c r="A32" i="173" s="1"/>
  <c r="A33" i="173" s="1"/>
  <c r="A34" i="173" s="1"/>
  <c r="A35" i="173" s="1"/>
  <c r="A36" i="173" s="1"/>
  <c r="A37" i="173" s="1"/>
  <c r="A38" i="173" s="1"/>
  <c r="A39" i="173" s="1"/>
  <c r="A40" i="173" s="1"/>
  <c r="A41" i="173" s="1"/>
  <c r="A42" i="173" s="1"/>
  <c r="A43" i="173" s="1"/>
  <c r="A44" i="173" s="1"/>
  <c r="K33" i="172"/>
  <c r="K34" i="172" s="1"/>
  <c r="K35" i="172" s="1"/>
  <c r="K36" i="172" s="1"/>
  <c r="K37" i="172" s="1"/>
  <c r="K38" i="172" s="1"/>
  <c r="K39" i="172" s="1"/>
  <c r="K40" i="172" s="1"/>
  <c r="K41" i="172" s="1"/>
  <c r="K42" i="172" s="1"/>
  <c r="K43" i="172" s="1"/>
  <c r="K44" i="172" s="1"/>
  <c r="K45" i="172" s="1"/>
  <c r="K46" i="172" s="1"/>
  <c r="K47" i="172" s="1"/>
  <c r="A33" i="172"/>
  <c r="A34" i="172" s="1"/>
  <c r="A35" i="172" s="1"/>
  <c r="A36" i="172" s="1"/>
  <c r="A37" i="172" s="1"/>
  <c r="A38" i="172" s="1"/>
  <c r="A39" i="172" s="1"/>
  <c r="A40" i="172" s="1"/>
  <c r="A41" i="172" s="1"/>
  <c r="A42" i="172" s="1"/>
  <c r="A43" i="172" s="1"/>
  <c r="A44" i="172" s="1"/>
  <c r="A45" i="172" s="1"/>
  <c r="A46" i="172" s="1"/>
  <c r="A47" i="172" s="1"/>
  <c r="P30" i="171"/>
  <c r="P31" i="171" s="1"/>
  <c r="P32" i="171" s="1"/>
  <c r="P33" i="171" s="1"/>
  <c r="P34" i="171" s="1"/>
  <c r="P35" i="171" s="1"/>
  <c r="P36" i="171" s="1"/>
  <c r="P37" i="171" s="1"/>
  <c r="P38" i="171" s="1"/>
  <c r="P39" i="171" s="1"/>
  <c r="P40" i="171" s="1"/>
  <c r="P41" i="171" s="1"/>
  <c r="P42" i="171" s="1"/>
  <c r="P43" i="171" s="1"/>
  <c r="P44" i="171" s="1"/>
  <c r="A29" i="171"/>
  <c r="A30" i="171" s="1"/>
  <c r="A31" i="171" s="1"/>
  <c r="A32" i="171" s="1"/>
  <c r="A33" i="171" s="1"/>
  <c r="A34" i="171" s="1"/>
  <c r="A35" i="171" s="1"/>
  <c r="A36" i="171" s="1"/>
  <c r="A37" i="171" s="1"/>
  <c r="A38" i="171" s="1"/>
  <c r="A39" i="171" s="1"/>
  <c r="A40" i="171" s="1"/>
  <c r="A41" i="171" s="1"/>
  <c r="A42" i="171" s="1"/>
  <c r="A43" i="171" s="1"/>
  <c r="A44" i="171" s="1"/>
  <c r="E13" i="153" l="1"/>
  <c r="J27" i="173" l="1"/>
  <c r="E14" i="153" l="1"/>
  <c r="F23" i="140" l="1"/>
  <c r="G23" i="140"/>
  <c r="N23" i="140"/>
  <c r="H23" i="140" l="1"/>
  <c r="G15" i="177" l="1"/>
  <c r="I16" i="151"/>
  <c r="I15" i="151"/>
  <c r="I15" i="152"/>
  <c r="G15" i="153" l="1"/>
  <c r="D63" i="173" l="1"/>
  <c r="D64" i="173" s="1"/>
  <c r="D65" i="173" s="1"/>
  <c r="D66" i="173" s="1"/>
  <c r="J62" i="173" l="1"/>
  <c r="J61" i="173"/>
  <c r="D63" i="171" l="1"/>
  <c r="D64" i="171" s="1"/>
  <c r="D65" i="171" s="1"/>
  <c r="D66" i="171" s="1"/>
  <c r="J62" i="171" l="1"/>
  <c r="J61" i="171"/>
  <c r="C25" i="152" l="1"/>
  <c r="L17" i="173" l="1"/>
  <c r="J40" i="173"/>
  <c r="J36" i="173"/>
  <c r="J35" i="173"/>
  <c r="J34" i="173"/>
  <c r="J30" i="173"/>
  <c r="J29" i="173"/>
  <c r="J20" i="173"/>
  <c r="J19" i="173"/>
  <c r="J18" i="173"/>
  <c r="J17" i="173"/>
  <c r="H33" i="174"/>
  <c r="F33" i="174"/>
  <c r="G33" i="174" s="1"/>
  <c r="H32" i="174"/>
  <c r="F32" i="174"/>
  <c r="G32" i="174" s="1"/>
  <c r="E34" i="174"/>
  <c r="D34" i="174"/>
  <c r="E27" i="174"/>
  <c r="D27" i="174"/>
  <c r="H25" i="174"/>
  <c r="F25" i="174"/>
  <c r="G25" i="174" s="1"/>
  <c r="H24" i="174"/>
  <c r="F24" i="174"/>
  <c r="G24" i="174" s="1"/>
  <c r="H22" i="174"/>
  <c r="F22" i="174"/>
  <c r="G22" i="174" s="1"/>
  <c r="H20" i="174"/>
  <c r="F20" i="174"/>
  <c r="G20" i="174" s="1"/>
  <c r="H19" i="174"/>
  <c r="F19" i="174"/>
  <c r="G19" i="174" s="1"/>
  <c r="H18" i="174"/>
  <c r="F18" i="174"/>
  <c r="G18" i="174" s="1"/>
  <c r="K30" i="171"/>
  <c r="K29" i="171"/>
  <c r="K22" i="171"/>
  <c r="K21" i="171"/>
  <c r="K19" i="171"/>
  <c r="K17" i="171"/>
  <c r="H20" i="172" s="1"/>
  <c r="K16" i="171"/>
  <c r="K15" i="171"/>
  <c r="L30" i="173"/>
  <c r="L21" i="173"/>
  <c r="F31" i="173"/>
  <c r="G31" i="173"/>
  <c r="H31" i="173"/>
  <c r="I31" i="173"/>
  <c r="F24" i="173"/>
  <c r="G24" i="173"/>
  <c r="F33" i="172"/>
  <c r="G33" i="172" s="1"/>
  <c r="F32" i="172"/>
  <c r="G32" i="172" s="1"/>
  <c r="H25" i="172"/>
  <c r="F25" i="172"/>
  <c r="G25" i="172" s="1"/>
  <c r="F24" i="172"/>
  <c r="G24" i="172" s="1"/>
  <c r="F22" i="172"/>
  <c r="G22" i="172" s="1"/>
  <c r="F20" i="172"/>
  <c r="G20" i="172" s="1"/>
  <c r="F19" i="172"/>
  <c r="G19" i="172" s="1"/>
  <c r="F18" i="172"/>
  <c r="G18" i="172" s="1"/>
  <c r="E34" i="172"/>
  <c r="D34" i="172"/>
  <c r="E27" i="172"/>
  <c r="D27" i="172"/>
  <c r="E31" i="171"/>
  <c r="F31" i="171"/>
  <c r="G31" i="171"/>
  <c r="H31" i="171"/>
  <c r="I31" i="171"/>
  <c r="D31" i="171"/>
  <c r="E24" i="171"/>
  <c r="G24" i="171"/>
  <c r="H24" i="171"/>
  <c r="I24" i="171"/>
  <c r="D24" i="171"/>
  <c r="G232" i="82"/>
  <c r="H18" i="172" l="1"/>
  <c r="H24" i="172"/>
  <c r="I24" i="172" s="1"/>
  <c r="L21" i="171" s="1"/>
  <c r="H27" i="174"/>
  <c r="J31" i="171"/>
  <c r="J37" i="173"/>
  <c r="I18" i="174"/>
  <c r="I20" i="174"/>
  <c r="I24" i="174"/>
  <c r="I33" i="174"/>
  <c r="J24" i="171"/>
  <c r="J37" i="171"/>
  <c r="J28" i="173"/>
  <c r="J31" i="173" s="1"/>
  <c r="I19" i="174"/>
  <c r="I22" i="174"/>
  <c r="I25" i="174"/>
  <c r="I32" i="174"/>
  <c r="G27" i="174"/>
  <c r="F27" i="174"/>
  <c r="H33" i="172"/>
  <c r="I33" i="172" s="1"/>
  <c r="L30" i="171" s="1"/>
  <c r="H32" i="172"/>
  <c r="I25" i="172"/>
  <c r="L22" i="171" s="1"/>
  <c r="H22" i="172"/>
  <c r="I22" i="172" s="1"/>
  <c r="L19" i="171" s="1"/>
  <c r="N19" i="171" s="1"/>
  <c r="E19" i="173" s="1"/>
  <c r="H19" i="172"/>
  <c r="I19" i="172" s="1"/>
  <c r="L16" i="171" s="1"/>
  <c r="I18" i="172"/>
  <c r="L15" i="171" s="1"/>
  <c r="I20" i="172"/>
  <c r="L17" i="171" s="1"/>
  <c r="G229" i="82"/>
  <c r="M16" i="171" l="1"/>
  <c r="D16" i="173" s="1"/>
  <c r="M15" i="171"/>
  <c r="E13" i="152" s="1"/>
  <c r="M19" i="171"/>
  <c r="D19" i="173" s="1"/>
  <c r="K19" i="173" s="1"/>
  <c r="M17" i="171"/>
  <c r="D17" i="173" s="1"/>
  <c r="N16" i="171"/>
  <c r="E16" i="173" s="1"/>
  <c r="N15" i="171"/>
  <c r="N17" i="171"/>
  <c r="E17" i="173" s="1"/>
  <c r="M22" i="171"/>
  <c r="D22" i="173" s="1"/>
  <c r="N22" i="171"/>
  <c r="E22" i="173" s="1"/>
  <c r="N21" i="171"/>
  <c r="E21" i="173" s="1"/>
  <c r="M21" i="171"/>
  <c r="D21" i="173" s="1"/>
  <c r="J42" i="173"/>
  <c r="J42" i="171"/>
  <c r="J44" i="171" s="1"/>
  <c r="I27" i="174"/>
  <c r="I32" i="172"/>
  <c r="L29" i="171" s="1"/>
  <c r="J16" i="173"/>
  <c r="E15" i="173" l="1"/>
  <c r="G13" i="152"/>
  <c r="K17" i="173"/>
  <c r="M30" i="171"/>
  <c r="D30" i="173" s="1"/>
  <c r="M29" i="171"/>
  <c r="N30" i="171"/>
  <c r="E30" i="173" s="1"/>
  <c r="N29" i="171"/>
  <c r="G28" i="152"/>
  <c r="C28" i="153"/>
  <c r="E28" i="152"/>
  <c r="K16" i="173"/>
  <c r="D15" i="173"/>
  <c r="J22" i="173"/>
  <c r="K30" i="173" l="1"/>
  <c r="K22" i="173"/>
  <c r="J21" i="173"/>
  <c r="C13" i="153"/>
  <c r="G13" i="153" s="1"/>
  <c r="J15" i="173"/>
  <c r="E28" i="153"/>
  <c r="H24" i="173"/>
  <c r="I24" i="173"/>
  <c r="D29" i="173"/>
  <c r="E29" i="173"/>
  <c r="K21" i="173"/>
  <c r="K15" i="173"/>
  <c r="C33" i="177"/>
  <c r="K29" i="173" l="1"/>
  <c r="J24" i="173"/>
  <c r="J44"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3" i="174"/>
  <c r="F43" i="174"/>
  <c r="G43" i="174" s="1"/>
  <c r="E40" i="174"/>
  <c r="D40" i="174"/>
  <c r="H39" i="174"/>
  <c r="F39" i="174"/>
  <c r="G39" i="174" s="1"/>
  <c r="H38" i="174"/>
  <c r="F38" i="174"/>
  <c r="G38" i="174" s="1"/>
  <c r="H37" i="174"/>
  <c r="F37" i="174"/>
  <c r="E45" i="174"/>
  <c r="H30" i="174"/>
  <c r="H34" i="174" s="1"/>
  <c r="F30" i="174"/>
  <c r="K17" i="174"/>
  <c r="K18" i="174" s="1"/>
  <c r="K19" i="174" s="1"/>
  <c r="K20" i="174" s="1"/>
  <c r="K21" i="174" s="1"/>
  <c r="K22" i="174" s="1"/>
  <c r="K23" i="174" s="1"/>
  <c r="K24" i="174" s="1"/>
  <c r="K25" i="174" s="1"/>
  <c r="K26" i="174" s="1"/>
  <c r="K27" i="174" s="1"/>
  <c r="K28" i="174" s="1"/>
  <c r="K29" i="174" s="1"/>
  <c r="K30" i="174" s="1"/>
  <c r="K31" i="174" s="1"/>
  <c r="K32" i="174" s="1"/>
  <c r="A17" i="174"/>
  <c r="A18" i="174" s="1"/>
  <c r="A19" i="174" s="1"/>
  <c r="A20" i="174" s="1"/>
  <c r="A21" i="174" s="1"/>
  <c r="A22" i="174" s="1"/>
  <c r="A23" i="174" s="1"/>
  <c r="A24" i="174" s="1"/>
  <c r="A25" i="174" s="1"/>
  <c r="A26" i="174" s="1"/>
  <c r="A27" i="174" s="1"/>
  <c r="A28" i="174" s="1"/>
  <c r="A29" i="174" s="1"/>
  <c r="A30" i="174" s="1"/>
  <c r="A31" i="174" s="1"/>
  <c r="A32" i="174" s="1"/>
  <c r="I37" i="173"/>
  <c r="H37" i="173"/>
  <c r="G37" i="173"/>
  <c r="C21" i="153" s="1"/>
  <c r="F37" i="173"/>
  <c r="E21" i="153" s="1"/>
  <c r="P14" i="173"/>
  <c r="P15" i="173" s="1"/>
  <c r="P16" i="173" s="1"/>
  <c r="P17" i="173" s="1"/>
  <c r="P18" i="173" s="1"/>
  <c r="P19" i="173" s="1"/>
  <c r="P20" i="173" s="1"/>
  <c r="P21" i="173" s="1"/>
  <c r="P22" i="173" s="1"/>
  <c r="P23" i="173" s="1"/>
  <c r="P24" i="173" s="1"/>
  <c r="P25" i="173" s="1"/>
  <c r="P26" i="173" s="1"/>
  <c r="P27" i="173" s="1"/>
  <c r="P28" i="173" s="1"/>
  <c r="P29" i="173" s="1"/>
  <c r="A14" i="173"/>
  <c r="A15" i="173" s="1"/>
  <c r="A16" i="173" s="1"/>
  <c r="A17" i="173" s="1"/>
  <c r="A18" i="173" s="1"/>
  <c r="A19" i="173" s="1"/>
  <c r="A20" i="173" s="1"/>
  <c r="A21" i="173" s="1"/>
  <c r="A22" i="173" s="1"/>
  <c r="A23" i="173" s="1"/>
  <c r="A24" i="173" s="1"/>
  <c r="A25" i="173" s="1"/>
  <c r="A26" i="173" s="1"/>
  <c r="A27" i="173" s="1"/>
  <c r="A28" i="173" s="1"/>
  <c r="A29" i="173" s="1"/>
  <c r="F43" i="172"/>
  <c r="G43" i="172" s="1"/>
  <c r="E40" i="172"/>
  <c r="D40" i="172"/>
  <c r="F39" i="172"/>
  <c r="G39" i="172" s="1"/>
  <c r="F38" i="172"/>
  <c r="G38" i="172" s="1"/>
  <c r="F37" i="172"/>
  <c r="G37" i="172" s="1"/>
  <c r="F34" i="172"/>
  <c r="F30" i="172"/>
  <c r="G30" i="172" s="1"/>
  <c r="K17" i="172"/>
  <c r="K18" i="172" s="1"/>
  <c r="K19" i="172" s="1"/>
  <c r="K20" i="172" s="1"/>
  <c r="K21" i="172" s="1"/>
  <c r="K22" i="172" s="1"/>
  <c r="K23" i="172" s="1"/>
  <c r="K24" i="172" s="1"/>
  <c r="K25" i="172" s="1"/>
  <c r="K26" i="172" s="1"/>
  <c r="K27" i="172" s="1"/>
  <c r="K28" i="172" s="1"/>
  <c r="K29" i="172" s="1"/>
  <c r="K30" i="172" s="1"/>
  <c r="K31" i="172" s="1"/>
  <c r="K32" i="172" s="1"/>
  <c r="A17" i="172"/>
  <c r="A18" i="172" s="1"/>
  <c r="A19" i="172" s="1"/>
  <c r="A20" i="172" s="1"/>
  <c r="A21" i="172" s="1"/>
  <c r="A22" i="172" s="1"/>
  <c r="A23" i="172" s="1"/>
  <c r="A24" i="172" s="1"/>
  <c r="A25" i="172" s="1"/>
  <c r="A26" i="172" s="1"/>
  <c r="A27" i="172" s="1"/>
  <c r="A28" i="172" s="1"/>
  <c r="A29" i="172" s="1"/>
  <c r="A30" i="172" s="1"/>
  <c r="A31" i="172" s="1"/>
  <c r="A32" i="172" s="1"/>
  <c r="K40" i="171"/>
  <c r="I37" i="171"/>
  <c r="H37" i="171"/>
  <c r="G37" i="171"/>
  <c r="F37" i="171"/>
  <c r="E37" i="171"/>
  <c r="D37" i="171"/>
  <c r="K36" i="171"/>
  <c r="K35" i="171"/>
  <c r="K34" i="171"/>
  <c r="K27" i="171"/>
  <c r="P14" i="171"/>
  <c r="P15" i="171" s="1"/>
  <c r="P16" i="171" s="1"/>
  <c r="P17" i="171" s="1"/>
  <c r="P18" i="171" s="1"/>
  <c r="P19" i="171" s="1"/>
  <c r="P20" i="171" s="1"/>
  <c r="P21" i="171" s="1"/>
  <c r="P22" i="171" s="1"/>
  <c r="P23" i="171" s="1"/>
  <c r="P24" i="171" s="1"/>
  <c r="P25" i="171" s="1"/>
  <c r="P26" i="171" s="1"/>
  <c r="P27" i="171" s="1"/>
  <c r="P28" i="171" s="1"/>
  <c r="P29" i="171" s="1"/>
  <c r="A14" i="171"/>
  <c r="A15" i="171" s="1"/>
  <c r="A16" i="171" s="1"/>
  <c r="A17" i="171" s="1"/>
  <c r="A18" i="171" s="1"/>
  <c r="A19" i="171" s="1"/>
  <c r="A20" i="171" s="1"/>
  <c r="A21" i="171" s="1"/>
  <c r="A22" i="171" s="1"/>
  <c r="A23" i="171" s="1"/>
  <c r="A24" i="171" s="1"/>
  <c r="A25" i="171" s="1"/>
  <c r="A26" i="171" s="1"/>
  <c r="A27" i="171" s="1"/>
  <c r="A28" i="171" s="1"/>
  <c r="G42" i="173" l="1"/>
  <c r="G30" i="174"/>
  <c r="G34" i="174" s="1"/>
  <c r="F34" i="174"/>
  <c r="K31" i="171"/>
  <c r="I42" i="173"/>
  <c r="I44" i="173" s="1"/>
  <c r="H42" i="173"/>
  <c r="H44" i="173" s="1"/>
  <c r="G27" i="172"/>
  <c r="F27" i="172"/>
  <c r="K24" i="171"/>
  <c r="D45" i="172"/>
  <c r="D47" i="172" s="1"/>
  <c r="H42" i="171"/>
  <c r="H44" i="171" s="1"/>
  <c r="E45" i="172"/>
  <c r="E47" i="172" s="1"/>
  <c r="F42" i="173"/>
  <c r="F44" i="173" s="1"/>
  <c r="E19" i="176"/>
  <c r="G34" i="172"/>
  <c r="L15" i="173"/>
  <c r="F40" i="174"/>
  <c r="G37" i="174"/>
  <c r="G40" i="174" s="1"/>
  <c r="I38" i="174"/>
  <c r="L35" i="173" s="1"/>
  <c r="H40" i="174"/>
  <c r="H38" i="172"/>
  <c r="I38" i="172" s="1"/>
  <c r="L35" i="171" s="1"/>
  <c r="N35" i="171" s="1"/>
  <c r="F42" i="171"/>
  <c r="F44" i="171" s="1"/>
  <c r="G42" i="171"/>
  <c r="G44" i="171" s="1"/>
  <c r="E42" i="171"/>
  <c r="E44" i="171" s="1"/>
  <c r="I42" i="171"/>
  <c r="I44" i="171" s="1"/>
  <c r="D42" i="171"/>
  <c r="D44" i="171" s="1"/>
  <c r="K37" i="171"/>
  <c r="G40" i="172"/>
  <c r="E47" i="174"/>
  <c r="I43" i="174"/>
  <c r="L40" i="173" s="1"/>
  <c r="H37" i="172"/>
  <c r="H39" i="172"/>
  <c r="I39" i="172" s="1"/>
  <c r="L36" i="171" s="1"/>
  <c r="N36" i="171" s="1"/>
  <c r="H30" i="172"/>
  <c r="H34" i="172" s="1"/>
  <c r="G44" i="173"/>
  <c r="D45" i="174"/>
  <c r="D47" i="174" s="1"/>
  <c r="I39" i="174"/>
  <c r="L36" i="173" s="1"/>
  <c r="H43" i="172"/>
  <c r="I30" i="174"/>
  <c r="F40" i="172"/>
  <c r="G139" i="82" l="1"/>
  <c r="E36" i="173"/>
  <c r="M36" i="171"/>
  <c r="I24" i="152" s="1"/>
  <c r="M35" i="171"/>
  <c r="L27" i="173"/>
  <c r="I34" i="174"/>
  <c r="L29" i="173" s="1"/>
  <c r="F45" i="174"/>
  <c r="F47" i="174" s="1"/>
  <c r="L19" i="173"/>
  <c r="L16" i="173"/>
  <c r="M16" i="173" s="1"/>
  <c r="H27" i="172"/>
  <c r="F45" i="172"/>
  <c r="F47" i="172" s="1"/>
  <c r="I37" i="174"/>
  <c r="L34" i="173" s="1"/>
  <c r="G45" i="172"/>
  <c r="G47" i="172" s="1"/>
  <c r="K42" i="171"/>
  <c r="K44" i="171" s="1"/>
  <c r="H45" i="174"/>
  <c r="H47" i="174" s="1"/>
  <c r="E35" i="173"/>
  <c r="H40" i="172"/>
  <c r="I30" i="172"/>
  <c r="L27" i="171" s="1"/>
  <c r="I37" i="172"/>
  <c r="L34" i="171" s="1"/>
  <c r="G45" i="174"/>
  <c r="G47" i="174" s="1"/>
  <c r="I43" i="172"/>
  <c r="L40" i="171" s="1"/>
  <c r="M15" i="173" l="1"/>
  <c r="N16" i="173"/>
  <c r="D35" i="173"/>
  <c r="K35" i="173" s="1"/>
  <c r="M35" i="173" s="1"/>
  <c r="I23" i="152"/>
  <c r="N34" i="171"/>
  <c r="M34" i="171"/>
  <c r="N27" i="171"/>
  <c r="E27" i="173" s="1"/>
  <c r="E31" i="173" s="1"/>
  <c r="M27" i="171"/>
  <c r="N40" i="171"/>
  <c r="M40" i="171"/>
  <c r="N19" i="173"/>
  <c r="M19" i="173"/>
  <c r="N15" i="173"/>
  <c r="N17" i="173"/>
  <c r="M17" i="173"/>
  <c r="M29" i="173"/>
  <c r="N30" i="173"/>
  <c r="M30" i="173"/>
  <c r="N29" i="173"/>
  <c r="I40" i="174"/>
  <c r="I45" i="174" s="1"/>
  <c r="I47" i="174" s="1"/>
  <c r="L31" i="173"/>
  <c r="L22" i="173"/>
  <c r="I34" i="172"/>
  <c r="L31" i="171"/>
  <c r="L24" i="171"/>
  <c r="I27" i="172"/>
  <c r="L37" i="173"/>
  <c r="G33" i="152"/>
  <c r="E24" i="173"/>
  <c r="L37" i="171"/>
  <c r="H45" i="172"/>
  <c r="H47" i="172" s="1"/>
  <c r="I28" i="152"/>
  <c r="I33" i="152" s="1"/>
  <c r="D36" i="173"/>
  <c r="I40" i="172"/>
  <c r="G13" i="151" l="1"/>
  <c r="E13" i="151"/>
  <c r="N35" i="173"/>
  <c r="E40" i="173"/>
  <c r="N37" i="171"/>
  <c r="G21" i="152" s="1"/>
  <c r="D34" i="173"/>
  <c r="D37" i="173" s="1"/>
  <c r="M37" i="171"/>
  <c r="E21" i="152" s="1"/>
  <c r="E25" i="152" s="1"/>
  <c r="M22" i="173"/>
  <c r="N22" i="173"/>
  <c r="N21" i="173"/>
  <c r="M21" i="173"/>
  <c r="L42" i="173"/>
  <c r="L24" i="173"/>
  <c r="M31" i="171"/>
  <c r="E14" i="152"/>
  <c r="L42" i="171"/>
  <c r="I45" i="172"/>
  <c r="I47" i="172" s="1"/>
  <c r="G14" i="152"/>
  <c r="I22" i="151"/>
  <c r="K36" i="173"/>
  <c r="M24" i="171"/>
  <c r="H61" i="171" s="1"/>
  <c r="K61" i="171" s="1"/>
  <c r="N24" i="171"/>
  <c r="D27" i="173"/>
  <c r="D31" i="173" s="1"/>
  <c r="I61" i="171" l="1"/>
  <c r="L61" i="171" s="1"/>
  <c r="G25" i="152"/>
  <c r="I22" i="152"/>
  <c r="N36" i="173"/>
  <c r="M36" i="173"/>
  <c r="N24" i="173"/>
  <c r="I61" i="173" s="1"/>
  <c r="L61" i="173" s="1"/>
  <c r="M24" i="173"/>
  <c r="H61" i="173" s="1"/>
  <c r="K61" i="173" s="1"/>
  <c r="E28" i="151"/>
  <c r="G28" i="151"/>
  <c r="G33" i="151" s="1"/>
  <c r="I14" i="152"/>
  <c r="L44" i="173"/>
  <c r="N31" i="171"/>
  <c r="G18" i="152"/>
  <c r="I13" i="152"/>
  <c r="D24" i="173"/>
  <c r="D40" i="173"/>
  <c r="K40" i="173" s="1"/>
  <c r="K27" i="173"/>
  <c r="E34" i="173"/>
  <c r="L44" i="171"/>
  <c r="K31" i="173" l="1"/>
  <c r="M27" i="173"/>
  <c r="M31" i="173" s="1"/>
  <c r="N27" i="173"/>
  <c r="N31" i="173" s="1"/>
  <c r="M40" i="173"/>
  <c r="N40" i="173"/>
  <c r="I21" i="152"/>
  <c r="I25" i="152" s="1"/>
  <c r="G35" i="152"/>
  <c r="I28" i="151"/>
  <c r="I33" i="151" s="1"/>
  <c r="M42" i="171"/>
  <c r="N42" i="171"/>
  <c r="D42" i="173"/>
  <c r="E37" i="173"/>
  <c r="E42" i="173" s="1"/>
  <c r="E44" i="173" s="1"/>
  <c r="K34" i="173"/>
  <c r="K24" i="173"/>
  <c r="N44" i="171" l="1"/>
  <c r="I62" i="171"/>
  <c r="L62" i="171" s="1"/>
  <c r="M44" i="171"/>
  <c r="H62" i="171"/>
  <c r="K62" i="171" s="1"/>
  <c r="M34" i="173"/>
  <c r="M37" i="173" s="1"/>
  <c r="M42" i="173" s="1"/>
  <c r="N34" i="173"/>
  <c r="N37" i="173" s="1"/>
  <c r="N42" i="173" s="1"/>
  <c r="N45" i="171"/>
  <c r="G14" i="151"/>
  <c r="D44" i="173"/>
  <c r="E14" i="151"/>
  <c r="K37" i="173"/>
  <c r="K42" i="173" s="1"/>
  <c r="N44" i="173" l="1"/>
  <c r="I62" i="173"/>
  <c r="L62" i="173" s="1"/>
  <c r="M44" i="173"/>
  <c r="H62" i="173"/>
  <c r="K62" i="173" s="1"/>
  <c r="I14" i="151"/>
  <c r="G18" i="151"/>
  <c r="K44" i="173"/>
  <c r="E21" i="151" l="1"/>
  <c r="E25" i="151" s="1"/>
  <c r="G21" i="151"/>
  <c r="G25" i="151" s="1"/>
  <c r="G35" i="151" s="1"/>
  <c r="N45" i="173" s="1"/>
  <c r="I13" i="151"/>
  <c r="I21" i="151" l="1"/>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4" i="140" s="1"/>
  <c r="N25" i="140" s="1"/>
  <c r="N26" i="140" s="1"/>
  <c r="N27" i="140" s="1"/>
  <c r="N28" i="140" s="1"/>
  <c r="N29" i="140" s="1"/>
  <c r="N30" i="140" s="1"/>
  <c r="N31" i="140" s="1"/>
  <c r="N32" i="140" s="1"/>
  <c r="N33" i="140" s="1"/>
  <c r="N34" i="140" s="1"/>
  <c r="N35" i="140" s="1"/>
  <c r="C34" i="140" l="1"/>
  <c r="C16" i="142"/>
  <c r="H34" i="140"/>
  <c r="H25" i="140"/>
  <c r="H29" i="140"/>
  <c r="H24" i="140"/>
  <c r="H33" i="140"/>
  <c r="H26" i="140"/>
  <c r="H32" i="140"/>
  <c r="H27" i="140"/>
  <c r="C29" i="140"/>
  <c r="H30" i="140"/>
  <c r="C25" i="140"/>
  <c r="H28" i="140"/>
  <c r="H31" i="140"/>
  <c r="C16" i="141"/>
  <c r="G16" i="141"/>
  <c r="H16" i="141" s="1"/>
  <c r="C33" i="140"/>
  <c r="C24" i="140"/>
  <c r="C28" i="140"/>
  <c r="C32" i="140"/>
  <c r="C27" i="140"/>
  <c r="C31" i="140"/>
  <c r="C26" i="140"/>
  <c r="C30" i="140"/>
  <c r="H35" i="140" l="1"/>
  <c r="C17" i="141"/>
  <c r="C21" i="141"/>
  <c r="C25" i="141"/>
  <c r="C18" i="141"/>
  <c r="C22" i="141"/>
  <c r="C26" i="141"/>
  <c r="C19" i="141"/>
  <c r="C23" i="141"/>
  <c r="C27" i="141"/>
  <c r="C20" i="141"/>
  <c r="C24" i="141"/>
  <c r="F17" i="141"/>
  <c r="G17" i="141" l="1"/>
  <c r="H17" i="141" l="1"/>
  <c r="F18" i="141" l="1"/>
  <c r="G18" i="141" l="1"/>
  <c r="H18" i="141" l="1"/>
  <c r="F19" i="141" l="1"/>
  <c r="G19" i="141" s="1"/>
  <c r="H19" i="141" l="1"/>
  <c r="F20" i="141" l="1"/>
  <c r="G20" i="141"/>
  <c r="H20" i="141" l="1"/>
  <c r="F21" i="141" l="1"/>
  <c r="G21" i="141" l="1"/>
  <c r="H21" i="141" s="1"/>
  <c r="F22" i="141" l="1"/>
  <c r="G22" i="141" l="1"/>
  <c r="H22" i="141" s="1"/>
  <c r="F23" i="141" l="1"/>
  <c r="G23" i="141" s="1"/>
  <c r="H23" i="141" l="1"/>
  <c r="F24" i="141" l="1"/>
  <c r="G24" i="141" s="1"/>
  <c r="H24" i="141" l="1"/>
  <c r="F25" i="141" l="1"/>
  <c r="G25" i="141" l="1"/>
  <c r="H25" i="141" s="1"/>
  <c r="F26" i="141" l="1"/>
  <c r="G26" i="141" l="1"/>
  <c r="H26" i="141" s="1"/>
  <c r="F27" i="141" l="1"/>
  <c r="G27" i="141" s="1"/>
  <c r="G28" i="141" s="1"/>
  <c r="H27" i="141" l="1"/>
  <c r="B5" i="133" l="1"/>
  <c r="B5" i="22"/>
  <c r="G13" i="157" l="1"/>
  <c r="F13" i="157"/>
  <c r="F14" i="157" s="1"/>
  <c r="D16" i="142"/>
  <c r="E51" i="82"/>
  <c r="G38" i="82"/>
  <c r="G41" i="82" s="1"/>
  <c r="G32" i="82"/>
  <c r="G25" i="82"/>
  <c r="G17" i="82"/>
  <c r="C33" i="153"/>
  <c r="E33" i="153"/>
  <c r="G28" i="153"/>
  <c r="C25" i="153"/>
  <c r="E25" i="153"/>
  <c r="G21" i="153"/>
  <c r="G17" i="153"/>
  <c r="G16" i="153"/>
  <c r="G14" i="153"/>
  <c r="E18" i="153"/>
  <c r="C18" i="153"/>
  <c r="E13" i="74"/>
  <c r="E27" i="69"/>
  <c r="E34" i="69" s="1"/>
  <c r="E23" i="45"/>
  <c r="E25" i="45" s="1"/>
  <c r="C33" i="151"/>
  <c r="E33" i="151"/>
  <c r="C25" i="151"/>
  <c r="I25" i="151"/>
  <c r="E18" i="151"/>
  <c r="C18" i="151"/>
  <c r="E33" i="152"/>
  <c r="C33" i="152"/>
  <c r="E18" i="152"/>
  <c r="C18" i="152"/>
  <c r="G27" i="82" l="1"/>
  <c r="C62" i="82"/>
  <c r="C100" i="82"/>
  <c r="C64" i="82"/>
  <c r="C102" i="82"/>
  <c r="C35" i="153"/>
  <c r="E35" i="153"/>
  <c r="E35" i="151"/>
  <c r="M45" i="173" s="1"/>
  <c r="C35" i="152"/>
  <c r="C35" i="151"/>
  <c r="E35" i="152"/>
  <c r="M45" i="171" s="1"/>
  <c r="F15" i="157"/>
  <c r="G18" i="153"/>
  <c r="C65" i="82" l="1"/>
  <c r="D64" i="82" s="1"/>
  <c r="G64" i="82" s="1"/>
  <c r="G67" i="82" s="1"/>
  <c r="G166" i="82" s="1"/>
  <c r="C103" i="82"/>
  <c r="E14" i="75"/>
  <c r="F16" i="157"/>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314" i="132"/>
  <c r="H315" i="132" s="1"/>
  <c r="H316" i="132" s="1"/>
  <c r="H317" i="132" s="1"/>
  <c r="H318" i="132" s="1"/>
  <c r="H319" i="132" s="1"/>
  <c r="H320" i="132" s="1"/>
  <c r="H321" i="132" s="1"/>
  <c r="H322" i="132" s="1"/>
  <c r="H323" i="132" s="1"/>
  <c r="H324" i="132" s="1"/>
  <c r="H325" i="132" s="1"/>
  <c r="H326" i="132" s="1"/>
  <c r="H327" i="132" s="1"/>
  <c r="H328" i="132" s="1"/>
  <c r="H329" i="132" s="1"/>
  <c r="H330" i="132" s="1"/>
  <c r="H331" i="132" s="1"/>
  <c r="H332" i="132" s="1"/>
  <c r="H333" i="132" s="1"/>
  <c r="H334" i="132" s="1"/>
  <c r="H335" i="132" s="1"/>
  <c r="H336" i="132" s="1"/>
  <c r="H337" i="132" s="1"/>
  <c r="H338" i="132" s="1"/>
  <c r="A315" i="132"/>
  <c r="A316" i="132" s="1"/>
  <c r="A317" i="132" s="1"/>
  <c r="A318" i="132" s="1"/>
  <c r="A319" i="132" s="1"/>
  <c r="A320" i="132" s="1"/>
  <c r="A321" i="132" s="1"/>
  <c r="A322" i="132" s="1"/>
  <c r="H165" i="132"/>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89" i="132" s="1"/>
  <c r="H111" i="132"/>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149" i="132" s="1"/>
  <c r="H55" i="132"/>
  <c r="H56" i="132" s="1"/>
  <c r="H57" i="132" s="1"/>
  <c r="H58" i="132" s="1"/>
  <c r="H59" i="132" s="1"/>
  <c r="H60" i="132" s="1"/>
  <c r="H61" i="132" s="1"/>
  <c r="H62" i="132" s="1"/>
  <c r="H63" i="132" s="1"/>
  <c r="H64" i="132" s="1"/>
  <c r="H65" i="132" s="1"/>
  <c r="H66" i="132" s="1"/>
  <c r="H67" i="132" s="1"/>
  <c r="H68" i="132" s="1"/>
  <c r="H69"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A166" i="132"/>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89" i="132" s="1"/>
  <c r="A112" i="132"/>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49" i="132" s="1"/>
  <c r="A12" i="132"/>
  <c r="A13" i="132" s="1"/>
  <c r="A14" i="132" s="1"/>
  <c r="A15" i="132" s="1"/>
  <c r="A16" i="132" s="1"/>
  <c r="A17" i="132" s="1"/>
  <c r="A18" i="132" s="1"/>
  <c r="A19" i="132" s="1"/>
  <c r="A20" i="132" s="1"/>
  <c r="A21" i="132" s="1"/>
  <c r="A22" i="132" s="1"/>
  <c r="A23" i="132" s="1"/>
  <c r="A24" i="132" s="1"/>
  <c r="A25" i="132" s="1"/>
  <c r="A26" i="132" s="1"/>
  <c r="A27" i="132" s="1"/>
  <c r="A28" i="132" s="1"/>
  <c r="A29" i="132" s="1"/>
  <c r="B49" i="132"/>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19" i="82"/>
  <c r="J211" i="82"/>
  <c r="J212" i="82" s="1"/>
  <c r="J213" i="82" s="1"/>
  <c r="J214" i="82" s="1"/>
  <c r="J215" i="82" s="1"/>
  <c r="J216" i="82" s="1"/>
  <c r="J217" i="82" s="1"/>
  <c r="J218" i="82" s="1"/>
  <c r="J219" i="82" s="1"/>
  <c r="J220" i="82" s="1"/>
  <c r="J221" i="82" s="1"/>
  <c r="J222" i="82" s="1"/>
  <c r="J223" i="82" s="1"/>
  <c r="J224" i="82" s="1"/>
  <c r="J225" i="82" s="1"/>
  <c r="J226" i="82" s="1"/>
  <c r="J227" i="82" s="1"/>
  <c r="A211" i="82"/>
  <c r="A212" i="82" s="1"/>
  <c r="A213" i="82" s="1"/>
  <c r="A214" i="82" s="1"/>
  <c r="A215" i="82" s="1"/>
  <c r="A216" i="82" s="1"/>
  <c r="A217" i="82" s="1"/>
  <c r="A218" i="82" s="1"/>
  <c r="A219" i="82" s="1"/>
  <c r="A220" i="82" s="1"/>
  <c r="A221" i="82" s="1"/>
  <c r="A222" i="82" s="1"/>
  <c r="A223" i="82" s="1"/>
  <c r="A224" i="82" s="1"/>
  <c r="A225" i="82" s="1"/>
  <c r="A226" i="82" s="1"/>
  <c r="A227" i="82" s="1"/>
  <c r="J122" i="82"/>
  <c r="J123" i="82" s="1"/>
  <c r="J124" i="82" s="1"/>
  <c r="J125" i="82" s="1"/>
  <c r="J126" i="82" s="1"/>
  <c r="J127" i="82" s="1"/>
  <c r="J128" i="82" s="1"/>
  <c r="J129" i="82" s="1"/>
  <c r="J130" i="82" s="1"/>
  <c r="J131" i="82" s="1"/>
  <c r="J132" i="82" s="1"/>
  <c r="J133" i="82" s="1"/>
  <c r="J134" i="82" s="1"/>
  <c r="J135" i="82" s="1"/>
  <c r="J136" i="82" s="1"/>
  <c r="J137" i="82" s="1"/>
  <c r="J138" i="82" s="1"/>
  <c r="A122" i="82"/>
  <c r="A123" i="82" s="1"/>
  <c r="A124" i="82" s="1"/>
  <c r="A125" i="82" s="1"/>
  <c r="A126" i="82" s="1"/>
  <c r="A127" i="82" s="1"/>
  <c r="A128" i="82" s="1"/>
  <c r="A129" i="82" s="1"/>
  <c r="A130" i="82" s="1"/>
  <c r="A131" i="82" s="1"/>
  <c r="A132" i="82" s="1"/>
  <c r="A133" i="82" s="1"/>
  <c r="A134" i="82" s="1"/>
  <c r="A135" i="82" s="1"/>
  <c r="A136" i="82" s="1"/>
  <c r="A137" i="82" s="1"/>
  <c r="A138" i="82" s="1"/>
  <c r="E89" i="82"/>
  <c r="C88" i="82"/>
  <c r="C50"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B5" i="82"/>
  <c r="B76" i="82" s="1"/>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H11" i="72"/>
  <c r="B5" i="72"/>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B5" i="69"/>
  <c r="A12" i="66"/>
  <c r="H11" i="66"/>
  <c r="H12" i="66" s="1"/>
  <c r="B5" i="6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24" i="69"/>
  <c r="E32" i="69" s="1"/>
  <c r="E36" i="69" s="1"/>
  <c r="A12" i="40"/>
  <c r="A13" i="40" s="1"/>
  <c r="A14" i="40" s="1"/>
  <c r="A15" i="40" s="1"/>
  <c r="A16" i="40" s="1"/>
  <c r="H11" i="40"/>
  <c r="H12" i="40" s="1"/>
  <c r="H13" i="40" s="1"/>
  <c r="B5" i="40"/>
  <c r="A11" i="38"/>
  <c r="H11" i="38" s="1"/>
  <c r="B5" i="38"/>
  <c r="G15" i="34"/>
  <c r="A13" i="151"/>
  <c r="K12" i="151"/>
  <c r="K13" i="151" s="1"/>
  <c r="A13" i="152"/>
  <c r="L12" i="152"/>
  <c r="L13" i="152" s="1"/>
  <c r="L14" i="152" s="1"/>
  <c r="L15" i="152" s="1"/>
  <c r="L16" i="152" s="1"/>
  <c r="L17" i="152" s="1"/>
  <c r="A12" i="34"/>
  <c r="A13" i="34" s="1"/>
  <c r="A14" i="34" s="1"/>
  <c r="A15" i="34" s="1"/>
  <c r="A16" i="34" s="1"/>
  <c r="A17" i="34" s="1"/>
  <c r="A18" i="34" s="1"/>
  <c r="A19" i="34" s="1"/>
  <c r="A20" i="34" s="1"/>
  <c r="A21" i="34" s="1"/>
  <c r="A22" i="34" s="1"/>
  <c r="A23" i="34" s="1"/>
  <c r="A24" i="34" s="1"/>
  <c r="A25" i="34" s="1"/>
  <c r="L11" i="34"/>
  <c r="L12" i="34" s="1"/>
  <c r="L13" i="34" s="1"/>
  <c r="L14" i="34" s="1"/>
  <c r="L15" i="34" s="1"/>
  <c r="L16" i="34" s="1"/>
  <c r="L17" i="34" s="1"/>
  <c r="L18" i="34" s="1"/>
  <c r="L19" i="34" s="1"/>
  <c r="L20" i="34" s="1"/>
  <c r="L21" i="34" s="1"/>
  <c r="L22" i="34" s="1"/>
  <c r="L23" i="34" s="1"/>
  <c r="L24" i="34" s="1"/>
  <c r="L25" i="34" s="1"/>
  <c r="G9" i="34"/>
  <c r="E9" i="34"/>
  <c r="B5" i="34"/>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E42" i="40"/>
  <c r="E40" i="40"/>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J11" i="133"/>
  <c r="J12" i="133" s="1"/>
  <c r="J13" i="133" s="1"/>
  <c r="J14" i="133" s="1"/>
  <c r="J15" i="133" s="1"/>
  <c r="B243" i="132"/>
  <c r="B159" i="132"/>
  <c r="E145" i="132"/>
  <c r="E134" i="132"/>
  <c r="E120" i="132"/>
  <c r="B105" i="132"/>
  <c r="E68" i="132"/>
  <c r="E38" i="132"/>
  <c r="E37" i="132"/>
  <c r="E35" i="132"/>
  <c r="E15" i="132"/>
  <c r="A56" i="132"/>
  <c r="A57" i="132" s="1"/>
  <c r="A58" i="132" s="1"/>
  <c r="A59" i="132" s="1"/>
  <c r="A60" i="132" s="1"/>
  <c r="A61" i="132" s="1"/>
  <c r="A62" i="132" s="1"/>
  <c r="A63" i="132" s="1"/>
  <c r="A64" i="132" s="1"/>
  <c r="A65" i="132" s="1"/>
  <c r="A66" i="132" s="1"/>
  <c r="A67" i="132" s="1"/>
  <c r="A68" i="132" s="1"/>
  <c r="D19" i="142"/>
  <c r="D27" i="142"/>
  <c r="A12" i="74"/>
  <c r="A13" i="74" s="1"/>
  <c r="H11" i="74"/>
  <c r="H12" i="74" s="1"/>
  <c r="H13" i="74" s="1"/>
  <c r="D23" i="142"/>
  <c r="C18" i="142"/>
  <c r="C49" i="82"/>
  <c r="E87" i="82"/>
  <c r="E50" i="82"/>
  <c r="G13" i="34"/>
  <c r="E20" i="66"/>
  <c r="E22" i="66" s="1"/>
  <c r="I33" i="2"/>
  <c r="I19" i="22"/>
  <c r="C87" i="82"/>
  <c r="E88" i="82"/>
  <c r="D20" i="142"/>
  <c r="D24" i="142"/>
  <c r="D17" i="142"/>
  <c r="D21" i="142"/>
  <c r="D25" i="142"/>
  <c r="D18" i="142"/>
  <c r="D22" i="142"/>
  <c r="C51" i="82"/>
  <c r="C89" i="82"/>
  <c r="J16" i="133" l="1"/>
  <c r="J17" i="133" s="1"/>
  <c r="J18" i="133" s="1"/>
  <c r="J19" i="133" s="1"/>
  <c r="J20" i="133" s="1"/>
  <c r="J21" i="133" s="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J43" i="133" s="1"/>
  <c r="J44" i="133" s="1"/>
  <c r="A16" i="133"/>
  <c r="A17" i="133" s="1"/>
  <c r="A18" i="133" s="1"/>
  <c r="A19" i="133" s="1"/>
  <c r="A20" i="133" s="1"/>
  <c r="A21" i="133" s="1"/>
  <c r="A22" i="133" s="1"/>
  <c r="A23" i="133" s="1"/>
  <c r="D62" i="82"/>
  <c r="G62" i="82" s="1"/>
  <c r="D63" i="82"/>
  <c r="G63" i="82" s="1"/>
  <c r="E149" i="132"/>
  <c r="E81" i="132" s="1"/>
  <c r="E20" i="132"/>
  <c r="E55" i="132"/>
  <c r="E188" i="132"/>
  <c r="E187" i="132"/>
  <c r="D102" i="82"/>
  <c r="G102" i="82" s="1"/>
  <c r="G105" i="82" s="1"/>
  <c r="G255" i="82" s="1"/>
  <c r="D101" i="82"/>
  <c r="G101" i="82" s="1"/>
  <c r="D100" i="82"/>
  <c r="G100" i="82" s="1"/>
  <c r="A38" i="69"/>
  <c r="A39" i="69" s="1"/>
  <c r="A40" i="69" s="1"/>
  <c r="A41" i="69" s="1"/>
  <c r="A42" i="69" s="1"/>
  <c r="A43" i="69" s="1"/>
  <c r="A44" i="69" s="1"/>
  <c r="J38" i="69"/>
  <c r="E85" i="132"/>
  <c r="A30" i="132"/>
  <c r="A31" i="132" s="1"/>
  <c r="A32" i="132" s="1"/>
  <c r="A33" i="132" s="1"/>
  <c r="H30" i="132"/>
  <c r="H31" i="132" s="1"/>
  <c r="H32" i="132" s="1"/>
  <c r="H33" i="132" s="1"/>
  <c r="G178" i="82"/>
  <c r="H14" i="40"/>
  <c r="H15" i="40" s="1"/>
  <c r="H16" i="40" s="1"/>
  <c r="H17" i="40" s="1"/>
  <c r="H18" i="40" s="1"/>
  <c r="H19" i="40" s="1"/>
  <c r="H20" i="40" s="1"/>
  <c r="H21" i="40" s="1"/>
  <c r="H22" i="40" s="1"/>
  <c r="H23" i="40" s="1"/>
  <c r="H24" i="40" s="1"/>
  <c r="H25" i="40" s="1"/>
  <c r="H26" i="40" s="1"/>
  <c r="H13" i="66"/>
  <c r="H14" i="66" s="1"/>
  <c r="H15" i="66" s="1"/>
  <c r="H16" i="66" s="1"/>
  <c r="H17" i="66" s="1"/>
  <c r="H18" i="66" s="1"/>
  <c r="H19" i="66" s="1"/>
  <c r="H20" i="66" s="1"/>
  <c r="H21" i="66" s="1"/>
  <c r="H22" i="66" s="1"/>
  <c r="A14" i="66"/>
  <c r="A15" i="66" s="1"/>
  <c r="A16" i="66" s="1"/>
  <c r="A17" i="66" s="1"/>
  <c r="A18" i="66" s="1"/>
  <c r="A19" i="66" s="1"/>
  <c r="A20" i="66" s="1"/>
  <c r="A21" i="66" s="1"/>
  <c r="A22" i="66" s="1"/>
  <c r="A13" i="66"/>
  <c r="E277" i="132"/>
  <c r="E13" i="133"/>
  <c r="B204" i="82"/>
  <c r="A69" i="132"/>
  <c r="A70" i="132" s="1"/>
  <c r="A71" i="132" s="1"/>
  <c r="A72" i="132" s="1"/>
  <c r="A73" i="132" s="1"/>
  <c r="A74" i="132" s="1"/>
  <c r="A75" i="132" s="1"/>
  <c r="A76" i="132" s="1"/>
  <c r="A77" i="132" s="1"/>
  <c r="A78" i="132" s="1"/>
  <c r="A79" i="132" s="1"/>
  <c r="A80" i="132" s="1"/>
  <c r="A81" i="132" s="1"/>
  <c r="J36" i="82"/>
  <c r="A36" i="82"/>
  <c r="I21" i="34"/>
  <c r="E125" i="132" s="1"/>
  <c r="E15" i="40"/>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E166" i="132"/>
  <c r="E119" i="132"/>
  <c r="C24" i="142"/>
  <c r="K14" i="151"/>
  <c r="K15" i="151" s="1"/>
  <c r="A14" i="151"/>
  <c r="A15" i="151" s="1"/>
  <c r="A14" i="152"/>
  <c r="A15" i="152" s="1"/>
  <c r="A16" i="152" s="1"/>
  <c r="A228" i="82"/>
  <c r="A229" i="82" s="1"/>
  <c r="A230" i="82" s="1"/>
  <c r="A231" i="82" s="1"/>
  <c r="A232" i="82" s="1"/>
  <c r="A233" i="82" s="1"/>
  <c r="A234" i="82" s="1"/>
  <c r="A235" i="82" s="1"/>
  <c r="A236" i="82" s="1"/>
  <c r="A237" i="82" s="1"/>
  <c r="A238" i="82" s="1"/>
  <c r="A239" i="82" s="1"/>
  <c r="A240" i="82" s="1"/>
  <c r="A241" i="82" s="1"/>
  <c r="A242" i="82" s="1"/>
  <c r="A243" i="82" s="1"/>
  <c r="A244" i="82" s="1"/>
  <c r="A245" i="82" s="1"/>
  <c r="A246" i="82" s="1"/>
  <c r="J228" i="82"/>
  <c r="J229" i="82" s="1"/>
  <c r="J230" i="82" s="1"/>
  <c r="J231" i="82" s="1"/>
  <c r="J232" i="82" s="1"/>
  <c r="J233" i="82" s="1"/>
  <c r="J234" i="82" s="1"/>
  <c r="J235" i="82" s="1"/>
  <c r="J236" i="82" s="1"/>
  <c r="J237" i="82" s="1"/>
  <c r="J238" i="82" s="1"/>
  <c r="J239" i="82" s="1"/>
  <c r="J240" i="82" s="1"/>
  <c r="J241" i="82" s="1"/>
  <c r="J242" i="82" s="1"/>
  <c r="J243" i="82" s="1"/>
  <c r="J244" i="82" s="1"/>
  <c r="J245" i="82" s="1"/>
  <c r="J246" i="82" s="1"/>
  <c r="J247" i="82" s="1"/>
  <c r="C27" i="142"/>
  <c r="I27" i="2"/>
  <c r="E45" i="40" s="1"/>
  <c r="C17" i="142"/>
  <c r="I35" i="2"/>
  <c r="E33" i="40" s="1"/>
  <c r="E39" i="40" s="1"/>
  <c r="C20" i="142"/>
  <c r="J139" i="82"/>
  <c r="J140" i="82" s="1"/>
  <c r="J141" i="82" s="1"/>
  <c r="J142" i="82" s="1"/>
  <c r="J143" i="82" s="1"/>
  <c r="J144" i="82" s="1"/>
  <c r="J145" i="82" s="1"/>
  <c r="J146" i="82" s="1"/>
  <c r="J147" i="82" s="1"/>
  <c r="J148" i="82" s="1"/>
  <c r="A139" i="82"/>
  <c r="A140" i="82" s="1"/>
  <c r="A141" i="82" s="1"/>
  <c r="A142" i="82" s="1"/>
  <c r="A143" i="82" s="1"/>
  <c r="A144" i="82" s="1"/>
  <c r="A145" i="82" s="1"/>
  <c r="A146" i="82" s="1"/>
  <c r="A147" i="82" s="1"/>
  <c r="A148" i="82" s="1"/>
  <c r="E20" i="118"/>
  <c r="E221" i="132"/>
  <c r="E266" i="132"/>
  <c r="I25" i="2"/>
  <c r="I37" i="2" s="1"/>
  <c r="A323" i="132"/>
  <c r="A324" i="132" s="1"/>
  <c r="A325" i="132" s="1"/>
  <c r="A326" i="132" s="1"/>
  <c r="A327" i="132" s="1"/>
  <c r="A328" i="132" s="1"/>
  <c r="A329" i="132" s="1"/>
  <c r="A330" i="132" s="1"/>
  <c r="A331" i="132" s="1"/>
  <c r="A332" i="132" s="1"/>
  <c r="A333" i="132" s="1"/>
  <c r="A334" i="132" s="1"/>
  <c r="A335" i="132" s="1"/>
  <c r="A336" i="132" s="1"/>
  <c r="A337" i="132" s="1"/>
  <c r="A338" i="132" s="1"/>
  <c r="I13" i="22"/>
  <c r="I21" i="22" s="1"/>
  <c r="I23" i="34"/>
  <c r="B115" i="82"/>
  <c r="C24" i="118"/>
  <c r="E18" i="118"/>
  <c r="C22" i="142"/>
  <c r="C19" i="142"/>
  <c r="H11" i="75"/>
  <c r="H12" i="75" s="1"/>
  <c r="H13" i="75" s="1"/>
  <c r="H14" i="75" s="1"/>
  <c r="H15" i="75" s="1"/>
  <c r="H16" i="75" s="1"/>
  <c r="H17" i="75" s="1"/>
  <c r="H18" i="75" s="1"/>
  <c r="H19" i="75" s="1"/>
  <c r="I19" i="2"/>
  <c r="E43" i="40" s="1"/>
  <c r="I15" i="22"/>
  <c r="I23" i="22" s="1"/>
  <c r="I19" i="34"/>
  <c r="I18" i="151"/>
  <c r="I35" i="151" s="1"/>
  <c r="D24" i="118"/>
  <c r="E222" i="132"/>
  <c r="E22" i="118"/>
  <c r="F17" i="157"/>
  <c r="I29" i="2"/>
  <c r="E46" i="40" s="1"/>
  <c r="C23" i="142"/>
  <c r="E267" i="132"/>
  <c r="E220" i="132"/>
  <c r="E265" i="132"/>
  <c r="C52" i="82"/>
  <c r="D49" i="82" s="1"/>
  <c r="C90" i="82"/>
  <c r="D87" i="82" s="1"/>
  <c r="C25" i="142"/>
  <c r="C26" i="142"/>
  <c r="C21" i="142"/>
  <c r="G33" i="153"/>
  <c r="E16" i="75" s="1"/>
  <c r="G25" i="153"/>
  <c r="E24" i="132"/>
  <c r="I18" i="152"/>
  <c r="E15" i="34"/>
  <c r="I15" i="34" s="1"/>
  <c r="E13" i="34"/>
  <c r="I13" i="34" s="1"/>
  <c r="I17" i="22"/>
  <c r="I25" i="22" s="1"/>
  <c r="E13" i="118"/>
  <c r="D15" i="118"/>
  <c r="E11" i="118"/>
  <c r="C15" i="118"/>
  <c r="E49" i="82"/>
  <c r="E23" i="77"/>
  <c r="E22" i="40"/>
  <c r="E25" i="40" s="1"/>
  <c r="E173" i="132"/>
  <c r="G140" i="82"/>
  <c r="E19" i="46"/>
  <c r="G65" i="82" l="1"/>
  <c r="G194" i="82" s="1"/>
  <c r="D65" i="82"/>
  <c r="J37" i="82"/>
  <c r="J38" i="82" s="1"/>
  <c r="J39" i="82" s="1"/>
  <c r="J40" i="82" s="1"/>
  <c r="J41" i="82" s="1"/>
  <c r="J42" i="82" s="1"/>
  <c r="J43" i="82" s="1"/>
  <c r="J44" i="82" s="1"/>
  <c r="J45" i="82" s="1"/>
  <c r="J46" i="82" s="1"/>
  <c r="J47" i="82" s="1"/>
  <c r="J48" i="82" s="1"/>
  <c r="J49" i="82" s="1"/>
  <c r="J50" i="82" s="1"/>
  <c r="J51" i="82" s="1"/>
  <c r="J52" i="82" s="1"/>
  <c r="J53" i="82" s="1"/>
  <c r="J54" i="82" s="1"/>
  <c r="J55" i="82" s="1"/>
  <c r="A37" i="82"/>
  <c r="A38" i="82" s="1"/>
  <c r="A39" i="82" s="1"/>
  <c r="A40" i="82" s="1"/>
  <c r="A41" i="82" s="1"/>
  <c r="A42" i="82" s="1"/>
  <c r="A43" i="82" s="1"/>
  <c r="A44" i="82" s="1"/>
  <c r="A45" i="82" s="1"/>
  <c r="A46" i="82" s="1"/>
  <c r="A47" i="82" s="1"/>
  <c r="A48" i="82" s="1"/>
  <c r="A49" i="82" s="1"/>
  <c r="A50" i="82" s="1"/>
  <c r="A51" i="82" s="1"/>
  <c r="A52" i="82" s="1"/>
  <c r="A53" i="82" s="1"/>
  <c r="A54" i="82" s="1"/>
  <c r="A55" i="82" s="1"/>
  <c r="C26" i="118"/>
  <c r="E189" i="132"/>
  <c r="D88" i="82"/>
  <c r="G88" i="82" s="1"/>
  <c r="D89" i="82"/>
  <c r="G89" i="82" s="1"/>
  <c r="D51" i="82"/>
  <c r="G51" i="82" s="1"/>
  <c r="D50" i="82"/>
  <c r="G50" i="82" s="1"/>
  <c r="D103" i="82"/>
  <c r="H34" i="132"/>
  <c r="H35" i="132" s="1"/>
  <c r="H36" i="132" s="1"/>
  <c r="H37" i="132" s="1"/>
  <c r="H38" i="132" s="1"/>
  <c r="H39" i="132" s="1"/>
  <c r="H40" i="132" s="1"/>
  <c r="A34" i="132"/>
  <c r="A35" i="132" s="1"/>
  <c r="A36" i="132" s="1"/>
  <c r="A37" i="132" s="1"/>
  <c r="A38" i="132" s="1"/>
  <c r="A39" i="132" s="1"/>
  <c r="A40" i="132" s="1"/>
  <c r="G267" i="82"/>
  <c r="J248" i="82"/>
  <c r="J249" i="82" s="1"/>
  <c r="J250" i="82" s="1"/>
  <c r="J251" i="82" s="1"/>
  <c r="J252" i="82" s="1"/>
  <c r="J253" i="82" s="1"/>
  <c r="J254" i="82" s="1"/>
  <c r="J255" i="82" s="1"/>
  <c r="J256" i="82" s="1"/>
  <c r="J257" i="82" s="1"/>
  <c r="J258" i="82" s="1"/>
  <c r="J259" i="82" s="1"/>
  <c r="J260" i="82" s="1"/>
  <c r="J261" i="82" s="1"/>
  <c r="J262" i="82" s="1"/>
  <c r="J263" i="82" s="1"/>
  <c r="J264" i="82" s="1"/>
  <c r="J265" i="82" s="1"/>
  <c r="J266" i="82" s="1"/>
  <c r="J267" i="82" s="1"/>
  <c r="J268" i="82" s="1"/>
  <c r="J269" i="82" s="1"/>
  <c r="J270" i="82" s="1"/>
  <c r="J271" i="82" s="1"/>
  <c r="J272" i="82" s="1"/>
  <c r="J273" i="82" s="1"/>
  <c r="J274" i="82" s="1"/>
  <c r="J275" i="82" s="1"/>
  <c r="J276" i="82" s="1"/>
  <c r="J277" i="82" s="1"/>
  <c r="J278" i="82" s="1"/>
  <c r="J279" i="82" s="1"/>
  <c r="J280" i="82" s="1"/>
  <c r="J281" i="82" s="1"/>
  <c r="J282" i="82" s="1"/>
  <c r="J283" i="82" s="1"/>
  <c r="A247" i="82"/>
  <c r="A248" i="82" s="1"/>
  <c r="A249" i="82" s="1"/>
  <c r="A250" i="82" s="1"/>
  <c r="A251" i="82" s="1"/>
  <c r="A252" i="82" s="1"/>
  <c r="A253" i="82" s="1"/>
  <c r="A254" i="82" s="1"/>
  <c r="A255" i="82" s="1"/>
  <c r="A256" i="82" s="1"/>
  <c r="A257" i="82" s="1"/>
  <c r="A258" i="82" s="1"/>
  <c r="A259" i="82" s="1"/>
  <c r="A260" i="82" s="1"/>
  <c r="A261" i="82" s="1"/>
  <c r="A262" i="82" s="1"/>
  <c r="A263" i="82" s="1"/>
  <c r="A264" i="82" s="1"/>
  <c r="A265" i="82" s="1"/>
  <c r="A266" i="82" s="1"/>
  <c r="A267" i="82" s="1"/>
  <c r="A268" i="82" s="1"/>
  <c r="A269" i="82" s="1"/>
  <c r="A270" i="82" s="1"/>
  <c r="A271" i="82" s="1"/>
  <c r="A272" i="82" s="1"/>
  <c r="A273" i="82" s="1"/>
  <c r="A274" i="82" s="1"/>
  <c r="A275" i="82" s="1"/>
  <c r="A276" i="82" s="1"/>
  <c r="A277" i="82" s="1"/>
  <c r="A278" i="82" s="1"/>
  <c r="A279" i="82" s="1"/>
  <c r="A280" i="82" s="1"/>
  <c r="A281" i="82" s="1"/>
  <c r="A282" i="82" s="1"/>
  <c r="A283" i="82" s="1"/>
  <c r="A284" i="82" s="1"/>
  <c r="A285" i="82" s="1"/>
  <c r="A286" i="82" s="1"/>
  <c r="A287" i="82" s="1"/>
  <c r="G103" i="82"/>
  <c r="G283" i="82" s="1"/>
  <c r="H27" i="40"/>
  <c r="H28" i="40" s="1"/>
  <c r="H29" i="40" s="1"/>
  <c r="H30" i="40" s="1"/>
  <c r="A24" i="133"/>
  <c r="A25" i="133" s="1"/>
  <c r="A26" i="133" s="1"/>
  <c r="A27" i="133" s="1"/>
  <c r="A28" i="133" s="1"/>
  <c r="A29" i="133" s="1"/>
  <c r="A30" i="133" s="1"/>
  <c r="A31" i="133" s="1"/>
  <c r="A32" i="133" s="1"/>
  <c r="A33" i="133" s="1"/>
  <c r="A34" i="133" s="1"/>
  <c r="A35" i="133" s="1"/>
  <c r="A36" i="133" s="1"/>
  <c r="A37" i="133" s="1"/>
  <c r="A38" i="133" s="1"/>
  <c r="A39" i="133" s="1"/>
  <c r="A40" i="133" s="1"/>
  <c r="A41" i="133" s="1"/>
  <c r="A42" i="133" s="1"/>
  <c r="A43" i="133" s="1"/>
  <c r="A44" i="133" s="1"/>
  <c r="E121" i="132"/>
  <c r="E140" i="132"/>
  <c r="A149" i="82"/>
  <c r="A150" i="82" s="1"/>
  <c r="A151" i="82" s="1"/>
  <c r="A152" i="82" s="1"/>
  <c r="A153" i="82" s="1"/>
  <c r="J149" i="82"/>
  <c r="J150" i="82" s="1"/>
  <c r="J151" i="82" s="1"/>
  <c r="J152" i="82" s="1"/>
  <c r="J153" i="82" s="1"/>
  <c r="H70" i="132"/>
  <c r="H71" i="132" s="1"/>
  <c r="H72" i="132" s="1"/>
  <c r="H73" i="132" s="1"/>
  <c r="H74" i="132" s="1"/>
  <c r="H75" i="132" s="1"/>
  <c r="H76" i="132" s="1"/>
  <c r="H77" i="132" s="1"/>
  <c r="H78" i="132" s="1"/>
  <c r="H79" i="132" s="1"/>
  <c r="A17" i="40"/>
  <c r="A18" i="40" s="1"/>
  <c r="A19" i="40" s="1"/>
  <c r="E146" i="132"/>
  <c r="E141" i="132"/>
  <c r="E27" i="40"/>
  <c r="E36" i="132"/>
  <c r="E176" i="132"/>
  <c r="I39" i="2"/>
  <c r="E175" i="132"/>
  <c r="E174" i="132"/>
  <c r="E47" i="40"/>
  <c r="E167" i="132"/>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L18" i="152"/>
  <c r="L19" i="152" s="1"/>
  <c r="L20" i="152" s="1"/>
  <c r="L21" i="152" s="1"/>
  <c r="L22" i="152" s="1"/>
  <c r="L23" i="152" s="1"/>
  <c r="L24" i="152" s="1"/>
  <c r="L25" i="152" s="1"/>
  <c r="L26" i="152" s="1"/>
  <c r="L27" i="152" s="1"/>
  <c r="L28" i="152" s="1"/>
  <c r="L29" i="152" s="1"/>
  <c r="L30" i="152" s="1"/>
  <c r="L31" i="152" s="1"/>
  <c r="L32" i="152" s="1"/>
  <c r="L33" i="152" s="1"/>
  <c r="L34" i="152" s="1"/>
  <c r="L35" i="152" s="1"/>
  <c r="G87" i="82"/>
  <c r="I27" i="22"/>
  <c r="D26" i="118"/>
  <c r="E24" i="118"/>
  <c r="E15" i="75"/>
  <c r="E17" i="75" s="1"/>
  <c r="G35" i="153"/>
  <c r="I35" i="152"/>
  <c r="G11" i="34"/>
  <c r="G17" i="34" s="1"/>
  <c r="E11" i="34"/>
  <c r="I31" i="2"/>
  <c r="I41" i="2"/>
  <c r="F18" i="157"/>
  <c r="H41" i="133"/>
  <c r="E21" i="46"/>
  <c r="E25" i="46"/>
  <c r="E23" i="46"/>
  <c r="E22" i="69"/>
  <c r="E11" i="132"/>
  <c r="E180" i="132"/>
  <c r="E15" i="118"/>
  <c r="G49" i="82"/>
  <c r="H31" i="40" l="1"/>
  <c r="H32" i="40" s="1"/>
  <c r="H33" i="40" s="1"/>
  <c r="H34" i="40" s="1"/>
  <c r="H35" i="40" s="1"/>
  <c r="H36" i="40" s="1"/>
  <c r="H37" i="40" s="1"/>
  <c r="H38" i="40" s="1"/>
  <c r="H39" i="40" s="1"/>
  <c r="H40" i="40" s="1"/>
  <c r="H41" i="40" s="1"/>
  <c r="H42" i="40" s="1"/>
  <c r="H43" i="40" s="1"/>
  <c r="H44" i="40" s="1"/>
  <c r="H45" i="40" s="1"/>
  <c r="H46" i="40" s="1"/>
  <c r="H47" i="40" s="1"/>
  <c r="H48" i="40" s="1"/>
  <c r="H49" i="40" s="1"/>
  <c r="E26" i="118"/>
  <c r="G92" i="82"/>
  <c r="G215" i="82" s="1"/>
  <c r="G227" i="82" s="1"/>
  <c r="J284" i="82"/>
  <c r="J285" i="82" s="1"/>
  <c r="J286" i="82" s="1"/>
  <c r="J287" i="82" s="1"/>
  <c r="J83" i="82"/>
  <c r="J84" i="82" s="1"/>
  <c r="J85" i="82" s="1"/>
  <c r="J86" i="82" s="1"/>
  <c r="J87" i="82" s="1"/>
  <c r="J88" i="82" s="1"/>
  <c r="J89" i="82" s="1"/>
  <c r="J90" i="82" s="1"/>
  <c r="J91" i="82" s="1"/>
  <c r="J92" i="82" s="1"/>
  <c r="J93" i="82" s="1"/>
  <c r="J94" i="82" s="1"/>
  <c r="J95" i="82" s="1"/>
  <c r="J96" i="82" s="1"/>
  <c r="J97" i="82" s="1"/>
  <c r="J98" i="82" s="1"/>
  <c r="J99" i="82" s="1"/>
  <c r="J100" i="82" s="1"/>
  <c r="J101" i="82" s="1"/>
  <c r="J102" i="82" s="1"/>
  <c r="J103" i="82" s="1"/>
  <c r="J104" i="82" s="1"/>
  <c r="J105" i="82" s="1"/>
  <c r="J56" i="82"/>
  <c r="J57" i="82" s="1"/>
  <c r="J58" i="82" s="1"/>
  <c r="J59" i="82" s="1"/>
  <c r="J60" i="82" s="1"/>
  <c r="J61" i="82" s="1"/>
  <c r="J62" i="82" s="1"/>
  <c r="J63" i="82" s="1"/>
  <c r="J64" i="82" s="1"/>
  <c r="J65" i="82" s="1"/>
  <c r="J66" i="82" s="1"/>
  <c r="J67" i="82" s="1"/>
  <c r="A83" i="82"/>
  <c r="A84" i="82" s="1"/>
  <c r="A85" i="82" s="1"/>
  <c r="A86" i="82" s="1"/>
  <c r="A87" i="82" s="1"/>
  <c r="A88" i="82" s="1"/>
  <c r="A89" i="82" s="1"/>
  <c r="A90" i="82" s="1"/>
  <c r="A91" i="82" s="1"/>
  <c r="A92" i="82" s="1"/>
  <c r="A93" i="82" s="1"/>
  <c r="A94" i="82" s="1"/>
  <c r="A95" i="82" s="1"/>
  <c r="A96" i="82" s="1"/>
  <c r="A97" i="82" s="1"/>
  <c r="A98" i="82" s="1"/>
  <c r="A99" i="82" s="1"/>
  <c r="A100" i="82" s="1"/>
  <c r="A101" i="82" s="1"/>
  <c r="A102" i="82" s="1"/>
  <c r="A103" i="82" s="1"/>
  <c r="A104" i="82" s="1"/>
  <c r="A105" i="82" s="1"/>
  <c r="A56" i="82"/>
  <c r="A57" i="82" s="1"/>
  <c r="A58" i="82" s="1"/>
  <c r="A59" i="82" s="1"/>
  <c r="A60" i="82" s="1"/>
  <c r="A61" i="82" s="1"/>
  <c r="A62" i="82" s="1"/>
  <c r="A63" i="82" s="1"/>
  <c r="A64" i="82" s="1"/>
  <c r="A65" i="82" s="1"/>
  <c r="A66" i="82" s="1"/>
  <c r="A67" i="82" s="1"/>
  <c r="A20" i="40"/>
  <c r="A21" i="40" s="1"/>
  <c r="A22" i="40" s="1"/>
  <c r="A23" i="40" s="1"/>
  <c r="J154" i="82"/>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J183" i="82" s="1"/>
  <c r="J184" i="82" s="1"/>
  <c r="J185" i="82" s="1"/>
  <c r="J186" i="82" s="1"/>
  <c r="J187" i="82" s="1"/>
  <c r="J188" i="82" s="1"/>
  <c r="J189" i="82" s="1"/>
  <c r="J190" i="82" s="1"/>
  <c r="J191" i="82" s="1"/>
  <c r="J192" i="82" s="1"/>
  <c r="J193" i="82" s="1"/>
  <c r="J194" i="82" s="1"/>
  <c r="A154" i="82"/>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A183" i="82" s="1"/>
  <c r="A184" i="82" s="1"/>
  <c r="A185" i="82" s="1"/>
  <c r="A186" i="82" s="1"/>
  <c r="A187" i="82" s="1"/>
  <c r="A188" i="82" s="1"/>
  <c r="A189" i="82" s="1"/>
  <c r="A190" i="82" s="1"/>
  <c r="A191" i="82" s="1"/>
  <c r="A192" i="82" s="1"/>
  <c r="A193" i="82" s="1"/>
  <c r="A194" i="82" s="1"/>
  <c r="E112" i="132"/>
  <c r="E142" i="132"/>
  <c r="E147" i="132"/>
  <c r="E181" i="132"/>
  <c r="E177" i="132"/>
  <c r="D90" i="82"/>
  <c r="D26" i="157"/>
  <c r="I43" i="2"/>
  <c r="E35" i="40"/>
  <c r="E168" i="132"/>
  <c r="G54" i="82"/>
  <c r="G126" i="82" s="1"/>
  <c r="G138" i="82" s="1"/>
  <c r="G41" i="133"/>
  <c r="E169" i="132"/>
  <c r="I11" i="34"/>
  <c r="I17" i="34" s="1"/>
  <c r="E124" i="132" s="1"/>
  <c r="E17" i="34"/>
  <c r="D13" i="157" s="1"/>
  <c r="I13" i="157" s="1"/>
  <c r="E36" i="40"/>
  <c r="E19" i="75"/>
  <c r="F19" i="157"/>
  <c r="D52" i="82"/>
  <c r="G52" i="82"/>
  <c r="G154" i="82" s="1"/>
  <c r="G90" i="82"/>
  <c r="G243" i="82" s="1"/>
  <c r="E27" i="46"/>
  <c r="E263" i="132"/>
  <c r="E218" i="132"/>
  <c r="A24" i="40" l="1"/>
  <c r="A25" i="40" s="1"/>
  <c r="A26" i="40" s="1"/>
  <c r="A27" i="40" s="1"/>
  <c r="A28" i="40" s="1"/>
  <c r="A29" i="40" s="1"/>
  <c r="A30" i="40" s="1"/>
  <c r="G127" i="82"/>
  <c r="I45" i="2"/>
  <c r="G13" i="69" s="1"/>
  <c r="E74" i="132"/>
  <c r="E76" i="132" s="1"/>
  <c r="G258" i="82"/>
  <c r="G285" i="82" s="1"/>
  <c r="E58" i="132"/>
  <c r="E62" i="132"/>
  <c r="A195" i="82"/>
  <c r="A196" i="82" s="1"/>
  <c r="A197" i="82" s="1"/>
  <c r="A198" i="82" s="1"/>
  <c r="J195" i="82"/>
  <c r="J196" i="82" s="1"/>
  <c r="J197" i="82" s="1"/>
  <c r="J198" i="82" s="1"/>
  <c r="A82" i="132"/>
  <c r="G218" i="82"/>
  <c r="G245" i="82" s="1"/>
  <c r="E70" i="132"/>
  <c r="E182" i="132"/>
  <c r="E113" i="132"/>
  <c r="E126" i="132"/>
  <c r="E18" i="132"/>
  <c r="C18" i="157"/>
  <c r="H18" i="157" s="1"/>
  <c r="C24" i="157"/>
  <c r="C14" i="157"/>
  <c r="H14" i="157" s="1"/>
  <c r="I14" i="157" s="1"/>
  <c r="C17" i="157"/>
  <c r="H17" i="157" s="1"/>
  <c r="C20" i="157"/>
  <c r="C23" i="157"/>
  <c r="C22" i="157"/>
  <c r="C16" i="157"/>
  <c r="H16" i="157" s="1"/>
  <c r="C19" i="157"/>
  <c r="C15" i="157"/>
  <c r="H15" i="157" s="1"/>
  <c r="C21" i="157"/>
  <c r="C25" i="157"/>
  <c r="E183" i="132"/>
  <c r="E37" i="40"/>
  <c r="E135" i="132"/>
  <c r="E170" i="132"/>
  <c r="E28" i="133"/>
  <c r="F20" i="157"/>
  <c r="H15" i="118"/>
  <c r="I11" i="118"/>
  <c r="A31" i="40" l="1"/>
  <c r="A32" i="40" s="1"/>
  <c r="A33" i="40" s="1"/>
  <c r="A34" i="40" s="1"/>
  <c r="A35" i="40" s="1"/>
  <c r="A36" i="40" s="1"/>
  <c r="A37" i="40" s="1"/>
  <c r="A38" i="40" s="1"/>
  <c r="A39" i="40" s="1"/>
  <c r="A40" i="40" s="1"/>
  <c r="A41" i="40" s="1"/>
  <c r="A42" i="40" s="1"/>
  <c r="A43" i="40" s="1"/>
  <c r="A44" i="40" s="1"/>
  <c r="A45" i="40" s="1"/>
  <c r="A46" i="40" s="1"/>
  <c r="A47" i="40" s="1"/>
  <c r="A48" i="40" s="1"/>
  <c r="A49" i="40" s="1"/>
  <c r="G19" i="69"/>
  <c r="G15" i="69"/>
  <c r="E129" i="132" s="1"/>
  <c r="E49" i="40"/>
  <c r="E13" i="66" s="1"/>
  <c r="E15" i="66" s="1"/>
  <c r="E22" i="132" s="1"/>
  <c r="G270" i="82"/>
  <c r="G261" i="82"/>
  <c r="G271" i="82" s="1"/>
  <c r="E207" i="132"/>
  <c r="G221" i="82"/>
  <c r="G230" i="82"/>
  <c r="H80" i="132"/>
  <c r="H81" i="132" s="1"/>
  <c r="E252" i="132"/>
  <c r="E115" i="132"/>
  <c r="E114" i="132"/>
  <c r="I15" i="157"/>
  <c r="I16" i="157" s="1"/>
  <c r="I17" i="157" s="1"/>
  <c r="I18" i="157" s="1"/>
  <c r="D14" i="157"/>
  <c r="D15" i="157" s="1"/>
  <c r="D16" i="157" s="1"/>
  <c r="D17" i="157" s="1"/>
  <c r="D18" i="157" s="1"/>
  <c r="D19" i="157" s="1"/>
  <c r="D20" i="157" s="1"/>
  <c r="D21" i="157" s="1"/>
  <c r="D22" i="157" s="1"/>
  <c r="D23" i="157" s="1"/>
  <c r="D24" i="157" s="1"/>
  <c r="D25" i="157" s="1"/>
  <c r="H19" i="157"/>
  <c r="E184" i="132"/>
  <c r="H20" i="157"/>
  <c r="F21" i="157"/>
  <c r="I13" i="118"/>
  <c r="I15" i="118" s="1"/>
  <c r="H24" i="118"/>
  <c r="H26" i="118" s="1"/>
  <c r="I22" i="118"/>
  <c r="I20" i="118"/>
  <c r="E291" i="132" l="1"/>
  <c r="E28" i="40"/>
  <c r="E30" i="40" s="1"/>
  <c r="E130" i="132"/>
  <c r="E226" i="132"/>
  <c r="G274" i="82"/>
  <c r="G280" i="82" s="1"/>
  <c r="G279" i="82"/>
  <c r="G231" i="82"/>
  <c r="G239" i="82"/>
  <c r="G234" i="82"/>
  <c r="G237" i="82" s="1"/>
  <c r="H82" i="132"/>
  <c r="H83" i="132" s="1"/>
  <c r="H84" i="132" s="1"/>
  <c r="H85" i="132" s="1"/>
  <c r="H86" i="132" s="1"/>
  <c r="H87" i="132" s="1"/>
  <c r="H88" i="132" s="1"/>
  <c r="H89" i="132" s="1"/>
  <c r="H90" i="132" s="1"/>
  <c r="H91" i="132" s="1"/>
  <c r="H92" i="132" s="1"/>
  <c r="H93" i="132" s="1"/>
  <c r="A83" i="132"/>
  <c r="A84" i="132" s="1"/>
  <c r="A85" i="132" s="1"/>
  <c r="A86" i="132" s="1"/>
  <c r="A87" i="132" s="1"/>
  <c r="A88" i="132" s="1"/>
  <c r="A89" i="132" s="1"/>
  <c r="A90" i="132" s="1"/>
  <c r="A91" i="132" s="1"/>
  <c r="A92" i="132" s="1"/>
  <c r="A93" i="132" s="1"/>
  <c r="E116" i="132"/>
  <c r="E271" i="132"/>
  <c r="I19" i="157"/>
  <c r="I20" i="157" s="1"/>
  <c r="H21" i="157"/>
  <c r="F22" i="157"/>
  <c r="G15" i="118"/>
  <c r="G24" i="118"/>
  <c r="I18" i="118"/>
  <c r="I24" i="118" s="1"/>
  <c r="I26" i="118" s="1"/>
  <c r="H29" i="118" s="1"/>
  <c r="E230" i="132"/>
  <c r="E285" i="132"/>
  <c r="E23" i="69" l="1"/>
  <c r="E25" i="69" s="1"/>
  <c r="E29" i="69" s="1"/>
  <c r="E13" i="132"/>
  <c r="E16" i="132" s="1"/>
  <c r="E25" i="132" s="1"/>
  <c r="G281" i="82"/>
  <c r="G277" i="82"/>
  <c r="G287" i="82" s="1"/>
  <c r="E61" i="132" s="1"/>
  <c r="G247" i="82"/>
  <c r="G240" i="82"/>
  <c r="G241" i="82" s="1"/>
  <c r="G26" i="118"/>
  <c r="G29" i="118" s="1"/>
  <c r="I21" i="157"/>
  <c r="F23" i="157"/>
  <c r="H22" i="157"/>
  <c r="E233" i="132"/>
  <c r="E275" i="132"/>
  <c r="E131" i="132" l="1"/>
  <c r="E132" i="132" s="1"/>
  <c r="E137" i="132" s="1"/>
  <c r="E32" i="132" s="1"/>
  <c r="E219" i="132"/>
  <c r="E264" i="132"/>
  <c r="E57" i="132"/>
  <c r="E59" i="132" s="1"/>
  <c r="E63" i="132"/>
  <c r="E235" i="132"/>
  <c r="I22" i="157"/>
  <c r="H23" i="157"/>
  <c r="F24" i="157"/>
  <c r="I29" i="118"/>
  <c r="H32" i="133"/>
  <c r="E278" i="132"/>
  <c r="E65" i="132" l="1"/>
  <c r="G169" i="82"/>
  <c r="E28" i="132"/>
  <c r="E206" i="132"/>
  <c r="G129" i="82"/>
  <c r="G132" i="82" s="1"/>
  <c r="E280" i="132"/>
  <c r="E251" i="132"/>
  <c r="I23" i="157"/>
  <c r="H24" i="157"/>
  <c r="F25" i="157"/>
  <c r="H25" i="157" s="1"/>
  <c r="G32" i="133"/>
  <c r="G196" i="82" l="1"/>
  <c r="G172" i="82"/>
  <c r="G190" i="82" s="1"/>
  <c r="G181" i="82"/>
  <c r="G141" i="82"/>
  <c r="G145" i="82" s="1"/>
  <c r="E254" i="132"/>
  <c r="E209" i="132"/>
  <c r="G156" i="82"/>
  <c r="I24" i="157"/>
  <c r="I25" i="157" s="1"/>
  <c r="E32" i="133"/>
  <c r="G185" i="82" l="1"/>
  <c r="G191" i="82" s="1"/>
  <c r="G192" i="82" s="1"/>
  <c r="G182" i="82"/>
  <c r="G150" i="82"/>
  <c r="G142" i="82"/>
  <c r="G188" i="82" l="1"/>
  <c r="G198" i="82" s="1"/>
  <c r="E42" i="69" s="1"/>
  <c r="G151" i="82"/>
  <c r="G152" i="82" s="1"/>
  <c r="G148" i="82"/>
  <c r="G158" i="82" s="1"/>
  <c r="E38" i="69" s="1"/>
  <c r="E27" i="132" l="1"/>
  <c r="E29" i="132" s="1"/>
  <c r="E287" i="132"/>
  <c r="E256" i="132"/>
  <c r="E211" i="132"/>
  <c r="E71" i="132"/>
  <c r="E72" i="132" s="1"/>
  <c r="E82" i="132"/>
  <c r="E293" i="132"/>
  <c r="E31" i="132"/>
  <c r="E33" i="132" s="1"/>
  <c r="E86" i="132"/>
  <c r="E44" i="69"/>
  <c r="E17" i="133" s="1"/>
  <c r="E40" i="69" l="1"/>
  <c r="E15" i="133" s="1"/>
  <c r="E78" i="132"/>
  <c r="E87" i="132"/>
  <c r="E295" i="132"/>
  <c r="E40" i="132"/>
  <c r="E315" i="132" s="1"/>
  <c r="E259" i="132"/>
  <c r="E214" i="132"/>
  <c r="E213" i="132"/>
  <c r="E83" i="132"/>
  <c r="E258" i="132"/>
  <c r="E89" i="132" l="1"/>
  <c r="E91" i="132" s="1"/>
  <c r="E217" i="132"/>
  <c r="E262" i="132"/>
  <c r="E289" i="132"/>
  <c r="E215" i="132"/>
  <c r="E223" i="132" s="1"/>
  <c r="E260" i="132"/>
  <c r="E268" i="132" s="1"/>
  <c r="E297" i="132" l="1"/>
  <c r="E269" i="132"/>
  <c r="E273" i="132" s="1"/>
  <c r="E224" i="132"/>
  <c r="E228" i="132" s="1"/>
  <c r="E16" i="142"/>
  <c r="F27" i="142" l="1"/>
  <c r="F19" i="142"/>
  <c r="F26" i="142"/>
  <c r="F18" i="142"/>
  <c r="F25" i="142"/>
  <c r="F17" i="142"/>
  <c r="F16" i="142"/>
  <c r="F20" i="142"/>
  <c r="F24" i="142"/>
  <c r="F23" i="142"/>
  <c r="F21" i="142"/>
  <c r="F22" i="142"/>
  <c r="E327" i="132"/>
  <c r="E93" i="132"/>
  <c r="E317" i="132"/>
  <c r="H16" i="142"/>
  <c r="E282" i="132" l="1"/>
  <c r="E237" i="132"/>
  <c r="G16" i="142"/>
  <c r="I16" i="142" s="1"/>
  <c r="E17" i="142" s="1"/>
  <c r="E325" i="132" l="1"/>
  <c r="E323" i="132"/>
  <c r="H17" i="142"/>
  <c r="E33" i="133" l="1"/>
  <c r="G17" i="142"/>
  <c r="G33" i="133" l="1"/>
  <c r="H33" i="133"/>
  <c r="I17" i="142"/>
  <c r="E18" i="142" s="1"/>
  <c r="H18" i="142" s="1"/>
  <c r="E12" i="140" l="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E11" i="140" l="1"/>
  <c r="E13" i="140" s="1"/>
  <c r="D34" i="140" s="1"/>
  <c r="I34" i="140" s="1"/>
  <c r="H26" i="142"/>
  <c r="G26" i="142" s="1"/>
  <c r="I26" i="142" s="1"/>
  <c r="E27" i="142" s="1"/>
  <c r="D25" i="140" l="1"/>
  <c r="I25" i="140" s="1"/>
  <c r="D26" i="140"/>
  <c r="I26" i="140" s="1"/>
  <c r="D27" i="140"/>
  <c r="I27" i="140" s="1"/>
  <c r="D30" i="140"/>
  <c r="I30" i="140" s="1"/>
  <c r="D32" i="140"/>
  <c r="I32" i="140" s="1"/>
  <c r="D31" i="140"/>
  <c r="I31" i="140" s="1"/>
  <c r="D24" i="140"/>
  <c r="I24" i="140" s="1"/>
  <c r="D23" i="140"/>
  <c r="I23" i="140" s="1"/>
  <c r="K23" i="140" s="1"/>
  <c r="D28" i="140"/>
  <c r="I28" i="140" s="1"/>
  <c r="D29" i="140"/>
  <c r="I29" i="140" s="1"/>
  <c r="D33" i="140"/>
  <c r="I33" i="140" s="1"/>
  <c r="H27" i="142"/>
  <c r="H28" i="142" s="1"/>
  <c r="I35" i="140" l="1"/>
  <c r="L23" i="140"/>
  <c r="M23" i="140" s="1"/>
  <c r="K24" i="140" s="1"/>
  <c r="L24" i="140" s="1"/>
  <c r="M24" i="140" s="1"/>
  <c r="K25" i="140" s="1"/>
  <c r="L25" i="140" s="1"/>
  <c r="M25" i="140" s="1"/>
  <c r="K26" i="140" s="1"/>
  <c r="L26" i="140" s="1"/>
  <c r="M26" i="140" s="1"/>
  <c r="D35" i="140"/>
  <c r="G27" i="142"/>
  <c r="I27" i="142" s="1"/>
  <c r="D31" i="142"/>
  <c r="E321"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319" i="132" l="1"/>
  <c r="D30" i="142"/>
  <c r="D32" i="142" s="1"/>
  <c r="E329" i="132" l="1"/>
  <c r="E332" i="132" l="1"/>
  <c r="E331" i="132"/>
  <c r="E11" i="133"/>
  <c r="E334" i="132" l="1"/>
  <c r="E23" i="133"/>
  <c r="E29" i="133" l="1"/>
  <c r="E37" i="133" s="1"/>
  <c r="E338" i="132"/>
  <c r="G29" i="133" l="1"/>
  <c r="G37" i="133" s="1"/>
  <c r="G38" i="133" s="1"/>
  <c r="H29" i="133"/>
  <c r="H37" i="133" s="1"/>
  <c r="H38" i="133" s="1"/>
  <c r="H39" i="133" s="1"/>
  <c r="H44" i="133" s="1"/>
  <c r="E38" i="133" l="1"/>
  <c r="G39" i="133"/>
  <c r="G44" i="133" s="1"/>
  <c r="E39" i="133" l="1"/>
  <c r="E44" i="133" l="1"/>
</calcChain>
</file>

<file path=xl/sharedStrings.xml><?xml version="1.0" encoding="utf-8"?>
<sst xmlns="http://schemas.openxmlformats.org/spreadsheetml/2006/main" count="2329" uniqueCount="1153">
  <si>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</si>
  <si>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</si>
  <si>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</si>
  <si>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</si>
  <si>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</si>
  <si>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</si>
  <si>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</si>
  <si>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</si>
  <si>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</si>
  <si>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</si>
  <si>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</si>
  <si>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</si>
  <si>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</si>
  <si>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</si>
  <si>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</si>
  <si>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</si>
  <si>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</si>
  <si>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</si>
  <si>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</si>
  <si>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</si>
  <si>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</si>
  <si>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</si>
  <si>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</si>
  <si>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</si>
  <si>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Page 3; Line 27</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</si>
  <si>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</si>
  <si>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</si>
  <si>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</si>
  <si>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</si>
  <si>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</si>
  <si>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</si>
  <si>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</si>
  <si>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</si>
  <si>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</si>
  <si>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r>
      <t xml:space="preserve">     End of Prior Year Revenues (PYRR </t>
    </r>
    <r>
      <rPr>
        <vertAlign val="subscript"/>
        <sz val="12"/>
        <rFont val="Times New Roman"/>
        <family val="1"/>
      </rPr>
      <t>EU</t>
    </r>
    <r>
      <rPr>
        <sz val="12"/>
        <rFont val="Times New Roman"/>
        <family val="1"/>
      </rPr>
      <t>) Excluding FF&amp;U</t>
    </r>
  </si>
  <si>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</si>
  <si>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</si>
  <si>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</si>
  <si>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</si>
  <si>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</si>
  <si>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</si>
  <si>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</si>
  <si>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</si>
  <si>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</si>
  <si>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</si>
  <si>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</si>
  <si>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</si>
  <si>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</si>
  <si>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</si>
  <si>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</si>
  <si>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</si>
  <si>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</si>
  <si>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</si>
  <si>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</si>
  <si>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</si>
  <si>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</si>
  <si>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</si>
  <si>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</si>
  <si>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</si>
  <si>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</si>
  <si>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</si>
  <si>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</si>
  <si>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</si>
  <si>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</si>
  <si>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</si>
  <si>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</si>
  <si>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</si>
  <si>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</si>
  <si>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</si>
  <si>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</si>
  <si>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</si>
  <si>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</si>
  <si>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</si>
  <si>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</si>
  <si>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</si>
  <si>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</si>
  <si>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</si>
  <si>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</si>
  <si>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</si>
  <si>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</si>
  <si>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</si>
  <si>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</si>
  <si>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</si>
  <si>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</si>
  <si>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</si>
  <si>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Statement AL; Line 9</t>
  </si>
  <si>
    <t>Transmission Related Cash Working Capital</t>
  </si>
  <si>
    <t>Statement AL; Line 19</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</si>
  <si>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</si>
  <si>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</si>
  <si>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</si>
  <si>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</si>
  <si>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</si>
  <si>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</si>
  <si>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</si>
  <si>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</si>
  <si>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</si>
  <si>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</si>
  <si>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</si>
  <si>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</si>
  <si>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</si>
  <si>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</si>
  <si>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</si>
  <si>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</si>
  <si>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</si>
  <si>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</si>
  <si>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</si>
  <si>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</si>
  <si>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</si>
  <si>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</si>
  <si>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</si>
  <si>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</si>
  <si>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</si>
  <si>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</si>
  <si>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</si>
  <si>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</si>
  <si>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</si>
  <si>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</si>
  <si>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</si>
  <si>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</si>
  <si>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</si>
  <si>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</si>
  <si>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</si>
  <si>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</si>
  <si>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</si>
  <si>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</si>
  <si>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</si>
  <si>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</si>
  <si>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</si>
  <si>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</si>
  <si>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</si>
  <si>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</si>
  <si>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</si>
  <si>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</si>
  <si>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</si>
  <si>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</si>
  <si>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</si>
  <si>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</si>
  <si>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</si>
  <si>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</si>
  <si>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</si>
  <si>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</si>
  <si>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</si>
  <si>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</si>
  <si>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</si>
  <si>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</si>
  <si>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Negative of Page 1; Line 1 x 50%</t>
  </si>
  <si>
    <t>50% of Transmission Related A&amp;G Expense</t>
  </si>
  <si>
    <t>Negative of Page 1; Line 3 x 50%</t>
  </si>
  <si>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</si>
  <si>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</si>
  <si>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</si>
  <si>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</si>
  <si>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</si>
  <si>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</si>
  <si>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</si>
  <si>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Statement AJ; Page AJ-1B; Line 33; Col. c</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</si>
  <si>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</si>
  <si>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</si>
  <si>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</si>
  <si>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</si>
  <si>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</si>
  <si>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</si>
  <si>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</si>
  <si>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</si>
  <si>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</si>
  <si>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</si>
  <si>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</si>
  <si>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</si>
  <si>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</si>
  <si>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</si>
  <si>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</si>
  <si>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</si>
  <si>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</si>
  <si>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</si>
  <si>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</si>
  <si>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End of Prior Year Revenues (PYRR </t>
    </r>
    <r>
      <rPr>
        <vertAlign val="subscript"/>
        <sz val="12"/>
        <rFont val="Times New Roman"/>
        <family val="1"/>
      </rPr>
      <t>EU</t>
    </r>
    <r>
      <rPr>
        <sz val="12"/>
        <rFont val="Times New Roman"/>
        <family val="1"/>
      </rPr>
      <t>) Excluding FF&amp;U</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</si>
  <si>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</si>
  <si>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</si>
  <si>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True-Up; Line 25; Col. 11</t>
  </si>
  <si>
    <t>Retail Interest True-Up Adjustment</t>
  </si>
  <si>
    <t>Interest True-Up CY; Line 22; Col. 2</t>
  </si>
  <si>
    <t>Forecast Period Capital Addition Revenue Requirements</t>
  </si>
  <si>
    <r>
      <t xml:space="preserve">Forecast Period Incentive Capital Additions Revenue Requirements (FC </t>
    </r>
    <r>
      <rPr>
        <vertAlign val="subscript"/>
        <sz val="12"/>
        <rFont val="Times New Roman"/>
        <family val="1"/>
      </rPr>
      <t>EU-IR-ROE</t>
    </r>
    <r>
      <rPr>
        <sz val="12"/>
        <rFont val="Times New Roman"/>
        <family val="1"/>
      </rPr>
      <t>)</t>
    </r>
  </si>
  <si>
    <t>Incentive Transmission Forecast CWIP Projects Revenue Requirements</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</si>
  <si>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</si>
  <si>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</si>
  <si>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</si>
  <si>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</si>
  <si>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</si>
  <si>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</si>
  <si>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C. Subtotal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</si>
  <si>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</si>
  <si>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Cost Adjustment Workpapers</t>
  </si>
  <si>
    <r>
      <t xml:space="preserve">E. Total Retail BTRR </t>
    </r>
    <r>
      <rPr>
        <b/>
        <u/>
        <vertAlign val="subscript"/>
        <sz val="12"/>
        <rFont val="Times New Roman"/>
        <family val="1"/>
      </rPr>
      <t>EU</t>
    </r>
    <r>
      <rPr>
        <b/>
        <u/>
        <sz val="12"/>
        <rFont val="Times New Roman"/>
        <family val="1"/>
      </rPr>
      <t xml:space="preserve"> With FF&amp;U:</t>
    </r>
  </si>
  <si>
    <t>Line 21 + Line 23</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</si>
  <si>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</si>
  <si>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</si>
  <si>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</si>
  <si>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A. Derivation of Revenues Related With Total Transmission Facilities:</t>
  </si>
  <si>
    <t>Retail BTRR Excluding FF&amp;U</t>
  </si>
  <si>
    <t>Statement BK-1; Page 7; Line 16</t>
  </si>
  <si>
    <t>Less: CPUC Intervenor Funding Expense - Transmission</t>
  </si>
  <si>
    <t>Negative of Statement BK-1; Page 1; Line 5</t>
  </si>
  <si>
    <t>Less: South Georgia Income Tax Adjustment</t>
  </si>
  <si>
    <t>Negative of Statement AQ; Line 1</t>
  </si>
  <si>
    <t xml:space="preserve">     Total Wholesale BTRR Excluding Franchise Fees</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</si>
  <si>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</si>
  <si>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</si>
  <si>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</si>
  <si>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</si>
  <si>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</si>
  <si>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</si>
  <si>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</si>
  <si>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</si>
  <si>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</si>
  <si>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</si>
  <si>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</si>
  <si>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</si>
  <si>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</si>
  <si>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 xml:space="preserve">    Total HV/LV Transmission Forecast Plant Additions Revenues</t>
  </si>
  <si>
    <t>Col. a = Statement BK-1; Page 7; 
Sum Lines 10 thru 14</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</si>
  <si>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</si>
  <si>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</si>
  <si>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</si>
  <si>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r>
      <t xml:space="preserve">Franchise Fee </t>
    </r>
    <r>
      <rPr>
        <b/>
        <vertAlign val="superscript"/>
        <sz val="12"/>
        <rFont val="Times New Roman"/>
        <family val="1"/>
      </rPr>
      <t>2</t>
    </r>
  </si>
  <si>
    <t xml:space="preserve">     Subtotal Wholesale BTRR With Franchise Fees</t>
  </si>
  <si>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</si>
  <si>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</si>
  <si>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</si>
  <si>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</si>
  <si>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 xml:space="preserve">The following HV/LV Wholesale Base Transmission Revenue Requirements will be used by the CAISO to develop the TAC rates for the applicable rate effective period.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</si>
  <si>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</si>
  <si>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</si>
  <si>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</si>
  <si>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</si>
  <si>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</si>
  <si>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</si>
  <si>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</si>
  <si>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</si>
  <si>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</si>
  <si>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</si>
  <si>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</si>
  <si>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</si>
  <si>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</si>
  <si>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</si>
  <si>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</si>
  <si>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</si>
  <si>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</si>
  <si>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</si>
  <si>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</si>
  <si>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</si>
  <si>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</si>
  <si>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</si>
  <si>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</si>
  <si>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</si>
  <si>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</si>
  <si>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</si>
  <si>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</si>
  <si>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</si>
  <si>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</si>
  <si>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</si>
  <si>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</si>
  <si>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</si>
  <si>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</si>
  <si>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</si>
  <si>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</si>
  <si>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</si>
  <si>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</si>
  <si>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</si>
  <si>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</si>
  <si>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</si>
  <si>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</si>
  <si>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</si>
  <si>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</si>
  <si>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</si>
  <si>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</si>
  <si>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</si>
  <si>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</si>
  <si>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Month</t>
  </si>
  <si>
    <t>SDG&amp;E Records</t>
  </si>
  <si>
    <t>May</t>
  </si>
  <si>
    <t>Description</t>
  </si>
  <si>
    <t>Balance</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</si>
  <si>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</si>
  <si>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</si>
  <si>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</si>
  <si>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</si>
  <si>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</si>
  <si>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</si>
  <si>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</si>
  <si>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</si>
  <si>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</si>
  <si>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</si>
  <si>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</si>
  <si>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</si>
  <si>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</si>
  <si>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</si>
  <si>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</si>
  <si>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</si>
  <si>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</si>
  <si>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</si>
  <si>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</si>
  <si>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</si>
  <si>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</si>
  <si>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</si>
  <si>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</si>
  <si>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</si>
  <si>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</si>
  <si>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</si>
  <si>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</si>
  <si>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</si>
  <si>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</si>
  <si>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</si>
  <si>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</si>
  <si>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</si>
  <si>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</si>
  <si>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</si>
  <si>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</si>
  <si>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</si>
  <si>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</si>
  <si>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</si>
  <si>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</si>
  <si>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</si>
  <si>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</si>
  <si>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</si>
  <si>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</si>
  <si>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</si>
  <si>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</si>
  <si>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</si>
  <si>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</si>
  <si>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</si>
  <si>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</si>
  <si>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</si>
  <si>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</si>
  <si>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</si>
  <si>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</si>
  <si>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</si>
  <si>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</si>
  <si>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</si>
  <si>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</si>
  <si>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</si>
  <si>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</si>
  <si>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</si>
  <si>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</si>
  <si>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</si>
  <si>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</si>
  <si>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</si>
  <si>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</si>
  <si>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</si>
  <si>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</si>
  <si>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</si>
  <si>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</si>
  <si>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</si>
  <si>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</si>
  <si>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</si>
  <si>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</si>
  <si>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</si>
  <si>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</si>
  <si>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</si>
  <si>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</si>
  <si>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</si>
  <si>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</si>
  <si>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</si>
  <si>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</si>
  <si>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</si>
  <si>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</si>
  <si>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</si>
  <si>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</si>
  <si>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</si>
  <si>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</si>
  <si>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</si>
  <si>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</si>
  <si>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</si>
  <si>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</si>
  <si>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</si>
  <si>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</si>
  <si>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</si>
  <si>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</si>
  <si>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</si>
  <si>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</si>
  <si>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</si>
  <si>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</si>
  <si>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</si>
  <si>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</si>
  <si>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</si>
  <si>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</si>
  <si>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</si>
  <si>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</si>
  <si>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</si>
  <si>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</si>
  <si>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</si>
  <si>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</si>
  <si>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</si>
  <si>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The CPUC Intervenor Expense for Transmission shall be treated as an exclusion in A&amp;G but added back to the Retail BTRR on BK-1; Page 1; Line 5. This expense will be</t>
  </si>
  <si>
    <t>excluded in Wholesale BTRR on BK-2; Line 3.</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</si>
  <si>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</si>
  <si>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</si>
  <si>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</si>
  <si>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</si>
  <si>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</si>
  <si>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</si>
  <si>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</si>
  <si>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</si>
  <si>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</si>
  <si>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</si>
  <si>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</si>
  <si>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</si>
  <si>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</si>
  <si>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</si>
  <si>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</si>
  <si>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</si>
  <si>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</si>
  <si>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</si>
  <si>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</si>
  <si>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</si>
  <si>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</si>
  <si>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</si>
  <si>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</si>
  <si>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</si>
  <si>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</si>
  <si>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</si>
  <si>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</si>
  <si>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</si>
  <si>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</si>
  <si>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</si>
  <si>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</si>
  <si>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</si>
  <si>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</si>
  <si>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</si>
  <si>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</si>
  <si>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</si>
  <si>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</si>
  <si>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</si>
  <si>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Net</t>
  </si>
  <si>
    <t>(c) = (a) + (b)</t>
  </si>
  <si>
    <t>Rate</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</si>
  <si>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</si>
  <si>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</si>
  <si>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</si>
  <si>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</si>
  <si>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</si>
  <si>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</si>
  <si>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</si>
  <si>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</si>
  <si>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</si>
  <si>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</si>
  <si>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</si>
  <si>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</si>
  <si>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</si>
  <si>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</si>
  <si>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</si>
  <si>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</si>
  <si>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</si>
  <si>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</si>
  <si>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</si>
  <si>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</si>
  <si>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</si>
  <si>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</si>
  <si>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</si>
  <si>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</si>
  <si>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</si>
  <si>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</si>
  <si>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</si>
  <si>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</si>
  <si>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</si>
  <si>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</si>
  <si>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</si>
  <si>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</si>
  <si>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</si>
  <si>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</si>
  <si>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</si>
  <si>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</si>
  <si>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</si>
  <si>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</si>
  <si>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</si>
  <si>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</si>
  <si>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</si>
  <si>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</si>
  <si>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</si>
  <si>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</si>
  <si>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</si>
  <si>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</si>
  <si>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</si>
  <si>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</si>
  <si>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</si>
  <si>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</si>
  <si>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</si>
  <si>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</si>
  <si>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</si>
  <si>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</si>
  <si>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</si>
  <si>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</si>
  <si>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</si>
  <si>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</si>
  <si>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</si>
  <si>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</si>
  <si>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</si>
  <si>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</si>
  <si>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</si>
  <si>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</si>
  <si>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</si>
  <si>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</si>
  <si>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</si>
  <si>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</si>
  <si>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</si>
  <si>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</si>
  <si>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</si>
  <si>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</si>
  <si>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</si>
  <si>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</si>
  <si>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</si>
  <si>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</si>
  <si>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</si>
  <si>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</si>
  <si>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</si>
  <si>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</si>
  <si>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</si>
  <si>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</si>
  <si>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</si>
  <si>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</si>
  <si>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</si>
  <si>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</si>
  <si>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</si>
  <si>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</si>
  <si>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</si>
  <si>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</si>
  <si>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</si>
  <si>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</si>
  <si>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</si>
  <si>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</si>
  <si>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</si>
  <si>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</si>
  <si>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</si>
  <si>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</si>
  <si>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</si>
  <si>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</si>
  <si>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</si>
  <si>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</si>
  <si>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</si>
  <si>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</si>
  <si>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</si>
  <si>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</si>
  <si>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</si>
  <si>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(d)</t>
  </si>
  <si>
    <t>(e)</t>
  </si>
  <si>
    <t>No</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</si>
  <si>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</si>
  <si>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</si>
  <si>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</si>
  <si>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</si>
  <si>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</si>
  <si>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</si>
  <si>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</si>
  <si>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</si>
  <si>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</si>
  <si>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</si>
  <si>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</si>
  <si>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</si>
  <si>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</si>
  <si>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 xml:space="preserve">     LTD = Long Term Debt</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</si>
  <si>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</si>
  <si>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</si>
  <si>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</si>
  <si>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</si>
  <si>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</si>
  <si>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</si>
  <si>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</si>
  <si>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</si>
  <si>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</si>
  <si>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</si>
  <si>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</si>
  <si>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</si>
  <si>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</si>
  <si>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</si>
  <si>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</si>
  <si>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</si>
  <si>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</si>
  <si>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</si>
  <si>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</si>
  <si>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</si>
  <si>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 xml:space="preserve">     Cost of Preferred Equity</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</si>
  <si>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</si>
  <si>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</si>
  <si>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</si>
  <si>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</si>
  <si>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</si>
  <si>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</si>
  <si>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</si>
  <si>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</si>
  <si>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</si>
  <si>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</si>
  <si>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 xml:space="preserve">     CS = Common Stock</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</si>
  <si>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</si>
  <si>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</si>
  <si>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</si>
  <si>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</si>
  <si>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</si>
  <si>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</si>
  <si>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</si>
  <si>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</si>
  <si>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</si>
  <si>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</si>
  <si>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</si>
  <si>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</si>
  <si>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</si>
  <si>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</si>
  <si>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 xml:space="preserve">     Total Capital</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</si>
  <si>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</si>
  <si>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</si>
  <si>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</si>
  <si>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</si>
  <si>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</si>
  <si>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</si>
  <si>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</si>
  <si>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</si>
  <si>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</si>
  <si>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Statement BK-1; Page 3; Line 27</t>
  </si>
  <si>
    <t xml:space="preserve">     FT = Federal Income Tax Rate for Rate Effective Period</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</si>
  <si>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</si>
  <si>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</si>
  <si>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</si>
  <si>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</si>
  <si>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</si>
  <si>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</si>
  <si>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</si>
  <si>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</si>
  <si>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</si>
  <si>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</si>
  <si>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</si>
  <si>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</si>
  <si>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</si>
  <si>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</si>
  <si>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</si>
  <si>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</si>
  <si>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</si>
  <si>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</si>
  <si>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</si>
  <si>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</si>
  <si>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Statement BK-1; Page 3; Line 32</t>
  </si>
  <si>
    <t xml:space="preserve">Federal Income Tax    =    (((A) + (C / D)) * FT) - (B / D) </t>
  </si>
  <si>
    <t xml:space="preserve">Federal Income Tax Expense </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</si>
  <si>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</si>
  <si>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</si>
  <si>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</si>
  <si>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</si>
  <si>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t>Misc.-1; Line 9; Col. c</t>
  </si>
  <si>
    <r>
      <t xml:space="preserve">Incentive Transmission Plant Abandoned Project Cost </t>
    </r>
    <r>
      <rPr>
        <b/>
        <vertAlign val="superscript"/>
        <sz val="12"/>
        <rFont val="Times New Roman"/>
        <family val="1"/>
      </rPr>
      <t>1</t>
    </r>
  </si>
  <si>
    <t>applicable data field will be filled.</t>
  </si>
  <si>
    <t>a</t>
  </si>
  <si>
    <t>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</si>
  <si>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</si>
  <si>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</si>
  <si>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</si>
  <si>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</si>
  <si>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</si>
  <si>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</si>
  <si>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</si>
  <si>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</si>
  <si>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</si>
  <si>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</si>
  <si>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</si>
  <si>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</si>
  <si>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</si>
  <si>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</si>
  <si>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</si>
  <si>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</si>
  <si>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</si>
  <si>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</si>
  <si>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</si>
  <si>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</si>
  <si>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</si>
  <si>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</si>
  <si>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</si>
  <si>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</si>
  <si>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</si>
  <si>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</si>
  <si>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</si>
  <si>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</si>
  <si>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</si>
  <si>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</si>
  <si>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</si>
  <si>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</si>
  <si>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</si>
  <si>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</si>
  <si>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</si>
  <si>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</si>
  <si>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</si>
  <si>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</si>
  <si>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</si>
  <si>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</si>
  <si>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</si>
  <si>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</si>
  <si>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</si>
  <si>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</si>
  <si>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</si>
  <si>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</si>
  <si>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</si>
  <si>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</si>
  <si>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</si>
  <si>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</si>
  <si>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</si>
  <si>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</si>
  <si>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</si>
  <si>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</si>
  <si>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</si>
  <si>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</si>
  <si>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</si>
  <si>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</si>
  <si>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</si>
  <si>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</si>
  <si>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</si>
  <si>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</si>
  <si>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</si>
  <si>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</si>
  <si>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</si>
  <si>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</si>
  <si>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</si>
  <si>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</si>
  <si>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</si>
  <si>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</si>
  <si>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</si>
  <si>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</si>
  <si>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</si>
  <si>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</si>
  <si>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</si>
  <si>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</si>
  <si>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</si>
  <si>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</si>
  <si>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</si>
  <si>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</si>
  <si>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</si>
  <si>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</si>
  <si>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</si>
  <si>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</si>
  <si>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</si>
  <si>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</si>
  <si>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</si>
  <si>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</si>
  <si>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</si>
  <si>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</si>
  <si>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</si>
  <si>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</si>
  <si>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</si>
  <si>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</si>
  <si>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</si>
  <si>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</si>
  <si>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</si>
  <si>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</si>
  <si>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</si>
  <si>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</si>
  <si>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</si>
  <si>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</si>
  <si>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</si>
  <si>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</si>
  <si>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</si>
  <si>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</si>
  <si>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</si>
  <si>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</si>
  <si>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</si>
  <si>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</si>
  <si>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</si>
  <si>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</si>
  <si>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</si>
  <si>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</si>
  <si>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</si>
  <si>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</si>
  <si>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</si>
  <si>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</si>
  <si>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</si>
  <si>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</si>
  <si>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</si>
  <si>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</si>
  <si>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</si>
  <si>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</si>
  <si>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</si>
  <si>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</si>
  <si>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</si>
  <si>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</si>
  <si>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</si>
  <si>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</si>
  <si>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</si>
  <si>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</si>
  <si>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</si>
  <si>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</si>
  <si>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</si>
  <si>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</si>
  <si>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</si>
  <si>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</si>
  <si>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</si>
  <si>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</si>
  <si>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</si>
  <si>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</si>
  <si>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</si>
  <si>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</si>
  <si>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</si>
  <si>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</si>
  <si>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</si>
  <si>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</si>
  <si>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</si>
  <si>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</si>
  <si>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</si>
  <si>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</si>
  <si>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</si>
  <si>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</si>
  <si>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</si>
  <si>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</si>
  <si>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</si>
  <si>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</si>
  <si>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</si>
  <si>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</si>
  <si>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</si>
  <si>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</si>
  <si>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</si>
  <si>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</si>
  <si>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</si>
  <si>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</si>
  <si>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</si>
  <si>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</si>
  <si>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Commission for a previous year. There is no "Other BTRR Adjustment" applicable in the instant true-up.</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</si>
  <si>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</si>
  <si>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</si>
  <si>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</si>
  <si>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</si>
  <si>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</si>
  <si>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</si>
  <si>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</si>
  <si>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</si>
  <si>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</si>
  <si>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</si>
  <si>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</si>
  <si>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</si>
  <si>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</si>
  <si>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</si>
  <si>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t>Days in Month</t>
  </si>
  <si>
    <t>Left in Period</t>
  </si>
  <si>
    <t>Percentages</t>
  </si>
  <si>
    <t>Prorata Amounts</t>
  </si>
  <si>
    <t>Prorata Calculation</t>
  </si>
  <si>
    <t>March</t>
  </si>
  <si>
    <t>April</t>
  </si>
  <si>
    <t>June</t>
  </si>
  <si>
    <t>July</t>
  </si>
  <si>
    <t>August</t>
  </si>
  <si>
    <t>September</t>
  </si>
  <si>
    <t>October</t>
  </si>
  <si>
    <t>November</t>
  </si>
  <si>
    <t>December</t>
  </si>
  <si>
    <t>The monthly deferred tax amounts are equal to the ending ADIT balance minus the beginning ADIT balance, divided by 12 months.</t>
  </si>
  <si>
    <t>January through December equals previous month balance plus amount in Column 2.</t>
  </si>
  <si>
    <t>Return on Common Equity:</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</si>
  <si>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</si>
  <si>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</si>
  <si>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</si>
  <si>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</si>
  <si>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</si>
  <si>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</si>
  <si>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</si>
  <si>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</si>
  <si>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</si>
  <si>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</si>
  <si>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</si>
  <si>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</si>
  <si>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</si>
  <si>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</si>
  <si>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</si>
  <si>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</si>
  <si>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</si>
  <si>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</si>
  <si>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</si>
  <si>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</si>
  <si>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</si>
  <si>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</si>
  <si>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</si>
  <si>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</si>
  <si>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</si>
  <si>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</si>
  <si>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</si>
  <si>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</si>
  <si>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</si>
  <si>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</si>
  <si>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</si>
  <si>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</si>
  <si>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</si>
  <si>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</si>
  <si>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</si>
  <si>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</si>
  <si>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</si>
  <si>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</si>
  <si>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</si>
  <si>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</si>
  <si>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</si>
  <si>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</si>
  <si>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</si>
  <si>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</si>
  <si>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</si>
  <si>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</si>
  <si>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</si>
  <si>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</si>
  <si>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</si>
  <si>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</si>
  <si>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</si>
  <si>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</si>
  <si>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</si>
  <si>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</si>
  <si>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</si>
  <si>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</si>
  <si>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</si>
  <si>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</si>
  <si>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</si>
  <si>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</si>
  <si>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AU-1; Page 2; Line 6; Col. m</t>
  </si>
  <si>
    <t>AU-1; Page 2; Line 20; Col. m</t>
  </si>
  <si>
    <t>AU-1; Page 2; Line 25; Col. m</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</si>
  <si>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</si>
  <si>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</si>
  <si>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</si>
  <si>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2) Non-plant related ADIT related to future tax rate changes will be amortized into rates over one year. Non-plant related ADIT attributable to the 2017 Tax Cuts and Jobs Act was fully amortized by December 31, 2021.</t>
  </si>
  <si>
    <t>Negative of AH-1; Line 33; Col. b</t>
  </si>
  <si>
    <t>Adjusted Return and Associated Income Taxes</t>
  </si>
  <si>
    <t>Return and Associated Income Taxes</t>
  </si>
  <si>
    <t>Adjustments to Per Book Transmission O&amp;M Expense</t>
  </si>
  <si>
    <t>Other Cost Adjustments</t>
  </si>
  <si>
    <t>Sum Lines 2 thru 4</t>
  </si>
  <si>
    <t>Adjustments to Per Book A&amp;G Expense</t>
  </si>
  <si>
    <r>
      <t xml:space="preserve">CPUC Intervenor Funding Expense - Transmission </t>
    </r>
    <r>
      <rPr>
        <b/>
        <vertAlign val="superscript"/>
        <sz val="12"/>
        <rFont val="Times New Roman"/>
        <family val="1"/>
      </rPr>
      <t>1</t>
    </r>
  </si>
  <si>
    <t>Sum Lines 8 thru 11</t>
  </si>
  <si>
    <t>Statement AH; Line 5</t>
  </si>
  <si>
    <t>Negative of Statement AH; Line 10</t>
  </si>
  <si>
    <r>
      <t xml:space="preserve">Cost of Capital Rate </t>
    </r>
    <r>
      <rPr>
        <vertAlign val="subscript"/>
        <sz val="12"/>
        <rFont val="Times New Roman"/>
        <family val="1"/>
      </rPr>
      <t>(COCR)</t>
    </r>
  </si>
  <si>
    <t>Incentive Cost of Equity Component (Preferred &amp; Common)</t>
  </si>
  <si>
    <t>Cost of Equity Component (Preferred &amp; Common)</t>
  </si>
  <si>
    <t>C. Total Federal &amp; State Income Tax Rate</t>
  </si>
  <si>
    <t>D. Total Weighted Cost of Capital</t>
  </si>
  <si>
    <t>D. Total Incentive Weighted Cost of Capital</t>
  </si>
  <si>
    <t xml:space="preserve">     Incentive Transmission Forecast CWIP Projects Revenue Requirements</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</si>
  <si>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</si>
  <si>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</si>
  <si>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</si>
  <si>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</si>
  <si>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</si>
  <si>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</si>
  <si>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</si>
  <si>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ANNUAL FIXED CHARGES APPLICABLE TO INCENTIVE CAPITAL PROJECTS</t>
  </si>
  <si>
    <t xml:space="preserve">   Return on Rate Base</t>
  </si>
  <si>
    <t>Shall be Zero for ROE Adder</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</si>
  <si>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</si>
  <si>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</si>
  <si>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</si>
  <si>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</si>
  <si>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</si>
  <si>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</si>
  <si>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</si>
  <si>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</si>
  <si>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</si>
  <si>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</si>
  <si>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</si>
  <si>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</si>
  <si>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</si>
  <si>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C. Total Federal &amp; State Income Tax Rate:</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</si>
  <si>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</si>
  <si>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</si>
  <si>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Line 46 Above</t>
  </si>
  <si>
    <t>D. Total Weighted Cost of Common Equity - CAISO Participation ROE Adder:</t>
  </si>
  <si>
    <r>
      <t xml:space="preserve">E. Cost of Capital Rate </t>
    </r>
    <r>
      <rPr>
        <u/>
        <vertAlign val="subscript"/>
        <sz val="12"/>
        <rFont val="Times New Roman"/>
        <family val="1"/>
      </rPr>
      <t>(COCR)</t>
    </r>
    <r>
      <rPr>
        <u/>
        <sz val="12"/>
        <rFont val="Times New Roman"/>
        <family val="1"/>
      </rPr>
      <t xml:space="preserve"> - CAISO Participation ROE Adder:</t>
    </r>
  </si>
  <si>
    <t>Page 2; Line 11</t>
  </si>
  <si>
    <t>Page 3; Line 10</t>
  </si>
  <si>
    <t>Page 3; Line 23</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</si>
  <si>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</si>
  <si>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</si>
  <si>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2; Line 22</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</si>
  <si>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</si>
  <si>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</si>
  <si>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</si>
  <si>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</si>
  <si>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</si>
  <si>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</si>
  <si>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</si>
  <si>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Total Incentive ROE Project Transmission Rate Base</t>
  </si>
  <si>
    <t>Page 3; Line 32</t>
  </si>
  <si>
    <t xml:space="preserve">     Incentive ROE Project Return and Associated Income Taxes - Base ROE</t>
  </si>
  <si>
    <t>Line 3 x Line 4</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</si>
  <si>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</si>
  <si>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</si>
  <si>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</si>
  <si>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</si>
  <si>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</si>
  <si>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</si>
  <si>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</si>
  <si>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</si>
  <si>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</si>
  <si>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</si>
  <si>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</si>
  <si>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2 - Line 9</t>
  </si>
  <si>
    <t>Line 3 - Line 10</t>
  </si>
  <si>
    <t>Line 4 - Line 11</t>
  </si>
  <si>
    <t>Line 5 - Line 12</t>
  </si>
  <si>
    <t>Line 23 - Line 24</t>
  </si>
  <si>
    <t>Summary of HV/LV Plant Allocation Study; Line 34; Col. c and b</t>
  </si>
  <si>
    <t>AJ-1; Line 15</t>
  </si>
  <si>
    <t>AJ-5; Line 15</t>
  </si>
  <si>
    <t>Page 1; Line 30 + Line 37</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</si>
  <si>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</si>
  <si>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</si>
  <si>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</si>
  <si>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</si>
  <si>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</si>
  <si>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Negative of Statement AL; Line 30</t>
  </si>
  <si>
    <t>Add back ADIT</t>
  </si>
  <si>
    <t>AV-1A; Line 17</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</si>
  <si>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</si>
  <si>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</si>
  <si>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</si>
  <si>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</si>
  <si>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</si>
  <si>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</si>
  <si>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</si>
  <si>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</si>
  <si>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</si>
  <si>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</si>
  <si>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</si>
  <si>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Page 5; Line 32</t>
  </si>
  <si>
    <t>Page 6; Line 32</t>
  </si>
  <si>
    <t>AF-4; Line 1; Col. c</t>
  </si>
  <si>
    <t>ADIT Adjustment - Annual Fixed Charge Rate (AFCR)</t>
  </si>
  <si>
    <t>Statement AF; Line 15</t>
  </si>
  <si>
    <t>Represents the current Franchise Fees and Uncollectible (FF&amp;U) expense rates that will be updated once SDG&amp;E's General Rate Case (GRC) is approved.</t>
  </si>
  <si>
    <t>Represents the current Franchise Fees expense rates that will be updated once SDG&amp;E's General Rate Case (GRC) is approved.</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</si>
  <si>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</si>
  <si>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</si>
  <si>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</si>
  <si>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</si>
  <si>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</si>
  <si>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4</t>
    </r>
  </si>
  <si>
    <t>Statement AK; Line 12</t>
  </si>
  <si>
    <t>Negative of AH-2; Line 16; Col. B + AH-2; Line 28; Col. A</t>
  </si>
  <si>
    <t>Negative of AH-2; Line 28; Col. a</t>
  </si>
  <si>
    <t>Statement AK; Line 5</t>
  </si>
  <si>
    <t>The revenues attributed to Transmission Plant Abandoned Projects and Transmission Construction  Work in Progress (CWIP) incentives are derived using the regular Cost of Capital Rate.</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</si>
  <si>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</si>
  <si>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</si>
  <si>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</si>
  <si>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</si>
  <si>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</si>
  <si>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</si>
  <si>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</si>
  <si>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</si>
  <si>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</si>
  <si>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</si>
  <si>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</si>
  <si>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</si>
  <si>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</si>
  <si>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</si>
  <si>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</si>
  <si>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</si>
  <si>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Line 15  + Line 19+ Line 23 + (Sum Lines 25 thru 28)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</si>
  <si>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</si>
  <si>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</si>
  <si>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</si>
  <si>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t>
    </r>
    <r>
      <rPr>
        <vertAlign val="superscript"/>
        <sz val="12"/>
        <rFont val="Times New Roman"/>
        <family val="1"/>
      </rPr>
      <t>3</t>
    </r>
    <r>
      <rPr>
        <sz val="12"/>
        <rFont val="Times New Roman"/>
        <family val="1"/>
      </rPr>
      <t xml:space="preserve"> - Base ROE</t>
    </r>
  </si>
  <si>
    <t>Page 1; Line 19 + Line 23</t>
  </si>
  <si>
    <r>
      <t xml:space="preserve">Cost of Capital Rate </t>
    </r>
    <r>
      <rPr>
        <vertAlign val="subscript"/>
        <sz val="12"/>
        <rFont val="Times New Roman"/>
        <family val="1"/>
      </rPr>
      <t>(COCR)</t>
    </r>
    <r>
      <rPr>
        <sz val="12"/>
        <rFont val="Times New Roman"/>
        <family val="1"/>
      </rPr>
      <t xml:space="preserve"> - Base ROE </t>
    </r>
    <r>
      <rPr>
        <b/>
        <vertAlign val="superscript"/>
        <sz val="12"/>
        <rFont val="Times New Roman"/>
        <family val="1"/>
      </rPr>
      <t>1</t>
    </r>
  </si>
  <si>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</si>
  <si>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</si>
  <si>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</si>
  <si>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</si>
  <si>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</si>
  <si>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Less: CPUC Intervenor Funding Expense Revenue Adjustment - Base ROE</t>
  </si>
  <si>
    <t>Less: CPUC Intervenor Funding Expense Revenue Adjustment - CAISO Participation ROE Adder</t>
  </si>
  <si>
    <t>Negative of Statement AL; Line 34</t>
  </si>
  <si>
    <r>
      <t xml:space="preserve">     CPUC Intervenor Funding Expense Revenue Adj. - Base ROE </t>
    </r>
    <r>
      <rPr>
        <vertAlign val="superscript"/>
        <sz val="12"/>
        <rFont val="Times New Roman"/>
        <family val="1"/>
      </rPr>
      <t>2</t>
    </r>
  </si>
  <si>
    <r>
      <t xml:space="preserve">     CPUC Intervenor Funding Expense Revenue Adj. - CAISO Participation ROE Adder </t>
    </r>
    <r>
      <rPr>
        <vertAlign val="superscript"/>
        <sz val="12"/>
        <rFont val="Times New Roman"/>
        <family val="1"/>
      </rPr>
      <t>2</t>
    </r>
  </si>
  <si>
    <t>Line 26 x Line 32</t>
  </si>
  <si>
    <t>Statement AV; Page 4; Line 78</t>
  </si>
  <si>
    <t>The Incentive Cost of Capital Rate calculation will be tracked and shown separately for each project. As a result, lines 1 through 78 will be repeated for each project.</t>
  </si>
  <si>
    <t>Page 1; Line 30</t>
  </si>
  <si>
    <t>Page 2; Line 37</t>
  </si>
  <si>
    <t>Page 6; Line 47</t>
  </si>
  <si>
    <t>Col. a = Line 13 - Line 23</t>
  </si>
  <si>
    <t>Col. b and c = Line 18 x (Line 19; Col. a)</t>
  </si>
  <si>
    <t>Col. b and c = Line 22 x (Line 23; Col. a)</t>
  </si>
  <si>
    <t>Line 19 + Line 23</t>
  </si>
  <si>
    <t>Line 27 x Franchise Fee Rate</t>
  </si>
  <si>
    <t>Line 27 + Line 28</t>
  </si>
  <si>
    <t>Col. b and c = Line 18 x (Line 31; Col. a)</t>
  </si>
  <si>
    <t>Line 29 + Line 31</t>
  </si>
  <si>
    <t>For the Base Period &amp; True-Up Period Ending December 31, xxxx</t>
  </si>
  <si>
    <t>Base Period &amp; True-Up Period 12 - Months Ending December 31, xxxx</t>
  </si>
  <si>
    <t>12/31/xxxx</t>
  </si>
  <si>
    <t>BASE PERIOD 12 MONTHS ENDING DECEMBER 31, XXXX</t>
  </si>
  <si>
    <t>Base Period &amp; True-Up Period Ending December 31, xxxx</t>
  </si>
  <si>
    <t>xxxx</t>
  </si>
  <si>
    <t>TO6-Cycle x True-Up Adjustment</t>
  </si>
  <si>
    <t>TO6-Cycle x Interest True-Up Adjustment</t>
  </si>
  <si>
    <t>24-Month Forecast Period (January 1, xxxx - December 31, xxxx)</t>
  </si>
  <si>
    <t>Page 2; Line 9; Col. d</t>
  </si>
  <si>
    <t xml:space="preserve">Remeasured amount reported in column (a) includes ($x.x) million in state related deferred tax liabilities.  Deficient reserve amount in column (b) and the Grand Total calculated on Order 864-1; Line 32; Col. 12 for federal taxes </t>
  </si>
  <si>
    <t>None of the above items apply to SDG&amp;E's TO6 Cycle x filing. However, as one or more of these items apply, subject to FERC approval, the</t>
  </si>
  <si>
    <t>Positive of Page 3; Line 16</t>
  </si>
  <si>
    <t>Negative of Page 1; Line 25</t>
  </si>
  <si>
    <t>Negative of Page 1; Line 28</t>
  </si>
  <si>
    <t xml:space="preserve">Page 4; Line 20 </t>
  </si>
  <si>
    <t>For the Forecast Period January 1, xxxx - December 31, xxxx</t>
  </si>
  <si>
    <t>For the Rate Effective Period January 1, xxxx - December 31, xxxx</t>
  </si>
  <si>
    <t>For 12-Month True-Up Period January 1, xxxx Through December 31, xxxx</t>
  </si>
  <si>
    <t>Beginning Balance (TOX Stmt AF; Line 7; Col. a)</t>
  </si>
  <si>
    <t>Ending Balance (TOX Stmt AF; Line 7; Col. b)</t>
  </si>
  <si>
    <r>
      <t>Tax Balance</t>
    </r>
    <r>
      <rPr>
        <b/>
        <vertAlign val="superscript"/>
        <sz val="12"/>
        <rFont val="Times New Roman"/>
        <family val="1"/>
      </rPr>
      <t xml:space="preserve"> 2</t>
    </r>
  </si>
  <si>
    <t>Page 1; Line 30 + Page 2; Line 11</t>
  </si>
  <si>
    <t xml:space="preserve">XXXX Form 1; Page 234; Footnote Data (c) </t>
  </si>
  <si>
    <t>XXXX Form 1; Page 276-277; Footnote Data (a)</t>
  </si>
  <si>
    <t>XXXX Form 1; Page 234; Footnote Data (d)</t>
  </si>
  <si>
    <t xml:space="preserve">XXXX Form 1; Page 274-275; Footnote Data (b) </t>
  </si>
  <si>
    <t>XXXX Form 1; Page 276-277; Footnote Data (b)</t>
  </si>
  <si>
    <t>The total year-end Account 190 electric balance reported on FERC Form 1; Page 234; Footnote Data (b) is $x. The amortization of Account 190 at $XK</t>
  </si>
  <si>
    <t>shown in line 7 excludes the portion of Account 190 attributable to Citizens in the amount of $XK which is recovered separately in the Appendix X Citizens Sunrise rate filing.</t>
  </si>
  <si>
    <t>Not Applicable to XXXX Base Period</t>
  </si>
  <si>
    <r>
      <t xml:space="preserve">   Others (TBD) </t>
    </r>
    <r>
      <rPr>
        <b/>
        <vertAlign val="superscript"/>
        <sz val="12"/>
        <rFont val="Times New Roman"/>
        <family val="1"/>
      </rPr>
      <t>5</t>
    </r>
  </si>
  <si>
    <t>TBD</t>
  </si>
  <si>
    <t>SDG&amp;E will adjust the supporting workpaper for any future events that impacts ADIT.</t>
  </si>
  <si>
    <t>includes $XM related to Federal Benefit of State Taxes.</t>
  </si>
  <si>
    <t>Remeasured amount reported in column (a) includes ($X) million in state related deferred tax liabilities. Deficient reserve amount in column (b) and the Grand Total calculated on Order 864-3; Line 32; Col. 12 for federal taxes</t>
  </si>
  <si>
    <t xml:space="preserve">includes $X.XM related to Federal Benefit of State Taxes. </t>
  </si>
  <si>
    <t>TOX True-Up BK-1; Page 2; Line X</t>
  </si>
  <si>
    <t>State Wildfire Fund Total Contributions (after-tax)</t>
  </si>
  <si>
    <t>2007 WEMA Write-off (after-tax)</t>
  </si>
  <si>
    <t>Sum Lines 25 thru 30</t>
  </si>
  <si>
    <t>Sum Lines 39 thru 41</t>
  </si>
  <si>
    <t>Line 40 + Line 41; Col. d</t>
  </si>
  <si>
    <t>Sum Lines 52 thru 54</t>
  </si>
  <si>
    <t>Line 54; Col. d</t>
  </si>
  <si>
    <t>Page 1; Line 44</t>
  </si>
  <si>
    <t>Page 1; Line 42; Col. d</t>
  </si>
  <si>
    <t>Page 1; Line 57</t>
  </si>
  <si>
    <t>Page 1; Line 55; Col. d</t>
  </si>
  <si>
    <t>Statement AH; Line 20</t>
  </si>
  <si>
    <t>Statement AH; Line 39</t>
  </si>
  <si>
    <t>Less: Injuries and Damages (Due to different allocation factor)</t>
  </si>
  <si>
    <t>Negative of AH-2; Line 6; Col. c</t>
  </si>
  <si>
    <t>Line 15 x Line 16</t>
  </si>
  <si>
    <t>Sum Lines 17 thru 19</t>
  </si>
  <si>
    <t>Sum Lines 23 thru 26</t>
  </si>
  <si>
    <t>Sum Lines 29 thru 36</t>
  </si>
  <si>
    <t>Line 27 / Line 37</t>
  </si>
  <si>
    <t>Line 23 Above</t>
  </si>
  <si>
    <t>Col. c = Line 34 Above</t>
  </si>
  <si>
    <t>Col. c = Line 47 Above</t>
  </si>
  <si>
    <t>Negative of Line 13 x Line 39</t>
  </si>
  <si>
    <t>Transmission Wages and Plant Blended Allocation Factor</t>
  </si>
  <si>
    <t xml:space="preserve"> ((Line 16 x 0.5) + (Stmt AD; Line 35 x 0.5))</t>
  </si>
  <si>
    <t>Negative of Line 14 x Line 41</t>
  </si>
  <si>
    <t xml:space="preserve">Injuries &amp; Damages -  Cost Recovery </t>
  </si>
  <si>
    <t>Less: Electric Power Research Institute (EPRI) Dues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</si>
</sst>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0.000%"/>
    <numFmt numFmtId="169" formatCode="_(* #,##0.000_);_(* \(#,##0.000\);_(* &quot;-&quot;??_);_(@_)"/>
    <numFmt numFmtId="170" formatCode="#,##0.0_);\(#,##0.0\)"/>
    <numFmt numFmtId="171" formatCode="_(* #,##0.0000_);_(* \(#,##0.0000\);_(* &quot;-&quot;??_);_(@_)"/>
    <numFmt numFmtId="172" formatCode="0.0000"/>
    <numFmt numFmtId="173" formatCode="0.000000"/>
    <numFmt numFmtId="174" formatCode="0_);\(0\)"/>
    <numFmt numFmtId="175" formatCode="&quot;$&quot;#,##0"/>
    <numFmt numFmtId="176" formatCode="0.0%"/>
    <numFmt numFmtId="177" formatCode="&quot;$&quot;#,##0,_);[Red]\(&quot;$&quot;#,##0,\)"/>
    <numFmt numFmtId="178" formatCode="_(&quot;$&quot;* #,##0,_);_(&quot;$&quot;* \(#,##0,\);_(&quot;$&quot;* &quot;-&quot;??_);_(@_)"/>
    <numFmt numFmtId="179" formatCode="_(&quot;$&quot;* #,##0.0000000_);_(&quot;$&quot;* \(#,##0.0000000\);_(&quot;$&quot;* &quot;-&quot;??_);_(@_)"/>
    <numFmt numFmtId="180" formatCode="&quot;$&quot;#,##0.00"/>
    <numFmt numFmtId="181" formatCode="0.00000000000000000%"/>
    <numFmt numFmtId="182" formatCode="0.000"/>
    <numFmt numFmtId="183" formatCode="_(* #,##0.0000_);_(* \(#,##0.0000\);_(* &quot;-&quot;_);_(@_)"/>
    <numFmt numFmtId="184" formatCode="0.0000000000"/>
    <numFmt numFmtId="185" formatCode="&quot;$&quot;#,##0.000,_);[Red]\(&quot;$&quot;#,##0.000,\)"/>
  </numFmts>
  <fonts count="52" x14ac:knownFonts="1">
    <font>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vertAlign val="superscript"/>
      <sz val="12"/>
      <name val="Times New Roman"/>
      <family val="1"/>
    </font>
    <font>
      <sz val="10"/>
      <name val="Times New Roman"/>
      <family val="1"/>
    </font>
    <font>
      <sz val="12"/>
      <color indexed="10"/>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22">
    <border>
      <left/>
      <right/>
      <top/>
      <bottom/>
      <diagonal/>
    </border>
    <border>
      <left/>
      <right/>
      <top/>
      <bottom style="double">
        <color auto="1"/>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0">
    <xf numFmtId="0" fontId="0" fillId="0" borderId="0"/>
    <xf numFmtId="44" fontId="50" fillId="0" borderId="0" applyFont="0" applyFill="0" applyBorder="0" applyAlignment="0" applyProtection="0"/>
    <xf numFmtId="9" fontId="50" fillId="0" borderId="0" applyFont="0" applyFill="0" applyBorder="0" applyAlignment="0" applyProtection="0"/>
    <xf numFmtId="0" fontId="51" fillId="0" borderId="0"/>
    <xf numFmtId="43" fontId="51" fillId="0" borderId="0" applyFont="0" applyFill="0" applyBorder="0" applyAlignment="0" applyProtection="0"/>
    <xf numFmtId="43" fontId="50" fillId="0" borderId="0" applyFont="0" applyFill="0" applyBorder="0" applyAlignment="0" applyProtection="0"/>
    <xf numFmtId="0" fontId="51" fillId="0" borderId="0"/>
    <xf numFmtId="9" fontId="51" fillId="0" borderId="0" applyFont="0" applyFill="0" applyBorder="0" applyAlignment="0" applyProtection="0"/>
    <xf numFmtId="0" fontId="50" fillId="0" borderId="0"/>
    <xf numFmtId="0" fontId="51" fillId="0" borderId="0"/>
  </cellStyleXfs>
  <cellXfs count="559">
    <xf numFmtId="0" fontId="0" fillId="0" borderId="0" xfId="0"/>
    <xf numFmtId="0" fontId="2" fillId="0" borderId="0" xfId="0" applyFont="1" applyAlignment="1">
      <alignment vertical="center"/>
    </xf>
    <xf numFmtId="0" fontId="1" fillId="0" borderId="0" xfId="0" applyFont="1" applyAlignment="1">
      <alignment horizontal="center" vertical="center"/>
    </xf>
    <xf numFmtId="0" fontId="12" fillId="0" borderId="0" xfId="0" applyFont="1" applyAlignment="1">
      <alignment vertical="center"/>
    </xf>
    <xf numFmtId="166" fontId="1" fillId="0" borderId="0" xfId="0" applyNumberFormat="1" applyFont="1" applyAlignment="1">
      <alignment vertical="center"/>
    </xf>
    <xf numFmtId="165" fontId="1" fillId="2" borderId="0" xfId="0" applyNumberFormat="1" applyFont="1" applyFill="1" applyAlignment="1">
      <alignment horizontal="right" vertical="center"/>
    </xf>
    <xf numFmtId="166" fontId="1" fillId="0" borderId="0" xfId="0" applyNumberFormat="1" applyFont="1" applyAlignment="1">
      <alignment horizontal="right" vertical="center"/>
    </xf>
    <xf numFmtId="166" fontId="1" fillId="2" borderId="0" xfId="0" applyNumberFormat="1" applyFont="1" applyFill="1" applyAlignment="1">
      <alignment horizontal="right" vertical="center"/>
    </xf>
    <xf numFmtId="165" fontId="1" fillId="0" borderId="0" xfId="0" applyNumberFormat="1" applyFont="1" applyAlignment="1">
      <alignment horizontal="right" vertical="center"/>
    </xf>
    <xf numFmtId="166" fontId="1" fillId="0" borderId="0" xfId="0" applyNumberFormat="1" applyFont="1" applyAlignment="1">
      <alignment horizontal="center" vertical="center"/>
    </xf>
    <xf numFmtId="166" fontId="1" fillId="2" borderId="0" xfId="0" applyNumberFormat="1" applyFont="1" applyFill="1" applyAlignment="1">
      <alignment vertical="center"/>
    </xf>
    <xf numFmtId="6" fontId="1" fillId="0" borderId="0" xfId="0" applyNumberFormat="1" applyFont="1" applyAlignment="1">
      <alignment horizontal="right" vertical="center"/>
    </xf>
    <xf numFmtId="165" fontId="1" fillId="0" borderId="1" xfId="0" quotePrefix="1" applyNumberFormat="1" applyFont="1" applyBorder="1" applyAlignment="1">
      <alignment horizontal="right" vertical="center"/>
    </xf>
    <xf numFmtId="165" fontId="1" fillId="0" borderId="0" xfId="0" quotePrefix="1" applyNumberFormat="1" applyFont="1" applyAlignment="1">
      <alignment horizontal="right" vertical="center"/>
    </xf>
    <xf numFmtId="165" fontId="1" fillId="2" borderId="0" xfId="0" quotePrefix="1" applyNumberFormat="1" applyFont="1" applyFill="1" applyAlignment="1">
      <alignment horizontal="right" vertical="center"/>
    </xf>
    <xf numFmtId="165" fontId="1" fillId="0" borderId="4" xfId="0" applyNumberFormat="1" applyFont="1" applyBorder="1" applyAlignment="1">
      <alignment horizontal="right" vertical="center"/>
    </xf>
    <xf numFmtId="43" fontId="1" fillId="0" borderId="0" xfId="0" applyNumberFormat="1" applyFont="1" applyAlignment="1">
      <alignment horizontal="right" vertical="center"/>
    </xf>
    <xf numFmtId="165" fontId="2" fillId="0" borderId="0" xfId="0" quotePrefix="1" applyNumberFormat="1" applyFont="1" applyAlignment="1">
      <alignment horizontal="right" vertical="center"/>
    </xf>
    <xf numFmtId="165" fontId="1" fillId="2" borderId="0" xfId="0" applyNumberFormat="1" applyFont="1" applyFill="1" applyAlignment="1" applyProtection="1">
      <alignment horizontal="right" vertical="center"/>
      <protection locked="0"/>
    </xf>
    <xf numFmtId="166" fontId="1" fillId="2" borderId="0" xfId="0" applyNumberFormat="1" applyFont="1" applyFill="1" applyAlignment="1" applyProtection="1">
      <alignment horizontal="right" vertical="center"/>
      <protection locked="0"/>
    </xf>
    <xf numFmtId="165"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5" fontId="1" fillId="0" borderId="1" xfId="0" applyNumberFormat="1" applyFont="1" applyBorder="1" applyAlignment="1">
      <alignment horizontal="right" vertical="center"/>
    </xf>
    <xf numFmtId="170" fontId="1" fillId="0" borderId="0" xfId="0" applyNumberFormat="1" applyFont="1" applyAlignment="1">
      <alignment horizontal="center" vertical="center"/>
    </xf>
    <xf numFmtId="167" fontId="1" fillId="0" borderId="0" xfId="0" applyNumberFormat="1" applyFont="1" applyAlignment="1">
      <alignment horizontal="right" vertical="center"/>
    </xf>
    <xf numFmtId="10" fontId="1" fillId="0" borderId="0" xfId="0" applyNumberFormat="1" applyFont="1" applyAlignment="1">
      <alignment horizontal="right" vertical="center"/>
    </xf>
    <xf numFmtId="165" fontId="1" fillId="2" borderId="0" xfId="0" applyNumberFormat="1" applyFont="1" applyFill="1" applyAlignment="1">
      <alignment vertical="center"/>
    </xf>
    <xf numFmtId="0" fontId="1" fillId="0" borderId="0" xfId="0" applyFont="1" applyAlignment="1">
      <alignment horizontal="right" vertical="center"/>
    </xf>
    <xf numFmtId="6" fontId="2" fillId="0" borderId="0" xfId="0" applyNumberFormat="1" applyFont="1" applyAlignment="1">
      <alignment vertical="center"/>
    </xf>
    <xf numFmtId="167" fontId="1" fillId="3" borderId="0" xfId="0" applyNumberFormat="1"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7" fillId="0" borderId="0" xfId="0" applyFont="1" applyAlignment="1">
      <alignment vertical="center"/>
    </xf>
    <xf numFmtId="0" fontId="1" fillId="0" borderId="0" xfId="0" quotePrefix="1" applyFont="1" applyAlignment="1">
      <alignment horizontal="center" vertical="center"/>
    </xf>
    <xf numFmtId="165" fontId="1" fillId="0" borderId="0" xfId="0" applyNumberFormat="1" applyFont="1" applyAlignment="1">
      <alignment vertical="center"/>
    </xf>
    <xf numFmtId="0" fontId="0" fillId="0" borderId="0" xfId="0" applyAlignment="1">
      <alignment vertical="center"/>
    </xf>
    <xf numFmtId="165" fontId="1" fillId="0" borderId="1" xfId="0" applyNumberFormat="1" applyFont="1" applyBorder="1" applyAlignment="1">
      <alignment vertical="center"/>
    </xf>
    <xf numFmtId="166" fontId="1" fillId="0" borderId="0" xfId="0" applyNumberFormat="1" applyFont="1" applyAlignment="1" applyProtection="1">
      <alignment vertical="center"/>
      <protection locked="0"/>
    </xf>
    <xf numFmtId="166" fontId="1" fillId="0" borderId="0" xfId="0" applyNumberFormat="1" applyFont="1" applyAlignment="1" applyProtection="1">
      <alignment horizontal="center" vertical="center"/>
      <protection locked="0"/>
    </xf>
    <xf numFmtId="165" fontId="1" fillId="3" borderId="0" xfId="0" applyNumberFormat="1" applyFont="1" applyFill="1" applyAlignment="1" applyProtection="1">
      <alignment vertical="center"/>
      <protection locked="0"/>
    </xf>
    <xf numFmtId="5" fontId="1" fillId="0" borderId="0" xfId="0" applyNumberFormat="1" applyFont="1" applyAlignment="1" applyProtection="1">
      <alignment horizontal="center" vertical="center"/>
      <protection locked="0"/>
    </xf>
    <xf numFmtId="166" fontId="1" fillId="3" borderId="0" xfId="0" applyNumberFormat="1" applyFont="1" applyFill="1" applyAlignment="1" applyProtection="1">
      <alignment vertical="center"/>
      <protection locked="0"/>
    </xf>
    <xf numFmtId="165" fontId="2" fillId="0" borderId="0" xfId="0" applyNumberFormat="1" applyFont="1" applyAlignment="1">
      <alignment vertical="center"/>
    </xf>
    <xf numFmtId="165" fontId="1" fillId="0" borderId="0" xfId="0" applyNumberFormat="1" applyFont="1" applyAlignment="1">
      <alignment horizontal="center" vertical="center"/>
    </xf>
    <xf numFmtId="5" fontId="1" fillId="0" borderId="0" xfId="0" applyNumberFormat="1" applyFont="1" applyAlignment="1">
      <alignment vertical="center"/>
    </xf>
    <xf numFmtId="5" fontId="1" fillId="0" borderId="0" xfId="0" applyNumberFormat="1" applyFont="1" applyAlignment="1">
      <alignment horizontal="center" vertical="center"/>
    </xf>
    <xf numFmtId="10" fontId="1" fillId="0" borderId="0" xfId="0" applyNumberFormat="1" applyFont="1" applyAlignment="1">
      <alignment vertical="center"/>
    </xf>
    <xf numFmtId="165" fontId="1" fillId="0" borderId="0" xfId="0" applyNumberFormat="1" applyFont="1" applyAlignment="1" applyProtection="1">
      <alignment vertical="center"/>
      <protection locked="0"/>
    </xf>
    <xf numFmtId="5" fontId="1" fillId="0" borderId="0" xfId="0" applyNumberFormat="1" applyFont="1" applyAlignment="1">
      <alignment horizontal="right" vertical="center"/>
    </xf>
    <xf numFmtId="10" fontId="1" fillId="0" borderId="0" xfId="0" applyNumberFormat="1" applyFont="1" applyAlignment="1">
      <alignment horizontal="center" vertical="center"/>
    </xf>
    <xf numFmtId="10" fontId="1" fillId="0" borderId="1" xfId="0" applyNumberFormat="1" applyFont="1" applyBorder="1" applyAlignment="1">
      <alignment horizontal="right" vertical="center"/>
    </xf>
    <xf numFmtId="166" fontId="1" fillId="0" borderId="3" xfId="0" applyNumberFormat="1" applyFont="1" applyBorder="1" applyAlignment="1">
      <alignment vertical="center"/>
    </xf>
    <xf numFmtId="166" fontId="1" fillId="0" borderId="12" xfId="0" applyNumberFormat="1" applyFont="1" applyBorder="1" applyAlignment="1">
      <alignment vertical="center"/>
    </xf>
    <xf numFmtId="165" fontId="1" fillId="0" borderId="3" xfId="0" applyNumberFormat="1" applyFont="1" applyBorder="1" applyAlignment="1">
      <alignment vertical="center"/>
    </xf>
    <xf numFmtId="165" fontId="1" fillId="0" borderId="3" xfId="0" applyNumberFormat="1" applyFont="1" applyBorder="1" applyAlignment="1">
      <alignment horizontal="center" vertical="center"/>
    </xf>
    <xf numFmtId="166" fontId="1" fillId="0" borderId="3" xfId="0" applyNumberFormat="1" applyFont="1" applyBorder="1" applyAlignment="1">
      <alignment horizontal="center" vertical="center"/>
    </xf>
    <xf numFmtId="165" fontId="1" fillId="0" borderId="0" xfId="0" applyNumberFormat="1" applyFont="1" applyAlignment="1" applyProtection="1">
      <alignment horizontal="center" vertical="center"/>
      <protection locked="0"/>
    </xf>
    <xf numFmtId="5" fontId="1" fillId="0" borderId="0" xfId="0" applyNumberFormat="1" applyFont="1" applyAlignment="1" applyProtection="1">
      <alignment vertical="center"/>
      <protection locked="0"/>
    </xf>
    <xf numFmtId="5" fontId="2" fillId="0" borderId="0" xfId="0" applyNumberFormat="1" applyFont="1" applyAlignment="1" applyProtection="1">
      <alignment horizontal="center" vertical="center"/>
      <protection locked="0"/>
    </xf>
    <xf numFmtId="10" fontId="1" fillId="0" borderId="0" xfId="0" applyNumberFormat="1" applyFont="1" applyAlignment="1" applyProtection="1">
      <alignment vertical="center"/>
      <protection locked="0"/>
    </xf>
    <xf numFmtId="10" fontId="1" fillId="0" borderId="0" xfId="0" applyNumberFormat="1" applyFont="1" applyAlignment="1" applyProtection="1">
      <alignment horizontal="center" vertical="center"/>
      <protection locked="0"/>
    </xf>
    <xf numFmtId="5" fontId="1" fillId="0" borderId="0" xfId="0" applyNumberFormat="1" applyFont="1" applyAlignment="1" applyProtection="1">
      <alignment horizontal="right" vertical="center"/>
      <protection locked="0"/>
    </xf>
    <xf numFmtId="165" fontId="1" fillId="0" borderId="0" xfId="0" applyNumberFormat="1" applyFont="1" applyAlignment="1" applyProtection="1">
      <alignment horizontal="right" vertical="center"/>
      <protection locked="0"/>
    </xf>
    <xf numFmtId="166" fontId="1" fillId="0" borderId="0" xfId="0" applyNumberFormat="1" applyFont="1" applyAlignment="1" applyProtection="1">
      <alignment horizontal="right" vertical="center"/>
      <protection locked="0"/>
    </xf>
    <xf numFmtId="165" fontId="1" fillId="0" borderId="1" xfId="0" applyNumberFormat="1" applyFont="1" applyBorder="1" applyAlignment="1" applyProtection="1">
      <alignment horizontal="right" vertical="center"/>
      <protection locked="0"/>
    </xf>
    <xf numFmtId="165" fontId="1" fillId="3" borderId="1" xfId="0" applyNumberFormat="1" applyFont="1" applyFill="1" applyBorder="1" applyAlignment="1" applyProtection="1">
      <alignment vertical="center"/>
      <protection locked="0"/>
    </xf>
    <xf numFmtId="165" fontId="1" fillId="3" borderId="0" xfId="0" applyNumberFormat="1" applyFont="1" applyFill="1" applyAlignment="1">
      <alignment vertical="center"/>
    </xf>
    <xf numFmtId="41" fontId="1" fillId="3" borderId="0" xfId="0" applyNumberFormat="1" applyFont="1" applyFill="1" applyAlignment="1">
      <alignment vertical="center"/>
    </xf>
    <xf numFmtId="41" fontId="1" fillId="0" borderId="0" xfId="0" applyNumberFormat="1" applyFont="1" applyAlignment="1">
      <alignment vertical="center"/>
    </xf>
    <xf numFmtId="165" fontId="5" fillId="0" borderId="0" xfId="0" applyNumberFormat="1" applyFont="1" applyAlignment="1">
      <alignment horizontal="center" vertical="center"/>
    </xf>
    <xf numFmtId="166" fontId="2" fillId="0" borderId="0" xfId="0" applyNumberFormat="1" applyFont="1" applyAlignment="1">
      <alignment vertical="center"/>
    </xf>
    <xf numFmtId="179" fontId="1" fillId="0" borderId="0" xfId="0" applyNumberFormat="1" applyFont="1" applyAlignment="1">
      <alignment vertical="center"/>
    </xf>
    <xf numFmtId="165" fontId="2" fillId="0" borderId="4" xfId="0" applyNumberFormat="1" applyFont="1" applyBorder="1" applyAlignment="1">
      <alignment vertical="center"/>
    </xf>
    <xf numFmtId="14" fontId="1" fillId="0" borderId="0" xfId="0" applyNumberFormat="1" applyFont="1" applyAlignment="1">
      <alignment horizontal="center" vertical="center"/>
    </xf>
    <xf numFmtId="0" fontId="1" fillId="0" borderId="0" xfId="0" applyFont="1" applyAlignment="1">
      <alignment horizontal="center" vertical="center" wrapText="1"/>
    </xf>
    <xf numFmtId="165" fontId="1" fillId="3" borderId="1" xfId="0" applyNumberFormat="1" applyFont="1" applyFill="1" applyBorder="1" applyAlignment="1">
      <alignment vertical="center"/>
    </xf>
    <xf numFmtId="166" fontId="1" fillId="0" borderId="11" xfId="0" applyNumberFormat="1" applyFont="1" applyBorder="1" applyAlignment="1">
      <alignment vertical="center"/>
    </xf>
    <xf numFmtId="166" fontId="1" fillId="4" borderId="0" xfId="0" applyNumberFormat="1" applyFont="1" applyFill="1" applyAlignment="1">
      <alignment horizontal="right" vertical="center"/>
    </xf>
    <xf numFmtId="165" fontId="1" fillId="0" borderId="4" xfId="0" applyNumberFormat="1" applyFont="1" applyBorder="1" applyAlignment="1">
      <alignment vertical="center"/>
    </xf>
    <xf numFmtId="165" fontId="2" fillId="0" borderId="1" xfId="0" applyNumberFormat="1" applyFont="1" applyBorder="1" applyAlignment="1">
      <alignment vertical="center"/>
    </xf>
    <xf numFmtId="10" fontId="1" fillId="0" borderId="1" xfId="0" applyNumberFormat="1" applyFont="1" applyBorder="1" applyAlignment="1" applyProtection="1">
      <alignment horizontal="right" vertical="center"/>
      <protection locked="0"/>
    </xf>
    <xf numFmtId="165" fontId="1" fillId="3" borderId="0" xfId="0" applyNumberFormat="1" applyFont="1" applyFill="1" applyAlignment="1">
      <alignment horizontal="center" vertical="center"/>
    </xf>
    <xf numFmtId="166" fontId="2" fillId="0" borderId="0" xfId="0" applyNumberFormat="1" applyFont="1" applyAlignment="1" applyProtection="1">
      <alignment vertical="center"/>
      <protection locked="0"/>
    </xf>
    <xf numFmtId="166" fontId="1" fillId="3" borderId="0" xfId="0" applyNumberFormat="1" applyFont="1" applyFill="1" applyAlignment="1">
      <alignment vertical="center"/>
    </xf>
    <xf numFmtId="10" fontId="1" fillId="0" borderId="0" xfId="0" applyNumberFormat="1" applyFont="1" applyAlignment="1" applyProtection="1">
      <alignment horizontal="right" vertical="center"/>
      <protection locked="0"/>
    </xf>
    <xf numFmtId="165" fontId="2" fillId="0" borderId="0" xfId="0" applyNumberFormat="1" applyFont="1" applyAlignment="1" applyProtection="1">
      <alignment vertical="center"/>
      <protection locked="0"/>
    </xf>
    <xf numFmtId="0" fontId="1" fillId="0" borderId="12" xfId="0" applyFont="1" applyBorder="1" applyAlignment="1">
      <alignment vertical="center"/>
    </xf>
    <xf numFmtId="166" fontId="12" fillId="0" borderId="0" xfId="0" applyNumberFormat="1" applyFont="1" applyAlignment="1">
      <alignment vertical="center"/>
    </xf>
    <xf numFmtId="0" fontId="2" fillId="0" borderId="11" xfId="0" applyFont="1" applyBorder="1" applyAlignment="1">
      <alignment vertical="center"/>
    </xf>
    <xf numFmtId="165" fontId="1" fillId="2" borderId="0" xfId="0" applyNumberFormat="1" applyFont="1" applyFill="1" applyAlignment="1" applyProtection="1">
      <alignment vertical="center"/>
      <protection locked="0"/>
    </xf>
    <xf numFmtId="165" fontId="1" fillId="0" borderId="1" xfId="0" applyNumberFormat="1" applyFont="1" applyBorder="1" applyAlignment="1" applyProtection="1">
      <alignment vertical="center"/>
      <protection locked="0"/>
    </xf>
    <xf numFmtId="10" fontId="1" fillId="3" borderId="1" xfId="0" applyNumberFormat="1" applyFont="1" applyFill="1" applyBorder="1" applyAlignment="1">
      <alignment vertical="center"/>
    </xf>
    <xf numFmtId="10" fontId="1" fillId="2" borderId="0" xfId="0" applyNumberFormat="1" applyFont="1" applyFill="1" applyAlignment="1">
      <alignment horizontal="right" vertical="center"/>
    </xf>
    <xf numFmtId="173" fontId="1" fillId="0" borderId="0" xfId="0" applyNumberFormat="1" applyFont="1" applyAlignment="1">
      <alignment horizontal="center" vertical="center"/>
    </xf>
    <xf numFmtId="9" fontId="1" fillId="0" borderId="0" xfId="0" applyNumberFormat="1" applyFont="1" applyAlignment="1">
      <alignment horizontal="right" vertical="center"/>
    </xf>
    <xf numFmtId="165" fontId="1" fillId="4" borderId="0" xfId="0" applyNumberFormat="1" applyFont="1" applyFill="1" applyAlignment="1">
      <alignment horizontal="right" vertical="center"/>
    </xf>
    <xf numFmtId="165" fontId="12" fillId="2" borderId="0" xfId="0" applyNumberFormat="1" applyFont="1" applyFill="1" applyAlignment="1">
      <alignment vertical="center"/>
    </xf>
    <xf numFmtId="165" fontId="12" fillId="0" borderId="0" xfId="0" applyNumberFormat="1" applyFont="1" applyAlignment="1">
      <alignment horizontal="right" vertical="center"/>
    </xf>
    <xf numFmtId="165" fontId="12" fillId="0" borderId="0" xfId="0" applyNumberFormat="1" applyFont="1" applyAlignment="1">
      <alignment vertical="center"/>
    </xf>
    <xf numFmtId="10" fontId="12" fillId="3" borderId="0" xfId="0" applyNumberFormat="1" applyFont="1" applyFill="1" applyAlignment="1">
      <alignment horizontal="center" vertical="center"/>
    </xf>
    <xf numFmtId="165" fontId="12" fillId="0" borderId="0" xfId="0" applyNumberFormat="1" applyFont="1" applyAlignment="1">
      <alignment horizontal="center" vertical="center"/>
    </xf>
    <xf numFmtId="166" fontId="12" fillId="0" borderId="0" xfId="0" applyNumberFormat="1" applyFont="1" applyAlignment="1">
      <alignment horizontal="right" vertical="center"/>
    </xf>
    <xf numFmtId="166" fontId="12" fillId="0" borderId="0" xfId="0" applyNumberFormat="1" applyFont="1" applyAlignment="1">
      <alignment horizontal="center" vertical="center"/>
    </xf>
    <xf numFmtId="165" fontId="12" fillId="0" borderId="4" xfId="0" applyNumberFormat="1" applyFont="1" applyBorder="1" applyAlignment="1">
      <alignment vertical="center"/>
    </xf>
    <xf numFmtId="165" fontId="12" fillId="3" borderId="4" xfId="0" applyNumberFormat="1" applyFont="1" applyFill="1" applyBorder="1" applyAlignment="1">
      <alignment vertical="center"/>
    </xf>
    <xf numFmtId="178" fontId="12" fillId="0" borderId="4" xfId="0" applyNumberFormat="1" applyFont="1" applyBorder="1" applyAlignment="1">
      <alignment vertical="center"/>
    </xf>
    <xf numFmtId="178" fontId="12" fillId="0" borderId="0" xfId="0" applyNumberFormat="1" applyFont="1" applyAlignment="1">
      <alignment vertical="center"/>
    </xf>
    <xf numFmtId="165" fontId="1" fillId="3" borderId="0" xfId="0" applyNumberFormat="1" applyFont="1" applyFill="1" applyAlignment="1">
      <alignment horizontal="right" vertical="center"/>
    </xf>
    <xf numFmtId="10" fontId="12" fillId="2" borderId="0" xfId="0" applyNumberFormat="1" applyFont="1" applyFill="1" applyAlignment="1">
      <alignment vertical="center"/>
    </xf>
    <xf numFmtId="175" fontId="1" fillId="0" borderId="0" xfId="0" applyNumberFormat="1" applyFont="1" applyAlignment="1">
      <alignment horizontal="right" vertical="center"/>
    </xf>
    <xf numFmtId="10" fontId="12" fillId="0" borderId="0" xfId="0" applyNumberFormat="1" applyFont="1" applyAlignment="1">
      <alignment vertical="center"/>
    </xf>
    <xf numFmtId="177" fontId="12" fillId="0" borderId="0" xfId="0" applyNumberFormat="1" applyFont="1" applyAlignment="1">
      <alignment horizontal="right" vertical="center"/>
    </xf>
    <xf numFmtId="165" fontId="12" fillId="0" borderId="4" xfId="0" applyNumberFormat="1" applyFont="1" applyBorder="1" applyAlignment="1">
      <alignment horizontal="right" vertical="center"/>
    </xf>
    <xf numFmtId="165" fontId="12" fillId="2" borderId="0" xfId="0" applyNumberFormat="1" applyFont="1" applyFill="1" applyAlignment="1">
      <alignment horizontal="right" vertical="center"/>
    </xf>
    <xf numFmtId="165" fontId="1" fillId="0" borderId="0" xfId="0" quotePrefix="1" applyNumberFormat="1" applyFont="1" applyAlignment="1">
      <alignment horizontal="center" vertical="center"/>
    </xf>
    <xf numFmtId="166" fontId="1" fillId="0" borderId="0" xfId="0" quotePrefix="1" applyNumberFormat="1" applyFont="1" applyAlignment="1">
      <alignment horizontal="center" vertical="center"/>
    </xf>
    <xf numFmtId="175" fontId="12" fillId="0" borderId="0" xfId="0" quotePrefix="1" applyNumberFormat="1" applyFont="1" applyAlignment="1">
      <alignment horizontal="center" vertical="center"/>
    </xf>
    <xf numFmtId="177" fontId="12" fillId="0" borderId="0" xfId="0" quotePrefix="1" applyNumberFormat="1" applyFont="1" applyAlignment="1">
      <alignment horizontal="center" vertical="center"/>
    </xf>
    <xf numFmtId="177" fontId="12" fillId="0" borderId="0" xfId="0" applyNumberFormat="1" applyFont="1" applyAlignment="1">
      <alignment vertical="center"/>
    </xf>
    <xf numFmtId="165" fontId="1" fillId="0" borderId="11" xfId="0" applyNumberFormat="1" applyFont="1" applyBorder="1" applyAlignment="1">
      <alignment vertical="center"/>
    </xf>
    <xf numFmtId="165" fontId="1" fillId="0" borderId="14" xfId="0" applyNumberFormat="1" applyFont="1" applyBorder="1" applyAlignment="1">
      <alignment vertical="center"/>
    </xf>
    <xf numFmtId="10" fontId="1" fillId="0" borderId="14" xfId="0" applyNumberFormat="1" applyFont="1" applyBorder="1" applyAlignment="1">
      <alignment vertical="center"/>
    </xf>
    <xf numFmtId="0" fontId="2" fillId="0" borderId="0" xfId="0" applyFont="1" applyAlignment="1">
      <alignment horizontal="center" vertical="center"/>
    </xf>
    <xf numFmtId="167" fontId="12" fillId="3" borderId="0" xfId="0" applyNumberFormat="1" applyFont="1" applyFill="1" applyAlignment="1">
      <alignment vertical="center"/>
    </xf>
    <xf numFmtId="165" fontId="1" fillId="0" borderId="10" xfId="0" applyNumberFormat="1" applyFont="1" applyBorder="1" applyAlignment="1">
      <alignment vertical="center"/>
    </xf>
    <xf numFmtId="166" fontId="1" fillId="0" borderId="10" xfId="0" applyNumberFormat="1" applyFont="1" applyBorder="1" applyAlignment="1">
      <alignment vertical="center"/>
    </xf>
    <xf numFmtId="0" fontId="1" fillId="0" borderId="10" xfId="0" applyFont="1" applyBorder="1" applyAlignment="1">
      <alignment vertical="center"/>
    </xf>
    <xf numFmtId="0" fontId="7" fillId="0" borderId="0" xfId="0" applyFont="1" applyAlignment="1">
      <alignment horizontal="left" vertical="center"/>
    </xf>
    <xf numFmtId="0" fontId="1" fillId="0" borderId="0" xfId="0" quotePrefix="1"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6" fontId="1" fillId="0" borderId="0" xfId="0" applyNumberFormat="1" applyFont="1" applyAlignment="1">
      <alignment vertical="center"/>
    </xf>
    <xf numFmtId="0" fontId="5" fillId="0" borderId="0" xfId="0" quotePrefix="1" applyFont="1" applyAlignment="1">
      <alignment horizontal="center" vertical="center"/>
    </xf>
    <xf numFmtId="0" fontId="7" fillId="0" borderId="0" xfId="0" applyFont="1" applyAlignment="1">
      <alignment horizontal="center" vertical="center"/>
    </xf>
    <xf numFmtId="0" fontId="18" fillId="0" borderId="0" xfId="0" applyFont="1" applyAlignment="1">
      <alignment vertical="center"/>
    </xf>
    <xf numFmtId="0" fontId="1" fillId="0" borderId="0" xfId="0" applyFont="1" applyAlignment="1">
      <alignment vertical="center" wrapText="1"/>
    </xf>
    <xf numFmtId="0" fontId="6" fillId="0" borderId="0" xfId="0" applyFont="1" applyAlignment="1">
      <alignment horizontal="center" vertical="center"/>
    </xf>
    <xf numFmtId="3" fontId="1" fillId="0" borderId="0" xfId="0" applyNumberFormat="1" applyFont="1" applyAlignment="1">
      <alignment vertical="center"/>
    </xf>
    <xf numFmtId="0" fontId="1" fillId="0" borderId="0" xfId="0" applyFont="1" applyAlignment="1" applyProtection="1">
      <alignment horizontal="center" vertical="center"/>
      <protection locked="0"/>
    </xf>
    <xf numFmtId="5" fontId="1" fillId="0" borderId="0" xfId="0" quotePrefix="1" applyNumberFormat="1" applyFont="1" applyAlignment="1">
      <alignment horizontal="center" vertical="center"/>
    </xf>
    <xf numFmtId="0" fontId="2" fillId="0" borderId="0" xfId="0" quotePrefix="1" applyFont="1" applyAlignment="1">
      <alignment horizontal="center" vertical="center"/>
    </xf>
    <xf numFmtId="0" fontId="4" fillId="0" borderId="0" xfId="0" applyFont="1" applyAlignment="1">
      <alignment horizontal="center" vertical="center"/>
    </xf>
    <xf numFmtId="5" fontId="18" fillId="0" borderId="0" xfId="0" applyNumberFormat="1" applyFont="1" applyAlignment="1" applyProtection="1">
      <alignment horizontal="center" vertical="center"/>
      <protection locked="0"/>
    </xf>
    <xf numFmtId="165" fontId="18" fillId="0" borderId="0" xfId="0" applyNumberFormat="1" applyFont="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center" vertical="center"/>
    </xf>
    <xf numFmtId="0" fontId="3" fillId="0" borderId="0" xfId="0" applyFont="1" applyAlignment="1">
      <alignment vertical="center"/>
    </xf>
    <xf numFmtId="0" fontId="1" fillId="0" borderId="11" xfId="0" applyFont="1" applyBorder="1" applyAlignment="1">
      <alignment vertical="center"/>
    </xf>
    <xf numFmtId="166" fontId="2" fillId="0" borderId="10" xfId="0" applyNumberFormat="1" applyFont="1" applyBorder="1" applyAlignment="1">
      <alignment horizontal="center" vertical="center"/>
    </xf>
    <xf numFmtId="166" fontId="2" fillId="0" borderId="11" xfId="0" applyNumberFormat="1" applyFont="1" applyBorder="1" applyAlignment="1">
      <alignment horizontal="center" vertical="center"/>
    </xf>
    <xf numFmtId="0" fontId="12" fillId="0" borderId="0" xfId="0" applyFont="1" applyAlignment="1">
      <alignment vertical="center" wrapText="1"/>
    </xf>
    <xf numFmtId="5" fontId="18" fillId="0" borderId="0" xfId="0" applyNumberFormat="1" applyFont="1" applyAlignment="1">
      <alignment horizontal="center" vertical="center"/>
    </xf>
    <xf numFmtId="0" fontId="1" fillId="0" borderId="2" xfId="0" applyFont="1" applyBorder="1" applyAlignment="1">
      <alignment vertical="center"/>
    </xf>
    <xf numFmtId="0" fontId="2" fillId="0" borderId="0" xfId="0" quotePrefix="1" applyFont="1" applyAlignment="1">
      <alignment horizontal="centerContinuous" vertical="center"/>
    </xf>
    <xf numFmtId="0" fontId="19" fillId="0" borderId="0" xfId="0" applyFont="1" applyAlignment="1">
      <alignment horizontal="center" vertical="center"/>
    </xf>
    <xf numFmtId="164" fontId="1" fillId="0" borderId="0" xfId="0" applyNumberFormat="1" applyFont="1" applyAlignment="1">
      <alignment horizontal="center" vertical="center"/>
    </xf>
    <xf numFmtId="0" fontId="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9" fillId="0" borderId="0" xfId="0" quotePrefix="1" applyFont="1" applyAlignment="1">
      <alignment horizontal="center" vertical="center"/>
    </xf>
    <xf numFmtId="15" fontId="1" fillId="0" borderId="0" xfId="0" applyNumberFormat="1"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xf>
    <xf numFmtId="5" fontId="10" fillId="0" borderId="0" xfId="0" applyNumberFormat="1" applyFont="1" applyAlignment="1" applyProtection="1">
      <alignment vertical="center"/>
      <protection locked="0"/>
    </xf>
    <xf numFmtId="5" fontId="10" fillId="0" borderId="0" xfId="0" applyNumberFormat="1" applyFont="1" applyAlignment="1" applyProtection="1">
      <alignment horizontal="center" vertical="center"/>
      <protection locked="0"/>
    </xf>
    <xf numFmtId="5" fontId="19" fillId="0" borderId="0" xfId="0" applyNumberFormat="1" applyFont="1" applyAlignment="1">
      <alignment horizontal="center" vertical="center"/>
    </xf>
    <xf numFmtId="0" fontId="19" fillId="0" borderId="0" xfId="0" applyFont="1" applyAlignment="1">
      <alignment vertical="center"/>
    </xf>
    <xf numFmtId="0" fontId="3" fillId="0" borderId="0" xfId="0" applyFont="1" applyAlignment="1">
      <alignment horizontal="center" vertical="center"/>
    </xf>
    <xf numFmtId="165" fontId="18" fillId="0" borderId="0" xfId="0" applyNumberFormat="1" applyFont="1" applyAlignment="1" applyProtection="1">
      <alignment vertical="center"/>
      <protection locked="0"/>
    </xf>
    <xf numFmtId="5" fontId="2" fillId="0" borderId="0" xfId="0" applyNumberFormat="1" applyFont="1" applyAlignment="1">
      <alignment horizontal="center" vertical="center"/>
    </xf>
    <xf numFmtId="5" fontId="1" fillId="0" borderId="0" xfId="0" applyNumberFormat="1" applyFont="1" applyAlignment="1">
      <alignment horizontal="center" vertical="center" wrapText="1"/>
    </xf>
    <xf numFmtId="172" fontId="1" fillId="0" borderId="0" xfId="0" applyNumberFormat="1" applyFont="1" applyAlignment="1">
      <alignment vertical="center"/>
    </xf>
    <xf numFmtId="168" fontId="1" fillId="0" borderId="0" xfId="0" applyNumberFormat="1" applyFont="1" applyAlignment="1">
      <alignment horizontal="center" vertical="center"/>
    </xf>
    <xf numFmtId="0" fontId="14" fillId="0" borderId="0" xfId="0" applyFont="1" applyAlignment="1">
      <alignment vertical="center"/>
    </xf>
    <xf numFmtId="5" fontId="21" fillId="0" borderId="0" xfId="0" applyNumberFormat="1"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right" vertical="center"/>
    </xf>
    <xf numFmtId="0" fontId="18" fillId="0" borderId="0" xfId="0" applyFont="1" applyAlignment="1">
      <alignment horizontal="center" vertical="center" wrapText="1"/>
    </xf>
    <xf numFmtId="1" fontId="1" fillId="0" borderId="0" xfId="0" applyNumberFormat="1" applyFont="1" applyAlignment="1">
      <alignment vertical="center"/>
    </xf>
    <xf numFmtId="0" fontId="21" fillId="0" borderId="0" xfId="0" applyFont="1" applyAlignment="1">
      <alignment horizontal="center" vertical="center" wrapText="1"/>
    </xf>
    <xf numFmtId="173" fontId="1" fillId="0" borderId="0" xfId="0" applyNumberFormat="1" applyFont="1" applyAlignment="1">
      <alignment horizontal="center" vertical="center" wrapText="1"/>
    </xf>
    <xf numFmtId="1" fontId="2" fillId="0" borderId="0" xfId="0" applyNumberFormat="1" applyFont="1" applyAlignment="1">
      <alignment horizontal="center" vertical="center"/>
    </xf>
    <xf numFmtId="167" fontId="2" fillId="0" borderId="0" xfId="0" applyNumberFormat="1" applyFont="1" applyAlignment="1">
      <alignment vertical="center"/>
    </xf>
    <xf numFmtId="173" fontId="2" fillId="0" borderId="0" xfId="0" applyNumberFormat="1" applyFont="1" applyAlignment="1">
      <alignment horizontal="center" vertical="center" wrapText="1"/>
    </xf>
    <xf numFmtId="173" fontId="2" fillId="0" borderId="0" xfId="0" applyNumberFormat="1" applyFont="1" applyAlignment="1">
      <alignment horizontal="center" vertical="center"/>
    </xf>
    <xf numFmtId="0" fontId="2" fillId="0" borderId="0" xfId="0" applyFont="1" applyAlignment="1">
      <alignment horizontal="center" vertical="center" wrapText="1"/>
    </xf>
    <xf numFmtId="167" fontId="2" fillId="0" borderId="0" xfId="0" applyNumberFormat="1" applyFont="1" applyAlignment="1">
      <alignment horizontal="center" vertical="center"/>
    </xf>
    <xf numFmtId="167" fontId="2" fillId="0" borderId="0" xfId="0" applyNumberFormat="1" applyFont="1" applyAlignment="1">
      <alignment horizontal="right" vertical="center"/>
    </xf>
    <xf numFmtId="0" fontId="12" fillId="0" borderId="0" xfId="0" applyFont="1" applyAlignment="1">
      <alignment horizontal="center" vertical="center" wrapText="1"/>
    </xf>
    <xf numFmtId="0" fontId="15" fillId="0" borderId="0" xfId="0" applyFont="1" applyAlignment="1">
      <alignment horizontal="center" vertical="center"/>
    </xf>
    <xf numFmtId="0" fontId="14" fillId="0" borderId="0" xfId="0" applyFont="1" applyAlignment="1">
      <alignment horizontal="center" vertical="center"/>
    </xf>
    <xf numFmtId="175" fontId="12" fillId="0" borderId="0" xfId="0" applyNumberFormat="1" applyFont="1" applyAlignment="1">
      <alignment vertical="center"/>
    </xf>
    <xf numFmtId="168" fontId="12" fillId="0" borderId="0" xfId="0" applyNumberFormat="1" applyFont="1" applyAlignment="1">
      <alignment vertical="center"/>
    </xf>
    <xf numFmtId="0" fontId="7" fillId="0" borderId="0" xfId="0" quotePrefix="1" applyFont="1" applyAlignment="1">
      <alignment horizontal="center" vertical="center"/>
    </xf>
    <xf numFmtId="1" fontId="1" fillId="0" borderId="0" xfId="0" applyNumberFormat="1" applyFont="1" applyAlignment="1">
      <alignment horizontal="center" vertical="center"/>
    </xf>
    <xf numFmtId="176" fontId="12" fillId="0" borderId="0" xfId="0" applyNumberFormat="1" applyFont="1" applyAlignment="1">
      <alignment vertical="center"/>
    </xf>
    <xf numFmtId="8" fontId="12" fillId="0" borderId="0" xfId="0" applyNumberFormat="1" applyFont="1" applyAlignment="1">
      <alignment vertical="center"/>
    </xf>
    <xf numFmtId="175" fontId="12" fillId="0" borderId="0" xfId="0" applyNumberFormat="1" applyFont="1" applyAlignment="1">
      <alignment horizontal="right" vertical="center"/>
    </xf>
    <xf numFmtId="175" fontId="14" fillId="0" borderId="0" xfId="0" quotePrefix="1" applyNumberFormat="1" applyFont="1" applyAlignment="1">
      <alignment horizontal="center" vertical="center"/>
    </xf>
    <xf numFmtId="175" fontId="2" fillId="0" borderId="0" xfId="0" applyNumberFormat="1" applyFont="1" applyAlignment="1">
      <alignment horizontal="right" vertical="center"/>
    </xf>
    <xf numFmtId="175" fontId="14" fillId="0" borderId="0" xfId="0" applyNumberFormat="1" applyFont="1" applyAlignment="1">
      <alignment vertical="center"/>
    </xf>
    <xf numFmtId="10" fontId="14" fillId="0" borderId="0" xfId="0" applyNumberFormat="1" applyFont="1" applyAlignment="1">
      <alignment vertical="center"/>
    </xf>
    <xf numFmtId="175" fontId="14" fillId="0" borderId="0" xfId="0" applyNumberFormat="1" applyFont="1" applyAlignment="1">
      <alignment horizontal="right" vertical="center"/>
    </xf>
    <xf numFmtId="175" fontId="14" fillId="0" borderId="0" xfId="0" applyNumberFormat="1" applyFont="1" applyAlignment="1">
      <alignment horizontal="center" vertical="center"/>
    </xf>
    <xf numFmtId="175" fontId="24" fillId="0" borderId="0" xfId="0" applyNumberFormat="1" applyFont="1" applyAlignment="1">
      <alignment horizontal="center" vertical="center"/>
    </xf>
    <xf numFmtId="0" fontId="24" fillId="0" borderId="0" xfId="0" applyFont="1" applyAlignment="1">
      <alignment horizontal="center" vertical="center"/>
    </xf>
    <xf numFmtId="0" fontId="26" fillId="0" borderId="0" xfId="0" applyFont="1" applyAlignment="1">
      <alignment vertical="center"/>
    </xf>
    <xf numFmtId="177" fontId="25" fillId="0" borderId="0" xfId="0" applyNumberFormat="1" applyFont="1" applyAlignment="1">
      <alignment vertical="center"/>
    </xf>
    <xf numFmtId="0" fontId="26" fillId="0" borderId="0" xfId="0" applyFont="1" applyAlignment="1">
      <alignment horizontal="left" vertical="center"/>
    </xf>
    <xf numFmtId="0" fontId="23" fillId="0" borderId="0" xfId="0" applyFont="1" applyAlignment="1">
      <alignment vertical="center"/>
    </xf>
    <xf numFmtId="0" fontId="7" fillId="0" borderId="11" xfId="0" applyFont="1" applyBorder="1" applyAlignment="1">
      <alignment vertical="center"/>
    </xf>
    <xf numFmtId="0" fontId="7" fillId="0" borderId="2"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1" fillId="0" borderId="13" xfId="0" applyFont="1" applyBorder="1" applyAlignment="1">
      <alignment vertical="center"/>
    </xf>
    <xf numFmtId="165" fontId="18" fillId="0" borderId="0" xfId="0" applyNumberFormat="1" applyFont="1" applyAlignment="1">
      <alignment vertical="center"/>
    </xf>
    <xf numFmtId="166" fontId="1" fillId="3" borderId="11" xfId="0" applyNumberFormat="1" applyFont="1" applyFill="1" applyBorder="1" applyAlignment="1">
      <alignment vertical="center"/>
    </xf>
    <xf numFmtId="5" fontId="14" fillId="0" borderId="0" xfId="0" quotePrefix="1" applyNumberFormat="1" applyFont="1" applyAlignment="1">
      <alignment horizontal="center" vertical="center"/>
    </xf>
    <xf numFmtId="175" fontId="12" fillId="0" borderId="0" xfId="0" applyNumberFormat="1" applyFont="1" applyAlignment="1">
      <alignment horizontal="center" vertical="center"/>
    </xf>
    <xf numFmtId="167" fontId="1" fillId="0" borderId="0" xfId="0" applyNumberFormat="1" applyFont="1" applyAlignment="1">
      <alignment vertical="center"/>
    </xf>
    <xf numFmtId="0" fontId="1" fillId="0" borderId="0" xfId="0" quotePrefix="1" applyFont="1" applyAlignment="1">
      <alignment horizontal="center" vertical="center" wrapText="1"/>
    </xf>
    <xf numFmtId="0" fontId="7" fillId="0" borderId="0" xfId="0" quotePrefix="1" applyFont="1" applyAlignment="1">
      <alignment horizontal="center"/>
    </xf>
    <xf numFmtId="0" fontId="1" fillId="0" borderId="0" xfId="0" applyFont="1"/>
    <xf numFmtId="175" fontId="2" fillId="0" borderId="0" xfId="0" applyNumberFormat="1" applyFont="1" applyAlignment="1">
      <alignment horizontal="center"/>
    </xf>
    <xf numFmtId="175" fontId="1" fillId="0" borderId="0" xfId="0" applyNumberFormat="1" applyFont="1"/>
    <xf numFmtId="175" fontId="1" fillId="0" borderId="0" xfId="0" applyNumberFormat="1" applyFont="1" applyAlignment="1">
      <alignment horizontal="left" indent="1"/>
    </xf>
    <xf numFmtId="0" fontId="1" fillId="0" borderId="0" xfId="0" applyFont="1" applyAlignment="1">
      <alignment horizontal="left" indent="1"/>
    </xf>
    <xf numFmtId="0" fontId="7" fillId="0" borderId="0" xfId="0" applyFont="1" applyAlignment="1">
      <alignment horizontal="center"/>
    </xf>
    <xf numFmtId="0" fontId="2" fillId="0" borderId="0" xfId="0" applyFont="1" applyAlignment="1">
      <alignment horizontal="center"/>
    </xf>
    <xf numFmtId="175" fontId="7" fillId="0" borderId="0" xfId="0" applyNumberFormat="1" applyFont="1" applyAlignment="1">
      <alignment horizontal="center"/>
    </xf>
    <xf numFmtId="0" fontId="1" fillId="0" borderId="0" xfId="0" applyFont="1" applyAlignment="1">
      <alignment wrapText="1"/>
    </xf>
    <xf numFmtId="180" fontId="1" fillId="0" borderId="0" xfId="0" applyNumberFormat="1" applyFont="1" applyAlignment="1">
      <alignment horizontal="left" indent="1"/>
    </xf>
    <xf numFmtId="3" fontId="1" fillId="0" borderId="0" xfId="0" applyNumberFormat="1" applyFont="1"/>
    <xf numFmtId="10" fontId="1" fillId="0" borderId="0" xfId="0" applyNumberFormat="1" applyFont="1"/>
    <xf numFmtId="175" fontId="12" fillId="0" borderId="0" xfId="0" applyNumberFormat="1" applyFont="1" applyAlignment="1">
      <alignment horizontal="right"/>
    </xf>
    <xf numFmtId="0" fontId="12" fillId="0" borderId="0" xfId="0" applyFont="1"/>
    <xf numFmtId="175" fontId="1" fillId="0" borderId="0" xfId="0" applyNumberFormat="1" applyFont="1" applyAlignment="1">
      <alignment horizontal="center"/>
    </xf>
    <xf numFmtId="0" fontId="1" fillId="0" borderId="0" xfId="0" quotePrefix="1" applyFont="1" applyAlignment="1">
      <alignment horizontal="left" indent="1"/>
    </xf>
    <xf numFmtId="3" fontId="12" fillId="0" borderId="0" xfId="0" applyNumberFormat="1" applyFont="1" applyAlignment="1">
      <alignment wrapText="1"/>
    </xf>
    <xf numFmtId="0" fontId="28" fillId="0" borderId="0" xfId="0" applyFont="1" applyAlignment="1">
      <alignment vertical="center"/>
    </xf>
    <xf numFmtId="0" fontId="21" fillId="0" borderId="0" xfId="0" applyFont="1" applyAlignment="1">
      <alignment horizontal="center" vertical="center"/>
    </xf>
    <xf numFmtId="0" fontId="1" fillId="0" borderId="0" xfId="0" applyFont="1" applyAlignment="1">
      <alignment horizontal="center"/>
    </xf>
    <xf numFmtId="165" fontId="1" fillId="3" borderId="10" xfId="0" applyNumberFormat="1" applyFont="1" applyFill="1" applyBorder="1" applyAlignment="1">
      <alignment vertical="center"/>
    </xf>
    <xf numFmtId="166" fontId="1" fillId="3" borderId="10" xfId="0" applyNumberFormat="1" applyFont="1" applyFill="1" applyBorder="1" applyAlignment="1">
      <alignment vertical="center"/>
    </xf>
    <xf numFmtId="165" fontId="1" fillId="3" borderId="18" xfId="0" applyNumberFormat="1" applyFont="1" applyFill="1" applyBorder="1" applyAlignment="1">
      <alignment vertical="center"/>
    </xf>
    <xf numFmtId="181" fontId="12" fillId="0" borderId="0" xfId="0" applyNumberFormat="1" applyFont="1" applyAlignment="1">
      <alignment vertical="center"/>
    </xf>
    <xf numFmtId="166" fontId="1" fillId="0" borderId="1" xfId="0" applyNumberFormat="1" applyFont="1" applyBorder="1" applyAlignment="1">
      <alignment vertical="center"/>
    </xf>
    <xf numFmtId="178" fontId="1" fillId="0" borderId="0" xfId="0" applyNumberFormat="1" applyFont="1" applyAlignment="1">
      <alignment vertical="center"/>
    </xf>
    <xf numFmtId="177" fontId="1" fillId="0" borderId="0" xfId="0" applyNumberFormat="1" applyFont="1" applyAlignment="1">
      <alignment vertical="center"/>
    </xf>
    <xf numFmtId="0" fontId="29" fillId="0" borderId="0" xfId="0" applyFont="1"/>
    <xf numFmtId="0" fontId="30" fillId="0" borderId="0" xfId="0" applyFont="1" applyAlignment="1">
      <alignment horizontal="centerContinuous"/>
    </xf>
    <xf numFmtId="0" fontId="31" fillId="0" borderId="0" xfId="0" applyFont="1" applyAlignment="1">
      <alignment horizontal="centerContinuous"/>
    </xf>
    <xf numFmtId="0" fontId="31" fillId="0" borderId="0" xfId="0" applyFont="1"/>
    <xf numFmtId="166" fontId="33" fillId="0" borderId="0" xfId="0" applyNumberFormat="1" applyFont="1"/>
    <xf numFmtId="166" fontId="30" fillId="0" borderId="0" xfId="0" applyNumberFormat="1" applyFont="1"/>
    <xf numFmtId="166" fontId="33" fillId="0" borderId="0" xfId="0" quotePrefix="1" applyNumberFormat="1" applyFont="1" applyAlignment="1">
      <alignment horizontal="right"/>
    </xf>
    <xf numFmtId="166" fontId="33" fillId="0" borderId="0" xfId="0" applyNumberFormat="1" applyFont="1" applyAlignment="1">
      <alignment horizontal="center"/>
    </xf>
    <xf numFmtId="166" fontId="34" fillId="0" borderId="0" xfId="0" quotePrefix="1" applyNumberFormat="1" applyFont="1" applyAlignment="1">
      <alignment horizontal="center"/>
    </xf>
    <xf numFmtId="166" fontId="33" fillId="0" borderId="17" xfId="0" applyNumberFormat="1" applyFont="1" applyBorder="1" applyAlignment="1">
      <alignment horizontal="center" wrapText="1"/>
    </xf>
    <xf numFmtId="166" fontId="33" fillId="0" borderId="17" xfId="0" applyNumberFormat="1" applyFont="1" applyBorder="1" applyAlignment="1">
      <alignment horizontal="center"/>
    </xf>
    <xf numFmtId="166" fontId="33" fillId="0" borderId="7" xfId="0" applyNumberFormat="1" applyFont="1" applyBorder="1" applyAlignment="1">
      <alignment horizontal="center" wrapText="1"/>
    </xf>
    <xf numFmtId="0" fontId="33" fillId="0" borderId="0" xfId="0" applyFont="1" applyAlignment="1">
      <alignment horizontal="center"/>
    </xf>
    <xf numFmtId="0" fontId="35" fillId="0" borderId="0" xfId="0" applyFont="1"/>
    <xf numFmtId="166" fontId="26" fillId="0" borderId="0" xfId="0" applyNumberFormat="1" applyFont="1"/>
    <xf numFmtId="41" fontId="33" fillId="0" borderId="0" xfId="0" applyNumberFormat="1" applyFont="1"/>
    <xf numFmtId="166" fontId="36" fillId="0" borderId="0" xfId="0" applyNumberFormat="1" applyFont="1"/>
    <xf numFmtId="166" fontId="33" fillId="0" borderId="0" xfId="0" applyNumberFormat="1" applyFont="1" applyAlignment="1">
      <alignment horizontal="left" indent="1"/>
    </xf>
    <xf numFmtId="166" fontId="33" fillId="0" borderId="0" xfId="0" applyNumberFormat="1" applyFont="1" applyAlignment="1">
      <alignment horizontal="right"/>
    </xf>
    <xf numFmtId="174" fontId="33" fillId="0" borderId="0" xfId="0" applyNumberFormat="1" applyFont="1" applyAlignment="1">
      <alignment horizontal="right"/>
    </xf>
    <xf numFmtId="0" fontId="32" fillId="0" borderId="0" xfId="0" quotePrefix="1" applyFont="1" applyAlignment="1">
      <alignment vertical="center"/>
    </xf>
    <xf numFmtId="166" fontId="30" fillId="0" borderId="0" xfId="0" quotePrefix="1" applyNumberFormat="1" applyFont="1" applyAlignment="1">
      <alignment horizontal="center"/>
    </xf>
    <xf numFmtId="166" fontId="30" fillId="0" borderId="0" xfId="0" applyNumberFormat="1" applyFont="1" applyAlignment="1">
      <alignment horizontal="center"/>
    </xf>
    <xf numFmtId="166" fontId="30" fillId="0" borderId="0" xfId="0" applyNumberFormat="1" applyFont="1" applyAlignment="1">
      <alignment horizontal="right"/>
    </xf>
    <xf numFmtId="166" fontId="33" fillId="0" borderId="0" xfId="0" applyNumberFormat="1" applyFont="1" applyAlignment="1">
      <alignment horizontal="center" wrapText="1"/>
    </xf>
    <xf numFmtId="0" fontId="33" fillId="0" borderId="0" xfId="0" applyFont="1"/>
    <xf numFmtId="166" fontId="9" fillId="0" borderId="19" xfId="0" applyNumberFormat="1" applyFont="1" applyBorder="1" applyAlignment="1">
      <alignment horizontal="center" vertical="center" wrapText="1"/>
    </xf>
    <xf numFmtId="166" fontId="9" fillId="0" borderId="1" xfId="0" applyNumberFormat="1" applyFont="1" applyBorder="1"/>
    <xf numFmtId="166" fontId="32" fillId="0" borderId="0" xfId="0" applyNumberFormat="1" applyFont="1" applyAlignment="1">
      <alignment horizontal="center" vertical="center" wrapText="1"/>
    </xf>
    <xf numFmtId="166" fontId="9" fillId="0" borderId="0" xfId="0" applyNumberFormat="1" applyFont="1"/>
    <xf numFmtId="166" fontId="33" fillId="3" borderId="0" xfId="0" applyNumberFormat="1" applyFont="1" applyFill="1"/>
    <xf numFmtId="174" fontId="33" fillId="3" borderId="0" xfId="0" quotePrefix="1" applyNumberFormat="1" applyFont="1" applyFill="1" applyAlignment="1">
      <alignment horizontal="center"/>
    </xf>
    <xf numFmtId="166" fontId="33" fillId="3" borderId="0" xfId="0" quotePrefix="1" applyNumberFormat="1" applyFont="1" applyFill="1" applyAlignment="1">
      <alignment horizontal="center"/>
    </xf>
    <xf numFmtId="10" fontId="33" fillId="3" borderId="0" xfId="0" applyNumberFormat="1" applyFont="1" applyFill="1" applyAlignment="1">
      <alignment horizontal="center"/>
    </xf>
    <xf numFmtId="166" fontId="9" fillId="3" borderId="0" xfId="0" applyNumberFormat="1" applyFont="1" applyFill="1"/>
    <xf numFmtId="0" fontId="30" fillId="3" borderId="0" xfId="0" applyFont="1" applyFill="1" applyAlignment="1">
      <alignment horizontal="centerContinuous"/>
    </xf>
    <xf numFmtId="0" fontId="31" fillId="3" borderId="0" xfId="0" applyFont="1" applyFill="1" applyAlignment="1">
      <alignment horizontal="centerContinuous"/>
    </xf>
    <xf numFmtId="166" fontId="9" fillId="0" borderId="20" xfId="0" applyNumberFormat="1" applyFont="1" applyBorder="1"/>
    <xf numFmtId="0" fontId="32" fillId="0" borderId="0" xfId="0" quotePrefix="1" applyFont="1" applyAlignment="1">
      <alignment horizontal="center" vertical="center"/>
    </xf>
    <xf numFmtId="0" fontId="1" fillId="0" borderId="0" xfId="0" applyFont="1" applyAlignment="1">
      <alignment horizontal="left" vertical="center" wrapText="1"/>
    </xf>
    <xf numFmtId="166" fontId="32" fillId="0" borderId="0" xfId="0" quotePrefix="1" applyNumberFormat="1" applyFont="1" applyAlignment="1">
      <alignment horizontal="centerContinuous"/>
    </xf>
    <xf numFmtId="0" fontId="37" fillId="0" borderId="0" xfId="0" applyFont="1" applyAlignment="1">
      <alignment vertical="center"/>
    </xf>
    <xf numFmtId="6" fontId="1" fillId="0" borderId="0" xfId="0" applyNumberFormat="1" applyFont="1" applyAlignment="1">
      <alignment horizontal="left" vertical="center"/>
    </xf>
    <xf numFmtId="164" fontId="2" fillId="0" borderId="18" xfId="0" applyNumberFormat="1" applyFont="1" applyBorder="1" applyAlignment="1">
      <alignment horizontal="center" vertical="center"/>
    </xf>
    <xf numFmtId="0" fontId="9" fillId="0" borderId="0" xfId="0" applyFont="1" applyAlignment="1">
      <alignment horizontal="center"/>
    </xf>
    <xf numFmtId="166" fontId="9" fillId="0" borderId="0" xfId="0" applyNumberFormat="1" applyFont="1" applyAlignment="1">
      <alignment horizontal="center"/>
    </xf>
    <xf numFmtId="0" fontId="9" fillId="0" borderId="0" xfId="0" applyFont="1"/>
    <xf numFmtId="41" fontId="9" fillId="0" borderId="19" xfId="0" applyNumberFormat="1" applyFont="1" applyBorder="1"/>
    <xf numFmtId="43" fontId="9" fillId="0" borderId="1" xfId="0" applyNumberFormat="1" applyFont="1" applyBorder="1"/>
    <xf numFmtId="41" fontId="9" fillId="0" borderId="0" xfId="0" applyNumberFormat="1" applyFont="1"/>
    <xf numFmtId="166" fontId="38" fillId="0" borderId="0" xfId="0" applyNumberFormat="1" applyFont="1"/>
    <xf numFmtId="0" fontId="38" fillId="0" borderId="0" xfId="0" applyFont="1"/>
    <xf numFmtId="0" fontId="9" fillId="0" borderId="0" xfId="0" quotePrefix="1" applyFont="1" applyAlignment="1">
      <alignment horizontal="center"/>
    </xf>
    <xf numFmtId="0" fontId="9" fillId="0" borderId="19" xfId="0" applyFont="1" applyBorder="1"/>
    <xf numFmtId="166" fontId="9" fillId="0" borderId="21" xfId="0" applyNumberFormat="1" applyFont="1" applyBorder="1"/>
    <xf numFmtId="166" fontId="22" fillId="0" borderId="0" xfId="0" applyNumberFormat="1" applyFont="1"/>
    <xf numFmtId="166" fontId="39" fillId="0" borderId="0" xfId="0" applyNumberFormat="1" applyFont="1"/>
    <xf numFmtId="166" fontId="9" fillId="0" borderId="0" xfId="0" applyNumberFormat="1" applyFont="1" applyAlignment="1">
      <alignment horizontal="left" indent="1"/>
    </xf>
    <xf numFmtId="0" fontId="39" fillId="0" borderId="0" xfId="0" applyFont="1"/>
    <xf numFmtId="166" fontId="9" fillId="0" borderId="0" xfId="0" applyNumberFormat="1" applyFont="1" applyAlignment="1">
      <alignment horizontal="center" wrapText="1"/>
    </xf>
    <xf numFmtId="166" fontId="32" fillId="0" borderId="0" xfId="0" applyNumberFormat="1" applyFont="1" applyAlignment="1">
      <alignment horizontal="center"/>
    </xf>
    <xf numFmtId="166" fontId="32" fillId="0" borderId="0" xfId="0" applyNumberFormat="1" applyFont="1" applyAlignment="1">
      <alignment horizontal="center" wrapText="1"/>
    </xf>
    <xf numFmtId="166" fontId="9" fillId="3" borderId="18" xfId="0" applyNumberFormat="1" applyFont="1" applyFill="1" applyBorder="1"/>
    <xf numFmtId="166" fontId="9" fillId="0" borderId="18" xfId="0" applyNumberFormat="1" applyFont="1" applyBorder="1"/>
    <xf numFmtId="166" fontId="28" fillId="0" borderId="0" xfId="0" applyNumberFormat="1" applyFont="1"/>
    <xf numFmtId="0" fontId="28" fillId="0" borderId="0" xfId="0" applyFont="1"/>
    <xf numFmtId="166" fontId="9" fillId="0" borderId="0" xfId="0" applyNumberFormat="1" applyFont="1" applyAlignment="1">
      <alignment horizontal="right"/>
    </xf>
    <xf numFmtId="166" fontId="9" fillId="0" borderId="0" xfId="0" quotePrefix="1" applyNumberFormat="1" applyFont="1" applyAlignment="1">
      <alignment horizontal="right"/>
    </xf>
    <xf numFmtId="0" fontId="41" fillId="0" borderId="0" xfId="0" applyFont="1"/>
    <xf numFmtId="0" fontId="32" fillId="0" borderId="0" xfId="0" applyFont="1" applyAlignment="1">
      <alignment horizontal="centerContinuous"/>
    </xf>
    <xf numFmtId="0" fontId="42" fillId="0" borderId="0" xfId="0" applyFont="1" applyAlignment="1">
      <alignment horizontal="centerContinuous"/>
    </xf>
    <xf numFmtId="0" fontId="42" fillId="0" borderId="0" xfId="0" applyFont="1"/>
    <xf numFmtId="166" fontId="32" fillId="0" borderId="0" xfId="0" quotePrefix="1" applyNumberFormat="1" applyFont="1"/>
    <xf numFmtId="166" fontId="32" fillId="3" borderId="0" xfId="0" quotePrefix="1" applyNumberFormat="1" applyFont="1" applyFill="1" applyAlignment="1">
      <alignment horizontal="centerContinuous"/>
    </xf>
    <xf numFmtId="166" fontId="32" fillId="3" borderId="0" xfId="0" applyNumberFormat="1" applyFont="1" applyFill="1" applyAlignment="1">
      <alignment horizontal="centerContinuous"/>
    </xf>
    <xf numFmtId="166" fontId="43" fillId="3" borderId="0" xfId="0" applyNumberFormat="1" applyFont="1" applyFill="1" applyAlignment="1">
      <alignment horizontal="centerContinuous"/>
    </xf>
    <xf numFmtId="166" fontId="44" fillId="0" borderId="0" xfId="0" applyNumberFormat="1" applyFont="1"/>
    <xf numFmtId="166" fontId="32" fillId="0" borderId="0" xfId="0" applyNumberFormat="1" applyFont="1"/>
    <xf numFmtId="0" fontId="32" fillId="0" borderId="0" xfId="0" applyFont="1"/>
    <xf numFmtId="174" fontId="9" fillId="3" borderId="0" xfId="0" quotePrefix="1" applyNumberFormat="1" applyFont="1" applyFill="1" applyAlignment="1">
      <alignment horizontal="center"/>
    </xf>
    <xf numFmtId="166" fontId="42" fillId="0" borderId="0" xfId="0" applyNumberFormat="1" applyFont="1"/>
    <xf numFmtId="166" fontId="45" fillId="0" borderId="0" xfId="0" quotePrefix="1" applyNumberFormat="1" applyFont="1" applyAlignment="1">
      <alignment horizontal="center"/>
    </xf>
    <xf numFmtId="166" fontId="42" fillId="0" borderId="0" xfId="0" applyNumberFormat="1" applyFont="1" applyAlignment="1">
      <alignment horizontal="center"/>
    </xf>
    <xf numFmtId="166" fontId="28" fillId="0" borderId="0" xfId="0" applyNumberFormat="1" applyFont="1" applyAlignment="1">
      <alignment horizontal="center"/>
    </xf>
    <xf numFmtId="166" fontId="9" fillId="0" borderId="7" xfId="0" applyNumberFormat="1" applyFont="1" applyBorder="1" applyAlignment="1">
      <alignment horizontal="center" vertical="center"/>
    </xf>
    <xf numFmtId="166" fontId="9" fillId="0" borderId="7" xfId="0" quotePrefix="1" applyNumberFormat="1" applyFont="1" applyBorder="1" applyAlignment="1">
      <alignment horizontal="center" vertical="center"/>
    </xf>
    <xf numFmtId="166" fontId="9" fillId="0" borderId="17" xfId="0" applyNumberFormat="1" applyFont="1" applyBorder="1" applyAlignment="1">
      <alignment horizontal="center" wrapText="1"/>
    </xf>
    <xf numFmtId="166" fontId="9" fillId="0" borderId="7" xfId="0" applyNumberFormat="1" applyFont="1" applyBorder="1" applyAlignment="1">
      <alignment horizontal="center" wrapText="1"/>
    </xf>
    <xf numFmtId="166" fontId="9" fillId="0" borderId="7" xfId="0" applyNumberFormat="1" applyFont="1" applyBorder="1" applyAlignment="1">
      <alignment horizontal="center" vertical="center" wrapText="1"/>
    </xf>
    <xf numFmtId="166" fontId="9" fillId="0" borderId="16" xfId="0" applyNumberFormat="1" applyFont="1" applyBorder="1" applyAlignment="1">
      <alignment horizontal="center" vertical="center" wrapText="1"/>
    </xf>
    <xf numFmtId="166" fontId="28" fillId="0" borderId="0" xfId="0" applyNumberFormat="1" applyFont="1" applyAlignment="1">
      <alignment horizontal="center" vertical="center" wrapText="1"/>
    </xf>
    <xf numFmtId="0" fontId="32" fillId="0" borderId="0" xfId="0" applyFont="1" applyAlignment="1">
      <alignment horizontal="center"/>
    </xf>
    <xf numFmtId="174" fontId="9" fillId="0" borderId="0" xfId="0" applyNumberFormat="1" applyFont="1" applyAlignment="1">
      <alignment horizontal="right"/>
    </xf>
    <xf numFmtId="166" fontId="32" fillId="0" borderId="0" xfId="0" applyNumberFormat="1" applyFont="1" applyAlignment="1">
      <alignment horizontal="centerContinuous"/>
    </xf>
    <xf numFmtId="166" fontId="43" fillId="0" borderId="0" xfId="0" applyNumberFormat="1" applyFont="1" applyAlignment="1">
      <alignment horizontal="centerContinuous"/>
    </xf>
    <xf numFmtId="166" fontId="9" fillId="0" borderId="0" xfId="0" quotePrefix="1" applyNumberFormat="1" applyFont="1"/>
    <xf numFmtId="166" fontId="9" fillId="0" borderId="19" xfId="0" applyNumberFormat="1" applyFont="1" applyBorder="1"/>
    <xf numFmtId="41" fontId="9" fillId="3" borderId="18" xfId="0" applyNumberFormat="1" applyFont="1" applyFill="1" applyBorder="1"/>
    <xf numFmtId="166" fontId="9" fillId="0" borderId="0" xfId="0" quotePrefix="1" applyNumberFormat="1" applyFont="1" applyAlignment="1">
      <alignment horizontal="left"/>
    </xf>
    <xf numFmtId="0" fontId="32" fillId="3" borderId="0" xfId="0" applyFont="1" applyFill="1" applyAlignment="1">
      <alignment horizontal="centerContinuous"/>
    </xf>
    <xf numFmtId="0" fontId="42" fillId="3" borderId="0" xfId="0" applyFont="1" applyFill="1" applyAlignment="1">
      <alignment horizontal="centerContinuous"/>
    </xf>
    <xf numFmtId="166" fontId="43" fillId="0" borderId="0" xfId="0" applyNumberFormat="1" applyFont="1"/>
    <xf numFmtId="166" fontId="9" fillId="0" borderId="0" xfId="0" quotePrefix="1" applyNumberFormat="1" applyFont="1" applyAlignment="1">
      <alignment horizontal="center"/>
    </xf>
    <xf numFmtId="166" fontId="9" fillId="3" borderId="0" xfId="0" quotePrefix="1" applyNumberFormat="1" applyFont="1" applyFill="1" applyAlignment="1">
      <alignment horizontal="center"/>
    </xf>
    <xf numFmtId="10" fontId="9" fillId="3" borderId="0" xfId="0" applyNumberFormat="1" applyFont="1" applyFill="1" applyAlignment="1">
      <alignment horizontal="center"/>
    </xf>
    <xf numFmtId="166" fontId="9" fillId="0" borderId="7" xfId="0" quotePrefix="1" applyNumberFormat="1" applyFont="1" applyBorder="1" applyAlignment="1">
      <alignment horizontal="center"/>
    </xf>
    <xf numFmtId="166" fontId="9" fillId="0" borderId="17" xfId="0" quotePrefix="1" applyNumberFormat="1" applyFont="1" applyBorder="1" applyAlignment="1">
      <alignment horizontal="center"/>
    </xf>
    <xf numFmtId="41" fontId="9" fillId="3" borderId="0" xfId="0" applyNumberFormat="1" applyFont="1" applyFill="1"/>
    <xf numFmtId="43" fontId="9" fillId="3" borderId="18" xfId="0" applyNumberFormat="1" applyFont="1" applyFill="1" applyBorder="1"/>
    <xf numFmtId="43" fontId="9" fillId="0" borderId="18" xfId="0" applyNumberFormat="1" applyFont="1" applyBorder="1"/>
    <xf numFmtId="166" fontId="46" fillId="0" borderId="7" xfId="0" quotePrefix="1" applyNumberFormat="1" applyFont="1" applyBorder="1" applyAlignment="1">
      <alignment horizontal="center" vertical="center" wrapText="1"/>
    </xf>
    <xf numFmtId="166" fontId="46" fillId="0" borderId="7" xfId="0" quotePrefix="1" applyNumberFormat="1" applyFont="1" applyBorder="1" applyAlignment="1">
      <alignment horizontal="center" vertical="center"/>
    </xf>
    <xf numFmtId="166" fontId="9" fillId="0" borderId="17" xfId="0" applyNumberFormat="1" applyFont="1" applyBorder="1" applyAlignment="1">
      <alignment horizontal="center"/>
    </xf>
    <xf numFmtId="0" fontId="9" fillId="0" borderId="0" xfId="0" applyFont="1" applyAlignment="1">
      <alignment horizontal="center" vertical="center" wrapText="1"/>
    </xf>
    <xf numFmtId="169" fontId="28" fillId="0" borderId="0" xfId="0" applyNumberFormat="1" applyFont="1"/>
    <xf numFmtId="171" fontId="28" fillId="0" borderId="0" xfId="0" applyNumberFormat="1" applyFont="1"/>
    <xf numFmtId="166" fontId="33" fillId="0" borderId="15" xfId="0" applyNumberFormat="1" applyFont="1" applyBorder="1" applyAlignment="1">
      <alignment horizontal="center"/>
    </xf>
    <xf numFmtId="166" fontId="33" fillId="0" borderId="7" xfId="0" quotePrefix="1" applyNumberFormat="1" applyFont="1" applyBorder="1" applyAlignment="1">
      <alignment horizontal="center"/>
    </xf>
    <xf numFmtId="166" fontId="33" fillId="0" borderId="17" xfId="0" quotePrefix="1" applyNumberFormat="1" applyFont="1" applyBorder="1" applyAlignment="1">
      <alignment horizontal="center"/>
    </xf>
    <xf numFmtId="166" fontId="33" fillId="0" borderId="7" xfId="0" applyNumberFormat="1" applyFont="1" applyBorder="1" applyAlignment="1">
      <alignment horizontal="center" vertical="center" wrapText="1"/>
    </xf>
    <xf numFmtId="166" fontId="9" fillId="0" borderId="7" xfId="0" quotePrefix="1" applyNumberFormat="1" applyFont="1" applyBorder="1" applyAlignment="1">
      <alignment horizontal="center" vertical="center" wrapText="1"/>
    </xf>
    <xf numFmtId="166" fontId="9" fillId="0" borderId="0" xfId="0" applyNumberFormat="1" applyFont="1" applyAlignment="1">
      <alignment horizontal="left"/>
    </xf>
    <xf numFmtId="165" fontId="18" fillId="0" borderId="0" xfId="0" applyNumberFormat="1" applyFont="1" applyAlignment="1">
      <alignment horizontal="center" vertical="center"/>
    </xf>
    <xf numFmtId="182" fontId="1" fillId="0" borderId="0" xfId="0" applyNumberFormat="1" applyFont="1" applyAlignment="1">
      <alignment vertical="center"/>
    </xf>
    <xf numFmtId="165" fontId="19" fillId="0" borderId="0" xfId="0" applyNumberFormat="1"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xf>
    <xf numFmtId="49" fontId="9" fillId="0" borderId="0" xfId="0" applyNumberFormat="1" applyFont="1" applyAlignment="1">
      <alignment horizontal="left" indent="1"/>
    </xf>
    <xf numFmtId="166" fontId="9" fillId="0" borderId="18" xfId="0" applyNumberFormat="1" applyFont="1" applyBorder="1" applyAlignment="1">
      <alignment horizontal="center"/>
    </xf>
    <xf numFmtId="0" fontId="9" fillId="0" borderId="18" xfId="0" applyFont="1" applyBorder="1" applyAlignment="1">
      <alignment horizontal="center"/>
    </xf>
    <xf numFmtId="0" fontId="9" fillId="0" borderId="18" xfId="0" applyFont="1" applyBorder="1" applyAlignment="1">
      <alignment horizontal="center" wrapText="1"/>
    </xf>
    <xf numFmtId="0" fontId="32" fillId="0" borderId="0" xfId="0" applyFont="1" applyAlignment="1">
      <alignment horizontal="right"/>
    </xf>
    <xf numFmtId="10" fontId="9" fillId="5" borderId="0" xfId="0" applyNumberFormat="1" applyFont="1" applyFill="1"/>
    <xf numFmtId="10" fontId="9" fillId="0" borderId="0" xfId="0" applyNumberFormat="1" applyFont="1"/>
    <xf numFmtId="172" fontId="9" fillId="0" borderId="0" xfId="0" applyNumberFormat="1" applyFont="1"/>
    <xf numFmtId="167" fontId="9" fillId="0" borderId="0" xfId="0" applyNumberFormat="1" applyFont="1"/>
    <xf numFmtId="10" fontId="49" fillId="0" borderId="18" xfId="0" applyNumberFormat="1" applyFont="1" applyBorder="1"/>
    <xf numFmtId="167" fontId="49" fillId="0" borderId="0" xfId="0" applyNumberFormat="1" applyFont="1"/>
    <xf numFmtId="172" fontId="49" fillId="0" borderId="0" xfId="0" applyNumberFormat="1" applyFont="1"/>
    <xf numFmtId="0" fontId="5" fillId="0" borderId="0" xfId="3" quotePrefix="1" applyFont="1" applyAlignment="1">
      <alignment horizontal="center" vertical="center"/>
    </xf>
    <xf numFmtId="0" fontId="1" fillId="0" borderId="0" xfId="3" applyFont="1" applyAlignment="1">
      <alignment vertical="center"/>
    </xf>
    <xf numFmtId="0" fontId="1" fillId="0" borderId="0" xfId="6" applyFont="1" applyAlignment="1">
      <alignment vertical="center"/>
    </xf>
    <xf numFmtId="166" fontId="1" fillId="2" borderId="18" xfId="0" applyNumberFormat="1" applyFont="1" applyFill="1" applyBorder="1" applyAlignment="1">
      <alignment horizontal="right" vertical="center"/>
    </xf>
    <xf numFmtId="165" fontId="1" fillId="2" borderId="18" xfId="0" applyNumberFormat="1" applyFont="1" applyFill="1" applyBorder="1" applyAlignment="1">
      <alignment horizontal="right" vertical="center"/>
    </xf>
    <xf numFmtId="166" fontId="12" fillId="2" borderId="0" xfId="5" applyNumberFormat="1" applyFont="1" applyFill="1" applyAlignment="1">
      <alignment vertical="center"/>
    </xf>
    <xf numFmtId="0" fontId="1" fillId="0" borderId="18" xfId="0" applyFont="1" applyBorder="1" applyAlignment="1">
      <alignment horizontal="center" vertical="center"/>
    </xf>
    <xf numFmtId="15" fontId="1" fillId="0" borderId="18" xfId="0" applyNumberFormat="1" applyFont="1" applyBorder="1" applyAlignment="1">
      <alignment horizontal="center" vertical="center"/>
    </xf>
    <xf numFmtId="0" fontId="1" fillId="0" borderId="18" xfId="0" applyFont="1" applyBorder="1" applyAlignment="1">
      <alignment horizontal="center" vertical="center" wrapText="1"/>
    </xf>
    <xf numFmtId="0" fontId="1" fillId="0" borderId="17" xfId="0" applyFont="1" applyBorder="1" applyAlignment="1">
      <alignment horizontal="center" vertical="center"/>
    </xf>
    <xf numFmtId="0" fontId="1" fillId="0" borderId="17" xfId="0" applyFont="1" applyBorder="1" applyAlignment="1">
      <alignment vertical="center"/>
    </xf>
    <xf numFmtId="0" fontId="1" fillId="0" borderId="17" xfId="0" applyFont="1" applyBorder="1" applyAlignment="1">
      <alignment horizontal="center" vertical="center" wrapText="1"/>
    </xf>
    <xf numFmtId="165" fontId="1" fillId="0" borderId="0" xfId="1" applyNumberFormat="1" applyFont="1" applyFill="1" applyAlignment="1">
      <alignment horizontal="right" vertical="center"/>
    </xf>
    <xf numFmtId="167" fontId="1" fillId="2" borderId="18" xfId="0" applyNumberFormat="1" applyFont="1" applyFill="1" applyBorder="1" applyAlignment="1">
      <alignment horizontal="right" vertical="center"/>
    </xf>
    <xf numFmtId="165" fontId="20" fillId="0" borderId="0" xfId="0" applyNumberFormat="1" applyFont="1" applyAlignment="1">
      <alignment vertical="center"/>
    </xf>
    <xf numFmtId="166" fontId="1" fillId="3" borderId="0" xfId="4" applyNumberFormat="1" applyFont="1" applyFill="1" applyBorder="1"/>
    <xf numFmtId="166" fontId="1" fillId="0" borderId="0" xfId="5" applyNumberFormat="1" applyFont="1" applyAlignment="1">
      <alignment vertical="center"/>
    </xf>
    <xf numFmtId="183" fontId="1" fillId="0" borderId="0" xfId="0" applyNumberFormat="1" applyFont="1" applyAlignment="1">
      <alignment vertical="center"/>
    </xf>
    <xf numFmtId="0" fontId="1" fillId="0" borderId="0" xfId="0" applyFont="1" applyAlignment="1">
      <alignment vertical="top"/>
    </xf>
    <xf numFmtId="169" fontId="9" fillId="0" borderId="0" xfId="0" applyNumberFormat="1" applyFont="1"/>
    <xf numFmtId="166" fontId="12" fillId="0" borderId="0" xfId="5" applyNumberFormat="1" applyFont="1" applyAlignment="1">
      <alignment vertical="center"/>
    </xf>
    <xf numFmtId="182" fontId="18" fillId="0" borderId="0" xfId="0" applyNumberFormat="1" applyFont="1" applyAlignment="1">
      <alignment horizontal="center" vertical="center"/>
    </xf>
    <xf numFmtId="184" fontId="18" fillId="0" borderId="0" xfId="0" applyNumberFormat="1" applyFont="1" applyAlignment="1">
      <alignment horizontal="center" vertical="center"/>
    </xf>
    <xf numFmtId="185" fontId="12" fillId="0" borderId="0" xfId="0" applyNumberFormat="1" applyFont="1" applyAlignment="1">
      <alignment vertical="center"/>
    </xf>
    <xf numFmtId="0" fontId="3" fillId="0" borderId="0" xfId="0" quotePrefix="1" applyFont="1" applyAlignment="1">
      <alignment horizontal="center" vertical="center"/>
    </xf>
    <xf numFmtId="166" fontId="1" fillId="0" borderId="0" xfId="5" quotePrefix="1" applyNumberFormat="1" applyFont="1" applyAlignment="1">
      <alignment horizontal="center" vertical="center"/>
    </xf>
    <xf numFmtId="0" fontId="18" fillId="0" borderId="0" xfId="0" applyFont="1"/>
    <xf numFmtId="3" fontId="1" fillId="0" borderId="0" xfId="3" applyNumberFormat="1" applyFont="1" applyAlignment="1">
      <alignment horizontal="centerContinuous" vertical="center"/>
    </xf>
    <xf numFmtId="166" fontId="1" fillId="3" borderId="18" xfId="0" applyNumberFormat="1" applyFont="1" applyFill="1" applyBorder="1" applyAlignment="1" applyProtection="1">
      <alignment vertical="center"/>
      <protection locked="0"/>
    </xf>
    <xf numFmtId="5" fontId="1" fillId="0" borderId="18" xfId="0" applyNumberFormat="1" applyFont="1" applyBorder="1" applyAlignment="1">
      <alignment horizontal="center" vertical="center"/>
    </xf>
    <xf numFmtId="165" fontId="1" fillId="0" borderId="19" xfId="0" applyNumberFormat="1" applyFont="1" applyBorder="1" applyAlignment="1">
      <alignment horizontal="right" vertical="center"/>
    </xf>
    <xf numFmtId="166" fontId="1" fillId="2" borderId="18" xfId="0" applyNumberFormat="1" applyFont="1" applyFill="1" applyBorder="1" applyAlignment="1" applyProtection="1">
      <alignment horizontal="right" vertical="center"/>
      <protection locked="0"/>
    </xf>
    <xf numFmtId="165" fontId="1" fillId="0" borderId="20" xfId="0" applyNumberFormat="1" applyFont="1" applyBorder="1" applyAlignment="1">
      <alignment horizontal="right" vertical="center"/>
    </xf>
    <xf numFmtId="166" fontId="1" fillId="0" borderId="18" xfId="0" applyNumberFormat="1" applyFont="1" applyBorder="1" applyAlignment="1">
      <alignment horizontal="right" vertical="center"/>
    </xf>
    <xf numFmtId="165" fontId="1" fillId="2" borderId="18" xfId="0" applyNumberFormat="1" applyFont="1" applyFill="1" applyBorder="1" applyAlignment="1">
      <alignment vertical="center"/>
    </xf>
    <xf numFmtId="10" fontId="1" fillId="3" borderId="18" xfId="0" applyNumberFormat="1" applyFont="1" applyFill="1" applyBorder="1" applyAlignment="1">
      <alignment vertical="center"/>
    </xf>
    <xf numFmtId="165" fontId="1" fillId="0" borderId="18" xfId="0" applyNumberFormat="1" applyFont="1" applyBorder="1" applyAlignment="1">
      <alignment vertical="center"/>
    </xf>
    <xf numFmtId="10" fontId="1" fillId="2" borderId="18" xfId="0" applyNumberFormat="1" applyFont="1" applyFill="1" applyBorder="1" applyAlignment="1">
      <alignment vertical="center"/>
    </xf>
    <xf numFmtId="165" fontId="1" fillId="0" borderId="18" xfId="0" applyNumberFormat="1" applyFont="1" applyBorder="1" applyAlignment="1">
      <alignment horizontal="center" vertical="center"/>
    </xf>
    <xf numFmtId="0" fontId="1" fillId="0" borderId="18" xfId="0" applyFont="1" applyBorder="1" applyAlignment="1">
      <alignment vertical="center"/>
    </xf>
    <xf numFmtId="165" fontId="1" fillId="2" borderId="19" xfId="0" applyNumberFormat="1" applyFont="1" applyFill="1" applyBorder="1" applyAlignment="1">
      <alignment horizontal="right" vertical="center"/>
    </xf>
    <xf numFmtId="166" fontId="1" fillId="3" borderId="18" xfId="0" applyNumberFormat="1" applyFont="1" applyFill="1" applyBorder="1" applyAlignment="1">
      <alignment vertical="center"/>
    </xf>
    <xf numFmtId="166" fontId="1" fillId="0" borderId="18" xfId="0" applyNumberFormat="1" applyFont="1" applyBorder="1" applyAlignment="1">
      <alignment horizontal="left" vertical="center"/>
    </xf>
    <xf numFmtId="164" fontId="1" fillId="3" borderId="18" xfId="0" applyNumberFormat="1" applyFont="1" applyFill="1" applyBorder="1" applyAlignment="1">
      <alignment horizontal="center" vertical="center"/>
    </xf>
    <xf numFmtId="15" fontId="1" fillId="3" borderId="18" xfId="0" applyNumberFormat="1" applyFont="1" applyFill="1" applyBorder="1" applyAlignment="1">
      <alignment horizontal="center" vertical="center"/>
    </xf>
    <xf numFmtId="166" fontId="1" fillId="0" borderId="18" xfId="0" applyNumberFormat="1" applyFont="1" applyBorder="1" applyAlignment="1" applyProtection="1">
      <alignment vertical="center"/>
      <protection locked="0"/>
    </xf>
    <xf numFmtId="10" fontId="1" fillId="2" borderId="18" xfId="0" applyNumberFormat="1" applyFont="1" applyFill="1" applyBorder="1" applyAlignment="1">
      <alignment horizontal="right" vertical="center"/>
    </xf>
    <xf numFmtId="0" fontId="2" fillId="0" borderId="9" xfId="0" applyFont="1" applyBorder="1" applyAlignment="1">
      <alignment vertical="center"/>
    </xf>
    <xf numFmtId="0" fontId="2" fillId="0" borderId="9" xfId="0" quotePrefix="1" applyFont="1" applyBorder="1" applyAlignment="1">
      <alignment horizontal="center" vertical="center"/>
    </xf>
    <xf numFmtId="0" fontId="2" fillId="0" borderId="18" xfId="0" applyFont="1" applyBorder="1" applyAlignment="1">
      <alignment horizontal="center" vertical="center"/>
    </xf>
    <xf numFmtId="0" fontId="1" fillId="0" borderId="10" xfId="0" applyFont="1" applyBorder="1" applyAlignment="1">
      <alignment horizontal="center" vertical="center"/>
    </xf>
    <xf numFmtId="166" fontId="1" fillId="0" borderId="10" xfId="0" applyNumberFormat="1" applyFont="1" applyBorder="1" applyAlignment="1">
      <alignment horizontal="center" vertical="center"/>
    </xf>
    <xf numFmtId="0" fontId="2" fillId="0" borderId="9" xfId="0" applyFont="1" applyBorder="1" applyAlignment="1">
      <alignment horizontal="center" vertical="center"/>
    </xf>
    <xf numFmtId="15" fontId="1" fillId="2" borderId="18" xfId="0" applyNumberFormat="1" applyFont="1" applyFill="1" applyBorder="1" applyAlignment="1">
      <alignment horizontal="center" vertical="center"/>
    </xf>
    <xf numFmtId="10" fontId="1" fillId="2" borderId="18" xfId="0" applyNumberFormat="1" applyFont="1" applyFill="1" applyBorder="1" applyAlignment="1" applyProtection="1">
      <alignment horizontal="right" vertical="center"/>
      <protection locked="0"/>
    </xf>
    <xf numFmtId="166" fontId="1" fillId="0" borderId="18" xfId="0" applyNumberFormat="1" applyFont="1" applyBorder="1" applyAlignment="1" applyProtection="1">
      <alignment horizontal="right" vertical="center"/>
      <protection locked="0"/>
    </xf>
    <xf numFmtId="41" fontId="1" fillId="0" borderId="18" xfId="0" applyNumberFormat="1" applyFont="1" applyBorder="1" applyAlignment="1">
      <alignment vertical="center"/>
    </xf>
    <xf numFmtId="0" fontId="2" fillId="0" borderId="19" xfId="0" applyFont="1" applyBorder="1" applyAlignment="1">
      <alignment horizontal="center" vertical="center"/>
    </xf>
    <xf numFmtId="166" fontId="1" fillId="2" borderId="18" xfId="0" applyNumberFormat="1" applyFont="1" applyFill="1" applyBorder="1" applyAlignment="1">
      <alignment vertical="center"/>
    </xf>
    <xf numFmtId="0" fontId="1" fillId="0" borderId="19" xfId="0" applyFont="1" applyBorder="1" applyAlignment="1">
      <alignment horizontal="center" vertical="center"/>
    </xf>
    <xf numFmtId="10" fontId="12" fillId="3" borderId="18" xfId="0" applyNumberFormat="1" applyFont="1" applyFill="1" applyBorder="1" applyAlignment="1">
      <alignment horizontal="center" vertical="center"/>
    </xf>
    <xf numFmtId="0" fontId="1" fillId="0" borderId="17" xfId="0" applyFont="1" applyBorder="1" applyAlignment="1">
      <alignment horizontal="right" vertical="center"/>
    </xf>
    <xf numFmtId="165" fontId="1" fillId="3" borderId="18" xfId="0" applyNumberFormat="1" applyFont="1" applyFill="1" applyBorder="1" applyAlignment="1" applyProtection="1">
      <alignment horizontal="center" vertical="center"/>
      <protection locked="0"/>
    </xf>
    <xf numFmtId="166" fontId="1" fillId="2" borderId="18" xfId="0" applyNumberFormat="1" applyFont="1" applyFill="1" applyBorder="1" applyAlignment="1" applyProtection="1">
      <alignment vertical="center"/>
      <protection locked="0"/>
    </xf>
    <xf numFmtId="10" fontId="1" fillId="0" borderId="18" xfId="0" applyNumberFormat="1" applyFont="1" applyBorder="1" applyAlignment="1">
      <alignment vertical="center"/>
    </xf>
    <xf numFmtId="166" fontId="2" fillId="0" borderId="9" xfId="0" applyNumberFormat="1" applyFont="1" applyBorder="1" applyAlignment="1">
      <alignment horizontal="center" vertical="center"/>
    </xf>
    <xf numFmtId="165" fontId="1" fillId="0" borderId="20" xfId="0" applyNumberFormat="1" applyFont="1" applyBorder="1" applyAlignment="1">
      <alignment horizontal="center" vertical="center"/>
    </xf>
    <xf numFmtId="165" fontId="1" fillId="0" borderId="20" xfId="0" applyNumberFormat="1" applyFont="1" applyBorder="1" applyAlignment="1" applyProtection="1">
      <alignment vertical="center"/>
      <protection locked="0"/>
    </xf>
    <xf numFmtId="10" fontId="1" fillId="0" borderId="18" xfId="0" applyNumberFormat="1" applyFont="1" applyBorder="1" applyAlignment="1">
      <alignment horizontal="right" vertical="center"/>
    </xf>
    <xf numFmtId="167" fontId="1" fillId="0" borderId="18" xfId="0" applyNumberFormat="1" applyFont="1" applyBorder="1" applyAlignment="1">
      <alignment horizontal="right" vertical="center"/>
    </xf>
    <xf numFmtId="0" fontId="1" fillId="0" borderId="18" xfId="0" applyFont="1" applyBorder="1" applyAlignment="1">
      <alignment horizontal="left" vertical="center"/>
    </xf>
    <xf numFmtId="1" fontId="1" fillId="0" borderId="18" xfId="0" applyNumberFormat="1" applyFont="1" applyBorder="1" applyAlignment="1">
      <alignment horizontal="center" vertical="center"/>
    </xf>
    <xf numFmtId="166" fontId="12" fillId="0" borderId="18" xfId="0" applyNumberFormat="1" applyFont="1" applyBorder="1" applyAlignment="1">
      <alignment horizontal="right" vertical="center"/>
    </xf>
    <xf numFmtId="166" fontId="12" fillId="0" borderId="18" xfId="0" applyNumberFormat="1" applyFont="1" applyBorder="1" applyAlignment="1">
      <alignment vertical="center"/>
    </xf>
    <xf numFmtId="166" fontId="12" fillId="0" borderId="18" xfId="0" applyNumberFormat="1" applyFont="1" applyBorder="1" applyAlignment="1">
      <alignment horizontal="center" vertical="center"/>
    </xf>
    <xf numFmtId="175" fontId="1" fillId="0" borderId="18" xfId="0" applyNumberFormat="1" applyFont="1" applyBorder="1" applyAlignment="1">
      <alignment horizontal="right" vertical="center"/>
    </xf>
    <xf numFmtId="10" fontId="12" fillId="2" borderId="18" xfId="0" applyNumberFormat="1" applyFont="1" applyFill="1" applyBorder="1" applyAlignment="1">
      <alignment vertical="center"/>
    </xf>
    <xf numFmtId="10" fontId="12" fillId="0" borderId="18" xfId="0" applyNumberFormat="1" applyFont="1" applyBorder="1" applyAlignment="1">
      <alignment vertical="center"/>
    </xf>
    <xf numFmtId="166" fontId="1" fillId="0" borderId="18" xfId="0" quotePrefix="1" applyNumberFormat="1" applyFont="1" applyBorder="1" applyAlignment="1">
      <alignment horizontal="center" vertical="center"/>
    </xf>
    <xf numFmtId="166" fontId="12" fillId="2" borderId="18" xfId="0" applyNumberFormat="1" applyFont="1" applyFill="1" applyBorder="1" applyAlignment="1">
      <alignment vertical="center"/>
    </xf>
    <xf numFmtId="0" fontId="7" fillId="0" borderId="10" xfId="0" applyFont="1" applyBorder="1" applyAlignment="1">
      <alignment vertical="center"/>
    </xf>
    <xf numFmtId="10" fontId="1" fillId="0" borderId="10" xfId="0" applyNumberFormat="1" applyFont="1" applyBorder="1" applyAlignment="1">
      <alignment horizontal="center" vertical="center" wrapText="1"/>
    </xf>
    <xf numFmtId="0" fontId="6" fillId="0" borderId="0" xfId="0" applyFont="1" applyAlignment="1">
      <alignment horizontal="center"/>
    </xf>
    <xf numFmtId="0" fontId="18" fillId="0" borderId="0" xfId="3" applyFont="1" applyAlignment="1">
      <alignment vertical="center"/>
    </xf>
    <xf numFmtId="165" fontId="2" fillId="3" borderId="0" xfId="0" applyNumberFormat="1" applyFont="1" applyFill="1" applyAlignment="1">
      <alignment horizontal="left" vertical="center"/>
    </xf>
    <xf numFmtId="0" fontId="18" fillId="0" borderId="0" xfId="6" applyFont="1" applyAlignment="1">
      <alignment vertical="center"/>
    </xf>
    <xf numFmtId="0" fontId="18" fillId="0" borderId="0" xfId="0" applyFont="1" applyAlignment="1">
      <alignment horizontal="center"/>
    </xf>
    <xf numFmtId="5" fontId="3" fillId="0" borderId="0" xfId="6" applyNumberFormat="1" applyFont="1" applyAlignment="1" applyProtection="1">
      <alignment horizontal="center" vertical="center"/>
      <protection locked="0"/>
    </xf>
    <xf numFmtId="165" fontId="18" fillId="0" borderId="0" xfId="0" applyNumberFormat="1" applyFont="1"/>
    <xf numFmtId="0" fontId="2" fillId="0" borderId="0" xfId="6" applyFont="1" applyAlignment="1">
      <alignment horizontal="center" vertical="center"/>
    </xf>
    <xf numFmtId="166" fontId="1" fillId="3" borderId="0" xfId="5" applyNumberFormat="1" applyFont="1" applyFill="1" applyAlignment="1" applyProtection="1">
      <alignment vertical="center"/>
      <protection locked="0"/>
    </xf>
    <xf numFmtId="165" fontId="1" fillId="2" borderId="0" xfId="1" applyNumberFormat="1" applyFont="1" applyFill="1"/>
    <xf numFmtId="5" fontId="2" fillId="0" borderId="0" xfId="6" applyNumberFormat="1" applyFont="1" applyAlignment="1" applyProtection="1">
      <alignment horizontal="center" vertical="center"/>
      <protection locked="0"/>
    </xf>
    <xf numFmtId="165" fontId="1" fillId="0" borderId="0" xfId="0" applyNumberFormat="1" applyFont="1"/>
    <xf numFmtId="0" fontId="1" fillId="0" borderId="0" xfId="9" applyFont="1" applyAlignment="1">
      <alignment horizontal="center" vertical="center"/>
    </xf>
    <xf numFmtId="166" fontId="1" fillId="3" borderId="18" xfId="5" applyNumberFormat="1" applyFont="1" applyFill="1" applyBorder="1" applyAlignment="1" applyProtection="1">
      <alignment vertical="center"/>
      <protection locked="0"/>
    </xf>
    <xf numFmtId="165" fontId="1" fillId="0" borderId="1" xfId="1" applyNumberFormat="1" applyFont="1" applyFill="1" applyBorder="1" applyAlignment="1">
      <alignment horizontal="right" vertical="center"/>
    </xf>
    <xf numFmtId="165" fontId="1" fillId="0" borderId="0" xfId="1" applyNumberFormat="1" applyFont="1" applyAlignment="1">
      <alignment horizontal="right" vertical="center"/>
    </xf>
    <xf numFmtId="166" fontId="1" fillId="2" borderId="0" xfId="5" applyNumberFormat="1" applyFont="1" applyFill="1" applyAlignment="1">
      <alignment horizontal="right" vertical="center"/>
    </xf>
    <xf numFmtId="167" fontId="1" fillId="0" borderId="0" xfId="2" applyNumberFormat="1" applyFont="1" applyFill="1" applyBorder="1"/>
    <xf numFmtId="165" fontId="1" fillId="0" borderId="20" xfId="0" applyNumberFormat="1" applyFont="1" applyBorder="1"/>
    <xf numFmtId="165" fontId="1" fillId="0" borderId="20" xfId="0" applyNumberFormat="1" applyFont="1" applyBorder="1" applyAlignment="1">
      <alignment vertical="center"/>
    </xf>
    <xf numFmtId="166" fontId="1" fillId="2" borderId="18" xfId="5" applyNumberFormat="1" applyFont="1" applyFill="1" applyBorder="1" applyAlignment="1">
      <alignment horizontal="right" vertical="center"/>
    </xf>
    <xf numFmtId="166" fontId="1" fillId="3" borderId="18" xfId="5" applyNumberFormat="1" applyFont="1" applyFill="1" applyBorder="1" applyAlignment="1">
      <alignment horizontal="right" vertical="center"/>
    </xf>
    <xf numFmtId="10" fontId="1" fillId="0" borderId="17" xfId="0" applyNumberFormat="1" applyFont="1" applyBorder="1" applyAlignment="1">
      <alignment horizontal="right" vertical="center"/>
    </xf>
    <xf numFmtId="166" fontId="1" fillId="0" borderId="0" xfId="5" applyNumberFormat="1" applyFont="1" applyAlignment="1">
      <alignment horizontal="right" vertical="center"/>
    </xf>
    <xf numFmtId="43" fontId="1" fillId="0" borderId="18" xfId="5" applyFont="1" applyBorder="1" applyAlignment="1">
      <alignment horizontal="right" vertical="center"/>
    </xf>
    <xf numFmtId="165" fontId="1" fillId="0" borderId="0" xfId="0" applyNumberFormat="1" applyFont="1" applyAlignment="1">
      <alignment horizontal="left" vertical="center"/>
    </xf>
    <xf numFmtId="167" fontId="1" fillId="2" borderId="18" xfId="2" applyNumberFormat="1" applyFont="1" applyFill="1" applyBorder="1"/>
    <xf numFmtId="0" fontId="4" fillId="0" borderId="17" xfId="0" applyFont="1" applyBorder="1" applyAlignment="1">
      <alignment vertical="center"/>
    </xf>
    <xf numFmtId="10" fontId="1" fillId="4" borderId="0" xfId="0" applyNumberFormat="1" applyFont="1" applyFill="1" applyAlignment="1">
      <alignment horizontal="right" vertical="center"/>
    </xf>
    <xf numFmtId="167" fontId="1" fillId="0" borderId="1" xfId="0" applyNumberFormat="1" applyFont="1" applyBorder="1" applyAlignment="1">
      <alignment horizontal="right" vertical="center"/>
    </xf>
    <xf numFmtId="165" fontId="1" fillId="2" borderId="0" xfId="1" applyNumberFormat="1" applyFont="1" applyFill="1" applyAlignment="1">
      <alignment horizontal="right" vertical="center"/>
    </xf>
    <xf numFmtId="167" fontId="1" fillId="0" borderId="17" xfId="0" applyNumberFormat="1" applyFont="1" applyBorder="1" applyAlignment="1">
      <alignment horizontal="right" vertical="center"/>
    </xf>
    <xf numFmtId="10" fontId="1" fillId="3" borderId="0" xfId="0" applyNumberFormat="1" applyFont="1" applyFill="1" applyAlignment="1">
      <alignment horizontal="right" vertical="center"/>
    </xf>
    <xf numFmtId="167" fontId="1" fillId="2" borderId="18" xfId="2" applyNumberFormat="1" applyFont="1" applyFill="1" applyBorder="1" applyAlignment="1">
      <alignment horizontal="right" vertical="center"/>
    </xf>
    <xf numFmtId="165" fontId="1" fillId="3" borderId="1" xfId="1" applyNumberFormat="1" applyFont="1" applyFill="1" applyBorder="1" applyAlignment="1">
      <alignment vertical="center"/>
    </xf>
    <xf numFmtId="165" fontId="1" fillId="2" borderId="1" xfId="0" applyNumberFormat="1" applyFont="1" applyFill="1" applyBorder="1" applyAlignment="1">
      <alignment horizontal="right" vertical="center"/>
    </xf>
    <xf numFmtId="166" fontId="1" fillId="2" borderId="18" xfId="5" applyNumberFormat="1" applyFont="1" applyFill="1" applyBorder="1"/>
    <xf numFmtId="165" fontId="1" fillId="0" borderId="0" xfId="1" applyNumberFormat="1" applyFont="1" applyFill="1" applyBorder="1" applyAlignment="1">
      <alignment horizontal="right" vertical="center"/>
    </xf>
    <xf numFmtId="166" fontId="1" fillId="0" borderId="0" xfId="5" applyNumberFormat="1" applyFont="1" applyFill="1" applyBorder="1"/>
    <xf numFmtId="167" fontId="1" fillId="2" borderId="0" xfId="2" applyNumberFormat="1" applyFont="1" applyFill="1" applyAlignment="1">
      <alignment vertical="center"/>
    </xf>
    <xf numFmtId="165" fontId="1" fillId="2" borderId="18" xfId="1" applyNumberFormat="1" applyFont="1" applyFill="1" applyBorder="1" applyAlignment="1">
      <alignment horizontal="right" vertical="center"/>
    </xf>
    <xf numFmtId="167" fontId="1" fillId="2" borderId="0" xfId="2" applyNumberFormat="1" applyFont="1" applyFill="1" applyBorder="1" applyAlignment="1">
      <alignment horizontal="right" vertical="center"/>
    </xf>
    <xf numFmtId="167" fontId="1" fillId="2" borderId="0" xfId="2" quotePrefix="1" applyNumberFormat="1" applyFont="1" applyFill="1" applyAlignment="1">
      <alignment horizontal="right" vertical="center"/>
    </xf>
    <xf numFmtId="44" fontId="1" fillId="2" borderId="18" xfId="1" quotePrefix="1" applyFont="1" applyFill="1" applyBorder="1" applyAlignment="1">
      <alignment horizontal="right" vertical="center"/>
    </xf>
    <xf numFmtId="166" fontId="1" fillId="0" borderId="0" xfId="5" quotePrefix="1" applyNumberFormat="1" applyFont="1" applyFill="1" applyAlignment="1">
      <alignment horizontal="right" vertical="center"/>
    </xf>
    <xf numFmtId="44" fontId="1" fillId="0" borderId="0" xfId="1" applyFont="1" applyFill="1" applyBorder="1" applyAlignment="1">
      <alignment horizontal="right" vertical="center"/>
    </xf>
    <xf numFmtId="167" fontId="1" fillId="4" borderId="18" xfId="0" applyNumberFormat="1" applyFont="1" applyFill="1" applyBorder="1" applyAlignment="1">
      <alignment horizontal="right" vertical="center"/>
    </xf>
    <xf numFmtId="44" fontId="1" fillId="2" borderId="0" xfId="1" applyFont="1" applyFill="1" applyBorder="1" applyAlignment="1">
      <alignment horizontal="right" vertical="center"/>
    </xf>
    <xf numFmtId="166" fontId="1" fillId="3" borderId="18" xfId="0" applyNumberFormat="1" applyFont="1" applyFill="1" applyBorder="1" applyAlignment="1">
      <alignment horizontal="right" vertical="center"/>
    </xf>
    <xf numFmtId="165" fontId="1" fillId="2" borderId="18" xfId="1" quotePrefix="1" applyNumberFormat="1" applyFont="1" applyFill="1" applyBorder="1" applyAlignment="1">
      <alignment horizontal="right" vertical="center"/>
    </xf>
    <xf numFmtId="166" fontId="1" fillId="2" borderId="18" xfId="0" applyNumberFormat="1" applyFont="1" applyFill="1" applyBorder="1" applyAlignment="1">
      <alignment horizontal="center" vertical="center"/>
    </xf>
    <xf numFmtId="10" fontId="1" fillId="3" borderId="18" xfId="2" applyNumberFormat="1" applyFont="1" applyFill="1" applyBorder="1" applyAlignment="1">
      <alignment horizontal="right" vertical="center"/>
    </xf>
    <xf numFmtId="43" fontId="12" fillId="3" borderId="0" xfId="5" applyFont="1" applyFill="1" applyAlignment="1">
      <alignment wrapText="1"/>
    </xf>
    <xf numFmtId="43" fontId="12" fillId="3" borderId="0" xfId="0" applyNumberFormat="1" applyFont="1" applyFill="1" applyAlignment="1">
      <alignment wrapText="1"/>
    </xf>
    <xf numFmtId="44" fontId="1" fillId="0" borderId="0" xfId="1" applyFont="1" applyFill="1" applyBorder="1" applyAlignment="1">
      <alignment vertical="center"/>
    </xf>
    <xf numFmtId="165" fontId="1" fillId="0" borderId="4" xfId="1" applyNumberFormat="1" applyFont="1" applyBorder="1" applyAlignment="1">
      <alignment horizontal="right" vertical="center"/>
    </xf>
    <xf numFmtId="165" fontId="1" fillId="0" borderId="1" xfId="1" applyNumberFormat="1" applyFont="1" applyBorder="1" applyAlignment="1">
      <alignment horizontal="right" vertical="center"/>
    </xf>
    <xf numFmtId="167" fontId="1" fillId="2" borderId="0" xfId="0" applyNumberFormat="1" applyFont="1" applyFill="1" applyAlignment="1">
      <alignment horizontal="right" vertical="center"/>
    </xf>
    <xf numFmtId="10" fontId="1" fillId="2" borderId="0" xfId="0" applyNumberFormat="1" applyFont="1" applyFill="1" applyAlignment="1">
      <alignment vertical="center"/>
    </xf>
    <xf numFmtId="10" fontId="1" fillId="2" borderId="1" xfId="0" applyNumberFormat="1" applyFont="1" applyFill="1" applyBorder="1" applyAlignment="1">
      <alignment horizontal="right" vertical="center"/>
    </xf>
    <xf numFmtId="166" fontId="1" fillId="0" borderId="0" xfId="5" applyNumberFormat="1" applyFont="1" applyFill="1"/>
    <xf numFmtId="165" fontId="1" fillId="0" borderId="20" xfId="1" quotePrefix="1" applyNumberFormat="1" applyFont="1" applyFill="1" applyBorder="1" applyAlignment="1">
      <alignment horizontal="right" vertical="center"/>
    </xf>
    <xf numFmtId="44" fontId="1" fillId="0" borderId="20" xfId="1" applyFont="1" applyFill="1" applyBorder="1" applyAlignment="1">
      <alignment horizontal="right" vertical="center"/>
    </xf>
    <xf numFmtId="165" fontId="1" fillId="0" borderId="18" xfId="0" applyNumberFormat="1" applyFont="1" applyBorder="1" applyAlignment="1">
      <alignment horizontal="right" vertical="center"/>
    </xf>
    <xf numFmtId="0" fontId="2" fillId="0" borderId="0" xfId="0" quotePrefix="1" applyFont="1" applyAlignment="1">
      <alignment horizontal="center" vertical="center"/>
    </xf>
    <xf numFmtId="0" fontId="2" fillId="0" borderId="0" xfId="0" applyFont="1" applyAlignment="1">
      <alignment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2" fillId="2" borderId="0" xfId="0" applyFont="1" applyFill="1" applyAlignment="1">
      <alignment horizontal="center" vertical="center"/>
    </xf>
    <xf numFmtId="0" fontId="2" fillId="2" borderId="0" xfId="0" applyFont="1" applyFill="1" applyAlignment="1">
      <alignment vertical="center"/>
    </xf>
    <xf numFmtId="0" fontId="1" fillId="3" borderId="0" xfId="0" applyFont="1" applyFill="1" applyAlignment="1">
      <alignment vertical="center"/>
    </xf>
    <xf numFmtId="0" fontId="1" fillId="0" borderId="0" xfId="0" applyFont="1" applyAlignment="1">
      <alignment horizontal="left" vertical="center"/>
    </xf>
    <xf numFmtId="0" fontId="1" fillId="0" borderId="18" xfId="0" applyFont="1" applyBorder="1" applyAlignment="1">
      <alignment horizontal="center" vertical="center"/>
    </xf>
    <xf numFmtId="5" fontId="2" fillId="0" borderId="0" xfId="0" quotePrefix="1" applyNumberFormat="1" applyFont="1" applyAlignment="1">
      <alignment horizontal="center" vertical="center"/>
    </xf>
    <xf numFmtId="0" fontId="1" fillId="0" borderId="0" xfId="0" applyFont="1" applyAlignment="1">
      <alignment horizontal="center" vertical="center"/>
    </xf>
    <xf numFmtId="0" fontId="32" fillId="0" borderId="0" xfId="0" quotePrefix="1" applyFont="1" applyAlignment="1">
      <alignment horizontal="center" vertical="center"/>
    </xf>
    <xf numFmtId="166" fontId="33" fillId="0" borderId="8" xfId="0" applyNumberFormat="1" applyFont="1" applyBorder="1" applyAlignment="1">
      <alignment horizontal="center"/>
    </xf>
    <xf numFmtId="166" fontId="33" fillId="0" borderId="5" xfId="0" applyNumberFormat="1" applyFont="1" applyBorder="1" applyAlignment="1">
      <alignment horizontal="center"/>
    </xf>
    <xf numFmtId="166" fontId="33" fillId="0" borderId="6" xfId="0" applyNumberFormat="1" applyFont="1" applyBorder="1" applyAlignment="1">
      <alignment horizontal="center"/>
    </xf>
    <xf numFmtId="166" fontId="9" fillId="0" borderId="8" xfId="0" applyNumberFormat="1" applyFont="1" applyBorder="1" applyAlignment="1">
      <alignment horizontal="center"/>
    </xf>
    <xf numFmtId="166" fontId="9" fillId="0" borderId="5" xfId="0" applyNumberFormat="1" applyFont="1" applyBorder="1" applyAlignment="1">
      <alignment horizontal="center"/>
    </xf>
    <xf numFmtId="166" fontId="9" fillId="0" borderId="6" xfId="0" applyNumberFormat="1" applyFont="1" applyBorder="1" applyAlignment="1">
      <alignment horizontal="center"/>
    </xf>
    <xf numFmtId="0" fontId="14" fillId="0" borderId="0" xfId="0" quotePrefix="1" applyFont="1" applyAlignment="1">
      <alignment horizontal="center" vertical="center"/>
    </xf>
    <xf numFmtId="0" fontId="14" fillId="0" borderId="0" xfId="0" applyFont="1" applyAlignment="1">
      <alignment horizontal="center" vertical="center"/>
    </xf>
    <xf numFmtId="0" fontId="14" fillId="3" borderId="0" xfId="0" applyFont="1" applyFill="1" applyAlignment="1">
      <alignment horizontal="center" vertical="center"/>
    </xf>
    <xf numFmtId="0" fontId="14" fillId="2" borderId="0" xfId="0" applyFont="1" applyFill="1" applyAlignment="1">
      <alignment horizontal="center" vertical="center"/>
    </xf>
    <xf numFmtId="5" fontId="14" fillId="0" borderId="0" xfId="0" quotePrefix="1" applyNumberFormat="1" applyFont="1" applyAlignment="1">
      <alignment horizontal="center" vertical="center"/>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CCFF"/>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132</xdr:row>
      <xdr:rowOff>9525</xdr:rowOff>
    </xdr:from>
    <xdr:to>
      <xdr:col>1</xdr:col>
      <xdr:colOff>3581077</xdr:colOff>
      <xdr:row>132</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144</xdr:row>
      <xdr:rowOff>200024</xdr:rowOff>
    </xdr:from>
    <xdr:to>
      <xdr:col>2</xdr:col>
      <xdr:colOff>895350</xdr:colOff>
      <xdr:row>145</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234</xdr:row>
      <xdr:rowOff>0</xdr:rowOff>
    </xdr:from>
    <xdr:to>
      <xdr:col>2</xdr:col>
      <xdr:colOff>933450</xdr:colOff>
      <xdr:row>234</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172</xdr:row>
      <xdr:rowOff>9525</xdr:rowOff>
    </xdr:from>
    <xdr:to>
      <xdr:col>1</xdr:col>
      <xdr:colOff>3581077</xdr:colOff>
      <xdr:row>172</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185</xdr:row>
      <xdr:rowOff>-1</xdr:rowOff>
    </xdr:from>
    <xdr:to>
      <xdr:col>2</xdr:col>
      <xdr:colOff>312424</xdr:colOff>
      <xdr:row>185</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184</xdr:row>
      <xdr:rowOff>200024</xdr:rowOff>
    </xdr:from>
    <xdr:to>
      <xdr:col>2</xdr:col>
      <xdr:colOff>895350</xdr:colOff>
      <xdr:row>185</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273</xdr:row>
      <xdr:rowOff>190501</xdr:rowOff>
    </xdr:from>
    <xdr:to>
      <xdr:col>3</xdr:col>
      <xdr:colOff>9524</xdr:colOff>
      <xdr:row>274</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41"/>
  <sheetViews>
    <sheetView tabSelected="1" zoomScale="80" zoomScaleNormal="80" workbookViewId="0">
      <selection activeCell="B34" sqref="B34"/>
    </sheetView>
  </sheetViews>
  <sheetFormatPr defaultColWidth="9.28515625" defaultRowHeight="15.75" x14ac:dyDescent="0.25"/>
  <cols>
    <col min="1" max="1" width="5.28515625" style="30" customWidth="1"/>
    <col min="2" max="2" width="86.28515625" style="30" customWidth="1"/>
    <col min="3" max="3" width="10.42578125" style="30" customWidth="1"/>
    <col min="4" max="4" width="1.5703125" style="30" customWidth="1"/>
    <col min="5" max="5" width="16.7109375" style="30" customWidth="1"/>
    <col min="6" max="6" width="1.5703125" style="30" customWidth="1"/>
    <col min="7" max="7" width="51.42578125" style="30" customWidth="1"/>
    <col min="8" max="9" width="5.28515625" style="2" customWidth="1"/>
    <col min="10" max="10" width="11.42578125" style="30" bestFit="1" customWidth="1"/>
    <col min="11" max="16384" width="9.28515625" style="30"/>
  </cols>
  <sheetData>
    <row r="2" spans="1:10" x14ac:dyDescent="0.25">
      <c r="A2" s="2"/>
      <c r="B2" s="538" t="s">
        <v>0</v>
      </c>
      <c r="C2" s="535"/>
      <c r="D2" s="535"/>
      <c r="E2" s="535"/>
      <c r="F2" s="535"/>
      <c r="G2" s="535"/>
    </row>
    <row r="3" spans="1:10" x14ac:dyDescent="0.25">
      <c r="A3" s="2" t="s">
        <v>1</v>
      </c>
      <c r="B3" s="538" t="s">
        <v>2</v>
      </c>
      <c r="C3" s="535"/>
      <c r="D3" s="535"/>
      <c r="E3" s="535"/>
      <c r="F3" s="535"/>
      <c r="G3" s="535"/>
    </row>
    <row r="4" spans="1:10" ht="17.25" x14ac:dyDescent="0.25">
      <c r="A4" s="2"/>
      <c r="B4" s="538" t="s">
        <v>3</v>
      </c>
      <c r="C4" s="539"/>
      <c r="D4" s="539"/>
      <c r="E4" s="539"/>
      <c r="F4" s="539"/>
      <c r="G4" s="539"/>
    </row>
    <row r="5" spans="1:10" x14ac:dyDescent="0.25">
      <c r="A5" s="2"/>
      <c r="B5" s="536" t="s">
        <v>1086</v>
      </c>
      <c r="C5" s="536"/>
      <c r="D5" s="536"/>
      <c r="E5" s="536"/>
      <c r="F5" s="536"/>
      <c r="G5" s="536"/>
    </row>
    <row r="6" spans="1:10" x14ac:dyDescent="0.25">
      <c r="A6" s="2"/>
      <c r="B6" s="534" t="s">
        <v>4</v>
      </c>
      <c r="C6" s="535"/>
      <c r="D6" s="535"/>
      <c r="E6" s="535"/>
      <c r="F6" s="535"/>
      <c r="G6" s="535"/>
    </row>
    <row r="7" spans="1:10" x14ac:dyDescent="0.25">
      <c r="A7" s="2"/>
      <c r="B7" s="140"/>
      <c r="C7" s="1"/>
      <c r="D7" s="1"/>
      <c r="E7" s="1"/>
      <c r="F7" s="1"/>
      <c r="G7" s="1"/>
    </row>
    <row r="8" spans="1:10" x14ac:dyDescent="0.25">
      <c r="A8" s="2" t="s">
        <v>5</v>
      </c>
      <c r="E8" s="23"/>
      <c r="G8" s="2"/>
      <c r="H8" s="2" t="s">
        <v>5</v>
      </c>
    </row>
    <row r="9" spans="1:10" ht="15.75" customHeight="1" x14ac:dyDescent="0.25">
      <c r="A9" s="2" t="s">
        <v>6</v>
      </c>
      <c r="B9" s="1" t="s">
        <v>1</v>
      </c>
      <c r="E9" s="417" t="s">
        <v>7</v>
      </c>
      <c r="G9" s="394" t="s">
        <v>8</v>
      </c>
      <c r="H9" s="2" t="s">
        <v>6</v>
      </c>
    </row>
    <row r="10" spans="1:10" x14ac:dyDescent="0.25">
      <c r="A10" s="2"/>
      <c r="B10" s="127" t="s">
        <v>9</v>
      </c>
      <c r="E10" s="45"/>
      <c r="G10" s="2"/>
    </row>
    <row r="11" spans="1:10" x14ac:dyDescent="0.25">
      <c r="A11" s="2">
        <v>1</v>
      </c>
      <c r="B11" s="31" t="s">
        <v>10</v>
      </c>
      <c r="C11" s="137"/>
      <c r="D11" s="137"/>
      <c r="E11" s="5">
        <f>'Stmt AH'!E15</f>
        <v>0</v>
      </c>
      <c r="G11" s="2" t="s">
        <v>927</v>
      </c>
      <c r="H11" s="2">
        <f>A11</f>
        <v>1</v>
      </c>
      <c r="J11" s="31"/>
    </row>
    <row r="12" spans="1:10" x14ac:dyDescent="0.25">
      <c r="A12" s="2">
        <f t="shared" ref="A12:A40" si="0">A11+1</f>
        <v>2</v>
      </c>
      <c r="B12" s="31" t="s">
        <v>1</v>
      </c>
      <c r="C12" s="137"/>
      <c r="D12" s="137"/>
      <c r="E12" s="6" t="s">
        <v>1</v>
      </c>
      <c r="G12" s="2"/>
      <c r="H12" s="2">
        <f t="shared" ref="H12:H40" si="1">H11+1</f>
        <v>2</v>
      </c>
      <c r="J12" s="31"/>
    </row>
    <row r="13" spans="1:10" x14ac:dyDescent="0.25">
      <c r="A13" s="2">
        <f t="shared" si="0"/>
        <v>3</v>
      </c>
      <c r="B13" s="31" t="s">
        <v>11</v>
      </c>
      <c r="C13" s="137"/>
      <c r="D13" s="137"/>
      <c r="E13" s="7">
        <f>'Stmt AH'!E30</f>
        <v>0</v>
      </c>
      <c r="F13" s="1"/>
      <c r="G13" s="2" t="s">
        <v>1135</v>
      </c>
      <c r="H13" s="2">
        <f t="shared" si="1"/>
        <v>3</v>
      </c>
      <c r="J13" s="31"/>
    </row>
    <row r="14" spans="1:10" x14ac:dyDescent="0.25">
      <c r="A14" s="2">
        <f t="shared" si="0"/>
        <v>4</v>
      </c>
      <c r="B14" s="31"/>
      <c r="C14" s="137"/>
      <c r="D14" s="137"/>
      <c r="E14" s="6"/>
      <c r="F14" s="1"/>
      <c r="G14" s="2"/>
      <c r="H14" s="2">
        <f t="shared" si="1"/>
        <v>4</v>
      </c>
    </row>
    <row r="15" spans="1:10" x14ac:dyDescent="0.25">
      <c r="A15" s="2">
        <f t="shared" si="0"/>
        <v>5</v>
      </c>
      <c r="B15" s="31" t="s">
        <v>12</v>
      </c>
      <c r="C15" s="137"/>
      <c r="D15" s="137"/>
      <c r="E15" s="391">
        <f>-'Stmt AH'!E20</f>
        <v>0</v>
      </c>
      <c r="G15" s="2" t="s">
        <v>928</v>
      </c>
      <c r="H15" s="2">
        <f t="shared" si="1"/>
        <v>5</v>
      </c>
    </row>
    <row r="16" spans="1:10" x14ac:dyDescent="0.25">
      <c r="A16" s="2">
        <f t="shared" si="0"/>
        <v>6</v>
      </c>
      <c r="B16" s="31" t="s">
        <v>13</v>
      </c>
      <c r="C16" s="137"/>
      <c r="D16" s="137"/>
      <c r="E16" s="485">
        <f>E11+E13+E15</f>
        <v>0</v>
      </c>
      <c r="F16" s="1"/>
      <c r="G16" s="2" t="s">
        <v>14</v>
      </c>
      <c r="H16" s="2">
        <f t="shared" si="1"/>
        <v>6</v>
      </c>
      <c r="J16" s="2"/>
    </row>
    <row r="17" spans="1:10" x14ac:dyDescent="0.25">
      <c r="A17" s="2">
        <f t="shared" si="0"/>
        <v>7</v>
      </c>
      <c r="E17" s="4"/>
      <c r="G17" s="2"/>
      <c r="H17" s="2">
        <f t="shared" si="1"/>
        <v>7</v>
      </c>
    </row>
    <row r="18" spans="1:10" x14ac:dyDescent="0.25">
      <c r="A18" s="2">
        <f t="shared" si="0"/>
        <v>8</v>
      </c>
      <c r="B18" s="30" t="s">
        <v>15</v>
      </c>
      <c r="C18" s="137"/>
      <c r="D18" s="137"/>
      <c r="E18" s="486">
        <f>'Stmt AJ'!E27</f>
        <v>0</v>
      </c>
      <c r="F18" s="58"/>
      <c r="G18" s="2" t="s">
        <v>16</v>
      </c>
      <c r="H18" s="2">
        <f t="shared" si="1"/>
        <v>8</v>
      </c>
    </row>
    <row r="19" spans="1:10" x14ac:dyDescent="0.25">
      <c r="A19" s="2">
        <f t="shared" si="0"/>
        <v>9</v>
      </c>
      <c r="E19" s="9" t="s">
        <v>1</v>
      </c>
      <c r="G19" s="2"/>
      <c r="H19" s="2">
        <f t="shared" si="1"/>
        <v>9</v>
      </c>
    </row>
    <row r="20" spans="1:10" ht="18.75" x14ac:dyDescent="0.25">
      <c r="A20" s="2">
        <f t="shared" si="0"/>
        <v>10</v>
      </c>
      <c r="B20" s="30" t="s">
        <v>17</v>
      </c>
      <c r="E20" s="10">
        <f>'Stmt AJ'!E33</f>
        <v>0</v>
      </c>
      <c r="G20" s="2" t="s">
        <v>18</v>
      </c>
      <c r="H20" s="2">
        <f t="shared" si="1"/>
        <v>10</v>
      </c>
      <c r="J20" s="31"/>
    </row>
    <row r="21" spans="1:10" x14ac:dyDescent="0.25">
      <c r="A21" s="2">
        <f t="shared" si="0"/>
        <v>11</v>
      </c>
      <c r="E21" s="9"/>
      <c r="G21" s="2"/>
      <c r="H21" s="2">
        <f t="shared" si="1"/>
        <v>11</v>
      </c>
    </row>
    <row r="22" spans="1:10" x14ac:dyDescent="0.25">
      <c r="A22" s="2">
        <f t="shared" si="0"/>
        <v>12</v>
      </c>
      <c r="B22" s="30" t="s">
        <v>19</v>
      </c>
      <c r="C22" s="137"/>
      <c r="D22" s="137"/>
      <c r="E22" s="7">
        <f>'Stmt AK'!E15</f>
        <v>0</v>
      </c>
      <c r="F22" s="1"/>
      <c r="G22" s="2" t="s">
        <v>1037</v>
      </c>
      <c r="H22" s="2">
        <f t="shared" si="1"/>
        <v>12</v>
      </c>
      <c r="J22" s="31"/>
    </row>
    <row r="23" spans="1:10" x14ac:dyDescent="0.25">
      <c r="A23" s="2">
        <f t="shared" si="0"/>
        <v>13</v>
      </c>
      <c r="B23" s="31"/>
      <c r="C23" s="137"/>
      <c r="D23" s="137"/>
      <c r="E23" s="6"/>
      <c r="G23" s="2"/>
      <c r="H23" s="2">
        <f t="shared" si="1"/>
        <v>13</v>
      </c>
    </row>
    <row r="24" spans="1:10" x14ac:dyDescent="0.25">
      <c r="A24" s="2">
        <f t="shared" si="0"/>
        <v>14</v>
      </c>
      <c r="B24" s="30" t="s">
        <v>20</v>
      </c>
      <c r="C24" s="137"/>
      <c r="D24" s="137"/>
      <c r="E24" s="391">
        <f>'Stmt AK'!E22</f>
        <v>0</v>
      </c>
      <c r="F24" s="1"/>
      <c r="G24" s="2" t="s">
        <v>1034</v>
      </c>
      <c r="H24" s="2">
        <f t="shared" si="1"/>
        <v>14</v>
      </c>
      <c r="J24" s="31"/>
    </row>
    <row r="25" spans="1:10" x14ac:dyDescent="0.25">
      <c r="A25" s="2">
        <f t="shared" si="0"/>
        <v>15</v>
      </c>
      <c r="B25" s="31" t="s">
        <v>21</v>
      </c>
      <c r="C25" s="137"/>
      <c r="D25" s="137"/>
      <c r="E25" s="485">
        <f>SUM(E16+E18+E20+E22+E24)</f>
        <v>0</v>
      </c>
      <c r="F25" s="1"/>
      <c r="G25" s="2" t="s">
        <v>22</v>
      </c>
      <c r="H25" s="2">
        <f t="shared" si="1"/>
        <v>15</v>
      </c>
    </row>
    <row r="26" spans="1:10" x14ac:dyDescent="0.25">
      <c r="A26" s="2">
        <f t="shared" si="0"/>
        <v>16</v>
      </c>
      <c r="B26" s="31"/>
      <c r="C26" s="137"/>
      <c r="D26" s="137"/>
      <c r="E26" s="11"/>
      <c r="G26" s="2"/>
      <c r="H26" s="2">
        <f t="shared" si="1"/>
        <v>16</v>
      </c>
    </row>
    <row r="27" spans="1:10" ht="18.75" x14ac:dyDescent="0.25">
      <c r="A27" s="2">
        <f t="shared" si="0"/>
        <v>17</v>
      </c>
      <c r="B27" s="31" t="s">
        <v>971</v>
      </c>
      <c r="C27" s="137"/>
      <c r="D27" s="137"/>
      <c r="E27" s="509">
        <f>IFERROR('Stmt AV'!G158,0)</f>
        <v>0</v>
      </c>
      <c r="G27" s="2" t="s">
        <v>1052</v>
      </c>
      <c r="H27" s="2">
        <f t="shared" si="1"/>
        <v>17</v>
      </c>
    </row>
    <row r="28" spans="1:10" x14ac:dyDescent="0.25">
      <c r="A28" s="2">
        <f t="shared" si="0"/>
        <v>18</v>
      </c>
      <c r="B28" s="31" t="s">
        <v>23</v>
      </c>
      <c r="C28" s="137"/>
      <c r="D28" s="137"/>
      <c r="E28" s="510">
        <f>E137</f>
        <v>0</v>
      </c>
      <c r="G28" s="2" t="s">
        <v>24</v>
      </c>
      <c r="H28" s="2">
        <f t="shared" si="1"/>
        <v>18</v>
      </c>
    </row>
    <row r="29" spans="1:10" x14ac:dyDescent="0.25">
      <c r="A29" s="2">
        <f t="shared" si="0"/>
        <v>19</v>
      </c>
      <c r="B29" s="30" t="s">
        <v>972</v>
      </c>
      <c r="C29" s="137"/>
      <c r="D29" s="137"/>
      <c r="E29" s="400">
        <f>E27*E28</f>
        <v>0</v>
      </c>
      <c r="G29" s="2" t="s">
        <v>25</v>
      </c>
      <c r="H29" s="2">
        <f t="shared" si="1"/>
        <v>19</v>
      </c>
      <c r="J29" s="34"/>
    </row>
    <row r="30" spans="1:10" x14ac:dyDescent="0.25">
      <c r="A30" s="2">
        <f>A29+1</f>
        <v>20</v>
      </c>
      <c r="B30" s="31"/>
      <c r="C30" s="137"/>
      <c r="D30" s="137"/>
      <c r="E30" s="507"/>
      <c r="G30" s="2"/>
      <c r="H30" s="2">
        <f>H29+1</f>
        <v>20</v>
      </c>
      <c r="J30" s="34"/>
    </row>
    <row r="31" spans="1:10" ht="18.75" x14ac:dyDescent="0.25">
      <c r="A31" s="2">
        <f t="shared" si="0"/>
        <v>21</v>
      </c>
      <c r="B31" s="31" t="s">
        <v>973</v>
      </c>
      <c r="C31" s="137"/>
      <c r="D31" s="137"/>
      <c r="E31" s="511">
        <f>IFERROR('Stmt AV'!G198,0)</f>
        <v>0</v>
      </c>
      <c r="G31" s="2" t="s">
        <v>1054</v>
      </c>
      <c r="H31" s="2">
        <f t="shared" si="1"/>
        <v>21</v>
      </c>
      <c r="J31" s="34"/>
    </row>
    <row r="32" spans="1:10" x14ac:dyDescent="0.25">
      <c r="A32" s="2">
        <f t="shared" si="0"/>
        <v>22</v>
      </c>
      <c r="B32" s="31" t="s">
        <v>23</v>
      </c>
      <c r="C32" s="137"/>
      <c r="D32" s="137"/>
      <c r="E32" s="510">
        <f>E137-E120</f>
        <v>0</v>
      </c>
      <c r="G32" s="2" t="s">
        <v>974</v>
      </c>
      <c r="H32" s="2">
        <f t="shared" si="1"/>
        <v>22</v>
      </c>
      <c r="J32" s="34"/>
    </row>
    <row r="33" spans="1:10" x14ac:dyDescent="0.25">
      <c r="A33" s="2">
        <f t="shared" si="0"/>
        <v>23</v>
      </c>
      <c r="B33" s="30" t="s">
        <v>975</v>
      </c>
      <c r="C33" s="137"/>
      <c r="D33" s="137"/>
      <c r="E33" s="400">
        <f>E31*E32</f>
        <v>0</v>
      </c>
      <c r="G33" s="2" t="s">
        <v>976</v>
      </c>
      <c r="H33" s="2">
        <f t="shared" si="1"/>
        <v>23</v>
      </c>
      <c r="J33" s="34"/>
    </row>
    <row r="34" spans="1:10" x14ac:dyDescent="0.25">
      <c r="A34" s="2">
        <f t="shared" si="0"/>
        <v>24</v>
      </c>
      <c r="C34" s="137"/>
      <c r="D34" s="137"/>
      <c r="E34" s="11"/>
      <c r="G34" s="2"/>
      <c r="H34" s="2">
        <f t="shared" si="1"/>
        <v>24</v>
      </c>
    </row>
    <row r="35" spans="1:10" x14ac:dyDescent="0.25">
      <c r="A35" s="2">
        <f t="shared" si="0"/>
        <v>25</v>
      </c>
      <c r="B35" s="30" t="s">
        <v>26</v>
      </c>
      <c r="E35" s="500">
        <f>'Stmt AQ'!E13</f>
        <v>0</v>
      </c>
      <c r="G35" s="2" t="s">
        <v>27</v>
      </c>
      <c r="H35" s="2">
        <f t="shared" si="1"/>
        <v>25</v>
      </c>
      <c r="I35" s="161"/>
      <c r="J35" s="31"/>
    </row>
    <row r="36" spans="1:10" x14ac:dyDescent="0.25">
      <c r="A36" s="2">
        <f t="shared" si="0"/>
        <v>26</v>
      </c>
      <c r="B36" s="30" t="s">
        <v>28</v>
      </c>
      <c r="E36" s="7">
        <f>'Stmt AU'!E23</f>
        <v>0</v>
      </c>
      <c r="F36" s="1"/>
      <c r="G36" s="2" t="s">
        <v>29</v>
      </c>
      <c r="H36" s="2">
        <f t="shared" si="1"/>
        <v>26</v>
      </c>
      <c r="I36" s="161"/>
      <c r="J36" s="31"/>
    </row>
    <row r="37" spans="1:10" x14ac:dyDescent="0.25">
      <c r="A37" s="2">
        <f t="shared" si="0"/>
        <v>27</v>
      </c>
      <c r="B37" s="30" t="s">
        <v>30</v>
      </c>
      <c r="E37" s="7">
        <f>'Stmt Misc.'!E10</f>
        <v>0</v>
      </c>
      <c r="G37" s="2" t="s">
        <v>31</v>
      </c>
      <c r="H37" s="2">
        <f t="shared" si="1"/>
        <v>27</v>
      </c>
      <c r="I37" s="161"/>
    </row>
    <row r="38" spans="1:10" x14ac:dyDescent="0.25">
      <c r="A38" s="2">
        <f t="shared" si="0"/>
        <v>28</v>
      </c>
      <c r="B38" s="128" t="s">
        <v>32</v>
      </c>
      <c r="E38" s="391">
        <f>'Stmt AU'!E25</f>
        <v>0</v>
      </c>
      <c r="G38" s="2" t="s">
        <v>33</v>
      </c>
      <c r="H38" s="2">
        <f t="shared" si="1"/>
        <v>28</v>
      </c>
      <c r="I38" s="161"/>
      <c r="J38" s="31"/>
    </row>
    <row r="39" spans="1:10" x14ac:dyDescent="0.25">
      <c r="A39" s="2">
        <f t="shared" si="0"/>
        <v>29</v>
      </c>
      <c r="E39" s="9" t="s">
        <v>1</v>
      </c>
      <c r="G39" s="2"/>
      <c r="H39" s="2">
        <f t="shared" si="1"/>
        <v>29</v>
      </c>
      <c r="I39" s="161"/>
      <c r="J39" s="31"/>
    </row>
    <row r="40" spans="1:10" ht="19.5" thickBot="1" x14ac:dyDescent="0.3">
      <c r="A40" s="2">
        <f t="shared" si="0"/>
        <v>30</v>
      </c>
      <c r="B40" s="30" t="s">
        <v>34</v>
      </c>
      <c r="C40" s="137"/>
      <c r="D40" s="137"/>
      <c r="E40" s="12">
        <f>E25+E29+E33+SUM(E35:E38)</f>
        <v>0</v>
      </c>
      <c r="F40" s="1"/>
      <c r="G40" s="2" t="s">
        <v>1055</v>
      </c>
      <c r="H40" s="2">
        <f t="shared" si="1"/>
        <v>30</v>
      </c>
      <c r="I40" s="161"/>
      <c r="J40" s="31"/>
    </row>
    <row r="41" spans="1:10" ht="16.5" thickTop="1" x14ac:dyDescent="0.25">
      <c r="A41" s="2"/>
      <c r="C41" s="137"/>
      <c r="D41" s="137"/>
      <c r="E41" s="13"/>
      <c r="F41" s="1"/>
      <c r="G41" s="2"/>
      <c r="J41" s="31"/>
    </row>
    <row r="42" spans="1:10" x14ac:dyDescent="0.25">
      <c r="A42" s="2"/>
      <c r="C42" s="137"/>
      <c r="D42" s="137"/>
      <c r="E42" s="13"/>
      <c r="F42" s="1"/>
      <c r="G42" s="2"/>
      <c r="J42" s="31"/>
    </row>
    <row r="43" spans="1:10" ht="18.75" x14ac:dyDescent="0.25">
      <c r="A43" s="132">
        <v>1</v>
      </c>
      <c r="B43" s="30" t="s">
        <v>35</v>
      </c>
      <c r="C43" s="137"/>
      <c r="D43" s="137"/>
      <c r="E43" s="13"/>
      <c r="F43" s="1"/>
      <c r="G43" s="2"/>
      <c r="J43" s="495"/>
    </row>
    <row r="44" spans="1:10" ht="18.75" x14ac:dyDescent="0.25">
      <c r="A44" s="132"/>
      <c r="C44" s="137"/>
      <c r="D44" s="137"/>
      <c r="E44" s="13"/>
      <c r="F44" s="1"/>
      <c r="G44" s="2"/>
      <c r="J44" s="31"/>
    </row>
    <row r="45" spans="1:10" x14ac:dyDescent="0.25">
      <c r="A45" s="2"/>
      <c r="C45" s="137"/>
      <c r="D45" s="137"/>
      <c r="E45" s="13"/>
      <c r="F45" s="1"/>
      <c r="G45" s="2"/>
      <c r="J45" s="31"/>
    </row>
    <row r="46" spans="1:10" x14ac:dyDescent="0.25">
      <c r="A46" s="2"/>
      <c r="B46" s="538" t="s">
        <v>0</v>
      </c>
      <c r="C46" s="535"/>
      <c r="D46" s="535"/>
      <c r="E46" s="535"/>
      <c r="F46" s="535"/>
      <c r="G46" s="535"/>
      <c r="J46" s="31"/>
    </row>
    <row r="47" spans="1:10" x14ac:dyDescent="0.25">
      <c r="A47" s="2"/>
      <c r="B47" s="538" t="s">
        <v>2</v>
      </c>
      <c r="C47" s="535"/>
      <c r="D47" s="535"/>
      <c r="E47" s="535"/>
      <c r="F47" s="535"/>
      <c r="G47" s="535"/>
      <c r="J47" s="31"/>
    </row>
    <row r="48" spans="1:10" ht="17.25" x14ac:dyDescent="0.25">
      <c r="A48" s="2"/>
      <c r="B48" s="538" t="s">
        <v>3</v>
      </c>
      <c r="C48" s="539"/>
      <c r="D48" s="539"/>
      <c r="E48" s="539"/>
      <c r="F48" s="539"/>
      <c r="G48" s="539"/>
      <c r="J48" s="31"/>
    </row>
    <row r="49" spans="1:10" x14ac:dyDescent="0.25">
      <c r="A49" s="2"/>
      <c r="B49" s="540" t="str">
        <f>B5</f>
        <v>For the Base Period &amp; True-Up Period Ending December 31, xxxx</v>
      </c>
      <c r="C49" s="541"/>
      <c r="D49" s="541"/>
      <c r="E49" s="541"/>
      <c r="F49" s="541"/>
      <c r="G49" s="541"/>
      <c r="J49" s="31"/>
    </row>
    <row r="50" spans="1:10" x14ac:dyDescent="0.25">
      <c r="A50" s="2"/>
      <c r="B50" s="534" t="s">
        <v>4</v>
      </c>
      <c r="C50" s="535"/>
      <c r="D50" s="535"/>
      <c r="E50" s="535"/>
      <c r="F50" s="535"/>
      <c r="G50" s="535"/>
      <c r="J50" s="31"/>
    </row>
    <row r="51" spans="1:10" x14ac:dyDescent="0.25">
      <c r="A51" s="2"/>
      <c r="C51" s="137"/>
      <c r="D51" s="137"/>
      <c r="E51" s="13"/>
      <c r="F51" s="1"/>
      <c r="G51" s="2"/>
      <c r="J51" s="31"/>
    </row>
    <row r="52" spans="1:10" x14ac:dyDescent="0.25">
      <c r="A52" s="2" t="s">
        <v>5</v>
      </c>
      <c r="E52" s="23"/>
      <c r="G52" s="2"/>
      <c r="H52" s="2" t="s">
        <v>5</v>
      </c>
      <c r="J52" s="31"/>
    </row>
    <row r="53" spans="1:10" x14ac:dyDescent="0.25">
      <c r="A53" s="2" t="s">
        <v>6</v>
      </c>
      <c r="B53" s="1" t="s">
        <v>1</v>
      </c>
      <c r="E53" s="417" t="s">
        <v>7</v>
      </c>
      <c r="G53" s="394" t="s">
        <v>8</v>
      </c>
      <c r="H53" s="2" t="s">
        <v>6</v>
      </c>
      <c r="J53" s="31"/>
    </row>
    <row r="54" spans="1:10" ht="18.75" x14ac:dyDescent="0.25">
      <c r="A54" s="2"/>
      <c r="B54" s="127" t="s">
        <v>36</v>
      </c>
      <c r="E54" s="2"/>
      <c r="G54" s="2"/>
      <c r="J54" s="31"/>
    </row>
    <row r="55" spans="1:10" x14ac:dyDescent="0.25">
      <c r="A55" s="2">
        <v>1</v>
      </c>
      <c r="B55" s="31" t="s">
        <v>37</v>
      </c>
      <c r="C55" s="137"/>
      <c r="D55" s="137"/>
      <c r="E55" s="14">
        <f>'Stmt AJ'!E29</f>
        <v>0</v>
      </c>
      <c r="G55" s="2" t="s">
        <v>38</v>
      </c>
      <c r="H55" s="2">
        <f>A55</f>
        <v>1</v>
      </c>
      <c r="J55" s="31"/>
    </row>
    <row r="56" spans="1:10" x14ac:dyDescent="0.25">
      <c r="A56" s="2">
        <f t="shared" ref="A56:A93" si="2">A55+1</f>
        <v>2</v>
      </c>
      <c r="B56" s="31"/>
      <c r="C56" s="137"/>
      <c r="D56" s="137"/>
      <c r="E56" s="13"/>
      <c r="G56" s="2"/>
      <c r="H56" s="2">
        <f t="shared" ref="H56:H69" si="3">H55+1</f>
        <v>2</v>
      </c>
    </row>
    <row r="57" spans="1:10" ht="18.75" x14ac:dyDescent="0.25">
      <c r="A57" s="2">
        <f t="shared" si="2"/>
        <v>3</v>
      </c>
      <c r="B57" s="31" t="s">
        <v>977</v>
      </c>
      <c r="C57" s="137"/>
      <c r="D57" s="137"/>
      <c r="E57" s="512">
        <f>IFERROR('Stmt AV'!G247,0)</f>
        <v>0</v>
      </c>
      <c r="G57" s="2" t="s">
        <v>1056</v>
      </c>
      <c r="H57" s="2">
        <f t="shared" si="3"/>
        <v>3</v>
      </c>
    </row>
    <row r="58" spans="1:10" x14ac:dyDescent="0.25">
      <c r="A58" s="2">
        <f t="shared" si="2"/>
        <v>4</v>
      </c>
      <c r="B58" s="30" t="s">
        <v>978</v>
      </c>
      <c r="C58" s="137"/>
      <c r="D58" s="137"/>
      <c r="E58" s="513">
        <f>E142</f>
        <v>0</v>
      </c>
      <c r="G58" s="2" t="s">
        <v>979</v>
      </c>
      <c r="H58" s="2">
        <f t="shared" si="3"/>
        <v>4</v>
      </c>
    </row>
    <row r="59" spans="1:10" x14ac:dyDescent="0.25">
      <c r="A59" s="2">
        <f t="shared" si="2"/>
        <v>5</v>
      </c>
      <c r="B59" s="30" t="s">
        <v>980</v>
      </c>
      <c r="C59" s="137"/>
      <c r="D59" s="137"/>
      <c r="E59" s="531">
        <f>E57*E58</f>
        <v>0</v>
      </c>
      <c r="G59" s="2" t="s">
        <v>981</v>
      </c>
      <c r="H59" s="2">
        <f t="shared" si="3"/>
        <v>5</v>
      </c>
    </row>
    <row r="60" spans="1:10" x14ac:dyDescent="0.25">
      <c r="A60" s="2">
        <f t="shared" si="2"/>
        <v>6</v>
      </c>
      <c r="C60" s="137"/>
      <c r="D60" s="137"/>
      <c r="E60" s="514"/>
      <c r="G60" s="2"/>
      <c r="H60" s="2">
        <f t="shared" si="3"/>
        <v>6</v>
      </c>
    </row>
    <row r="61" spans="1:10" ht="18.75" x14ac:dyDescent="0.25">
      <c r="A61" s="2">
        <f t="shared" si="2"/>
        <v>7</v>
      </c>
      <c r="B61" s="31" t="s">
        <v>973</v>
      </c>
      <c r="C61" s="137"/>
      <c r="D61" s="137"/>
      <c r="E61" s="512">
        <f>IFERROR('Stmt AV'!G287,0)</f>
        <v>0</v>
      </c>
      <c r="G61" s="2" t="s">
        <v>1073</v>
      </c>
      <c r="H61" s="2">
        <f t="shared" si="3"/>
        <v>7</v>
      </c>
    </row>
    <row r="62" spans="1:10" x14ac:dyDescent="0.25">
      <c r="A62" s="2">
        <f t="shared" si="2"/>
        <v>8</v>
      </c>
      <c r="B62" s="30" t="s">
        <v>978</v>
      </c>
      <c r="C62" s="137"/>
      <c r="D62" s="137"/>
      <c r="E62" s="519">
        <f>E142</f>
        <v>0</v>
      </c>
      <c r="G62" s="2" t="s">
        <v>979</v>
      </c>
      <c r="H62" s="2">
        <f t="shared" si="3"/>
        <v>8</v>
      </c>
    </row>
    <row r="63" spans="1:10" x14ac:dyDescent="0.25">
      <c r="A63" s="2">
        <f t="shared" si="2"/>
        <v>9</v>
      </c>
      <c r="B63" s="30" t="s">
        <v>975</v>
      </c>
      <c r="C63" s="137"/>
      <c r="D63" s="137"/>
      <c r="E63" s="531">
        <f>E61*E62</f>
        <v>0</v>
      </c>
      <c r="G63" s="2" t="s">
        <v>39</v>
      </c>
      <c r="H63" s="2">
        <f t="shared" si="3"/>
        <v>9</v>
      </c>
    </row>
    <row r="64" spans="1:10" x14ac:dyDescent="0.25">
      <c r="A64" s="2">
        <f t="shared" si="2"/>
        <v>10</v>
      </c>
      <c r="B64" s="31"/>
      <c r="C64" s="137"/>
      <c r="D64" s="137"/>
      <c r="E64" s="13"/>
      <c r="G64" s="2"/>
      <c r="H64" s="2">
        <f t="shared" si="3"/>
        <v>10</v>
      </c>
    </row>
    <row r="65" spans="1:10" ht="16.5" thickBot="1" x14ac:dyDescent="0.3">
      <c r="A65" s="2">
        <f t="shared" si="2"/>
        <v>11</v>
      </c>
      <c r="B65" s="30" t="s">
        <v>40</v>
      </c>
      <c r="E65" s="22">
        <f>E55+E59+E63</f>
        <v>0</v>
      </c>
      <c r="G65" s="2" t="s">
        <v>1057</v>
      </c>
      <c r="H65" s="2">
        <f t="shared" si="3"/>
        <v>11</v>
      </c>
      <c r="I65" s="161"/>
    </row>
    <row r="66" spans="1:10" ht="16.5" thickTop="1" x14ac:dyDescent="0.25">
      <c r="A66" s="2">
        <f t="shared" si="2"/>
        <v>12</v>
      </c>
      <c r="E66" s="8"/>
      <c r="G66" s="2"/>
      <c r="H66" s="2">
        <f t="shared" si="3"/>
        <v>12</v>
      </c>
      <c r="I66" s="161"/>
    </row>
    <row r="67" spans="1:10" ht="18.75" x14ac:dyDescent="0.25">
      <c r="A67" s="2">
        <f t="shared" si="2"/>
        <v>13</v>
      </c>
      <c r="B67" s="32" t="s">
        <v>41</v>
      </c>
      <c r="E67" s="8"/>
      <c r="G67" s="2"/>
      <c r="H67" s="2">
        <f t="shared" si="3"/>
        <v>13</v>
      </c>
      <c r="I67" s="161"/>
    </row>
    <row r="68" spans="1:10" x14ac:dyDescent="0.25">
      <c r="A68" s="2">
        <f t="shared" si="2"/>
        <v>14</v>
      </c>
      <c r="B68" s="31" t="s">
        <v>42</v>
      </c>
      <c r="E68" s="5">
        <f>'Stmt AJ'!E31</f>
        <v>0</v>
      </c>
      <c r="G68" s="2" t="s">
        <v>43</v>
      </c>
      <c r="H68" s="2">
        <f t="shared" si="3"/>
        <v>14</v>
      </c>
      <c r="I68" s="161"/>
    </row>
    <row r="69" spans="1:10" x14ac:dyDescent="0.25">
      <c r="A69" s="2">
        <f t="shared" si="2"/>
        <v>15</v>
      </c>
      <c r="B69" s="31"/>
      <c r="E69" s="16"/>
      <c r="G69" s="2"/>
      <c r="H69" s="2">
        <f t="shared" si="3"/>
        <v>15</v>
      </c>
      <c r="I69" s="161"/>
    </row>
    <row r="70" spans="1:10" x14ac:dyDescent="0.25">
      <c r="A70" s="2">
        <f t="shared" si="2"/>
        <v>16</v>
      </c>
      <c r="B70" s="31" t="s">
        <v>44</v>
      </c>
      <c r="E70" s="5">
        <f>E147</f>
        <v>0</v>
      </c>
      <c r="G70" s="2" t="s">
        <v>45</v>
      </c>
      <c r="H70" s="2">
        <f t="shared" ref="H70:H93" si="4">H69+1</f>
        <v>16</v>
      </c>
      <c r="I70" s="161"/>
    </row>
    <row r="71" spans="1:10" ht="18.75" x14ac:dyDescent="0.25">
      <c r="A71" s="2">
        <f t="shared" si="2"/>
        <v>17</v>
      </c>
      <c r="B71" s="31" t="s">
        <v>1058</v>
      </c>
      <c r="E71" s="503">
        <f>IFERROR('Stmt AV'!G158,0)</f>
        <v>0</v>
      </c>
      <c r="G71" s="2" t="s">
        <v>1052</v>
      </c>
      <c r="H71" s="2">
        <f t="shared" si="4"/>
        <v>17</v>
      </c>
      <c r="I71" s="161"/>
      <c r="J71" s="219"/>
    </row>
    <row r="72" spans="1:10" x14ac:dyDescent="0.25">
      <c r="A72" s="2">
        <f t="shared" si="2"/>
        <v>18</v>
      </c>
      <c r="B72" s="30" t="s">
        <v>982</v>
      </c>
      <c r="E72" s="532">
        <f>E70*E71</f>
        <v>0</v>
      </c>
      <c r="G72" s="2" t="s">
        <v>983</v>
      </c>
      <c r="H72" s="2">
        <f t="shared" si="4"/>
        <v>18</v>
      </c>
      <c r="I72" s="161"/>
      <c r="J72" s="219"/>
    </row>
    <row r="73" spans="1:10" x14ac:dyDescent="0.25">
      <c r="A73" s="2">
        <f t="shared" si="2"/>
        <v>19</v>
      </c>
      <c r="E73" s="515"/>
      <c r="G73" s="2"/>
      <c r="H73" s="2">
        <f t="shared" si="4"/>
        <v>19</v>
      </c>
      <c r="I73" s="161"/>
      <c r="J73" s="219"/>
    </row>
    <row r="74" spans="1:10" x14ac:dyDescent="0.25">
      <c r="A74" s="2">
        <f t="shared" si="2"/>
        <v>20</v>
      </c>
      <c r="B74" s="31" t="s">
        <v>44</v>
      </c>
      <c r="E74" s="515">
        <f>E147</f>
        <v>0</v>
      </c>
      <c r="G74" s="2" t="s">
        <v>45</v>
      </c>
      <c r="H74" s="2">
        <f t="shared" si="4"/>
        <v>20</v>
      </c>
      <c r="I74" s="161"/>
      <c r="J74" s="219"/>
    </row>
    <row r="75" spans="1:10" ht="18.75" x14ac:dyDescent="0.25">
      <c r="A75" s="2">
        <f t="shared" si="2"/>
        <v>21</v>
      </c>
      <c r="B75" s="31" t="s">
        <v>973</v>
      </c>
      <c r="E75" s="516">
        <v>0</v>
      </c>
      <c r="G75" s="2" t="s">
        <v>46</v>
      </c>
      <c r="H75" s="2">
        <f t="shared" si="4"/>
        <v>21</v>
      </c>
      <c r="I75" s="161"/>
      <c r="J75" s="219"/>
    </row>
    <row r="76" spans="1:10" x14ac:dyDescent="0.25">
      <c r="A76" s="2">
        <f t="shared" si="2"/>
        <v>22</v>
      </c>
      <c r="B76" s="30" t="s">
        <v>984</v>
      </c>
      <c r="E76" s="532">
        <f>E74*E75</f>
        <v>0</v>
      </c>
      <c r="G76" s="2" t="s">
        <v>985</v>
      </c>
      <c r="H76" s="2">
        <f t="shared" si="4"/>
        <v>22</v>
      </c>
      <c r="I76" s="161"/>
      <c r="J76" s="219"/>
    </row>
    <row r="77" spans="1:10" x14ac:dyDescent="0.25">
      <c r="A77" s="2">
        <f t="shared" si="2"/>
        <v>23</v>
      </c>
      <c r="E77" s="8"/>
      <c r="G77" s="2"/>
      <c r="H77" s="2">
        <f t="shared" si="4"/>
        <v>23</v>
      </c>
      <c r="I77" s="161"/>
    </row>
    <row r="78" spans="1:10" ht="16.5" thickBot="1" x14ac:dyDescent="0.3">
      <c r="A78" s="2">
        <f t="shared" si="2"/>
        <v>24</v>
      </c>
      <c r="B78" s="30" t="s">
        <v>47</v>
      </c>
      <c r="E78" s="22">
        <f>E68+E72+E76</f>
        <v>0</v>
      </c>
      <c r="G78" s="2" t="s">
        <v>986</v>
      </c>
      <c r="H78" s="2">
        <f t="shared" si="4"/>
        <v>24</v>
      </c>
      <c r="I78" s="161"/>
    </row>
    <row r="79" spans="1:10" ht="16.5" thickTop="1" x14ac:dyDescent="0.25">
      <c r="A79" s="2">
        <f t="shared" si="2"/>
        <v>25</v>
      </c>
      <c r="E79" s="8"/>
      <c r="G79" s="2"/>
      <c r="H79" s="2">
        <f t="shared" si="4"/>
        <v>25</v>
      </c>
      <c r="I79" s="161"/>
    </row>
    <row r="80" spans="1:10" ht="18.75" x14ac:dyDescent="0.25">
      <c r="A80" s="2">
        <f t="shared" si="2"/>
        <v>26</v>
      </c>
      <c r="B80" s="32" t="s">
        <v>48</v>
      </c>
      <c r="C80" s="137"/>
      <c r="D80" s="137"/>
      <c r="E80" s="13"/>
      <c r="G80" s="2"/>
      <c r="H80" s="2">
        <f t="shared" si="4"/>
        <v>26</v>
      </c>
      <c r="I80" s="161"/>
    </row>
    <row r="81" spans="1:9" x14ac:dyDescent="0.25">
      <c r="A81" s="2">
        <f t="shared" si="2"/>
        <v>27</v>
      </c>
      <c r="B81" s="30" t="s">
        <v>49</v>
      </c>
      <c r="C81" s="137"/>
      <c r="D81" s="137"/>
      <c r="E81" s="14">
        <f>E149</f>
        <v>0</v>
      </c>
      <c r="G81" s="2" t="s">
        <v>50</v>
      </c>
      <c r="H81" s="2">
        <f t="shared" si="4"/>
        <v>27</v>
      </c>
      <c r="I81" s="161"/>
    </row>
    <row r="82" spans="1:9" ht="18.75" x14ac:dyDescent="0.25">
      <c r="A82" s="2">
        <f t="shared" si="2"/>
        <v>28</v>
      </c>
      <c r="B82" s="31" t="s">
        <v>1059</v>
      </c>
      <c r="E82" s="503">
        <f>IFERROR('Stmt AV'!G158,0)</f>
        <v>0</v>
      </c>
      <c r="G82" s="2" t="s">
        <v>1052</v>
      </c>
      <c r="H82" s="2">
        <f t="shared" si="4"/>
        <v>28</v>
      </c>
      <c r="I82" s="161"/>
    </row>
    <row r="83" spans="1:9" x14ac:dyDescent="0.25">
      <c r="A83" s="2">
        <f t="shared" si="2"/>
        <v>29</v>
      </c>
      <c r="B83" s="30" t="s">
        <v>987</v>
      </c>
      <c r="E83" s="532">
        <f>E81*E82</f>
        <v>0</v>
      </c>
      <c r="G83" s="2" t="s">
        <v>988</v>
      </c>
      <c r="H83" s="2">
        <f t="shared" si="4"/>
        <v>29</v>
      </c>
      <c r="I83" s="161"/>
    </row>
    <row r="84" spans="1:9" x14ac:dyDescent="0.25">
      <c r="A84" s="2">
        <f t="shared" si="2"/>
        <v>30</v>
      </c>
      <c r="E84" s="515"/>
      <c r="G84" s="2"/>
      <c r="H84" s="2">
        <f t="shared" si="4"/>
        <v>30</v>
      </c>
      <c r="I84" s="161"/>
    </row>
    <row r="85" spans="1:9" x14ac:dyDescent="0.25">
      <c r="A85" s="2">
        <f t="shared" si="2"/>
        <v>31</v>
      </c>
      <c r="B85" s="30" t="s">
        <v>49</v>
      </c>
      <c r="E85" s="517">
        <f>E149</f>
        <v>0</v>
      </c>
      <c r="G85" s="2" t="s">
        <v>50</v>
      </c>
      <c r="H85" s="2">
        <f t="shared" si="4"/>
        <v>31</v>
      </c>
      <c r="I85" s="161"/>
    </row>
    <row r="86" spans="1:9" ht="18.75" x14ac:dyDescent="0.25">
      <c r="A86" s="2">
        <f t="shared" si="2"/>
        <v>32</v>
      </c>
      <c r="B86" s="31" t="s">
        <v>973</v>
      </c>
      <c r="E86" s="503">
        <f>IFERROR('Stmt AV'!G198,0)</f>
        <v>0</v>
      </c>
      <c r="G86" s="2" t="s">
        <v>1054</v>
      </c>
      <c r="H86" s="2">
        <f t="shared" si="4"/>
        <v>32</v>
      </c>
      <c r="I86" s="161"/>
    </row>
    <row r="87" spans="1:9" x14ac:dyDescent="0.25">
      <c r="A87" s="2">
        <f t="shared" si="2"/>
        <v>33</v>
      </c>
      <c r="B87" s="30" t="s">
        <v>989</v>
      </c>
      <c r="E87" s="532">
        <f>E85*E86</f>
        <v>0</v>
      </c>
      <c r="G87" s="2" t="s">
        <v>990</v>
      </c>
      <c r="H87" s="2">
        <f t="shared" si="4"/>
        <v>33</v>
      </c>
      <c r="I87" s="161"/>
    </row>
    <row r="88" spans="1:9" x14ac:dyDescent="0.25">
      <c r="A88" s="2">
        <f t="shared" si="2"/>
        <v>34</v>
      </c>
      <c r="E88" s="515"/>
      <c r="G88" s="2"/>
      <c r="H88" s="2">
        <f t="shared" si="4"/>
        <v>34</v>
      </c>
      <c r="I88" s="161"/>
    </row>
    <row r="89" spans="1:9" ht="16.5" thickBot="1" x14ac:dyDescent="0.3">
      <c r="A89" s="2">
        <f t="shared" si="2"/>
        <v>35</v>
      </c>
      <c r="B89" s="30" t="s">
        <v>51</v>
      </c>
      <c r="C89" s="137"/>
      <c r="D89" s="137"/>
      <c r="E89" s="12">
        <f>E83+E87</f>
        <v>0</v>
      </c>
      <c r="G89" s="2" t="s">
        <v>991</v>
      </c>
      <c r="H89" s="2">
        <f t="shared" si="4"/>
        <v>35</v>
      </c>
      <c r="I89" s="161"/>
    </row>
    <row r="90" spans="1:9" ht="16.5" thickTop="1" x14ac:dyDescent="0.25">
      <c r="A90" s="2">
        <f t="shared" si="2"/>
        <v>36</v>
      </c>
      <c r="C90" s="137"/>
      <c r="D90" s="137"/>
      <c r="E90" s="13"/>
      <c r="G90" s="2"/>
      <c r="H90" s="2">
        <f t="shared" si="4"/>
        <v>36</v>
      </c>
      <c r="I90" s="161"/>
    </row>
    <row r="91" spans="1:9" ht="19.5" thickBot="1" x14ac:dyDescent="0.3">
      <c r="A91" s="2">
        <f t="shared" si="2"/>
        <v>37</v>
      </c>
      <c r="B91" s="30" t="s">
        <v>52</v>
      </c>
      <c r="E91" s="12">
        <f>E65+E78+E89</f>
        <v>0</v>
      </c>
      <c r="G91" s="2" t="s">
        <v>992</v>
      </c>
      <c r="H91" s="2">
        <f t="shared" si="4"/>
        <v>37</v>
      </c>
      <c r="I91" s="161"/>
    </row>
    <row r="92" spans="1:9" ht="16.5" thickTop="1" x14ac:dyDescent="0.25">
      <c r="A92" s="2">
        <f t="shared" si="2"/>
        <v>38</v>
      </c>
      <c r="C92" s="137"/>
      <c r="D92" s="137"/>
      <c r="E92" s="13"/>
      <c r="G92" s="2"/>
      <c r="H92" s="2">
        <f t="shared" si="4"/>
        <v>38</v>
      </c>
      <c r="I92" s="161"/>
    </row>
    <row r="93" spans="1:9" ht="19.5" thickBot="1" x14ac:dyDescent="0.3">
      <c r="A93" s="2">
        <f t="shared" si="2"/>
        <v>39</v>
      </c>
      <c r="B93" s="32" t="s">
        <v>1028</v>
      </c>
      <c r="C93" s="137"/>
      <c r="D93" s="137"/>
      <c r="E93" s="12">
        <f>+E40+E91</f>
        <v>0</v>
      </c>
      <c r="F93" s="1"/>
      <c r="G93" s="2" t="s">
        <v>1001</v>
      </c>
      <c r="H93" s="2">
        <f t="shared" si="4"/>
        <v>39</v>
      </c>
      <c r="I93" s="161"/>
    </row>
    <row r="94" spans="1:9" ht="16.5" thickTop="1" x14ac:dyDescent="0.25">
      <c r="A94" s="2"/>
      <c r="B94" s="32"/>
      <c r="C94" s="137"/>
      <c r="D94" s="137"/>
      <c r="E94" s="13"/>
      <c r="F94" s="1"/>
      <c r="G94" s="2"/>
    </row>
    <row r="95" spans="1:9" x14ac:dyDescent="0.25">
      <c r="A95" s="2"/>
      <c r="B95" s="32"/>
      <c r="C95" s="137"/>
      <c r="D95" s="137"/>
      <c r="E95" s="13"/>
      <c r="F95" s="1"/>
      <c r="G95" s="2"/>
    </row>
    <row r="96" spans="1:9" ht="18.75" x14ac:dyDescent="0.25">
      <c r="A96" s="132">
        <v>1</v>
      </c>
      <c r="B96" s="30" t="s">
        <v>35</v>
      </c>
      <c r="C96" s="137"/>
      <c r="D96" s="137"/>
      <c r="E96" s="13"/>
      <c r="G96" s="2"/>
    </row>
    <row r="97" spans="1:8" ht="18.75" x14ac:dyDescent="0.25">
      <c r="A97" s="132">
        <v>2</v>
      </c>
      <c r="B97" s="30" t="s">
        <v>53</v>
      </c>
      <c r="C97" s="137"/>
      <c r="D97" s="137"/>
      <c r="E97" s="17"/>
      <c r="F97" s="58"/>
      <c r="G97" s="2"/>
    </row>
    <row r="98" spans="1:8" ht="18.75" x14ac:dyDescent="0.25">
      <c r="A98" s="132">
        <v>3</v>
      </c>
      <c r="B98" s="30" t="s">
        <v>1038</v>
      </c>
      <c r="C98" s="137"/>
      <c r="D98" s="137"/>
      <c r="E98" s="17"/>
      <c r="F98" s="58"/>
      <c r="G98" s="2"/>
    </row>
    <row r="99" spans="1:8" ht="18.75" x14ac:dyDescent="0.25">
      <c r="A99" s="132">
        <v>4</v>
      </c>
      <c r="B99" s="30" t="s">
        <v>54</v>
      </c>
      <c r="C99" s="137"/>
      <c r="D99" s="137"/>
      <c r="E99" s="13"/>
      <c r="G99" s="2"/>
    </row>
    <row r="100" spans="1:8" x14ac:dyDescent="0.25">
      <c r="C100" s="137"/>
      <c r="D100" s="137"/>
      <c r="E100" s="13"/>
      <c r="G100" s="2"/>
    </row>
    <row r="101" spans="1:8" x14ac:dyDescent="0.25">
      <c r="A101" s="2"/>
      <c r="C101" s="137"/>
      <c r="D101" s="137"/>
      <c r="E101" s="13"/>
      <c r="G101" s="2"/>
    </row>
    <row r="102" spans="1:8" x14ac:dyDescent="0.25">
      <c r="A102" s="2"/>
      <c r="B102" s="538" t="s">
        <v>0</v>
      </c>
      <c r="C102" s="535"/>
      <c r="D102" s="535"/>
      <c r="E102" s="535"/>
      <c r="F102" s="535"/>
      <c r="G102" s="535"/>
    </row>
    <row r="103" spans="1:8" x14ac:dyDescent="0.25">
      <c r="A103" s="2"/>
      <c r="B103" s="538" t="s">
        <v>2</v>
      </c>
      <c r="C103" s="535"/>
      <c r="D103" s="535"/>
      <c r="E103" s="535"/>
      <c r="F103" s="535"/>
      <c r="G103" s="535"/>
    </row>
    <row r="104" spans="1:8" ht="17.25" x14ac:dyDescent="0.25">
      <c r="A104" s="2" t="s">
        <v>1</v>
      </c>
      <c r="B104" s="538" t="s">
        <v>3</v>
      </c>
      <c r="C104" s="539"/>
      <c r="D104" s="539"/>
      <c r="E104" s="539"/>
      <c r="F104" s="539"/>
      <c r="G104" s="539"/>
      <c r="H104" s="2" t="s">
        <v>1</v>
      </c>
    </row>
    <row r="105" spans="1:8" x14ac:dyDescent="0.25">
      <c r="A105" s="2"/>
      <c r="B105" s="540" t="str">
        <f>B5</f>
        <v>For the Base Period &amp; True-Up Period Ending December 31, xxxx</v>
      </c>
      <c r="C105" s="541"/>
      <c r="D105" s="541"/>
      <c r="E105" s="541"/>
      <c r="F105" s="541"/>
      <c r="G105" s="541"/>
    </row>
    <row r="106" spans="1:8" x14ac:dyDescent="0.25">
      <c r="A106" s="2"/>
      <c r="B106" s="534" t="s">
        <v>4</v>
      </c>
      <c r="C106" s="535"/>
      <c r="D106" s="535"/>
      <c r="E106" s="535"/>
      <c r="F106" s="535"/>
      <c r="G106" s="535"/>
    </row>
    <row r="107" spans="1:8" x14ac:dyDescent="0.25">
      <c r="A107" s="2"/>
      <c r="B107" s="140"/>
      <c r="C107" s="1"/>
      <c r="D107" s="1"/>
      <c r="E107" s="1"/>
      <c r="F107" s="1"/>
      <c r="G107" s="1"/>
    </row>
    <row r="108" spans="1:8" x14ac:dyDescent="0.25">
      <c r="A108" s="2" t="s">
        <v>5</v>
      </c>
      <c r="E108" s="23"/>
      <c r="G108" s="2"/>
      <c r="H108" s="2" t="s">
        <v>5</v>
      </c>
    </row>
    <row r="109" spans="1:8" x14ac:dyDescent="0.25">
      <c r="A109" s="2" t="s">
        <v>6</v>
      </c>
      <c r="B109" s="1" t="s">
        <v>1</v>
      </c>
      <c r="E109" s="417" t="s">
        <v>7</v>
      </c>
      <c r="G109" s="394" t="s">
        <v>8</v>
      </c>
      <c r="H109" s="2" t="s">
        <v>6</v>
      </c>
    </row>
    <row r="110" spans="1:8" x14ac:dyDescent="0.25">
      <c r="A110" s="2"/>
      <c r="B110" s="127" t="s">
        <v>55</v>
      </c>
      <c r="C110" s="138"/>
      <c r="D110" s="138"/>
      <c r="E110" s="138"/>
      <c r="G110" s="2"/>
    </row>
    <row r="111" spans="1:8" x14ac:dyDescent="0.25">
      <c r="A111" s="2">
        <v>1</v>
      </c>
      <c r="B111" s="129" t="s">
        <v>56</v>
      </c>
      <c r="C111" s="138"/>
      <c r="D111" s="138"/>
      <c r="E111" s="138"/>
      <c r="G111" s="2"/>
      <c r="H111" s="2">
        <f>A111</f>
        <v>1</v>
      </c>
    </row>
    <row r="112" spans="1:8" x14ac:dyDescent="0.25">
      <c r="A112" s="2">
        <f t="shared" ref="A112:A149" si="5">A111+1</f>
        <v>2</v>
      </c>
      <c r="B112" s="31" t="s">
        <v>57</v>
      </c>
      <c r="C112" s="138"/>
      <c r="D112" s="138"/>
      <c r="E112" s="18">
        <f>E180</f>
        <v>0</v>
      </c>
      <c r="F112" s="58"/>
      <c r="G112" s="2" t="s">
        <v>58</v>
      </c>
      <c r="H112" s="2">
        <f t="shared" ref="H112:H148" si="6">H111+1</f>
        <v>2</v>
      </c>
    </row>
    <row r="113" spans="1:10" x14ac:dyDescent="0.25">
      <c r="A113" s="2">
        <f t="shared" si="5"/>
        <v>3</v>
      </c>
      <c r="B113" s="31" t="s">
        <v>59</v>
      </c>
      <c r="C113" s="138"/>
      <c r="D113" s="138"/>
      <c r="E113" s="19">
        <f>E181</f>
        <v>0</v>
      </c>
      <c r="F113" s="58"/>
      <c r="G113" s="2" t="s">
        <v>60</v>
      </c>
      <c r="H113" s="2">
        <f t="shared" si="6"/>
        <v>3</v>
      </c>
    </row>
    <row r="114" spans="1:10" x14ac:dyDescent="0.25">
      <c r="A114" s="2">
        <f t="shared" si="5"/>
        <v>4</v>
      </c>
      <c r="B114" s="31" t="s">
        <v>61</v>
      </c>
      <c r="C114" s="138"/>
      <c r="D114" s="138"/>
      <c r="E114" s="19">
        <f>E182</f>
        <v>0</v>
      </c>
      <c r="G114" s="2" t="s">
        <v>62</v>
      </c>
      <c r="H114" s="2">
        <f t="shared" si="6"/>
        <v>4</v>
      </c>
    </row>
    <row r="115" spans="1:10" x14ac:dyDescent="0.25">
      <c r="A115" s="2">
        <f t="shared" si="5"/>
        <v>5</v>
      </c>
      <c r="B115" s="31" t="s">
        <v>63</v>
      </c>
      <c r="C115" s="138"/>
      <c r="D115" s="138"/>
      <c r="E115" s="419">
        <f>E183</f>
        <v>0</v>
      </c>
      <c r="G115" s="2" t="s">
        <v>64</v>
      </c>
      <c r="H115" s="2">
        <f t="shared" si="6"/>
        <v>5</v>
      </c>
    </row>
    <row r="116" spans="1:10" x14ac:dyDescent="0.25">
      <c r="A116" s="2">
        <f t="shared" si="5"/>
        <v>6</v>
      </c>
      <c r="B116" s="31" t="s">
        <v>65</v>
      </c>
      <c r="C116" s="2"/>
      <c r="D116" s="2"/>
      <c r="E116" s="420">
        <f>SUM(E112:E115)</f>
        <v>0</v>
      </c>
      <c r="F116" s="58"/>
      <c r="G116" s="2" t="s">
        <v>66</v>
      </c>
      <c r="H116" s="2">
        <f t="shared" si="6"/>
        <v>6</v>
      </c>
    </row>
    <row r="117" spans="1:10" x14ac:dyDescent="0.25">
      <c r="A117" s="2">
        <f t="shared" si="5"/>
        <v>7</v>
      </c>
      <c r="C117" s="2"/>
      <c r="D117" s="2"/>
      <c r="E117" s="9"/>
      <c r="G117" s="2"/>
      <c r="H117" s="2">
        <f t="shared" si="6"/>
        <v>7</v>
      </c>
    </row>
    <row r="118" spans="1:10" x14ac:dyDescent="0.25">
      <c r="A118" s="2">
        <f t="shared" si="5"/>
        <v>8</v>
      </c>
      <c r="B118" s="129" t="s">
        <v>67</v>
      </c>
      <c r="C118" s="2"/>
      <c r="D118" s="2"/>
      <c r="E118" s="9"/>
      <c r="G118" s="2"/>
      <c r="H118" s="2">
        <f t="shared" si="6"/>
        <v>8</v>
      </c>
    </row>
    <row r="119" spans="1:10" x14ac:dyDescent="0.25">
      <c r="A119" s="2">
        <f t="shared" si="5"/>
        <v>9</v>
      </c>
      <c r="B119" s="31" t="s">
        <v>68</v>
      </c>
      <c r="C119" s="2"/>
      <c r="D119" s="2"/>
      <c r="E119" s="20">
        <f>'Stmt AG'!E11</f>
        <v>0</v>
      </c>
      <c r="F119" s="58"/>
      <c r="G119" s="2" t="s">
        <v>69</v>
      </c>
      <c r="H119" s="2">
        <f t="shared" si="6"/>
        <v>9</v>
      </c>
    </row>
    <row r="120" spans="1:10" x14ac:dyDescent="0.25">
      <c r="A120" s="2">
        <f t="shared" si="5"/>
        <v>10</v>
      </c>
      <c r="B120" s="31" t="s">
        <v>70</v>
      </c>
      <c r="C120" s="2"/>
      <c r="D120" s="2"/>
      <c r="E120" s="520">
        <f>'Stmt Misc.'!E12</f>
        <v>0</v>
      </c>
      <c r="G120" s="2" t="s">
        <v>71</v>
      </c>
      <c r="H120" s="2">
        <f t="shared" si="6"/>
        <v>10</v>
      </c>
    </row>
    <row r="121" spans="1:10" x14ac:dyDescent="0.25">
      <c r="A121" s="2">
        <f t="shared" si="5"/>
        <v>11</v>
      </c>
      <c r="B121" s="31" t="s">
        <v>72</v>
      </c>
      <c r="C121" s="2"/>
      <c r="D121" s="2"/>
      <c r="E121" s="454">
        <f>SUM(E119:E120)</f>
        <v>0</v>
      </c>
      <c r="F121" s="58"/>
      <c r="G121" s="2" t="s">
        <v>73</v>
      </c>
      <c r="H121" s="2">
        <f t="shared" si="6"/>
        <v>11</v>
      </c>
    </row>
    <row r="122" spans="1:10" x14ac:dyDescent="0.25">
      <c r="A122" s="2">
        <f t="shared" si="5"/>
        <v>12</v>
      </c>
      <c r="B122" s="31"/>
      <c r="C122" s="2"/>
      <c r="D122" s="2"/>
      <c r="E122" s="13"/>
      <c r="G122" s="2"/>
      <c r="H122" s="2">
        <f t="shared" si="6"/>
        <v>12</v>
      </c>
    </row>
    <row r="123" spans="1:10" x14ac:dyDescent="0.25">
      <c r="A123" s="2">
        <f t="shared" si="5"/>
        <v>13</v>
      </c>
      <c r="B123" s="129" t="s">
        <v>74</v>
      </c>
      <c r="E123" s="9"/>
      <c r="G123" s="2"/>
      <c r="H123" s="2">
        <f t="shared" si="6"/>
        <v>13</v>
      </c>
    </row>
    <row r="124" spans="1:10" ht="18.75" x14ac:dyDescent="0.25">
      <c r="A124" s="2">
        <f t="shared" si="5"/>
        <v>14</v>
      </c>
      <c r="B124" s="30" t="s">
        <v>75</v>
      </c>
      <c r="C124" s="2"/>
      <c r="D124" s="2"/>
      <c r="E124" s="5">
        <f>'Stmt AF'!I17</f>
        <v>0</v>
      </c>
      <c r="G124" s="2" t="s">
        <v>76</v>
      </c>
      <c r="H124" s="2">
        <f t="shared" si="6"/>
        <v>14</v>
      </c>
      <c r="J124" s="402"/>
    </row>
    <row r="125" spans="1:10" x14ac:dyDescent="0.25">
      <c r="A125" s="2">
        <f t="shared" si="5"/>
        <v>15</v>
      </c>
      <c r="B125" s="30" t="s">
        <v>77</v>
      </c>
      <c r="C125" s="2"/>
      <c r="D125" s="2"/>
      <c r="E125" s="391">
        <f>'Stmt AF'!I21</f>
        <v>0</v>
      </c>
      <c r="G125" s="2" t="s">
        <v>78</v>
      </c>
      <c r="H125" s="2">
        <f t="shared" si="6"/>
        <v>15</v>
      </c>
    </row>
    <row r="126" spans="1:10" x14ac:dyDescent="0.25">
      <c r="A126" s="2">
        <f t="shared" si="5"/>
        <v>16</v>
      </c>
      <c r="B126" s="31" t="s">
        <v>79</v>
      </c>
      <c r="C126" s="2"/>
      <c r="D126" s="2"/>
      <c r="E126" s="420">
        <f>SUM(E124:E125)</f>
        <v>0</v>
      </c>
      <c r="G126" s="2" t="s">
        <v>80</v>
      </c>
      <c r="H126" s="2">
        <f t="shared" si="6"/>
        <v>16</v>
      </c>
    </row>
    <row r="127" spans="1:10" x14ac:dyDescent="0.25">
      <c r="A127" s="2">
        <f t="shared" si="5"/>
        <v>17</v>
      </c>
      <c r="C127" s="2"/>
      <c r="D127" s="2"/>
      <c r="E127" s="6"/>
      <c r="G127" s="2"/>
      <c r="H127" s="2">
        <f t="shared" si="6"/>
        <v>17</v>
      </c>
    </row>
    <row r="128" spans="1:10" x14ac:dyDescent="0.25">
      <c r="A128" s="2">
        <f t="shared" si="5"/>
        <v>18</v>
      </c>
      <c r="B128" s="129" t="s">
        <v>81</v>
      </c>
      <c r="C128" s="2"/>
      <c r="D128" s="2"/>
      <c r="E128" s="6"/>
      <c r="G128" s="2"/>
      <c r="H128" s="2">
        <f t="shared" si="6"/>
        <v>18</v>
      </c>
    </row>
    <row r="129" spans="1:10" x14ac:dyDescent="0.25">
      <c r="A129" s="2">
        <f t="shared" si="5"/>
        <v>19</v>
      </c>
      <c r="B129" s="31" t="s">
        <v>82</v>
      </c>
      <c r="C129" s="2"/>
      <c r="D129" s="2"/>
      <c r="E129" s="18">
        <f>'Stmt AL'!G15</f>
        <v>0</v>
      </c>
      <c r="F129" s="58"/>
      <c r="G129" s="2" t="s">
        <v>83</v>
      </c>
      <c r="H129" s="2">
        <f t="shared" si="6"/>
        <v>19</v>
      </c>
    </row>
    <row r="130" spans="1:10" x14ac:dyDescent="0.25">
      <c r="A130" s="2">
        <f t="shared" si="5"/>
        <v>20</v>
      </c>
      <c r="B130" s="31" t="s">
        <v>84</v>
      </c>
      <c r="C130" s="2"/>
      <c r="D130" s="2"/>
      <c r="E130" s="19">
        <f>'Stmt AL'!G19</f>
        <v>0</v>
      </c>
      <c r="F130" s="58"/>
      <c r="G130" s="2" t="s">
        <v>85</v>
      </c>
      <c r="H130" s="2">
        <f t="shared" si="6"/>
        <v>20</v>
      </c>
    </row>
    <row r="131" spans="1:10" x14ac:dyDescent="0.25">
      <c r="A131" s="2">
        <f t="shared" si="5"/>
        <v>21</v>
      </c>
      <c r="B131" s="31" t="s">
        <v>86</v>
      </c>
      <c r="C131" s="2"/>
      <c r="D131" s="2"/>
      <c r="E131" s="419">
        <f>'Stmt AL'!E29</f>
        <v>0</v>
      </c>
      <c r="F131" s="1"/>
      <c r="G131" s="2" t="s">
        <v>87</v>
      </c>
      <c r="H131" s="2">
        <f t="shared" si="6"/>
        <v>21</v>
      </c>
    </row>
    <row r="132" spans="1:10" x14ac:dyDescent="0.25">
      <c r="A132" s="2">
        <f t="shared" si="5"/>
        <v>22</v>
      </c>
      <c r="B132" s="31" t="s">
        <v>88</v>
      </c>
      <c r="E132" s="420">
        <f>SUM(E129:E131)</f>
        <v>0</v>
      </c>
      <c r="F132" s="1"/>
      <c r="G132" s="2" t="s">
        <v>89</v>
      </c>
      <c r="H132" s="2">
        <f t="shared" si="6"/>
        <v>22</v>
      </c>
    </row>
    <row r="133" spans="1:10" x14ac:dyDescent="0.25">
      <c r="A133" s="2">
        <f t="shared" si="5"/>
        <v>23</v>
      </c>
      <c r="B133" s="31"/>
      <c r="E133" s="9"/>
      <c r="G133" s="2"/>
      <c r="H133" s="2">
        <f t="shared" si="6"/>
        <v>23</v>
      </c>
    </row>
    <row r="134" spans="1:10" x14ac:dyDescent="0.25">
      <c r="A134" s="2">
        <f t="shared" si="5"/>
        <v>24</v>
      </c>
      <c r="B134" s="31" t="s">
        <v>90</v>
      </c>
      <c r="E134" s="20">
        <f>'Stmt Misc.'!E14</f>
        <v>0</v>
      </c>
      <c r="G134" s="2" t="s">
        <v>91</v>
      </c>
      <c r="H134" s="2">
        <f t="shared" si="6"/>
        <v>24</v>
      </c>
    </row>
    <row r="135" spans="1:10" x14ac:dyDescent="0.25">
      <c r="A135" s="2">
        <f t="shared" si="5"/>
        <v>25</v>
      </c>
      <c r="B135" s="31" t="s">
        <v>92</v>
      </c>
      <c r="E135" s="490">
        <f>'Stmt Misc.'!E16</f>
        <v>0</v>
      </c>
      <c r="G135" s="2" t="s">
        <v>93</v>
      </c>
      <c r="H135" s="2">
        <f t="shared" si="6"/>
        <v>25</v>
      </c>
    </row>
    <row r="136" spans="1:10" x14ac:dyDescent="0.25">
      <c r="A136" s="2">
        <f t="shared" si="5"/>
        <v>26</v>
      </c>
      <c r="B136" s="31"/>
      <c r="E136" s="9"/>
      <c r="G136" s="2"/>
      <c r="H136" s="2">
        <f t="shared" si="6"/>
        <v>26</v>
      </c>
    </row>
    <row r="137" spans="1:10" ht="16.5" thickBot="1" x14ac:dyDescent="0.3">
      <c r="A137" s="2">
        <f t="shared" si="5"/>
        <v>27</v>
      </c>
      <c r="B137" s="31" t="s">
        <v>94</v>
      </c>
      <c r="E137" s="22">
        <f>E134+E132+E126+E121+E116+E135</f>
        <v>0</v>
      </c>
      <c r="F137" s="1"/>
      <c r="G137" s="2" t="s">
        <v>95</v>
      </c>
      <c r="H137" s="2">
        <f t="shared" si="6"/>
        <v>27</v>
      </c>
      <c r="J137" s="34"/>
    </row>
    <row r="138" spans="1:10" ht="16.5" thickTop="1" x14ac:dyDescent="0.25">
      <c r="A138" s="2">
        <f t="shared" si="5"/>
        <v>28</v>
      </c>
      <c r="B138" s="31"/>
      <c r="E138" s="8"/>
      <c r="G138" s="2"/>
      <c r="H138" s="2">
        <f t="shared" si="6"/>
        <v>28</v>
      </c>
    </row>
    <row r="139" spans="1:10" ht="18.75" x14ac:dyDescent="0.25">
      <c r="A139" s="2">
        <f t="shared" si="5"/>
        <v>29</v>
      </c>
      <c r="B139" s="127" t="s">
        <v>96</v>
      </c>
      <c r="E139" s="8"/>
      <c r="G139" s="2"/>
      <c r="H139" s="2">
        <f t="shared" si="6"/>
        <v>29</v>
      </c>
    </row>
    <row r="140" spans="1:10" x14ac:dyDescent="0.25">
      <c r="A140" s="2">
        <f t="shared" si="5"/>
        <v>30</v>
      </c>
      <c r="B140" s="31" t="s">
        <v>97</v>
      </c>
      <c r="E140" s="5">
        <f>E189</f>
        <v>0</v>
      </c>
      <c r="G140" s="2" t="s">
        <v>98</v>
      </c>
      <c r="H140" s="2">
        <f t="shared" si="6"/>
        <v>30</v>
      </c>
    </row>
    <row r="141" spans="1:10" x14ac:dyDescent="0.25">
      <c r="A141" s="2">
        <f t="shared" si="5"/>
        <v>31</v>
      </c>
      <c r="B141" s="31" t="s">
        <v>99</v>
      </c>
      <c r="E141" s="7">
        <f>'Stmt AF'!I19</f>
        <v>0</v>
      </c>
      <c r="G141" s="2" t="s">
        <v>100</v>
      </c>
      <c r="H141" s="2">
        <f t="shared" si="6"/>
        <v>31</v>
      </c>
    </row>
    <row r="142" spans="1:10" ht="16.5" thickBot="1" x14ac:dyDescent="0.3">
      <c r="A142" s="2">
        <f t="shared" si="5"/>
        <v>32</v>
      </c>
      <c r="B142" s="30" t="s">
        <v>101</v>
      </c>
      <c r="E142" s="15">
        <f>SUM(E140:E141)</f>
        <v>0</v>
      </c>
      <c r="G142" s="2" t="s">
        <v>102</v>
      </c>
      <c r="H142" s="2">
        <f t="shared" si="6"/>
        <v>32</v>
      </c>
    </row>
    <row r="143" spans="1:10" ht="16.5" thickTop="1" x14ac:dyDescent="0.25">
      <c r="A143" s="2">
        <f t="shared" si="5"/>
        <v>33</v>
      </c>
      <c r="B143" s="31"/>
      <c r="E143" s="8"/>
      <c r="G143" s="2"/>
      <c r="H143" s="2">
        <f t="shared" si="6"/>
        <v>33</v>
      </c>
    </row>
    <row r="144" spans="1:10" ht="18.75" x14ac:dyDescent="0.25">
      <c r="A144" s="2">
        <f t="shared" si="5"/>
        <v>34</v>
      </c>
      <c r="B144" s="127" t="s">
        <v>103</v>
      </c>
      <c r="E144" s="8"/>
      <c r="G144" s="2"/>
      <c r="H144" s="2">
        <f t="shared" si="6"/>
        <v>34</v>
      </c>
    </row>
    <row r="145" spans="1:8" x14ac:dyDescent="0.25">
      <c r="A145" s="2">
        <f t="shared" si="5"/>
        <v>35</v>
      </c>
      <c r="B145" s="31" t="s">
        <v>104</v>
      </c>
      <c r="E145" s="5">
        <f>'Stmt Misc.'!E18</f>
        <v>0</v>
      </c>
      <c r="G145" s="2" t="s">
        <v>105</v>
      </c>
      <c r="H145" s="2">
        <f t="shared" si="6"/>
        <v>35</v>
      </c>
    </row>
    <row r="146" spans="1:8" x14ac:dyDescent="0.25">
      <c r="A146" s="2">
        <f t="shared" si="5"/>
        <v>36</v>
      </c>
      <c r="B146" s="30" t="s">
        <v>106</v>
      </c>
      <c r="E146" s="391">
        <f>'Stmt AF'!I23</f>
        <v>0</v>
      </c>
      <c r="G146" s="2" t="s">
        <v>107</v>
      </c>
      <c r="H146" s="2">
        <f t="shared" si="6"/>
        <v>36</v>
      </c>
    </row>
    <row r="147" spans="1:8" ht="16.5" thickBot="1" x14ac:dyDescent="0.3">
      <c r="A147" s="2">
        <f t="shared" si="5"/>
        <v>37</v>
      </c>
      <c r="B147" s="30" t="s">
        <v>108</v>
      </c>
      <c r="E147" s="15">
        <f>SUM(E145:E146)</f>
        <v>0</v>
      </c>
      <c r="G147" s="2" t="s">
        <v>109</v>
      </c>
      <c r="H147" s="2">
        <f t="shared" si="6"/>
        <v>37</v>
      </c>
    </row>
    <row r="148" spans="1:8" ht="16.5" thickTop="1" x14ac:dyDescent="0.25">
      <c r="A148" s="2">
        <f t="shared" si="5"/>
        <v>38</v>
      </c>
      <c r="B148" s="31"/>
      <c r="E148" s="8"/>
      <c r="G148" s="2"/>
      <c r="H148" s="2">
        <f t="shared" si="6"/>
        <v>38</v>
      </c>
    </row>
    <row r="149" spans="1:8" ht="19.5" thickBot="1" x14ac:dyDescent="0.3">
      <c r="A149" s="2">
        <f t="shared" si="5"/>
        <v>39</v>
      </c>
      <c r="B149" s="127" t="s">
        <v>110</v>
      </c>
      <c r="E149" s="505">
        <f>'Stmt AM'!E11</f>
        <v>0</v>
      </c>
      <c r="G149" s="2" t="s">
        <v>111</v>
      </c>
      <c r="H149" s="2">
        <f t="shared" ref="H149" si="7">H148+1</f>
        <v>39</v>
      </c>
    </row>
    <row r="150" spans="1:8" ht="16.5" thickTop="1" x14ac:dyDescent="0.25">
      <c r="A150" s="2"/>
      <c r="B150" s="31"/>
      <c r="E150" s="8"/>
      <c r="G150" s="2"/>
    </row>
    <row r="151" spans="1:8" x14ac:dyDescent="0.25">
      <c r="A151" s="2"/>
      <c r="B151" s="31"/>
      <c r="E151" s="8"/>
      <c r="G151" s="2"/>
    </row>
    <row r="152" spans="1:8" ht="18.75" x14ac:dyDescent="0.25">
      <c r="A152" s="132">
        <v>1</v>
      </c>
      <c r="B152" s="31" t="s">
        <v>112</v>
      </c>
      <c r="E152" s="8"/>
      <c r="G152" s="2"/>
    </row>
    <row r="153" spans="1:8" ht="18.75" x14ac:dyDescent="0.25">
      <c r="A153" s="132">
        <v>2</v>
      </c>
      <c r="B153" s="30" t="s">
        <v>53</v>
      </c>
      <c r="E153" s="8"/>
      <c r="G153" s="2"/>
    </row>
    <row r="154" spans="1:8" x14ac:dyDescent="0.25">
      <c r="A154" s="2"/>
      <c r="B154" s="1"/>
      <c r="E154" s="8"/>
      <c r="G154" s="2"/>
    </row>
    <row r="155" spans="1:8" x14ac:dyDescent="0.25">
      <c r="A155" s="2"/>
      <c r="B155" s="1"/>
      <c r="E155" s="8"/>
      <c r="G155" s="2"/>
    </row>
    <row r="156" spans="1:8" x14ac:dyDescent="0.25">
      <c r="A156" s="2"/>
      <c r="B156" s="538" t="s">
        <v>0</v>
      </c>
      <c r="C156" s="535"/>
      <c r="D156" s="535"/>
      <c r="E156" s="535"/>
      <c r="F156" s="535"/>
      <c r="G156" s="535"/>
    </row>
    <row r="157" spans="1:8" x14ac:dyDescent="0.25">
      <c r="A157" s="2" t="s">
        <v>1</v>
      </c>
      <c r="B157" s="538" t="s">
        <v>2</v>
      </c>
      <c r="C157" s="535"/>
      <c r="D157" s="535"/>
      <c r="E157" s="535"/>
      <c r="F157" s="535"/>
      <c r="G157" s="535"/>
    </row>
    <row r="158" spans="1:8" ht="17.25" x14ac:dyDescent="0.25">
      <c r="A158" s="2"/>
      <c r="B158" s="538" t="s">
        <v>3</v>
      </c>
      <c r="C158" s="539"/>
      <c r="D158" s="539"/>
      <c r="E158" s="539"/>
      <c r="F158" s="539"/>
      <c r="G158" s="539"/>
    </row>
    <row r="159" spans="1:8" x14ac:dyDescent="0.25">
      <c r="A159" s="2"/>
      <c r="B159" s="540" t="str">
        <f>B5</f>
        <v>For the Base Period &amp; True-Up Period Ending December 31, xxxx</v>
      </c>
      <c r="C159" s="541"/>
      <c r="D159" s="541"/>
      <c r="E159" s="541"/>
      <c r="F159" s="541"/>
      <c r="G159" s="541"/>
    </row>
    <row r="160" spans="1:8" x14ac:dyDescent="0.25">
      <c r="A160" s="2"/>
      <c r="B160" s="534" t="s">
        <v>4</v>
      </c>
      <c r="C160" s="535"/>
      <c r="D160" s="535"/>
      <c r="E160" s="535"/>
      <c r="F160" s="535"/>
      <c r="G160" s="535"/>
    </row>
    <row r="161" spans="1:10" x14ac:dyDescent="0.25">
      <c r="A161" s="2"/>
      <c r="B161" s="33"/>
    </row>
    <row r="162" spans="1:10" x14ac:dyDescent="0.25">
      <c r="A162" s="2" t="s">
        <v>5</v>
      </c>
      <c r="E162" s="23"/>
      <c r="G162" s="2"/>
      <c r="H162" s="2" t="s">
        <v>5</v>
      </c>
    </row>
    <row r="163" spans="1:10" x14ac:dyDescent="0.25">
      <c r="A163" s="2" t="s">
        <v>6</v>
      </c>
      <c r="B163" s="1" t="s">
        <v>1</v>
      </c>
      <c r="E163" s="417" t="s">
        <v>7</v>
      </c>
      <c r="G163" s="394" t="s">
        <v>8</v>
      </c>
      <c r="H163" s="2" t="s">
        <v>6</v>
      </c>
    </row>
    <row r="164" spans="1:10" x14ac:dyDescent="0.25">
      <c r="A164" s="2"/>
      <c r="B164" s="127" t="s">
        <v>113</v>
      </c>
      <c r="E164" s="23"/>
      <c r="G164" s="2"/>
    </row>
    <row r="165" spans="1:10" x14ac:dyDescent="0.25">
      <c r="A165" s="2">
        <v>1</v>
      </c>
      <c r="B165" s="129" t="s">
        <v>114</v>
      </c>
      <c r="E165" s="23"/>
      <c r="G165" s="2"/>
      <c r="H165" s="2">
        <f>A165</f>
        <v>1</v>
      </c>
    </row>
    <row r="166" spans="1:10" x14ac:dyDescent="0.25">
      <c r="A166" s="2">
        <f t="shared" ref="A166:A189" si="8">A165+1</f>
        <v>2</v>
      </c>
      <c r="B166" s="31" t="s">
        <v>57</v>
      </c>
      <c r="E166" s="5">
        <f>'Stmt AD'!I21</f>
        <v>0</v>
      </c>
      <c r="F166" s="58"/>
      <c r="G166" s="2" t="s">
        <v>115</v>
      </c>
      <c r="H166" s="2">
        <f t="shared" ref="H166:H189" si="9">H165+1</f>
        <v>2</v>
      </c>
      <c r="J166" s="291"/>
    </row>
    <row r="167" spans="1:10" x14ac:dyDescent="0.25">
      <c r="A167" s="2">
        <f t="shared" si="8"/>
        <v>3</v>
      </c>
      <c r="B167" s="31" t="s">
        <v>116</v>
      </c>
      <c r="E167" s="7">
        <f>'Stmt AD'!I37</f>
        <v>0</v>
      </c>
      <c r="F167" s="58"/>
      <c r="G167" s="2" t="s">
        <v>117</v>
      </c>
      <c r="H167" s="2">
        <f t="shared" si="9"/>
        <v>3</v>
      </c>
      <c r="J167" s="131"/>
    </row>
    <row r="168" spans="1:10" x14ac:dyDescent="0.25">
      <c r="A168" s="2">
        <f t="shared" si="8"/>
        <v>4</v>
      </c>
      <c r="B168" s="31" t="s">
        <v>61</v>
      </c>
      <c r="E168" s="7">
        <f>'Stmt AD'!I39</f>
        <v>0</v>
      </c>
      <c r="F168" s="1"/>
      <c r="G168" s="2" t="s">
        <v>118</v>
      </c>
      <c r="H168" s="2">
        <f t="shared" si="9"/>
        <v>4</v>
      </c>
    </row>
    <row r="169" spans="1:10" x14ac:dyDescent="0.25">
      <c r="A169" s="2">
        <f t="shared" si="8"/>
        <v>5</v>
      </c>
      <c r="B169" s="31" t="s">
        <v>63</v>
      </c>
      <c r="C169" s="2"/>
      <c r="D169" s="2"/>
      <c r="E169" s="391">
        <f>'Stmt AD'!I41</f>
        <v>0</v>
      </c>
      <c r="F169" s="1"/>
      <c r="G169" s="2" t="s">
        <v>119</v>
      </c>
      <c r="H169" s="2">
        <f t="shared" si="9"/>
        <v>5</v>
      </c>
    </row>
    <row r="170" spans="1:10" x14ac:dyDescent="0.25">
      <c r="A170" s="2">
        <f t="shared" si="8"/>
        <v>6</v>
      </c>
      <c r="B170" s="31" t="s">
        <v>120</v>
      </c>
      <c r="E170" s="420">
        <f>SUM(E166:E169)</f>
        <v>0</v>
      </c>
      <c r="F170" s="58"/>
      <c r="G170" s="2" t="s">
        <v>66</v>
      </c>
      <c r="H170" s="2">
        <f t="shared" si="9"/>
        <v>6</v>
      </c>
      <c r="J170" s="131"/>
    </row>
    <row r="171" spans="1:10" x14ac:dyDescent="0.25">
      <c r="A171" s="2">
        <f t="shared" si="8"/>
        <v>7</v>
      </c>
      <c r="C171" s="2"/>
      <c r="D171" s="2"/>
      <c r="E171" s="23"/>
      <c r="G171" s="2"/>
      <c r="H171" s="2">
        <f t="shared" si="9"/>
        <v>7</v>
      </c>
    </row>
    <row r="172" spans="1:10" x14ac:dyDescent="0.25">
      <c r="A172" s="2">
        <f t="shared" si="8"/>
        <v>8</v>
      </c>
      <c r="B172" s="130" t="s">
        <v>121</v>
      </c>
      <c r="E172" s="23"/>
      <c r="G172" s="2"/>
      <c r="H172" s="2">
        <f t="shared" si="9"/>
        <v>8</v>
      </c>
    </row>
    <row r="173" spans="1:10" x14ac:dyDescent="0.25">
      <c r="A173" s="2">
        <f t="shared" si="8"/>
        <v>9</v>
      </c>
      <c r="B173" s="30" t="s">
        <v>122</v>
      </c>
      <c r="E173" s="5">
        <f>'Stmt AE'!I11</f>
        <v>0</v>
      </c>
      <c r="F173" s="58"/>
      <c r="G173" s="2" t="s">
        <v>123</v>
      </c>
      <c r="H173" s="2">
        <f t="shared" si="9"/>
        <v>9</v>
      </c>
    </row>
    <row r="174" spans="1:10" x14ac:dyDescent="0.25">
      <c r="A174" s="2">
        <f t="shared" si="8"/>
        <v>10</v>
      </c>
      <c r="B174" s="30" t="s">
        <v>124</v>
      </c>
      <c r="E174" s="7">
        <f>'Stmt AE'!I21</f>
        <v>0</v>
      </c>
      <c r="F174" s="58"/>
      <c r="G174" s="2" t="s">
        <v>125</v>
      </c>
      <c r="H174" s="2">
        <f t="shared" si="9"/>
        <v>10</v>
      </c>
    </row>
    <row r="175" spans="1:10" x14ac:dyDescent="0.25">
      <c r="A175" s="2">
        <f t="shared" si="8"/>
        <v>11</v>
      </c>
      <c r="B175" s="30" t="s">
        <v>126</v>
      </c>
      <c r="E175" s="7">
        <f>'Stmt AE'!I23</f>
        <v>0</v>
      </c>
      <c r="F175" s="1"/>
      <c r="G175" s="2" t="s">
        <v>127</v>
      </c>
      <c r="H175" s="2">
        <f t="shared" si="9"/>
        <v>11</v>
      </c>
    </row>
    <row r="176" spans="1:10" x14ac:dyDescent="0.25">
      <c r="A176" s="2">
        <f t="shared" si="8"/>
        <v>12</v>
      </c>
      <c r="B176" s="30" t="s">
        <v>128</v>
      </c>
      <c r="E176" s="391">
        <f>'Stmt AE'!I25</f>
        <v>0</v>
      </c>
      <c r="F176" s="1"/>
      <c r="G176" s="2" t="s">
        <v>129</v>
      </c>
      <c r="H176" s="2">
        <f t="shared" si="9"/>
        <v>12</v>
      </c>
    </row>
    <row r="177" spans="1:8" x14ac:dyDescent="0.25">
      <c r="A177" s="2">
        <f t="shared" si="8"/>
        <v>13</v>
      </c>
      <c r="B177" s="131" t="s">
        <v>130</v>
      </c>
      <c r="C177" s="131"/>
      <c r="D177" s="131"/>
      <c r="E177" s="420">
        <f>SUM(E173:E176)</f>
        <v>0</v>
      </c>
      <c r="F177" s="58"/>
      <c r="G177" s="2" t="s">
        <v>131</v>
      </c>
      <c r="H177" s="2">
        <f t="shared" si="9"/>
        <v>13</v>
      </c>
    </row>
    <row r="178" spans="1:8" x14ac:dyDescent="0.25">
      <c r="A178" s="2">
        <f t="shared" si="8"/>
        <v>14</v>
      </c>
      <c r="B178" s="131"/>
      <c r="C178" s="131"/>
      <c r="D178" s="131"/>
      <c r="E178" s="6"/>
      <c r="G178" s="2"/>
      <c r="H178" s="2">
        <f t="shared" si="9"/>
        <v>14</v>
      </c>
    </row>
    <row r="179" spans="1:8" x14ac:dyDescent="0.25">
      <c r="A179" s="2">
        <f t="shared" si="8"/>
        <v>15</v>
      </c>
      <c r="B179" s="129" t="s">
        <v>56</v>
      </c>
      <c r="C179" s="131"/>
      <c r="D179" s="131"/>
      <c r="E179" s="6"/>
      <c r="G179" s="2"/>
      <c r="H179" s="2">
        <f t="shared" si="9"/>
        <v>15</v>
      </c>
    </row>
    <row r="180" spans="1:8" x14ac:dyDescent="0.25">
      <c r="A180" s="2">
        <f t="shared" si="8"/>
        <v>16</v>
      </c>
      <c r="B180" s="31" t="s">
        <v>57</v>
      </c>
      <c r="E180" s="8">
        <f>+E166-E173</f>
        <v>0</v>
      </c>
      <c r="F180" s="58"/>
      <c r="G180" s="2" t="s">
        <v>993</v>
      </c>
      <c r="H180" s="2">
        <f t="shared" si="9"/>
        <v>16</v>
      </c>
    </row>
    <row r="181" spans="1:8" x14ac:dyDescent="0.25">
      <c r="A181" s="2">
        <f t="shared" si="8"/>
        <v>17</v>
      </c>
      <c r="B181" s="31" t="s">
        <v>59</v>
      </c>
      <c r="E181" s="6">
        <f>+E167-E174</f>
        <v>0</v>
      </c>
      <c r="F181" s="58"/>
      <c r="G181" s="2" t="s">
        <v>994</v>
      </c>
      <c r="H181" s="2">
        <f t="shared" si="9"/>
        <v>17</v>
      </c>
    </row>
    <row r="182" spans="1:8" x14ac:dyDescent="0.25">
      <c r="A182" s="2">
        <f t="shared" si="8"/>
        <v>18</v>
      </c>
      <c r="B182" s="31" t="s">
        <v>61</v>
      </c>
      <c r="E182" s="6">
        <f>+E168-E175</f>
        <v>0</v>
      </c>
      <c r="G182" s="2" t="s">
        <v>995</v>
      </c>
      <c r="H182" s="2">
        <f t="shared" si="9"/>
        <v>18</v>
      </c>
    </row>
    <row r="183" spans="1:8" x14ac:dyDescent="0.25">
      <c r="A183" s="2">
        <f t="shared" si="8"/>
        <v>19</v>
      </c>
      <c r="B183" s="31" t="s">
        <v>63</v>
      </c>
      <c r="E183" s="421">
        <f>+E169-E176</f>
        <v>0</v>
      </c>
      <c r="G183" s="2" t="s">
        <v>996</v>
      </c>
      <c r="H183" s="2">
        <f t="shared" si="9"/>
        <v>19</v>
      </c>
    </row>
    <row r="184" spans="1:8" ht="16.5" thickBot="1" x14ac:dyDescent="0.3">
      <c r="A184" s="2">
        <f t="shared" si="8"/>
        <v>20</v>
      </c>
      <c r="B184" s="30" t="s">
        <v>65</v>
      </c>
      <c r="E184" s="15">
        <f>SUM(E180:E183)</f>
        <v>0</v>
      </c>
      <c r="F184" s="58"/>
      <c r="G184" s="2" t="s">
        <v>132</v>
      </c>
      <c r="H184" s="2">
        <f t="shared" si="9"/>
        <v>20</v>
      </c>
    </row>
    <row r="185" spans="1:8" ht="16.5" thickTop="1" x14ac:dyDescent="0.25">
      <c r="A185" s="2">
        <f t="shared" si="8"/>
        <v>21</v>
      </c>
      <c r="E185" s="8"/>
      <c r="G185" s="2"/>
      <c r="H185" s="2">
        <f t="shared" si="9"/>
        <v>21</v>
      </c>
    </row>
    <row r="186" spans="1:8" ht="18.75" x14ac:dyDescent="0.25">
      <c r="A186" s="2">
        <f t="shared" si="8"/>
        <v>22</v>
      </c>
      <c r="B186" s="127" t="s">
        <v>133</v>
      </c>
      <c r="E186" s="8"/>
      <c r="G186" s="2"/>
      <c r="H186" s="2">
        <f t="shared" si="9"/>
        <v>22</v>
      </c>
    </row>
    <row r="187" spans="1:8" x14ac:dyDescent="0.25">
      <c r="A187" s="2">
        <f t="shared" si="8"/>
        <v>23</v>
      </c>
      <c r="B187" s="31" t="s">
        <v>134</v>
      </c>
      <c r="E187" s="5">
        <f>'Stmt AD'!I23</f>
        <v>0</v>
      </c>
      <c r="G187" s="2" t="s">
        <v>135</v>
      </c>
      <c r="H187" s="2">
        <f t="shared" si="9"/>
        <v>23</v>
      </c>
    </row>
    <row r="188" spans="1:8" x14ac:dyDescent="0.25">
      <c r="A188" s="2">
        <f t="shared" si="8"/>
        <v>24</v>
      </c>
      <c r="B188" s="30" t="s">
        <v>136</v>
      </c>
      <c r="E188" s="391">
        <f>'Stmt AE'!I29</f>
        <v>0</v>
      </c>
      <c r="G188" s="2" t="s">
        <v>137</v>
      </c>
      <c r="H188" s="2">
        <f t="shared" si="9"/>
        <v>24</v>
      </c>
    </row>
    <row r="189" spans="1:8" ht="16.5" thickBot="1" x14ac:dyDescent="0.3">
      <c r="A189" s="2">
        <f t="shared" si="8"/>
        <v>25</v>
      </c>
      <c r="B189" s="31" t="s">
        <v>138</v>
      </c>
      <c r="E189" s="22">
        <f>E187-E188</f>
        <v>0</v>
      </c>
      <c r="G189" s="2" t="s">
        <v>997</v>
      </c>
      <c r="H189" s="2">
        <f t="shared" si="9"/>
        <v>25</v>
      </c>
    </row>
    <row r="190" spans="1:8" ht="16.5" thickTop="1" x14ac:dyDescent="0.25">
      <c r="A190" s="2"/>
      <c r="B190" s="31"/>
      <c r="E190" s="8"/>
      <c r="G190" s="2"/>
    </row>
    <row r="191" spans="1:8" x14ac:dyDescent="0.25">
      <c r="A191" s="2"/>
      <c r="B191" s="31"/>
      <c r="E191" s="8"/>
      <c r="G191" s="2"/>
    </row>
    <row r="192" spans="1:8" ht="18.75" x14ac:dyDescent="0.25">
      <c r="A192" s="132">
        <v>1</v>
      </c>
      <c r="B192" s="30" t="s">
        <v>139</v>
      </c>
      <c r="E192" s="8"/>
      <c r="G192" s="2"/>
    </row>
    <row r="193" spans="1:9" x14ac:dyDescent="0.25">
      <c r="A193" s="2"/>
      <c r="E193" s="8"/>
      <c r="G193" s="2"/>
    </row>
    <row r="194" spans="1:9" x14ac:dyDescent="0.25">
      <c r="A194" s="58"/>
      <c r="E194" s="8"/>
      <c r="G194" s="2"/>
    </row>
    <row r="195" spans="1:9" x14ac:dyDescent="0.25">
      <c r="A195" s="2"/>
      <c r="B195" s="538" t="s">
        <v>0</v>
      </c>
      <c r="C195" s="535"/>
      <c r="D195" s="535"/>
      <c r="E195" s="535"/>
      <c r="F195" s="535"/>
      <c r="G195" s="535"/>
    </row>
    <row r="196" spans="1:9" x14ac:dyDescent="0.25">
      <c r="A196" s="2"/>
      <c r="B196" s="538" t="s">
        <v>2</v>
      </c>
      <c r="C196" s="535"/>
      <c r="D196" s="535"/>
      <c r="E196" s="535"/>
      <c r="F196" s="535"/>
      <c r="G196" s="535"/>
    </row>
    <row r="197" spans="1:9" ht="17.25" x14ac:dyDescent="0.25">
      <c r="A197" s="2"/>
      <c r="B197" s="538" t="s">
        <v>140</v>
      </c>
      <c r="C197" s="539"/>
      <c r="D197" s="539"/>
      <c r="E197" s="539"/>
      <c r="F197" s="539"/>
      <c r="G197" s="539"/>
    </row>
    <row r="198" spans="1:9" x14ac:dyDescent="0.25">
      <c r="A198" s="2"/>
      <c r="B198" s="536" t="s">
        <v>1102</v>
      </c>
      <c r="C198" s="537"/>
      <c r="D198" s="537"/>
      <c r="E198" s="537"/>
      <c r="F198" s="537"/>
      <c r="G198" s="537"/>
    </row>
    <row r="199" spans="1:9" x14ac:dyDescent="0.25">
      <c r="A199" s="2"/>
      <c r="B199" s="534" t="s">
        <v>4</v>
      </c>
      <c r="C199" s="535"/>
      <c r="D199" s="535"/>
      <c r="E199" s="535"/>
      <c r="F199" s="535"/>
      <c r="G199" s="535"/>
    </row>
    <row r="200" spans="1:9" x14ac:dyDescent="0.25">
      <c r="A200" s="2"/>
      <c r="B200" s="140"/>
      <c r="C200" s="1"/>
      <c r="D200" s="1"/>
      <c r="E200" s="1"/>
      <c r="F200" s="1"/>
      <c r="G200" s="1"/>
    </row>
    <row r="201" spans="1:9" x14ac:dyDescent="0.25">
      <c r="A201" s="2" t="s">
        <v>5</v>
      </c>
      <c r="E201" s="23"/>
      <c r="G201" s="2"/>
      <c r="H201" s="2" t="s">
        <v>5</v>
      </c>
    </row>
    <row r="202" spans="1:9" x14ac:dyDescent="0.25">
      <c r="A202" s="2" t="s">
        <v>6</v>
      </c>
      <c r="B202" s="1" t="s">
        <v>1</v>
      </c>
      <c r="E202" s="417" t="s">
        <v>7</v>
      </c>
      <c r="G202" s="394" t="s">
        <v>8</v>
      </c>
      <c r="H202" s="2" t="s">
        <v>6</v>
      </c>
    </row>
    <row r="203" spans="1:9" x14ac:dyDescent="0.25">
      <c r="A203" s="2"/>
      <c r="B203" s="32" t="s">
        <v>141</v>
      </c>
      <c r="E203" s="139"/>
      <c r="G203" s="2"/>
    </row>
    <row r="204" spans="1:9" ht="17.25" x14ac:dyDescent="0.25">
      <c r="A204" s="2"/>
      <c r="B204" s="32" t="s">
        <v>142</v>
      </c>
      <c r="E204" s="11"/>
      <c r="G204" s="2"/>
    </row>
    <row r="205" spans="1:9" x14ac:dyDescent="0.25">
      <c r="A205" s="2"/>
      <c r="B205" s="32" t="s">
        <v>143</v>
      </c>
      <c r="E205" s="11"/>
      <c r="G205" s="2"/>
    </row>
    <row r="206" spans="1:9" x14ac:dyDescent="0.25">
      <c r="A206" s="2">
        <v>1</v>
      </c>
      <c r="B206" s="222" t="s">
        <v>23</v>
      </c>
      <c r="C206" s="390"/>
      <c r="D206" s="390"/>
      <c r="E206" s="479">
        <f>E137</f>
        <v>0</v>
      </c>
      <c r="F206" s="477"/>
      <c r="G206" s="241" t="s">
        <v>24</v>
      </c>
      <c r="H206" s="2">
        <v>1</v>
      </c>
      <c r="I206" s="161"/>
    </row>
    <row r="207" spans="1:9" x14ac:dyDescent="0.25">
      <c r="A207" s="2">
        <f>A206+1</f>
        <v>2</v>
      </c>
      <c r="B207" s="222" t="s">
        <v>1008</v>
      </c>
      <c r="C207" s="390"/>
      <c r="D207" s="390"/>
      <c r="E207" s="508">
        <f>-E126</f>
        <v>0</v>
      </c>
      <c r="F207" s="477"/>
      <c r="G207" s="241" t="s">
        <v>1098</v>
      </c>
      <c r="H207" s="2">
        <f>H206+1</f>
        <v>2</v>
      </c>
      <c r="I207" s="161"/>
    </row>
    <row r="208" spans="1:9" x14ac:dyDescent="0.25">
      <c r="A208" s="2">
        <f>A207+1</f>
        <v>3</v>
      </c>
      <c r="B208" s="222" t="s">
        <v>1010</v>
      </c>
      <c r="C208" s="390"/>
      <c r="D208" s="390"/>
      <c r="E208" s="506">
        <f>'Stmt AF'!I25</f>
        <v>0</v>
      </c>
      <c r="F208" s="480"/>
      <c r="G208" s="2" t="s">
        <v>1025</v>
      </c>
      <c r="H208" s="2">
        <f t="shared" ref="H208:H209" si="10">H207+1</f>
        <v>3</v>
      </c>
      <c r="I208" s="161"/>
    </row>
    <row r="209" spans="1:10" x14ac:dyDescent="0.25">
      <c r="A209" s="2">
        <f t="shared" ref="A209:A237" si="11">A208+1</f>
        <v>4</v>
      </c>
      <c r="B209" s="222" t="s">
        <v>1032</v>
      </c>
      <c r="C209" s="390"/>
      <c r="D209" s="390"/>
      <c r="E209" s="488">
        <f>SUM(E206:E208)</f>
        <v>0</v>
      </c>
      <c r="F209" s="477"/>
      <c r="G209" s="241" t="s">
        <v>358</v>
      </c>
      <c r="H209" s="2">
        <f t="shared" si="10"/>
        <v>4</v>
      </c>
      <c r="I209" s="161"/>
    </row>
    <row r="210" spans="1:10" x14ac:dyDescent="0.25">
      <c r="A210" s="2">
        <f t="shared" si="11"/>
        <v>5</v>
      </c>
      <c r="B210" s="222"/>
      <c r="C210" s="390"/>
      <c r="D210" s="390"/>
      <c r="E210" s="481"/>
      <c r="F210" s="477"/>
      <c r="G210" s="241"/>
      <c r="H210" s="2">
        <f t="shared" ref="H210:H237" si="12">H209+1</f>
        <v>5</v>
      </c>
      <c r="I210" s="161"/>
    </row>
    <row r="211" spans="1:10" ht="18.75" x14ac:dyDescent="0.25">
      <c r="A211" s="2">
        <f t="shared" si="11"/>
        <v>6</v>
      </c>
      <c r="B211" s="31" t="s">
        <v>929</v>
      </c>
      <c r="C211" s="390"/>
      <c r="D211" s="390"/>
      <c r="E211" s="496">
        <f>IFERROR('Stmt AV'!G158,0)</f>
        <v>0</v>
      </c>
      <c r="F211" s="390"/>
      <c r="G211" s="241" t="s">
        <v>1052</v>
      </c>
      <c r="H211" s="2">
        <f t="shared" si="12"/>
        <v>6</v>
      </c>
      <c r="I211" s="161"/>
    </row>
    <row r="212" spans="1:10" x14ac:dyDescent="0.25">
      <c r="A212" s="2">
        <f t="shared" si="11"/>
        <v>7</v>
      </c>
      <c r="B212" s="31"/>
      <c r="C212" s="390"/>
      <c r="D212" s="390"/>
      <c r="E212" s="487"/>
      <c r="F212" s="390"/>
      <c r="G212" s="241"/>
      <c r="H212" s="2">
        <f t="shared" si="12"/>
        <v>7</v>
      </c>
      <c r="I212" s="161"/>
    </row>
    <row r="213" spans="1:10" x14ac:dyDescent="0.25">
      <c r="A213" s="2">
        <f t="shared" si="11"/>
        <v>8</v>
      </c>
      <c r="B213" s="222" t="s">
        <v>919</v>
      </c>
      <c r="C213" s="390"/>
      <c r="D213" s="390"/>
      <c r="E213" s="481">
        <f>E209*E211</f>
        <v>0</v>
      </c>
      <c r="F213" s="477"/>
      <c r="G213" s="241" t="s">
        <v>1012</v>
      </c>
      <c r="H213" s="2">
        <f t="shared" si="12"/>
        <v>8</v>
      </c>
      <c r="I213" s="161"/>
    </row>
    <row r="214" spans="1:10" x14ac:dyDescent="0.25">
      <c r="A214" s="2">
        <f t="shared" si="11"/>
        <v>9</v>
      </c>
      <c r="B214" s="30" t="s">
        <v>920</v>
      </c>
      <c r="C214" s="390"/>
      <c r="D214" s="390"/>
      <c r="E214" s="530">
        <f>E29+E33</f>
        <v>0</v>
      </c>
      <c r="F214" s="390"/>
      <c r="G214" s="241" t="s">
        <v>1060</v>
      </c>
      <c r="H214" s="2">
        <f t="shared" si="12"/>
        <v>9</v>
      </c>
      <c r="I214" s="161"/>
    </row>
    <row r="215" spans="1:10" x14ac:dyDescent="0.25">
      <c r="A215" s="2">
        <f t="shared" si="11"/>
        <v>10</v>
      </c>
      <c r="B215" s="222" t="s">
        <v>1011</v>
      </c>
      <c r="C215" s="390"/>
      <c r="D215" s="390"/>
      <c r="E215" s="488">
        <f>E213-E214</f>
        <v>0</v>
      </c>
      <c r="F215" s="480"/>
      <c r="G215" s="241" t="s">
        <v>1013</v>
      </c>
      <c r="H215" s="2">
        <f t="shared" si="12"/>
        <v>10</v>
      </c>
      <c r="I215" s="161"/>
    </row>
    <row r="216" spans="1:10" x14ac:dyDescent="0.25">
      <c r="A216" s="2">
        <f t="shared" si="11"/>
        <v>11</v>
      </c>
      <c r="B216" s="32"/>
      <c r="E216" s="11"/>
      <c r="G216" s="2"/>
      <c r="H216" s="2">
        <f t="shared" si="12"/>
        <v>11</v>
      </c>
      <c r="I216" s="161"/>
    </row>
    <row r="217" spans="1:10" ht="18.75" x14ac:dyDescent="0.25">
      <c r="A217" s="2">
        <f t="shared" si="11"/>
        <v>12</v>
      </c>
      <c r="B217" s="30" t="s">
        <v>144</v>
      </c>
      <c r="E217" s="5">
        <f>E40</f>
        <v>0</v>
      </c>
      <c r="F217" s="122"/>
      <c r="G217" s="2" t="s">
        <v>1075</v>
      </c>
      <c r="H217" s="2">
        <f t="shared" si="12"/>
        <v>12</v>
      </c>
      <c r="I217" s="161"/>
    </row>
    <row r="218" spans="1:10" x14ac:dyDescent="0.25">
      <c r="A218" s="2">
        <f t="shared" si="11"/>
        <v>13</v>
      </c>
      <c r="B218" s="30" t="s">
        <v>145</v>
      </c>
      <c r="E218" s="6">
        <f>(-E11)*0.5</f>
        <v>0</v>
      </c>
      <c r="F218" s="58"/>
      <c r="G218" s="2" t="s">
        <v>146</v>
      </c>
      <c r="H218" s="2">
        <f t="shared" si="12"/>
        <v>13</v>
      </c>
      <c r="I218" s="161"/>
    </row>
    <row r="219" spans="1:10" x14ac:dyDescent="0.25">
      <c r="A219" s="2">
        <f t="shared" si="11"/>
        <v>14</v>
      </c>
      <c r="B219" s="30" t="s">
        <v>147</v>
      </c>
      <c r="E219" s="6">
        <f>(-E13)*0.5</f>
        <v>0</v>
      </c>
      <c r="F219" s="122"/>
      <c r="G219" s="2" t="s">
        <v>148</v>
      </c>
      <c r="H219" s="2">
        <f t="shared" si="12"/>
        <v>14</v>
      </c>
      <c r="I219" s="161"/>
    </row>
    <row r="220" spans="1:10" x14ac:dyDescent="0.25">
      <c r="A220" s="2">
        <f t="shared" si="11"/>
        <v>15</v>
      </c>
      <c r="B220" s="31" t="s">
        <v>12</v>
      </c>
      <c r="E220" s="6">
        <f>-E15</f>
        <v>0</v>
      </c>
      <c r="G220" s="2" t="s">
        <v>149</v>
      </c>
      <c r="H220" s="2">
        <f t="shared" si="12"/>
        <v>15</v>
      </c>
      <c r="I220" s="161"/>
    </row>
    <row r="221" spans="1:10" x14ac:dyDescent="0.25">
      <c r="A221" s="2">
        <f t="shared" si="11"/>
        <v>16</v>
      </c>
      <c r="B221" s="30" t="s">
        <v>26</v>
      </c>
      <c r="E221" s="6">
        <f>-E35</f>
        <v>0</v>
      </c>
      <c r="G221" s="2" t="s">
        <v>1099</v>
      </c>
      <c r="H221" s="2">
        <f t="shared" si="12"/>
        <v>16</v>
      </c>
      <c r="I221" s="161"/>
      <c r="J221" s="31"/>
    </row>
    <row r="222" spans="1:10" x14ac:dyDescent="0.25">
      <c r="A222" s="2">
        <f t="shared" si="11"/>
        <v>17</v>
      </c>
      <c r="B222" s="128" t="s">
        <v>32</v>
      </c>
      <c r="E222" s="9">
        <f>-E38</f>
        <v>0</v>
      </c>
      <c r="G222" s="2" t="s">
        <v>1100</v>
      </c>
      <c r="H222" s="2">
        <f t="shared" si="12"/>
        <v>17</v>
      </c>
      <c r="I222" s="161"/>
    </row>
    <row r="223" spans="1:10" x14ac:dyDescent="0.25">
      <c r="A223" s="2">
        <f t="shared" si="11"/>
        <v>18</v>
      </c>
      <c r="B223" s="222" t="s">
        <v>1011</v>
      </c>
      <c r="E223" s="21">
        <f>E215</f>
        <v>0</v>
      </c>
      <c r="G223" s="482" t="s">
        <v>1014</v>
      </c>
      <c r="H223" s="2">
        <f t="shared" si="12"/>
        <v>18</v>
      </c>
      <c r="I223" s="161"/>
    </row>
    <row r="224" spans="1:10" ht="18.75" x14ac:dyDescent="0.25">
      <c r="A224" s="2">
        <f t="shared" si="11"/>
        <v>19</v>
      </c>
      <c r="B224" s="30" t="s">
        <v>150</v>
      </c>
      <c r="E224" s="420">
        <f>SUM(E217:E223)</f>
        <v>0</v>
      </c>
      <c r="F224" s="122"/>
      <c r="G224" s="2" t="s">
        <v>1015</v>
      </c>
      <c r="H224" s="2">
        <f t="shared" si="12"/>
        <v>19</v>
      </c>
      <c r="I224" s="161"/>
    </row>
    <row r="225" spans="1:10" x14ac:dyDescent="0.25">
      <c r="A225" s="2">
        <f t="shared" si="11"/>
        <v>20</v>
      </c>
      <c r="E225" s="6"/>
      <c r="G225" s="2"/>
      <c r="H225" s="2">
        <f t="shared" si="12"/>
        <v>20</v>
      </c>
      <c r="I225" s="161"/>
    </row>
    <row r="226" spans="1:10" x14ac:dyDescent="0.25">
      <c r="A226" s="2">
        <f t="shared" si="11"/>
        <v>21</v>
      </c>
      <c r="B226" s="31" t="s">
        <v>151</v>
      </c>
      <c r="E226" s="392">
        <f>E184+E189</f>
        <v>0</v>
      </c>
      <c r="F226" s="58"/>
      <c r="G226" s="2" t="s">
        <v>1101</v>
      </c>
      <c r="H226" s="2">
        <f t="shared" si="12"/>
        <v>21</v>
      </c>
      <c r="I226" s="161"/>
    </row>
    <row r="227" spans="1:10" x14ac:dyDescent="0.25">
      <c r="A227" s="2">
        <f t="shared" si="11"/>
        <v>22</v>
      </c>
      <c r="E227" s="11"/>
      <c r="G227" s="2"/>
      <c r="H227" s="2">
        <f t="shared" si="12"/>
        <v>22</v>
      </c>
      <c r="I227" s="161"/>
    </row>
    <row r="228" spans="1:10" ht="18.75" x14ac:dyDescent="0.25">
      <c r="A228" s="2">
        <f t="shared" si="11"/>
        <v>23</v>
      </c>
      <c r="B228" s="30" t="s">
        <v>152</v>
      </c>
      <c r="E228" s="24">
        <f>IFERROR(E224/E226,0)</f>
        <v>0</v>
      </c>
      <c r="F228" s="122"/>
      <c r="G228" s="2" t="s">
        <v>1016</v>
      </c>
      <c r="H228" s="2">
        <f t="shared" si="12"/>
        <v>23</v>
      </c>
      <c r="I228" s="161"/>
    </row>
    <row r="229" spans="1:10" x14ac:dyDescent="0.25">
      <c r="A229" s="2">
        <f t="shared" si="11"/>
        <v>24</v>
      </c>
      <c r="E229" s="25"/>
      <c r="G229" s="2"/>
      <c r="H229" s="2">
        <f t="shared" si="12"/>
        <v>24</v>
      </c>
      <c r="I229" s="161"/>
    </row>
    <row r="230" spans="1:10" ht="31.5" x14ac:dyDescent="0.25">
      <c r="A230" s="2">
        <f t="shared" si="11"/>
        <v>25</v>
      </c>
      <c r="B230" s="30" t="s">
        <v>153</v>
      </c>
      <c r="E230" s="422">
        <f>'Summary of HV-LV Splits'!I15</f>
        <v>0</v>
      </c>
      <c r="F230" s="122"/>
      <c r="G230" s="74" t="s">
        <v>154</v>
      </c>
      <c r="H230" s="2">
        <f t="shared" si="12"/>
        <v>25</v>
      </c>
      <c r="I230" s="161"/>
    </row>
    <row r="231" spans="1:10" x14ac:dyDescent="0.25">
      <c r="A231" s="2">
        <f t="shared" si="11"/>
        <v>26</v>
      </c>
      <c r="E231" s="34"/>
      <c r="F231" s="122"/>
      <c r="G231" s="74"/>
      <c r="H231" s="2">
        <f t="shared" si="12"/>
        <v>26</v>
      </c>
      <c r="I231" s="161"/>
    </row>
    <row r="232" spans="1:10" x14ac:dyDescent="0.25">
      <c r="A232" s="2">
        <f t="shared" si="11"/>
        <v>27</v>
      </c>
      <c r="B232" s="30" t="s">
        <v>155</v>
      </c>
      <c r="E232" s="423">
        <v>0</v>
      </c>
      <c r="F232" s="122"/>
      <c r="G232" s="74" t="s">
        <v>156</v>
      </c>
      <c r="H232" s="2">
        <f t="shared" si="12"/>
        <v>27</v>
      </c>
      <c r="I232" s="161"/>
    </row>
    <row r="233" spans="1:10" x14ac:dyDescent="0.25">
      <c r="A233" s="2">
        <f t="shared" si="11"/>
        <v>28</v>
      </c>
      <c r="B233" s="30" t="s">
        <v>157</v>
      </c>
      <c r="E233" s="489">
        <f>E230*E232</f>
        <v>0</v>
      </c>
      <c r="F233" s="122"/>
      <c r="G233" s="74" t="s">
        <v>942</v>
      </c>
      <c r="H233" s="2">
        <f t="shared" si="12"/>
        <v>28</v>
      </c>
      <c r="I233" s="161"/>
    </row>
    <row r="234" spans="1:10" x14ac:dyDescent="0.25">
      <c r="A234" s="2">
        <f t="shared" si="11"/>
        <v>29</v>
      </c>
      <c r="E234" s="34"/>
      <c r="F234" s="122"/>
      <c r="G234" s="220" t="s">
        <v>158</v>
      </c>
      <c r="H234" s="2">
        <f t="shared" si="12"/>
        <v>29</v>
      </c>
      <c r="I234" s="161"/>
    </row>
    <row r="235" spans="1:10" x14ac:dyDescent="0.25">
      <c r="A235" s="2">
        <f t="shared" si="11"/>
        <v>30</v>
      </c>
      <c r="B235" s="30" t="s">
        <v>159</v>
      </c>
      <c r="E235" s="424">
        <f>E230-E233</f>
        <v>0</v>
      </c>
      <c r="F235" s="122"/>
      <c r="G235" s="74" t="s">
        <v>1017</v>
      </c>
      <c r="H235" s="2">
        <f t="shared" si="12"/>
        <v>30</v>
      </c>
      <c r="I235" s="161"/>
    </row>
    <row r="236" spans="1:10" x14ac:dyDescent="0.25">
      <c r="A236" s="2">
        <f t="shared" si="11"/>
        <v>31</v>
      </c>
      <c r="B236" s="130"/>
      <c r="E236" s="25"/>
      <c r="G236" s="2"/>
      <c r="H236" s="2">
        <f t="shared" si="12"/>
        <v>31</v>
      </c>
      <c r="I236" s="161"/>
    </row>
    <row r="237" spans="1:10" ht="16.5" thickBot="1" x14ac:dyDescent="0.3">
      <c r="A237" s="2">
        <f t="shared" si="11"/>
        <v>32</v>
      </c>
      <c r="B237" s="30" t="s">
        <v>160</v>
      </c>
      <c r="E237" s="22">
        <f>E228*E235</f>
        <v>0</v>
      </c>
      <c r="F237" s="122"/>
      <c r="G237" s="2" t="s">
        <v>1018</v>
      </c>
      <c r="H237" s="2">
        <f t="shared" si="12"/>
        <v>32</v>
      </c>
      <c r="I237" s="161"/>
      <c r="J237" s="8"/>
    </row>
    <row r="238" spans="1:10" ht="16.5" thickTop="1" x14ac:dyDescent="0.25">
      <c r="A238" s="2"/>
      <c r="E238" s="8"/>
      <c r="G238" s="2"/>
    </row>
    <row r="239" spans="1:10" x14ac:dyDescent="0.25">
      <c r="A239" s="2"/>
      <c r="B239" s="1"/>
      <c r="E239" s="25"/>
      <c r="G239" s="2"/>
    </row>
    <row r="240" spans="1:10" x14ac:dyDescent="0.25">
      <c r="A240" s="2"/>
      <c r="B240" s="538" t="s">
        <v>0</v>
      </c>
      <c r="C240" s="535"/>
      <c r="D240" s="535"/>
      <c r="E240" s="535"/>
      <c r="F240" s="535"/>
      <c r="G240" s="535"/>
    </row>
    <row r="241" spans="1:9" x14ac:dyDescent="0.25">
      <c r="A241" s="2" t="s">
        <v>1</v>
      </c>
      <c r="B241" s="538" t="s">
        <v>2</v>
      </c>
      <c r="C241" s="535"/>
      <c r="D241" s="535"/>
      <c r="E241" s="535"/>
      <c r="F241" s="535"/>
      <c r="G241" s="535"/>
    </row>
    <row r="242" spans="1:9" ht="17.25" x14ac:dyDescent="0.25">
      <c r="A242" s="2"/>
      <c r="B242" s="538" t="s">
        <v>140</v>
      </c>
      <c r="C242" s="539"/>
      <c r="D242" s="539"/>
      <c r="E242" s="539"/>
      <c r="F242" s="539"/>
      <c r="G242" s="539"/>
    </row>
    <row r="243" spans="1:9" x14ac:dyDescent="0.25">
      <c r="A243" s="2"/>
      <c r="B243" s="540" t="str">
        <f>B198</f>
        <v>For the Forecast Period January 1, xxxx - December 31, xxxx</v>
      </c>
      <c r="C243" s="541"/>
      <c r="D243" s="541"/>
      <c r="E243" s="541"/>
      <c r="F243" s="541"/>
      <c r="G243" s="541"/>
    </row>
    <row r="244" spans="1:9" x14ac:dyDescent="0.25">
      <c r="A244" s="2"/>
      <c r="B244" s="534" t="s">
        <v>4</v>
      </c>
      <c r="C244" s="535"/>
      <c r="D244" s="535"/>
      <c r="E244" s="535"/>
      <c r="F244" s="535"/>
      <c r="G244" s="535"/>
    </row>
    <row r="245" spans="1:9" x14ac:dyDescent="0.25">
      <c r="A245" s="2"/>
      <c r="B245" s="140"/>
      <c r="C245" s="1"/>
      <c r="D245" s="1"/>
      <c r="E245" s="1"/>
      <c r="F245" s="1"/>
      <c r="G245" s="1"/>
    </row>
    <row r="246" spans="1:9" x14ac:dyDescent="0.25">
      <c r="A246" s="2" t="s">
        <v>5</v>
      </c>
      <c r="E246" s="23"/>
      <c r="G246" s="2"/>
      <c r="H246" s="2" t="s">
        <v>5</v>
      </c>
    </row>
    <row r="247" spans="1:9" x14ac:dyDescent="0.25">
      <c r="A247" s="2" t="s">
        <v>6</v>
      </c>
      <c r="B247" s="1" t="s">
        <v>1</v>
      </c>
      <c r="E247" s="417" t="s">
        <v>7</v>
      </c>
      <c r="G247" s="394" t="s">
        <v>8</v>
      </c>
      <c r="H247" s="2" t="s">
        <v>6</v>
      </c>
    </row>
    <row r="248" spans="1:9" x14ac:dyDescent="0.25">
      <c r="A248" s="2"/>
      <c r="B248" s="32" t="s">
        <v>943</v>
      </c>
      <c r="E248" s="45"/>
      <c r="G248" s="2"/>
    </row>
    <row r="249" spans="1:9" ht="17.25" x14ac:dyDescent="0.25">
      <c r="A249" s="2"/>
      <c r="B249" s="32" t="s">
        <v>161</v>
      </c>
      <c r="E249" s="25"/>
      <c r="G249" s="2"/>
    </row>
    <row r="250" spans="1:9" x14ac:dyDescent="0.25">
      <c r="A250" s="2"/>
      <c r="B250" s="32" t="s">
        <v>162</v>
      </c>
      <c r="E250" s="25"/>
      <c r="G250" s="2"/>
    </row>
    <row r="251" spans="1:9" x14ac:dyDescent="0.25">
      <c r="A251" s="2">
        <v>1</v>
      </c>
      <c r="B251" s="222" t="s">
        <v>23</v>
      </c>
      <c r="C251" s="390"/>
      <c r="D251" s="390"/>
      <c r="E251" s="479">
        <f>E137</f>
        <v>0</v>
      </c>
      <c r="F251" s="477"/>
      <c r="G251" s="241" t="s">
        <v>24</v>
      </c>
      <c r="H251" s="2">
        <v>1</v>
      </c>
      <c r="I251" s="161"/>
    </row>
    <row r="252" spans="1:9" x14ac:dyDescent="0.25">
      <c r="A252" s="2">
        <f>A251+1</f>
        <v>2</v>
      </c>
      <c r="B252" s="222" t="s">
        <v>1008</v>
      </c>
      <c r="C252" s="390"/>
      <c r="D252" s="390"/>
      <c r="E252" s="508">
        <f>-E126</f>
        <v>0</v>
      </c>
      <c r="F252" s="480"/>
      <c r="G252" s="241" t="s">
        <v>1098</v>
      </c>
      <c r="H252" s="2">
        <f>H251+1</f>
        <v>2</v>
      </c>
      <c r="I252" s="161"/>
    </row>
    <row r="253" spans="1:9" x14ac:dyDescent="0.25">
      <c r="A253" s="2">
        <f t="shared" ref="A253:A256" si="13">A252+1</f>
        <v>3</v>
      </c>
      <c r="B253" s="222" t="s">
        <v>1010</v>
      </c>
      <c r="C253" s="390"/>
      <c r="D253" s="390"/>
      <c r="E253" s="506">
        <f>'Stmt AF'!I25</f>
        <v>0</v>
      </c>
      <c r="F253" s="480"/>
      <c r="G253" s="2" t="s">
        <v>1025</v>
      </c>
      <c r="H253" s="2">
        <f t="shared" ref="H253:H257" si="14">H252+1</f>
        <v>3</v>
      </c>
      <c r="I253" s="161"/>
    </row>
    <row r="254" spans="1:9" x14ac:dyDescent="0.25">
      <c r="A254" s="2">
        <f t="shared" si="13"/>
        <v>4</v>
      </c>
      <c r="B254" s="222" t="s">
        <v>1031</v>
      </c>
      <c r="C254" s="390"/>
      <c r="D254" s="390"/>
      <c r="E254" s="488">
        <f>SUM(E251:E253)</f>
        <v>0</v>
      </c>
      <c r="F254" s="477"/>
      <c r="G254" s="241" t="s">
        <v>358</v>
      </c>
      <c r="H254" s="2">
        <f t="shared" si="14"/>
        <v>4</v>
      </c>
      <c r="I254" s="161"/>
    </row>
    <row r="255" spans="1:9" x14ac:dyDescent="0.25">
      <c r="A255" s="2">
        <f t="shared" si="13"/>
        <v>5</v>
      </c>
      <c r="B255" s="222"/>
      <c r="C255" s="390"/>
      <c r="D255" s="390"/>
      <c r="E255" s="481"/>
      <c r="F255" s="477"/>
      <c r="G255" s="241"/>
      <c r="H255" s="2">
        <f t="shared" si="14"/>
        <v>5</v>
      </c>
      <c r="I255" s="161"/>
    </row>
    <row r="256" spans="1:9" ht="18.75" x14ac:dyDescent="0.25">
      <c r="A256" s="2">
        <f t="shared" si="13"/>
        <v>6</v>
      </c>
      <c r="B256" s="31" t="s">
        <v>1029</v>
      </c>
      <c r="C256" s="390"/>
      <c r="D256" s="390"/>
      <c r="E256" s="496">
        <f>IFERROR('Stmt AV'!G158,0)</f>
        <v>0</v>
      </c>
      <c r="F256" s="390"/>
      <c r="G256" s="241" t="s">
        <v>1052</v>
      </c>
      <c r="H256" s="2">
        <f t="shared" si="14"/>
        <v>6</v>
      </c>
      <c r="I256" s="161"/>
    </row>
    <row r="257" spans="1:10" x14ac:dyDescent="0.25">
      <c r="A257" s="2">
        <f t="shared" ref="A257:A297" si="15">A256+1</f>
        <v>7</v>
      </c>
      <c r="B257" s="31"/>
      <c r="C257" s="390"/>
      <c r="D257" s="390"/>
      <c r="E257" s="487"/>
      <c r="F257" s="390"/>
      <c r="G257" s="241"/>
      <c r="H257" s="2">
        <f t="shared" si="14"/>
        <v>7</v>
      </c>
      <c r="I257" s="161"/>
    </row>
    <row r="258" spans="1:10" x14ac:dyDescent="0.25">
      <c r="A258" s="2">
        <f t="shared" si="15"/>
        <v>8</v>
      </c>
      <c r="B258" s="222" t="s">
        <v>919</v>
      </c>
      <c r="C258" s="390"/>
      <c r="D258" s="390"/>
      <c r="E258" s="481">
        <f>E254*E256</f>
        <v>0</v>
      </c>
      <c r="F258" s="477"/>
      <c r="G258" s="241" t="s">
        <v>1012</v>
      </c>
      <c r="H258" s="2">
        <f t="shared" ref="H258:H297" si="16">H257+1</f>
        <v>8</v>
      </c>
      <c r="I258" s="161"/>
    </row>
    <row r="259" spans="1:10" x14ac:dyDescent="0.25">
      <c r="A259" s="2">
        <f t="shared" si="15"/>
        <v>9</v>
      </c>
      <c r="B259" s="30" t="s">
        <v>920</v>
      </c>
      <c r="C259" s="390"/>
      <c r="D259" s="390"/>
      <c r="E259" s="530">
        <f>E29+E33</f>
        <v>0</v>
      </c>
      <c r="F259" s="390"/>
      <c r="G259" s="241" t="s">
        <v>1060</v>
      </c>
      <c r="H259" s="2">
        <f t="shared" si="16"/>
        <v>9</v>
      </c>
      <c r="I259" s="161"/>
    </row>
    <row r="260" spans="1:10" x14ac:dyDescent="0.25">
      <c r="A260" s="2">
        <f t="shared" si="15"/>
        <v>10</v>
      </c>
      <c r="B260" s="222" t="s">
        <v>1011</v>
      </c>
      <c r="C260" s="390"/>
      <c r="D260" s="390"/>
      <c r="E260" s="488">
        <f>E258-E259</f>
        <v>0</v>
      </c>
      <c r="F260" s="480"/>
      <c r="G260" s="241" t="s">
        <v>1013</v>
      </c>
      <c r="H260" s="2">
        <f t="shared" si="16"/>
        <v>10</v>
      </c>
      <c r="I260" s="161"/>
    </row>
    <row r="261" spans="1:10" x14ac:dyDescent="0.25">
      <c r="A261" s="2">
        <f t="shared" si="15"/>
        <v>11</v>
      </c>
      <c r="B261" s="414"/>
      <c r="C261" s="473"/>
      <c r="D261" s="473"/>
      <c r="E261" s="476"/>
      <c r="F261" s="475"/>
      <c r="G261" s="474"/>
      <c r="H261" s="2">
        <f t="shared" si="16"/>
        <v>11</v>
      </c>
      <c r="I261" s="161"/>
    </row>
    <row r="262" spans="1:10" ht="18.75" x14ac:dyDescent="0.25">
      <c r="A262" s="2">
        <f t="shared" si="15"/>
        <v>12</v>
      </c>
      <c r="B262" s="30" t="s">
        <v>163</v>
      </c>
      <c r="E262" s="8">
        <f>E40+E65</f>
        <v>0</v>
      </c>
      <c r="F262" s="122"/>
      <c r="G262" s="2" t="s">
        <v>1108</v>
      </c>
      <c r="H262" s="2">
        <f t="shared" si="16"/>
        <v>12</v>
      </c>
      <c r="I262" s="161"/>
    </row>
    <row r="263" spans="1:10" x14ac:dyDescent="0.25">
      <c r="A263" s="2">
        <f t="shared" si="15"/>
        <v>13</v>
      </c>
      <c r="B263" s="30" t="s">
        <v>145</v>
      </c>
      <c r="E263" s="6">
        <f>(-E11)*0.5</f>
        <v>0</v>
      </c>
      <c r="F263" s="58"/>
      <c r="G263" s="2" t="s">
        <v>146</v>
      </c>
      <c r="H263" s="2">
        <f t="shared" si="16"/>
        <v>13</v>
      </c>
      <c r="I263" s="161"/>
    </row>
    <row r="264" spans="1:10" x14ac:dyDescent="0.25">
      <c r="A264" s="2">
        <f t="shared" si="15"/>
        <v>14</v>
      </c>
      <c r="B264" s="30" t="s">
        <v>147</v>
      </c>
      <c r="E264" s="6">
        <f>(-E13*0.5)</f>
        <v>0</v>
      </c>
      <c r="F264" s="122"/>
      <c r="G264" s="2" t="s">
        <v>148</v>
      </c>
      <c r="H264" s="2">
        <f t="shared" si="16"/>
        <v>14</v>
      </c>
      <c r="I264" s="161"/>
    </row>
    <row r="265" spans="1:10" x14ac:dyDescent="0.25">
      <c r="A265" s="2">
        <f t="shared" si="15"/>
        <v>15</v>
      </c>
      <c r="B265" s="31" t="s">
        <v>12</v>
      </c>
      <c r="E265" s="6">
        <f>-E15</f>
        <v>0</v>
      </c>
      <c r="G265" s="2" t="s">
        <v>149</v>
      </c>
      <c r="H265" s="2">
        <f t="shared" si="16"/>
        <v>15</v>
      </c>
      <c r="I265" s="161"/>
    </row>
    <row r="266" spans="1:10" x14ac:dyDescent="0.25">
      <c r="A266" s="2">
        <f t="shared" si="15"/>
        <v>16</v>
      </c>
      <c r="B266" s="30" t="s">
        <v>26</v>
      </c>
      <c r="E266" s="6">
        <f>-E35</f>
        <v>0</v>
      </c>
      <c r="G266" s="2" t="s">
        <v>1099</v>
      </c>
      <c r="H266" s="2">
        <f t="shared" si="16"/>
        <v>16</v>
      </c>
      <c r="I266" s="161"/>
      <c r="J266" s="31"/>
    </row>
    <row r="267" spans="1:10" x14ac:dyDescent="0.25">
      <c r="A267" s="2">
        <f t="shared" si="15"/>
        <v>17</v>
      </c>
      <c r="B267" s="128" t="s">
        <v>32</v>
      </c>
      <c r="E267" s="9">
        <f>-E38</f>
        <v>0</v>
      </c>
      <c r="G267" s="2" t="s">
        <v>1100</v>
      </c>
      <c r="H267" s="2">
        <f t="shared" si="16"/>
        <v>17</v>
      </c>
      <c r="I267" s="161"/>
    </row>
    <row r="268" spans="1:10" x14ac:dyDescent="0.25">
      <c r="A268" s="2">
        <f t="shared" si="15"/>
        <v>18</v>
      </c>
      <c r="B268" s="222" t="s">
        <v>1011</v>
      </c>
      <c r="E268" s="7">
        <f>E260</f>
        <v>0</v>
      </c>
      <c r="G268" s="482" t="s">
        <v>1014</v>
      </c>
      <c r="H268" s="2">
        <f t="shared" si="16"/>
        <v>18</v>
      </c>
      <c r="I268" s="161"/>
    </row>
    <row r="269" spans="1:10" ht="18.75" x14ac:dyDescent="0.25">
      <c r="A269" s="2">
        <f t="shared" si="15"/>
        <v>19</v>
      </c>
      <c r="B269" s="30" t="s">
        <v>164</v>
      </c>
      <c r="E269" s="420">
        <f>SUM(E262:E268)</f>
        <v>0</v>
      </c>
      <c r="F269" s="122"/>
      <c r="G269" s="2" t="s">
        <v>1015</v>
      </c>
      <c r="H269" s="2">
        <f t="shared" si="16"/>
        <v>19</v>
      </c>
      <c r="I269" s="161"/>
    </row>
    <row r="270" spans="1:10" x14ac:dyDescent="0.25">
      <c r="A270" s="2">
        <f t="shared" si="15"/>
        <v>20</v>
      </c>
      <c r="E270" s="25"/>
      <c r="G270" s="2"/>
      <c r="H270" s="2">
        <f t="shared" si="16"/>
        <v>20</v>
      </c>
      <c r="I270" s="161"/>
    </row>
    <row r="271" spans="1:10" x14ac:dyDescent="0.25">
      <c r="A271" s="2">
        <f t="shared" si="15"/>
        <v>21</v>
      </c>
      <c r="B271" s="31" t="s">
        <v>165</v>
      </c>
      <c r="E271" s="533">
        <f>+E184+E189</f>
        <v>0</v>
      </c>
      <c r="F271" s="58"/>
      <c r="G271" s="2" t="s">
        <v>166</v>
      </c>
      <c r="H271" s="2">
        <f t="shared" si="16"/>
        <v>21</v>
      </c>
      <c r="I271" s="161"/>
    </row>
    <row r="272" spans="1:10" x14ac:dyDescent="0.25">
      <c r="A272" s="2">
        <f t="shared" si="15"/>
        <v>22</v>
      </c>
      <c r="E272" s="11"/>
      <c r="G272" s="2"/>
      <c r="H272" s="2">
        <f t="shared" si="16"/>
        <v>22</v>
      </c>
      <c r="I272" s="161"/>
    </row>
    <row r="273" spans="1:10" ht="18.75" x14ac:dyDescent="0.25">
      <c r="A273" s="2">
        <f t="shared" si="15"/>
        <v>23</v>
      </c>
      <c r="B273" s="30" t="s">
        <v>1030</v>
      </c>
      <c r="E273" s="24">
        <f>IFERROR(E269/E271,0)</f>
        <v>0</v>
      </c>
      <c r="F273" s="122"/>
      <c r="G273" s="2" t="s">
        <v>1016</v>
      </c>
      <c r="H273" s="2">
        <f t="shared" si="16"/>
        <v>23</v>
      </c>
      <c r="I273" s="161"/>
    </row>
    <row r="274" spans="1:10" x14ac:dyDescent="0.25">
      <c r="A274" s="2">
        <f t="shared" si="15"/>
        <v>24</v>
      </c>
      <c r="E274" s="25"/>
      <c r="G274" s="2"/>
      <c r="H274" s="2">
        <f t="shared" si="16"/>
        <v>24</v>
      </c>
      <c r="I274" s="161"/>
    </row>
    <row r="275" spans="1:10" ht="31.5" x14ac:dyDescent="0.25">
      <c r="A275" s="2">
        <f t="shared" si="15"/>
        <v>25</v>
      </c>
      <c r="B275" s="30" t="s">
        <v>167</v>
      </c>
      <c r="E275" s="422">
        <f>'Summary of HV-LV Splits'!I18</f>
        <v>0</v>
      </c>
      <c r="G275" s="74" t="s">
        <v>168</v>
      </c>
      <c r="H275" s="2">
        <f t="shared" si="16"/>
        <v>25</v>
      </c>
      <c r="I275" s="161"/>
    </row>
    <row r="276" spans="1:10" x14ac:dyDescent="0.25">
      <c r="A276" s="2">
        <f t="shared" si="15"/>
        <v>26</v>
      </c>
      <c r="E276" s="34"/>
      <c r="G276" s="74"/>
      <c r="H276" s="2">
        <f t="shared" si="16"/>
        <v>26</v>
      </c>
      <c r="I276" s="161"/>
    </row>
    <row r="277" spans="1:10" x14ac:dyDescent="0.25">
      <c r="A277" s="2">
        <f t="shared" si="15"/>
        <v>27</v>
      </c>
      <c r="B277" s="30" t="s">
        <v>155</v>
      </c>
      <c r="E277" s="425">
        <f>E232</f>
        <v>0</v>
      </c>
      <c r="G277" s="74" t="s">
        <v>1019</v>
      </c>
      <c r="H277" s="2">
        <f t="shared" si="16"/>
        <v>27</v>
      </c>
      <c r="I277" s="161"/>
    </row>
    <row r="278" spans="1:10" x14ac:dyDescent="0.25">
      <c r="A278" s="2">
        <f t="shared" si="15"/>
        <v>28</v>
      </c>
      <c r="B278" s="30" t="s">
        <v>157</v>
      </c>
      <c r="E278" s="489">
        <f>E275*E277</f>
        <v>0</v>
      </c>
      <c r="G278" s="74" t="s">
        <v>942</v>
      </c>
      <c r="H278" s="2">
        <f t="shared" si="16"/>
        <v>28</v>
      </c>
      <c r="I278" s="161"/>
    </row>
    <row r="279" spans="1:10" x14ac:dyDescent="0.25">
      <c r="A279" s="2">
        <f t="shared" si="15"/>
        <v>29</v>
      </c>
      <c r="E279" s="34"/>
      <c r="G279" s="220" t="s">
        <v>158</v>
      </c>
      <c r="H279" s="2">
        <f t="shared" si="16"/>
        <v>29</v>
      </c>
      <c r="I279" s="161"/>
    </row>
    <row r="280" spans="1:10" x14ac:dyDescent="0.25">
      <c r="A280" s="2">
        <f t="shared" si="15"/>
        <v>30</v>
      </c>
      <c r="B280" s="30" t="s">
        <v>159</v>
      </c>
      <c r="E280" s="424">
        <f>E275-E278</f>
        <v>0</v>
      </c>
      <c r="G280" s="74" t="s">
        <v>1017</v>
      </c>
      <c r="H280" s="2">
        <f t="shared" si="16"/>
        <v>30</v>
      </c>
      <c r="I280" s="161"/>
    </row>
    <row r="281" spans="1:10" x14ac:dyDescent="0.25">
      <c r="A281" s="2">
        <f t="shared" si="15"/>
        <v>31</v>
      </c>
      <c r="B281" s="130"/>
      <c r="E281" s="25"/>
      <c r="G281" s="2"/>
      <c r="H281" s="2">
        <f t="shared" si="16"/>
        <v>31</v>
      </c>
      <c r="I281" s="161"/>
    </row>
    <row r="282" spans="1:10" ht="19.5" thickBot="1" x14ac:dyDescent="0.3">
      <c r="A282" s="2">
        <f t="shared" si="15"/>
        <v>32</v>
      </c>
      <c r="B282" s="30" t="s">
        <v>169</v>
      </c>
      <c r="E282" s="22">
        <f>E273*E280</f>
        <v>0</v>
      </c>
      <c r="G282" s="2" t="s">
        <v>1018</v>
      </c>
      <c r="H282" s="2">
        <f t="shared" si="16"/>
        <v>32</v>
      </c>
      <c r="I282" s="161"/>
    </row>
    <row r="283" spans="1:10" ht="16.5" thickTop="1" x14ac:dyDescent="0.25">
      <c r="A283" s="2">
        <f t="shared" si="15"/>
        <v>33</v>
      </c>
      <c r="E283" s="8"/>
      <c r="G283" s="2"/>
      <c r="H283" s="2">
        <f t="shared" si="16"/>
        <v>33</v>
      </c>
      <c r="I283" s="161"/>
      <c r="J283" s="34"/>
    </row>
    <row r="284" spans="1:10" x14ac:dyDescent="0.25">
      <c r="A284" s="2">
        <f t="shared" si="15"/>
        <v>34</v>
      </c>
      <c r="B284" s="32" t="s">
        <v>170</v>
      </c>
      <c r="E284" s="8"/>
      <c r="G284" s="2"/>
      <c r="H284" s="2">
        <f t="shared" si="16"/>
        <v>34</v>
      </c>
      <c r="I284" s="161"/>
      <c r="J284" s="34"/>
    </row>
    <row r="285" spans="1:10" ht="31.5" x14ac:dyDescent="0.25">
      <c r="A285" s="2">
        <f t="shared" si="15"/>
        <v>35</v>
      </c>
      <c r="B285" s="30" t="s">
        <v>171</v>
      </c>
      <c r="E285" s="26">
        <f>'Summary of HV-LV Splits'!I20+'Summary of HV-LV Splits'!I22</f>
        <v>0</v>
      </c>
      <c r="G285" s="74" t="s">
        <v>172</v>
      </c>
      <c r="H285" s="2">
        <f t="shared" si="16"/>
        <v>35</v>
      </c>
      <c r="I285" s="161"/>
    </row>
    <row r="286" spans="1:10" x14ac:dyDescent="0.25">
      <c r="A286" s="2">
        <f t="shared" si="15"/>
        <v>36</v>
      </c>
      <c r="E286" s="34"/>
      <c r="G286" s="74"/>
      <c r="H286" s="2">
        <f t="shared" si="16"/>
        <v>36</v>
      </c>
      <c r="I286" s="161"/>
    </row>
    <row r="287" spans="1:10" ht="18.75" x14ac:dyDescent="0.25">
      <c r="A287" s="2">
        <f t="shared" si="15"/>
        <v>37</v>
      </c>
      <c r="B287" s="30" t="s">
        <v>1061</v>
      </c>
      <c r="E287" s="401">
        <f>IFERROR('Stmt AV'!G158,0)</f>
        <v>0</v>
      </c>
      <c r="F287" s="122"/>
      <c r="G287" s="2" t="s">
        <v>1052</v>
      </c>
      <c r="H287" s="2">
        <f t="shared" si="16"/>
        <v>37</v>
      </c>
      <c r="I287" s="161"/>
      <c r="J287" s="34"/>
    </row>
    <row r="288" spans="1:10" x14ac:dyDescent="0.25">
      <c r="A288" s="2">
        <f t="shared" si="15"/>
        <v>38</v>
      </c>
      <c r="E288" s="8"/>
      <c r="G288" s="2"/>
      <c r="H288" s="2">
        <f t="shared" si="16"/>
        <v>38</v>
      </c>
      <c r="I288" s="161"/>
      <c r="J288" s="34"/>
    </row>
    <row r="289" spans="1:10" ht="16.5" thickBot="1" x14ac:dyDescent="0.3">
      <c r="A289" s="2">
        <f t="shared" si="15"/>
        <v>39</v>
      </c>
      <c r="B289" s="30" t="s">
        <v>935</v>
      </c>
      <c r="E289" s="22">
        <f>E285*E287</f>
        <v>0</v>
      </c>
      <c r="G289" s="2" t="s">
        <v>1020</v>
      </c>
      <c r="H289" s="2">
        <f t="shared" si="16"/>
        <v>39</v>
      </c>
      <c r="I289" s="161"/>
      <c r="J289" s="34"/>
    </row>
    <row r="290" spans="1:10" ht="16.5" thickTop="1" x14ac:dyDescent="0.25">
      <c r="A290" s="2">
        <f t="shared" si="15"/>
        <v>40</v>
      </c>
      <c r="E290" s="8"/>
      <c r="G290" s="2"/>
      <c r="H290" s="2">
        <f t="shared" si="16"/>
        <v>40</v>
      </c>
      <c r="I290" s="161"/>
      <c r="J290" s="34"/>
    </row>
    <row r="291" spans="1:10" ht="31.5" x14ac:dyDescent="0.25">
      <c r="A291" s="2">
        <f t="shared" si="15"/>
        <v>41</v>
      </c>
      <c r="B291" s="30" t="s">
        <v>171</v>
      </c>
      <c r="E291" s="26">
        <f>'Summary of HV-LV Splits'!I20+'Summary of HV-LV Splits'!I22</f>
        <v>0</v>
      </c>
      <c r="G291" s="74" t="s">
        <v>172</v>
      </c>
      <c r="H291" s="2">
        <f t="shared" si="16"/>
        <v>41</v>
      </c>
      <c r="I291" s="161"/>
      <c r="J291" s="34"/>
    </row>
    <row r="292" spans="1:10" x14ac:dyDescent="0.25">
      <c r="A292" s="2">
        <f t="shared" si="15"/>
        <v>42</v>
      </c>
      <c r="E292" s="8"/>
      <c r="G292" s="2"/>
      <c r="H292" s="2">
        <f t="shared" si="16"/>
        <v>42</v>
      </c>
      <c r="I292" s="161"/>
      <c r="J292" s="34"/>
    </row>
    <row r="293" spans="1:10" ht="18.75" x14ac:dyDescent="0.25">
      <c r="A293" s="2">
        <f t="shared" si="15"/>
        <v>43</v>
      </c>
      <c r="B293" s="30" t="s">
        <v>973</v>
      </c>
      <c r="E293" s="503">
        <f>IFERROR('Stmt AV'!G198,0)</f>
        <v>0</v>
      </c>
      <c r="G293" s="2" t="s">
        <v>1054</v>
      </c>
      <c r="H293" s="2">
        <f t="shared" si="16"/>
        <v>43</v>
      </c>
      <c r="I293" s="161"/>
      <c r="J293" s="34"/>
    </row>
    <row r="294" spans="1:10" x14ac:dyDescent="0.25">
      <c r="A294" s="2">
        <f t="shared" si="15"/>
        <v>44</v>
      </c>
      <c r="E294" s="8"/>
      <c r="G294" s="2"/>
      <c r="H294" s="2">
        <f t="shared" si="16"/>
        <v>44</v>
      </c>
      <c r="I294" s="161"/>
      <c r="J294" s="34"/>
    </row>
    <row r="295" spans="1:10" ht="16.5" thickBot="1" x14ac:dyDescent="0.3">
      <c r="A295" s="2">
        <f t="shared" si="15"/>
        <v>45</v>
      </c>
      <c r="B295" s="30" t="s">
        <v>1063</v>
      </c>
      <c r="E295" s="22">
        <f>E291*E293</f>
        <v>0</v>
      </c>
      <c r="G295" s="2" t="s">
        <v>1065</v>
      </c>
      <c r="H295" s="2">
        <f t="shared" si="16"/>
        <v>45</v>
      </c>
      <c r="I295" s="161"/>
      <c r="J295" s="34"/>
    </row>
    <row r="296" spans="1:10" ht="16.5" thickTop="1" x14ac:dyDescent="0.25">
      <c r="A296" s="2">
        <f t="shared" si="15"/>
        <v>46</v>
      </c>
      <c r="E296" s="8"/>
      <c r="G296" s="2"/>
      <c r="H296" s="2">
        <f t="shared" si="16"/>
        <v>46</v>
      </c>
      <c r="I296" s="161"/>
      <c r="J296" s="34"/>
    </row>
    <row r="297" spans="1:10" ht="16.5" thickBot="1" x14ac:dyDescent="0.3">
      <c r="A297" s="2">
        <f t="shared" si="15"/>
        <v>47</v>
      </c>
      <c r="B297" s="30" t="s">
        <v>1064</v>
      </c>
      <c r="E297" s="22">
        <f>E289+E295</f>
        <v>0</v>
      </c>
      <c r="G297" s="2" t="s">
        <v>1066</v>
      </c>
      <c r="H297" s="2">
        <f t="shared" si="16"/>
        <v>47</v>
      </c>
      <c r="I297" s="161"/>
      <c r="J297" s="34"/>
    </row>
    <row r="298" spans="1:10" ht="16.5" thickTop="1" x14ac:dyDescent="0.25">
      <c r="A298" s="2"/>
      <c r="J298" s="34"/>
    </row>
    <row r="299" spans="1:10" x14ac:dyDescent="0.25">
      <c r="A299" s="2"/>
      <c r="J299" s="34"/>
    </row>
    <row r="300" spans="1:10" ht="18.75" x14ac:dyDescent="0.25">
      <c r="A300" s="144">
        <v>1</v>
      </c>
      <c r="B300" s="30" t="s">
        <v>1062</v>
      </c>
      <c r="E300" s="8"/>
      <c r="G300" s="2"/>
      <c r="J300" s="34"/>
    </row>
    <row r="301" spans="1:10" ht="18.75" x14ac:dyDescent="0.25">
      <c r="A301" s="132">
        <v>2</v>
      </c>
      <c r="B301" s="30" t="s">
        <v>173</v>
      </c>
      <c r="E301" s="8"/>
      <c r="G301" s="2"/>
      <c r="J301" s="34"/>
    </row>
    <row r="302" spans="1:10" x14ac:dyDescent="0.25">
      <c r="A302" s="2"/>
      <c r="E302" s="8"/>
      <c r="G302" s="2"/>
      <c r="J302" s="34"/>
    </row>
    <row r="303" spans="1:10" x14ac:dyDescent="0.25">
      <c r="A303" s="2"/>
      <c r="E303" s="8"/>
      <c r="G303" s="2"/>
      <c r="J303" s="34"/>
    </row>
    <row r="304" spans="1:10" x14ac:dyDescent="0.25">
      <c r="A304" s="2"/>
      <c r="B304" s="538" t="s">
        <v>0</v>
      </c>
      <c r="C304" s="535"/>
      <c r="D304" s="535"/>
      <c r="E304" s="535"/>
      <c r="F304" s="535"/>
      <c r="G304" s="535"/>
      <c r="J304" s="34"/>
    </row>
    <row r="305" spans="1:10" x14ac:dyDescent="0.25">
      <c r="A305" s="2"/>
      <c r="B305" s="538" t="s">
        <v>2</v>
      </c>
      <c r="C305" s="535"/>
      <c r="D305" s="535"/>
      <c r="E305" s="535"/>
      <c r="F305" s="535"/>
      <c r="G305" s="535"/>
      <c r="J305" s="34"/>
    </row>
    <row r="306" spans="1:10" ht="17.25" x14ac:dyDescent="0.25">
      <c r="A306" s="2"/>
      <c r="B306" s="538" t="s">
        <v>174</v>
      </c>
      <c r="C306" s="539"/>
      <c r="D306" s="539"/>
      <c r="E306" s="539"/>
      <c r="F306" s="539"/>
      <c r="G306" s="539"/>
      <c r="J306" s="34"/>
    </row>
    <row r="307" spans="1:10" x14ac:dyDescent="0.25">
      <c r="A307" s="2"/>
      <c r="B307" s="536" t="s">
        <v>1103</v>
      </c>
      <c r="C307" s="542"/>
      <c r="D307" s="542"/>
      <c r="E307" s="542"/>
      <c r="F307" s="542"/>
      <c r="G307" s="542"/>
    </row>
    <row r="308" spans="1:10" x14ac:dyDescent="0.25">
      <c r="A308" s="2"/>
      <c r="B308" s="534" t="s">
        <v>4</v>
      </c>
      <c r="C308" s="535"/>
      <c r="D308" s="535"/>
      <c r="E308" s="535"/>
      <c r="F308" s="535"/>
      <c r="G308" s="535"/>
    </row>
    <row r="309" spans="1:10" x14ac:dyDescent="0.25">
      <c r="A309" s="2"/>
      <c r="B309" s="33"/>
      <c r="J309" s="34"/>
    </row>
    <row r="310" spans="1:10" x14ac:dyDescent="0.25">
      <c r="A310" s="2" t="s">
        <v>5</v>
      </c>
      <c r="E310" s="23"/>
      <c r="G310" s="2"/>
      <c r="H310" s="2" t="s">
        <v>5</v>
      </c>
      <c r="J310" s="34"/>
    </row>
    <row r="311" spans="1:10" x14ac:dyDescent="0.25">
      <c r="A311" s="2" t="s">
        <v>6</v>
      </c>
      <c r="B311" s="1" t="s">
        <v>1</v>
      </c>
      <c r="E311" s="417" t="s">
        <v>7</v>
      </c>
      <c r="G311" s="394" t="s">
        <v>8</v>
      </c>
      <c r="H311" s="2" t="s">
        <v>6</v>
      </c>
      <c r="J311" s="34"/>
    </row>
    <row r="312" spans="1:10" x14ac:dyDescent="0.25">
      <c r="A312" s="2"/>
      <c r="E312" s="139"/>
      <c r="G312" s="122"/>
      <c r="J312" s="34"/>
    </row>
    <row r="313" spans="1:10" ht="17.25" x14ac:dyDescent="0.25">
      <c r="A313" s="2"/>
      <c r="B313" s="32" t="s">
        <v>175</v>
      </c>
      <c r="G313" s="2"/>
      <c r="J313" s="34"/>
    </row>
    <row r="314" spans="1:10" x14ac:dyDescent="0.25">
      <c r="A314" s="2">
        <v>1</v>
      </c>
      <c r="B314" s="32"/>
      <c r="G314" s="2"/>
      <c r="H314" s="2">
        <f>A314</f>
        <v>1</v>
      </c>
      <c r="J314" s="34"/>
    </row>
    <row r="315" spans="1:10" ht="18.75" x14ac:dyDescent="0.25">
      <c r="A315" s="2">
        <f t="shared" ref="A315:A338" si="17">A314+1</f>
        <v>2</v>
      </c>
      <c r="B315" s="30" t="s">
        <v>176</v>
      </c>
      <c r="C315" s="30" t="s">
        <v>1</v>
      </c>
      <c r="E315" s="5">
        <f>E40</f>
        <v>0</v>
      </c>
      <c r="F315" s="122"/>
      <c r="G315" s="2" t="s">
        <v>1075</v>
      </c>
      <c r="H315" s="2">
        <f t="shared" ref="H315:H338" si="18">H314+1</f>
        <v>2</v>
      </c>
      <c r="J315" s="34"/>
    </row>
    <row r="316" spans="1:10" x14ac:dyDescent="0.25">
      <c r="A316" s="2">
        <f t="shared" si="17"/>
        <v>3</v>
      </c>
      <c r="E316" s="27"/>
      <c r="G316" s="2"/>
      <c r="H316" s="2">
        <f t="shared" si="18"/>
        <v>3</v>
      </c>
    </row>
    <row r="317" spans="1:10" ht="18.75" x14ac:dyDescent="0.25">
      <c r="A317" s="2">
        <f t="shared" si="17"/>
        <v>4</v>
      </c>
      <c r="B317" s="30" t="s">
        <v>177</v>
      </c>
      <c r="E317" s="7">
        <f>E91</f>
        <v>0</v>
      </c>
      <c r="G317" s="2" t="s">
        <v>1076</v>
      </c>
      <c r="H317" s="2">
        <f t="shared" si="18"/>
        <v>4</v>
      </c>
    </row>
    <row r="318" spans="1:10" x14ac:dyDescent="0.25">
      <c r="A318" s="2">
        <f t="shared" si="17"/>
        <v>5</v>
      </c>
      <c r="E318" s="6"/>
      <c r="G318" s="2"/>
      <c r="H318" s="2">
        <f t="shared" si="18"/>
        <v>5</v>
      </c>
    </row>
    <row r="319" spans="1:10" x14ac:dyDescent="0.25">
      <c r="A319" s="2">
        <f t="shared" si="17"/>
        <v>6</v>
      </c>
      <c r="B319" s="30" t="s">
        <v>178</v>
      </c>
      <c r="C319" s="178"/>
      <c r="E319" s="7">
        <f>'True-Up'!M34</f>
        <v>0</v>
      </c>
      <c r="F319" s="122"/>
      <c r="G319" s="2" t="s">
        <v>179</v>
      </c>
      <c r="H319" s="2">
        <f t="shared" si="18"/>
        <v>6</v>
      </c>
    </row>
    <row r="320" spans="1:10" x14ac:dyDescent="0.25">
      <c r="A320" s="2">
        <f t="shared" si="17"/>
        <v>7</v>
      </c>
      <c r="E320" s="4"/>
      <c r="G320" s="2"/>
      <c r="H320" s="2">
        <f t="shared" si="18"/>
        <v>7</v>
      </c>
    </row>
    <row r="321" spans="1:10" x14ac:dyDescent="0.25">
      <c r="A321" s="2">
        <f t="shared" si="17"/>
        <v>8</v>
      </c>
      <c r="B321" s="30" t="s">
        <v>180</v>
      </c>
      <c r="E321" s="10">
        <f>'Interest TU CY'!D31</f>
        <v>0</v>
      </c>
      <c r="G321" s="2" t="s">
        <v>181</v>
      </c>
      <c r="H321" s="2">
        <f t="shared" si="18"/>
        <v>8</v>
      </c>
    </row>
    <row r="322" spans="1:10" x14ac:dyDescent="0.25">
      <c r="A322" s="2">
        <f t="shared" si="17"/>
        <v>9</v>
      </c>
      <c r="E322" s="4"/>
      <c r="G322" s="2"/>
      <c r="H322" s="2">
        <f t="shared" si="18"/>
        <v>9</v>
      </c>
    </row>
    <row r="323" spans="1:10" x14ac:dyDescent="0.25">
      <c r="A323" s="2">
        <f>A322+1</f>
        <v>10</v>
      </c>
      <c r="B323" s="30" t="s">
        <v>182</v>
      </c>
      <c r="E323" s="7">
        <f>E237</f>
        <v>0</v>
      </c>
      <c r="F323" s="122"/>
      <c r="G323" s="2" t="s">
        <v>1021</v>
      </c>
      <c r="H323" s="2">
        <f t="shared" si="18"/>
        <v>10</v>
      </c>
    </row>
    <row r="324" spans="1:10" x14ac:dyDescent="0.25">
      <c r="A324" s="2">
        <f t="shared" si="17"/>
        <v>11</v>
      </c>
      <c r="E324" s="4"/>
      <c r="G324" s="2"/>
      <c r="H324" s="2">
        <f t="shared" si="18"/>
        <v>11</v>
      </c>
    </row>
    <row r="325" spans="1:10" ht="18.75" x14ac:dyDescent="0.25">
      <c r="A325" s="2">
        <f t="shared" si="17"/>
        <v>12</v>
      </c>
      <c r="B325" s="30" t="s">
        <v>183</v>
      </c>
      <c r="E325" s="7">
        <f>E282</f>
        <v>0</v>
      </c>
      <c r="G325" s="2" t="s">
        <v>1022</v>
      </c>
      <c r="H325" s="2">
        <f t="shared" si="18"/>
        <v>12</v>
      </c>
    </row>
    <row r="326" spans="1:10" x14ac:dyDescent="0.25">
      <c r="A326" s="2">
        <f t="shared" si="17"/>
        <v>13</v>
      </c>
      <c r="E326" s="4"/>
      <c r="G326" s="2"/>
      <c r="H326" s="2">
        <f t="shared" si="18"/>
        <v>13</v>
      </c>
    </row>
    <row r="327" spans="1:10" x14ac:dyDescent="0.25">
      <c r="A327" s="2">
        <f t="shared" si="17"/>
        <v>14</v>
      </c>
      <c r="B327" s="30" t="s">
        <v>184</v>
      </c>
      <c r="E327" s="391">
        <f>E297</f>
        <v>0</v>
      </c>
      <c r="G327" s="2" t="s">
        <v>1077</v>
      </c>
      <c r="H327" s="2">
        <f t="shared" si="18"/>
        <v>14</v>
      </c>
    </row>
    <row r="328" spans="1:10" x14ac:dyDescent="0.25">
      <c r="A328" s="2">
        <f t="shared" si="17"/>
        <v>15</v>
      </c>
      <c r="E328" s="4"/>
      <c r="G328" s="2"/>
      <c r="H328" s="2">
        <f t="shared" si="18"/>
        <v>15</v>
      </c>
    </row>
    <row r="329" spans="1:10" ht="17.25" x14ac:dyDescent="0.25">
      <c r="A329" s="2">
        <f t="shared" si="17"/>
        <v>16</v>
      </c>
      <c r="B329" s="32" t="s">
        <v>185</v>
      </c>
      <c r="C329" s="34"/>
      <c r="E329" s="8">
        <f>E315+E317+E319+E321+E323+E325+E327</f>
        <v>0</v>
      </c>
      <c r="F329" s="122"/>
      <c r="G329" s="2" t="s">
        <v>186</v>
      </c>
      <c r="H329" s="2">
        <f t="shared" si="18"/>
        <v>16</v>
      </c>
    </row>
    <row r="330" spans="1:10" x14ac:dyDescent="0.25">
      <c r="A330" s="2">
        <f t="shared" si="17"/>
        <v>17</v>
      </c>
      <c r="E330" s="4"/>
      <c r="G330" s="2"/>
      <c r="H330" s="2">
        <f t="shared" si="18"/>
        <v>17</v>
      </c>
    </row>
    <row r="331" spans="1:10" ht="18.75" x14ac:dyDescent="0.25">
      <c r="A331" s="2">
        <f t="shared" si="17"/>
        <v>18</v>
      </c>
      <c r="B331" s="31" t="s">
        <v>187</v>
      </c>
      <c r="C331" s="29">
        <v>0</v>
      </c>
      <c r="D331" s="132">
        <v>1</v>
      </c>
      <c r="E331" s="493">
        <f>$E$329*C331</f>
        <v>0</v>
      </c>
      <c r="F331" s="122"/>
      <c r="G331" s="2" t="s">
        <v>188</v>
      </c>
      <c r="H331" s="2">
        <f t="shared" si="18"/>
        <v>18</v>
      </c>
    </row>
    <row r="332" spans="1:10" ht="18.75" x14ac:dyDescent="0.25">
      <c r="A332" s="2">
        <f t="shared" si="17"/>
        <v>19</v>
      </c>
      <c r="B332" s="31" t="s">
        <v>189</v>
      </c>
      <c r="C332" s="29">
        <v>0</v>
      </c>
      <c r="D332" s="132">
        <v>1</v>
      </c>
      <c r="E332" s="421">
        <f>$E$329*C332</f>
        <v>0</v>
      </c>
      <c r="F332" s="122"/>
      <c r="G332" s="2" t="s">
        <v>190</v>
      </c>
      <c r="H332" s="2">
        <f t="shared" si="18"/>
        <v>19</v>
      </c>
    </row>
    <row r="333" spans="1:10" x14ac:dyDescent="0.25">
      <c r="A333" s="2">
        <f t="shared" si="17"/>
        <v>20</v>
      </c>
      <c r="E333" s="6"/>
      <c r="G333" s="2"/>
      <c r="H333" s="2">
        <f t="shared" si="18"/>
        <v>20</v>
      </c>
      <c r="J333" s="413"/>
    </row>
    <row r="334" spans="1:10" ht="17.25" x14ac:dyDescent="0.25">
      <c r="A334" s="2">
        <f t="shared" si="17"/>
        <v>21</v>
      </c>
      <c r="B334" s="32" t="s">
        <v>191</v>
      </c>
      <c r="C334" s="34"/>
      <c r="E334" s="8">
        <f>SUM(E329:E332)</f>
        <v>0</v>
      </c>
      <c r="F334" s="122"/>
      <c r="G334" s="2" t="s">
        <v>132</v>
      </c>
      <c r="H334" s="2">
        <f t="shared" si="18"/>
        <v>21</v>
      </c>
      <c r="J334" s="404"/>
    </row>
    <row r="335" spans="1:10" x14ac:dyDescent="0.25">
      <c r="A335" s="2">
        <f t="shared" si="17"/>
        <v>22</v>
      </c>
      <c r="B335" s="1"/>
      <c r="E335" s="28"/>
      <c r="G335" s="2"/>
      <c r="H335" s="2">
        <f t="shared" si="18"/>
        <v>22</v>
      </c>
      <c r="J335" s="404"/>
    </row>
    <row r="336" spans="1:10" ht="17.25" x14ac:dyDescent="0.25">
      <c r="A336" s="2">
        <f t="shared" si="17"/>
        <v>23</v>
      </c>
      <c r="B336" s="32" t="s">
        <v>192</v>
      </c>
      <c r="E336" s="491">
        <v>0</v>
      </c>
      <c r="G336" s="74" t="s">
        <v>193</v>
      </c>
      <c r="H336" s="2">
        <f t="shared" si="18"/>
        <v>23</v>
      </c>
      <c r="J336" s="404"/>
    </row>
    <row r="337" spans="1:10" x14ac:dyDescent="0.25">
      <c r="A337" s="2">
        <f t="shared" si="17"/>
        <v>24</v>
      </c>
      <c r="B337" s="30" t="s">
        <v>1</v>
      </c>
      <c r="H337" s="2">
        <f t="shared" si="18"/>
        <v>24</v>
      </c>
      <c r="J337" s="404"/>
    </row>
    <row r="338" spans="1:10" ht="18" thickBot="1" x14ac:dyDescent="0.3">
      <c r="A338" s="2">
        <f t="shared" si="17"/>
        <v>25</v>
      </c>
      <c r="B338" s="32" t="s">
        <v>194</v>
      </c>
      <c r="E338" s="36">
        <f>E334+E336</f>
        <v>0</v>
      </c>
      <c r="G338" s="2" t="s">
        <v>195</v>
      </c>
      <c r="H338" s="2">
        <f t="shared" si="18"/>
        <v>25</v>
      </c>
      <c r="J338" s="404"/>
    </row>
    <row r="339" spans="1:10" ht="16.5" thickTop="1" x14ac:dyDescent="0.25"/>
    <row r="341" spans="1:10" ht="18.75" x14ac:dyDescent="0.25">
      <c r="A341" s="132">
        <v>1</v>
      </c>
      <c r="B341" s="30" t="s">
        <v>1026</v>
      </c>
    </row>
  </sheetData>
  <mergeCells count="35">
    <mergeCell ref="B102:G102"/>
    <mergeCell ref="B2:G2"/>
    <mergeCell ref="B3:G3"/>
    <mergeCell ref="B4:G4"/>
    <mergeCell ref="B5:G5"/>
    <mergeCell ref="B6:G6"/>
    <mergeCell ref="B46:G46"/>
    <mergeCell ref="B47:G47"/>
    <mergeCell ref="B48:G48"/>
    <mergeCell ref="B49:G49"/>
    <mergeCell ref="B50:G50"/>
    <mergeCell ref="B197:G197"/>
    <mergeCell ref="B103:G103"/>
    <mergeCell ref="B104:G104"/>
    <mergeCell ref="B105:G105"/>
    <mergeCell ref="B106:G106"/>
    <mergeCell ref="B156:G156"/>
    <mergeCell ref="B157:G157"/>
    <mergeCell ref="B158:G158"/>
    <mergeCell ref="B159:G159"/>
    <mergeCell ref="B160:G160"/>
    <mergeCell ref="B195:G195"/>
    <mergeCell ref="B196:G196"/>
    <mergeCell ref="B308:G308"/>
    <mergeCell ref="B198:G198"/>
    <mergeCell ref="B199:G199"/>
    <mergeCell ref="B240:G240"/>
    <mergeCell ref="B241:G241"/>
    <mergeCell ref="B242:G242"/>
    <mergeCell ref="B243:G243"/>
    <mergeCell ref="B244:G244"/>
    <mergeCell ref="B304:G304"/>
    <mergeCell ref="B305:G305"/>
    <mergeCell ref="B306:G306"/>
    <mergeCell ref="B307:G307"/>
  </mergeCells>
  <printOptions horizontalCentered="1"/>
  <pageMargins left="0.5" right="0.5" top="0.5" bottom="0.5" header="0.25" footer="0.25"/>
  <pageSetup scale="54" fitToHeight="0" orientation="portrait" r:id="rId1"/>
  <headerFooter scaleWithDoc="0">
    <oddFooter>&amp;C&amp;"Times New Roman,Regular"&amp;10BK-1
Page &amp;P of 7</oddFooter>
  </headerFooter>
  <rowBreaks count="6" manualBreakCount="6">
    <brk id="44" max="7" man="1"/>
    <brk id="100" max="7" man="1"/>
    <brk id="154" max="7" man="1"/>
    <brk id="193" max="7" man="1"/>
    <brk id="238" max="7" man="1"/>
    <brk id="302"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29"/>
  <sheetViews>
    <sheetView zoomScale="80" zoomScaleNormal="80" workbookViewId="0"/>
  </sheetViews>
  <sheetFormatPr defaultColWidth="8.7109375" defaultRowHeight="15.75" x14ac:dyDescent="0.25"/>
  <cols>
    <col min="1" max="1" width="5.28515625" style="2" customWidth="1"/>
    <col min="2" max="2" width="64.7109375" style="3" customWidth="1"/>
    <col min="3" max="3" width="21.28515625" style="30" customWidth="1"/>
    <col min="4" max="4" width="1.5703125" style="3" customWidth="1"/>
    <col min="5" max="5" width="16.7109375" style="3" customWidth="1"/>
    <col min="6" max="6" width="1.5703125" style="3" customWidth="1"/>
    <col min="7" max="7" width="34.5703125" style="3" customWidth="1"/>
    <col min="8" max="8" width="5.28515625" style="3" customWidth="1"/>
    <col min="9" max="9" width="8.7109375" style="3"/>
    <col min="10" max="10" width="20.42578125" style="408" bestFit="1" customWidth="1"/>
    <col min="11" max="16384" width="8.7109375" style="3"/>
  </cols>
  <sheetData>
    <row r="1" spans="1:12" x14ac:dyDescent="0.25">
      <c r="A1" s="167"/>
      <c r="B1" s="30"/>
      <c r="D1" s="30"/>
      <c r="E1" s="163"/>
      <c r="F1" s="164"/>
      <c r="G1" s="2"/>
      <c r="H1" s="2"/>
    </row>
    <row r="2" spans="1:12" x14ac:dyDescent="0.25">
      <c r="B2" s="538" t="s">
        <v>0</v>
      </c>
      <c r="C2" s="538"/>
      <c r="D2" s="538"/>
      <c r="E2" s="538"/>
      <c r="F2" s="538"/>
      <c r="G2" s="538"/>
      <c r="H2" s="2"/>
      <c r="J2"/>
      <c r="K2"/>
      <c r="L2"/>
    </row>
    <row r="3" spans="1:12" x14ac:dyDescent="0.25">
      <c r="B3" s="538" t="s">
        <v>396</v>
      </c>
      <c r="C3" s="538"/>
      <c r="D3" s="538"/>
      <c r="E3" s="538"/>
      <c r="F3" s="538"/>
      <c r="G3" s="538"/>
      <c r="H3" s="2"/>
      <c r="J3" s="414"/>
    </row>
    <row r="4" spans="1:12" x14ac:dyDescent="0.25">
      <c r="B4" s="538" t="s">
        <v>397</v>
      </c>
      <c r="C4" s="538"/>
      <c r="D4" s="538"/>
      <c r="E4" s="538"/>
      <c r="F4" s="538"/>
      <c r="G4" s="538"/>
      <c r="H4" s="2"/>
    </row>
    <row r="5" spans="1:12" x14ac:dyDescent="0.25">
      <c r="B5" s="540" t="str">
        <f>'Stmt AD'!B5</f>
        <v>Base Period &amp; True-Up Period 12 - Months Ending December 31, xxxx</v>
      </c>
      <c r="C5" s="540"/>
      <c r="D5" s="540"/>
      <c r="E5" s="540"/>
      <c r="F5" s="540"/>
      <c r="G5" s="540"/>
      <c r="H5" s="2"/>
    </row>
    <row r="6" spans="1:12" x14ac:dyDescent="0.25">
      <c r="B6" s="534" t="s">
        <v>4</v>
      </c>
      <c r="C6" s="535"/>
      <c r="D6" s="535"/>
      <c r="E6" s="535"/>
      <c r="F6" s="535"/>
      <c r="G6" s="535"/>
      <c r="H6" s="2"/>
      <c r="J6"/>
      <c r="K6"/>
      <c r="L6"/>
    </row>
    <row r="7" spans="1:12" x14ac:dyDescent="0.25">
      <c r="B7" s="2"/>
      <c r="C7" s="2"/>
      <c r="D7" s="2"/>
      <c r="E7" s="2"/>
      <c r="F7" s="122"/>
      <c r="G7" s="2"/>
      <c r="H7" s="2"/>
    </row>
    <row r="8" spans="1:12" x14ac:dyDescent="0.25">
      <c r="A8" s="2" t="s">
        <v>5</v>
      </c>
      <c r="B8" s="122"/>
      <c r="C8" s="2" t="s">
        <v>234</v>
      </c>
      <c r="D8" s="122"/>
      <c r="E8" s="122"/>
      <c r="F8" s="122"/>
      <c r="G8" s="2"/>
      <c r="H8" s="2" t="s">
        <v>5</v>
      </c>
    </row>
    <row r="9" spans="1:12" x14ac:dyDescent="0.25">
      <c r="A9" s="2" t="s">
        <v>6</v>
      </c>
      <c r="B9" s="30"/>
      <c r="C9" s="394" t="s">
        <v>236</v>
      </c>
      <c r="D9" s="30"/>
      <c r="E9" s="395" t="s">
        <v>7</v>
      </c>
      <c r="F9" s="2"/>
      <c r="G9" s="394" t="s">
        <v>8</v>
      </c>
      <c r="H9" s="2" t="s">
        <v>6</v>
      </c>
    </row>
    <row r="10" spans="1:12" x14ac:dyDescent="0.25">
      <c r="B10" s="30"/>
      <c r="D10" s="30"/>
      <c r="E10" s="30"/>
      <c r="F10" s="2"/>
      <c r="G10" s="447"/>
      <c r="H10" s="2"/>
    </row>
    <row r="11" spans="1:12" x14ac:dyDescent="0.25">
      <c r="A11" s="2">
        <v>1</v>
      </c>
      <c r="B11" s="30" t="s">
        <v>398</v>
      </c>
      <c r="C11" s="45" t="s">
        <v>399</v>
      </c>
      <c r="D11" s="30"/>
      <c r="E11" s="39">
        <v>0</v>
      </c>
      <c r="F11" s="40"/>
      <c r="G11" s="165"/>
      <c r="H11" s="2">
        <f>A11</f>
        <v>1</v>
      </c>
      <c r="K11" s="45"/>
    </row>
    <row r="12" spans="1:12" x14ac:dyDescent="0.25">
      <c r="A12" s="2">
        <f>+A11+1</f>
        <v>2</v>
      </c>
      <c r="B12" s="30"/>
      <c r="C12" s="45"/>
      <c r="D12" s="30"/>
      <c r="E12" s="57"/>
      <c r="F12" s="40"/>
      <c r="G12" s="166"/>
      <c r="H12" s="2">
        <f>+H11+1</f>
        <v>2</v>
      </c>
      <c r="K12" s="45"/>
    </row>
    <row r="13" spans="1:12" x14ac:dyDescent="0.25">
      <c r="A13" s="2">
        <f t="shared" ref="A13:A25" si="0">+A12+1</f>
        <v>3</v>
      </c>
      <c r="B13" s="30" t="s">
        <v>400</v>
      </c>
      <c r="C13" s="45" t="s">
        <v>401</v>
      </c>
      <c r="D13" s="30"/>
      <c r="E13" s="41">
        <v>0</v>
      </c>
      <c r="F13" s="40"/>
      <c r="G13" s="165"/>
      <c r="H13" s="2">
        <f t="shared" ref="H13:H25" si="1">+H12+1</f>
        <v>3</v>
      </c>
      <c r="K13" s="45"/>
    </row>
    <row r="14" spans="1:12" x14ac:dyDescent="0.25">
      <c r="A14" s="2">
        <f t="shared" si="0"/>
        <v>4</v>
      </c>
      <c r="B14" s="30"/>
      <c r="C14" s="45"/>
      <c r="D14" s="30"/>
      <c r="E14" s="37"/>
      <c r="F14" s="40"/>
      <c r="G14" s="165"/>
      <c r="H14" s="2">
        <f t="shared" si="1"/>
        <v>4</v>
      </c>
      <c r="K14" s="45"/>
    </row>
    <row r="15" spans="1:12" x14ac:dyDescent="0.25">
      <c r="A15" s="2">
        <f t="shared" si="0"/>
        <v>5</v>
      </c>
      <c r="B15" s="30" t="s">
        <v>402</v>
      </c>
      <c r="C15" s="45" t="s">
        <v>403</v>
      </c>
      <c r="D15" s="30"/>
      <c r="E15" s="41">
        <v>0</v>
      </c>
      <c r="F15" s="40"/>
      <c r="G15" s="165"/>
      <c r="H15" s="2">
        <f t="shared" si="1"/>
        <v>5</v>
      </c>
      <c r="K15" s="45"/>
    </row>
    <row r="16" spans="1:12" x14ac:dyDescent="0.25">
      <c r="A16" s="2">
        <f t="shared" si="0"/>
        <v>6</v>
      </c>
      <c r="B16" s="30"/>
      <c r="C16" s="45"/>
      <c r="D16" s="30"/>
      <c r="E16" s="37"/>
      <c r="F16" s="40"/>
      <c r="G16" s="165"/>
      <c r="H16" s="2">
        <f t="shared" si="1"/>
        <v>6</v>
      </c>
      <c r="K16" s="45"/>
    </row>
    <row r="17" spans="1:11" x14ac:dyDescent="0.25">
      <c r="A17" s="2">
        <f t="shared" si="0"/>
        <v>7</v>
      </c>
      <c r="B17" s="30" t="s">
        <v>404</v>
      </c>
      <c r="C17" s="45" t="s">
        <v>405</v>
      </c>
      <c r="D17" s="30"/>
      <c r="E17" s="41">
        <v>0</v>
      </c>
      <c r="F17" s="40"/>
      <c r="G17" s="165"/>
      <c r="H17" s="2">
        <f t="shared" si="1"/>
        <v>7</v>
      </c>
      <c r="K17" s="45"/>
    </row>
    <row r="18" spans="1:11" x14ac:dyDescent="0.25">
      <c r="A18" s="2">
        <f t="shared" si="0"/>
        <v>8</v>
      </c>
      <c r="B18" s="30"/>
      <c r="C18" s="45"/>
      <c r="D18" s="30"/>
      <c r="E18" s="37"/>
      <c r="F18" s="40"/>
      <c r="G18" s="165"/>
      <c r="H18" s="2">
        <f t="shared" si="1"/>
        <v>8</v>
      </c>
      <c r="K18" s="45"/>
    </row>
    <row r="19" spans="1:11" x14ac:dyDescent="0.25">
      <c r="A19" s="2">
        <f t="shared" si="0"/>
        <v>9</v>
      </c>
      <c r="B19" s="30" t="s">
        <v>406</v>
      </c>
      <c r="C19" s="45" t="s">
        <v>407</v>
      </c>
      <c r="D19" s="30"/>
      <c r="E19" s="41">
        <v>0</v>
      </c>
      <c r="F19" s="40"/>
      <c r="G19" s="165"/>
      <c r="H19" s="2">
        <f t="shared" si="1"/>
        <v>9</v>
      </c>
      <c r="K19" s="45"/>
    </row>
    <row r="20" spans="1:11" x14ac:dyDescent="0.25">
      <c r="A20" s="2">
        <f t="shared" si="0"/>
        <v>10</v>
      </c>
      <c r="B20" s="30"/>
      <c r="C20" s="45"/>
      <c r="D20" s="30"/>
      <c r="E20" s="37"/>
      <c r="F20" s="40"/>
      <c r="G20" s="165"/>
      <c r="H20" s="2">
        <f t="shared" si="1"/>
        <v>10</v>
      </c>
      <c r="K20" s="45"/>
    </row>
    <row r="21" spans="1:11" x14ac:dyDescent="0.25">
      <c r="A21" s="2">
        <f t="shared" si="0"/>
        <v>11</v>
      </c>
      <c r="B21" s="30" t="s">
        <v>408</v>
      </c>
      <c r="C21" s="45" t="s">
        <v>409</v>
      </c>
      <c r="D21" s="30"/>
      <c r="E21" s="416">
        <v>0</v>
      </c>
      <c r="F21" s="40"/>
      <c r="G21" s="165"/>
      <c r="H21" s="2">
        <f t="shared" si="1"/>
        <v>11</v>
      </c>
      <c r="K21" s="45"/>
    </row>
    <row r="22" spans="1:11" x14ac:dyDescent="0.25">
      <c r="A22" s="2">
        <f t="shared" si="0"/>
        <v>12</v>
      </c>
      <c r="B22" s="30"/>
      <c r="D22" s="30"/>
      <c r="E22" s="57"/>
      <c r="F22" s="40"/>
      <c r="G22" s="45"/>
      <c r="H22" s="2">
        <f t="shared" si="1"/>
        <v>12</v>
      </c>
    </row>
    <row r="23" spans="1:11" ht="16.5" thickBot="1" x14ac:dyDescent="0.3">
      <c r="A23" s="2">
        <f t="shared" si="0"/>
        <v>13</v>
      </c>
      <c r="B23" s="30" t="s">
        <v>410</v>
      </c>
      <c r="D23" s="30"/>
      <c r="E23" s="90">
        <f>SUM(E11:E21)</f>
        <v>0</v>
      </c>
      <c r="F23" s="40"/>
      <c r="G23" s="43" t="s">
        <v>411</v>
      </c>
      <c r="H23" s="2">
        <f t="shared" si="1"/>
        <v>13</v>
      </c>
    </row>
    <row r="24" spans="1:11" ht="16.5" thickTop="1" x14ac:dyDescent="0.25">
      <c r="A24" s="2">
        <f t="shared" si="0"/>
        <v>14</v>
      </c>
      <c r="B24" s="30"/>
      <c r="D24" s="30"/>
      <c r="E24" s="47"/>
      <c r="F24" s="40"/>
      <c r="G24" s="43"/>
      <c r="H24" s="2">
        <f t="shared" si="1"/>
        <v>14</v>
      </c>
    </row>
    <row r="25" spans="1:11" ht="16.5" thickBot="1" x14ac:dyDescent="0.3">
      <c r="A25" s="2">
        <f t="shared" si="0"/>
        <v>15</v>
      </c>
      <c r="B25" s="30" t="s">
        <v>262</v>
      </c>
      <c r="D25" s="30"/>
      <c r="E25" s="80">
        <f>IFERROR(E13/E23,0)</f>
        <v>0</v>
      </c>
      <c r="F25" s="60"/>
      <c r="G25" s="2" t="s">
        <v>412</v>
      </c>
      <c r="H25" s="2">
        <f t="shared" si="1"/>
        <v>15</v>
      </c>
    </row>
    <row r="26" spans="1:11" ht="16.5" thickTop="1" x14ac:dyDescent="0.25">
      <c r="B26" s="30"/>
      <c r="D26" s="30"/>
      <c r="E26" s="59"/>
      <c r="F26" s="60"/>
      <c r="G26" s="2"/>
      <c r="H26" s="2"/>
    </row>
    <row r="27" spans="1:11" x14ac:dyDescent="0.25">
      <c r="B27" s="30"/>
      <c r="D27" s="30"/>
      <c r="E27" s="59"/>
      <c r="F27" s="60"/>
      <c r="G27" s="43"/>
      <c r="H27" s="2"/>
    </row>
    <row r="28" spans="1:11" x14ac:dyDescent="0.25">
      <c r="B28" s="30"/>
      <c r="D28" s="30"/>
      <c r="E28" s="110"/>
      <c r="F28" s="60"/>
      <c r="G28" s="2"/>
      <c r="H28" s="2"/>
    </row>
    <row r="29" spans="1:11" x14ac:dyDescent="0.25">
      <c r="E29" s="245"/>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heetViews>
  <sheetFormatPr defaultColWidth="8.7109375" defaultRowHeight="15.75" x14ac:dyDescent="0.25"/>
  <cols>
    <col min="1" max="1" width="5.28515625" style="2" customWidth="1"/>
    <col min="2" max="2" width="71.5703125" style="30" customWidth="1"/>
    <col min="3" max="3" width="21.28515625" style="161" customWidth="1"/>
    <col min="4" max="4" width="1.5703125" style="30" customWidth="1"/>
    <col min="5" max="5" width="16.7109375" style="30" customWidth="1"/>
    <col min="6" max="6" width="1.5703125" style="30" customWidth="1"/>
    <col min="7" max="7" width="34.5703125" style="30" customWidth="1"/>
    <col min="8" max="8" width="5.28515625" style="2" customWidth="1"/>
    <col min="9" max="9" width="20.42578125" style="30" bestFit="1" customWidth="1"/>
    <col min="10" max="16384" width="8.7109375" style="30"/>
  </cols>
  <sheetData>
    <row r="1" spans="1:8" x14ac:dyDescent="0.25">
      <c r="B1" s="31"/>
      <c r="E1" s="57"/>
      <c r="F1" s="40"/>
      <c r="G1" s="2"/>
    </row>
    <row r="2" spans="1:8" x14ac:dyDescent="0.25">
      <c r="B2" s="538" t="s">
        <v>0</v>
      </c>
      <c r="C2" s="538"/>
      <c r="D2" s="538"/>
      <c r="E2" s="538"/>
      <c r="F2" s="538"/>
      <c r="G2" s="538"/>
    </row>
    <row r="3" spans="1:8" x14ac:dyDescent="0.25">
      <c r="B3" s="538" t="s">
        <v>413</v>
      </c>
      <c r="C3" s="538"/>
      <c r="D3" s="538"/>
      <c r="E3" s="538"/>
      <c r="F3" s="538"/>
      <c r="G3" s="538"/>
    </row>
    <row r="4" spans="1:8" x14ac:dyDescent="0.25">
      <c r="B4" s="538" t="s">
        <v>414</v>
      </c>
      <c r="C4" s="538"/>
      <c r="D4" s="538"/>
      <c r="E4" s="538"/>
      <c r="F4" s="538"/>
      <c r="G4" s="538"/>
    </row>
    <row r="5" spans="1:8" x14ac:dyDescent="0.25">
      <c r="B5" s="540" t="str">
        <f>'Stmt AD'!B5</f>
        <v>Base Period &amp; True-Up Period 12 - Months Ending December 31, xxxx</v>
      </c>
      <c r="C5" s="540"/>
      <c r="D5" s="540"/>
      <c r="E5" s="540"/>
      <c r="F5" s="540"/>
      <c r="G5" s="540"/>
    </row>
    <row r="6" spans="1:8" ht="15.75" customHeight="1" x14ac:dyDescent="0.25">
      <c r="B6" s="545">
        <v>-1000</v>
      </c>
      <c r="C6" s="545"/>
      <c r="D6" s="545"/>
      <c r="E6" s="545"/>
      <c r="F6" s="545"/>
      <c r="G6" s="545"/>
    </row>
    <row r="7" spans="1:8" x14ac:dyDescent="0.25">
      <c r="B7" s="2"/>
      <c r="D7" s="2"/>
      <c r="E7" s="2"/>
      <c r="F7" s="122"/>
      <c r="G7" s="2"/>
    </row>
    <row r="8" spans="1:8" x14ac:dyDescent="0.25">
      <c r="A8" s="2" t="s">
        <v>5</v>
      </c>
      <c r="B8" s="122"/>
      <c r="C8" s="2" t="s">
        <v>234</v>
      </c>
      <c r="D8" s="122"/>
      <c r="E8" s="33"/>
      <c r="F8" s="122"/>
      <c r="G8" s="2"/>
      <c r="H8" s="2" t="s">
        <v>5</v>
      </c>
    </row>
    <row r="9" spans="1:8" x14ac:dyDescent="0.25">
      <c r="A9" s="2" t="s">
        <v>6</v>
      </c>
      <c r="B9" s="122"/>
      <c r="C9" s="394" t="s">
        <v>236</v>
      </c>
      <c r="D9" s="122"/>
      <c r="E9" s="395" t="s">
        <v>7</v>
      </c>
      <c r="F9" s="122"/>
      <c r="G9" s="394" t="s">
        <v>8</v>
      </c>
      <c r="H9" s="2" t="s">
        <v>6</v>
      </c>
    </row>
    <row r="10" spans="1:8" x14ac:dyDescent="0.25">
      <c r="B10" s="122"/>
      <c r="C10" s="167"/>
      <c r="D10" s="122"/>
      <c r="E10" s="2"/>
      <c r="F10" s="122"/>
      <c r="G10" s="2"/>
    </row>
    <row r="11" spans="1:8" x14ac:dyDescent="0.25">
      <c r="A11" s="2">
        <v>1</v>
      </c>
      <c r="B11" s="31" t="s">
        <v>415</v>
      </c>
      <c r="D11" s="2"/>
      <c r="E11" s="81">
        <v>0</v>
      </c>
      <c r="F11" s="2"/>
      <c r="G11" s="45" t="s">
        <v>999</v>
      </c>
      <c r="H11" s="2">
        <f>A11</f>
        <v>1</v>
      </c>
    </row>
    <row r="12" spans="1:8" x14ac:dyDescent="0.25">
      <c r="A12" s="2">
        <f>A11+1</f>
        <v>2</v>
      </c>
      <c r="E12" s="82"/>
      <c r="F12" s="58"/>
      <c r="G12" s="45"/>
      <c r="H12" s="2">
        <f>H11+1</f>
        <v>2</v>
      </c>
    </row>
    <row r="13" spans="1:8" x14ac:dyDescent="0.25">
      <c r="A13" s="2">
        <f t="shared" ref="A13:A33" si="0">A12+1</f>
        <v>3</v>
      </c>
      <c r="B13" s="30" t="s">
        <v>416</v>
      </c>
      <c r="C13" s="2" t="s">
        <v>417</v>
      </c>
      <c r="E13" s="41">
        <v>0</v>
      </c>
      <c r="F13" s="58"/>
      <c r="G13" s="45" t="s">
        <v>418</v>
      </c>
      <c r="H13" s="2">
        <f t="shared" ref="H13:H28" si="1">H12+1</f>
        <v>3</v>
      </c>
    </row>
    <row r="14" spans="1:8" x14ac:dyDescent="0.25">
      <c r="A14" s="2">
        <f t="shared" si="0"/>
        <v>4</v>
      </c>
      <c r="C14" s="2"/>
      <c r="E14" s="82"/>
      <c r="F14" s="58"/>
      <c r="G14" s="45"/>
      <c r="H14" s="2">
        <f t="shared" si="1"/>
        <v>4</v>
      </c>
    </row>
    <row r="15" spans="1:8" x14ac:dyDescent="0.25">
      <c r="A15" s="2">
        <f t="shared" si="0"/>
        <v>5</v>
      </c>
      <c r="B15" s="30" t="s">
        <v>419</v>
      </c>
      <c r="C15" s="2" t="s">
        <v>420</v>
      </c>
      <c r="E15" s="83">
        <v>0</v>
      </c>
      <c r="F15" s="43"/>
      <c r="G15" s="45" t="s">
        <v>421</v>
      </c>
      <c r="H15" s="2">
        <f t="shared" si="1"/>
        <v>5</v>
      </c>
    </row>
    <row r="16" spans="1:8" x14ac:dyDescent="0.25">
      <c r="A16" s="2">
        <f t="shared" si="0"/>
        <v>6</v>
      </c>
      <c r="C16" s="2"/>
      <c r="E16" s="37"/>
      <c r="F16" s="60"/>
      <c r="G16" s="45"/>
      <c r="H16" s="2">
        <f t="shared" si="1"/>
        <v>6</v>
      </c>
    </row>
    <row r="17" spans="1:8" x14ac:dyDescent="0.25">
      <c r="A17" s="2">
        <f t="shared" si="0"/>
        <v>7</v>
      </c>
      <c r="B17" s="30" t="s">
        <v>422</v>
      </c>
      <c r="C17" s="2" t="s">
        <v>423</v>
      </c>
      <c r="E17" s="41">
        <v>0</v>
      </c>
      <c r="F17" s="40"/>
      <c r="G17" s="45" t="s">
        <v>424</v>
      </c>
      <c r="H17" s="2">
        <f t="shared" si="1"/>
        <v>7</v>
      </c>
    </row>
    <row r="18" spans="1:8" x14ac:dyDescent="0.25">
      <c r="A18" s="2">
        <f t="shared" si="0"/>
        <v>8</v>
      </c>
      <c r="E18" s="59"/>
      <c r="F18" s="60"/>
      <c r="G18" s="45"/>
      <c r="H18" s="2">
        <f t="shared" si="1"/>
        <v>8</v>
      </c>
    </row>
    <row r="19" spans="1:8" x14ac:dyDescent="0.25">
      <c r="A19" s="2">
        <f t="shared" si="0"/>
        <v>9</v>
      </c>
      <c r="B19" s="30" t="s">
        <v>262</v>
      </c>
      <c r="E19" s="442">
        <f>'Stmt AI'!E25</f>
        <v>0</v>
      </c>
      <c r="F19" s="60"/>
      <c r="G19" s="45" t="s">
        <v>263</v>
      </c>
      <c r="H19" s="2">
        <f t="shared" si="1"/>
        <v>9</v>
      </c>
    </row>
    <row r="20" spans="1:8" x14ac:dyDescent="0.25">
      <c r="A20" s="2">
        <f t="shared" si="0"/>
        <v>10</v>
      </c>
      <c r="E20" s="84"/>
      <c r="F20" s="60"/>
      <c r="G20" s="45"/>
      <c r="H20" s="2">
        <f t="shared" si="1"/>
        <v>10</v>
      </c>
    </row>
    <row r="21" spans="1:8" x14ac:dyDescent="0.25">
      <c r="A21" s="2">
        <f t="shared" si="0"/>
        <v>11</v>
      </c>
      <c r="B21" s="30" t="s">
        <v>425</v>
      </c>
      <c r="E21" s="62">
        <f>E13*$E$19</f>
        <v>0</v>
      </c>
      <c r="F21" s="58"/>
      <c r="G21" s="45" t="s">
        <v>295</v>
      </c>
      <c r="H21" s="2">
        <f t="shared" si="1"/>
        <v>11</v>
      </c>
    </row>
    <row r="22" spans="1:8" x14ac:dyDescent="0.25">
      <c r="A22" s="2">
        <f t="shared" si="0"/>
        <v>12</v>
      </c>
      <c r="E22" s="84"/>
      <c r="F22" s="60"/>
      <c r="G22" s="45"/>
      <c r="H22" s="2">
        <f t="shared" si="1"/>
        <v>12</v>
      </c>
    </row>
    <row r="23" spans="1:8" x14ac:dyDescent="0.25">
      <c r="A23" s="2">
        <f t="shared" si="0"/>
        <v>13</v>
      </c>
      <c r="B23" s="30" t="s">
        <v>426</v>
      </c>
      <c r="E23" s="37">
        <f>E15*$E$19</f>
        <v>0</v>
      </c>
      <c r="F23" s="40"/>
      <c r="G23" s="45" t="s">
        <v>297</v>
      </c>
      <c r="H23" s="2">
        <f t="shared" si="1"/>
        <v>13</v>
      </c>
    </row>
    <row r="24" spans="1:8" x14ac:dyDescent="0.25">
      <c r="A24" s="2">
        <f t="shared" si="0"/>
        <v>14</v>
      </c>
      <c r="B24" s="30" t="s">
        <v>1</v>
      </c>
      <c r="E24" s="63"/>
      <c r="F24" s="40"/>
      <c r="G24" s="45"/>
      <c r="H24" s="2">
        <f t="shared" si="1"/>
        <v>14</v>
      </c>
    </row>
    <row r="25" spans="1:8" x14ac:dyDescent="0.25">
      <c r="A25" s="2">
        <f t="shared" si="0"/>
        <v>15</v>
      </c>
      <c r="B25" s="30" t="s">
        <v>427</v>
      </c>
      <c r="E25" s="433">
        <f>E17*$E$19</f>
        <v>0</v>
      </c>
      <c r="F25" s="40"/>
      <c r="G25" s="45" t="s">
        <v>299</v>
      </c>
      <c r="H25" s="2">
        <f t="shared" si="1"/>
        <v>15</v>
      </c>
    </row>
    <row r="26" spans="1:8" x14ac:dyDescent="0.25">
      <c r="A26" s="2">
        <f t="shared" si="0"/>
        <v>16</v>
      </c>
      <c r="E26" s="63"/>
      <c r="F26" s="40"/>
      <c r="G26" s="45"/>
      <c r="H26" s="2">
        <f t="shared" si="1"/>
        <v>16</v>
      </c>
    </row>
    <row r="27" spans="1:8" ht="16.5" thickBot="1" x14ac:dyDescent="0.3">
      <c r="A27" s="2">
        <f t="shared" si="0"/>
        <v>17</v>
      </c>
      <c r="B27" s="30" t="s">
        <v>428</v>
      </c>
      <c r="D27" s="47"/>
      <c r="E27" s="64">
        <f>E11+E21+E23+E25</f>
        <v>0</v>
      </c>
      <c r="F27" s="58"/>
      <c r="G27" s="45" t="s">
        <v>300</v>
      </c>
      <c r="H27" s="2">
        <f t="shared" si="1"/>
        <v>17</v>
      </c>
    </row>
    <row r="28" spans="1:8" ht="16.5" thickTop="1" x14ac:dyDescent="0.25">
      <c r="A28" s="2">
        <f t="shared" si="0"/>
        <v>18</v>
      </c>
      <c r="D28" s="47"/>
      <c r="E28" s="47"/>
      <c r="F28" s="40"/>
      <c r="G28" s="45"/>
      <c r="H28" s="2">
        <f t="shared" si="1"/>
        <v>18</v>
      </c>
    </row>
    <row r="29" spans="1:8" ht="16.5" thickBot="1" x14ac:dyDescent="0.3">
      <c r="A29" s="2">
        <f>A28+1</f>
        <v>19</v>
      </c>
      <c r="B29" s="30" t="s">
        <v>37</v>
      </c>
      <c r="D29" s="47"/>
      <c r="E29" s="65">
        <v>0</v>
      </c>
      <c r="F29" s="40"/>
      <c r="G29" s="45" t="s">
        <v>1000</v>
      </c>
      <c r="H29" s="2">
        <f>H28+1</f>
        <v>19</v>
      </c>
    </row>
    <row r="30" spans="1:8" ht="16.5" thickTop="1" x14ac:dyDescent="0.25">
      <c r="A30" s="2">
        <f t="shared" si="0"/>
        <v>20</v>
      </c>
      <c r="D30" s="47"/>
      <c r="F30" s="40"/>
      <c r="G30" s="45"/>
      <c r="H30" s="2">
        <f t="shared" ref="H30:H33" si="2">H29+1</f>
        <v>20</v>
      </c>
    </row>
    <row r="31" spans="1:8" ht="19.5" thickBot="1" x14ac:dyDescent="0.3">
      <c r="A31" s="2">
        <f>A30+1</f>
        <v>21</v>
      </c>
      <c r="B31" s="30" t="s">
        <v>429</v>
      </c>
      <c r="D31" s="168"/>
      <c r="E31" s="65">
        <v>0</v>
      </c>
      <c r="F31" s="142"/>
      <c r="G31" s="45" t="s">
        <v>430</v>
      </c>
      <c r="H31" s="2">
        <f>H30+1</f>
        <v>21</v>
      </c>
    </row>
    <row r="32" spans="1:8" ht="16.5" thickTop="1" x14ac:dyDescent="0.25">
      <c r="A32" s="2">
        <f t="shared" si="0"/>
        <v>22</v>
      </c>
      <c r="D32" s="37"/>
      <c r="E32" s="37"/>
      <c r="F32" s="40"/>
      <c r="G32" s="45"/>
      <c r="H32" s="2">
        <f t="shared" si="2"/>
        <v>22</v>
      </c>
    </row>
    <row r="33" spans="1:8" ht="16.5" thickBot="1" x14ac:dyDescent="0.3">
      <c r="A33" s="2">
        <f t="shared" si="0"/>
        <v>23</v>
      </c>
      <c r="B33" s="30" t="s">
        <v>431</v>
      </c>
      <c r="C33" s="167"/>
      <c r="D33" s="82"/>
      <c r="E33" s="65">
        <v>0</v>
      </c>
      <c r="F33" s="40"/>
      <c r="G33" s="45" t="s">
        <v>432</v>
      </c>
      <c r="H33" s="2">
        <f t="shared" si="2"/>
        <v>23</v>
      </c>
    </row>
    <row r="34" spans="1:8" ht="16.5" thickTop="1" x14ac:dyDescent="0.25">
      <c r="B34" s="31"/>
      <c r="E34" s="82"/>
      <c r="F34" s="40"/>
      <c r="G34" s="48"/>
    </row>
    <row r="35" spans="1:8" x14ac:dyDescent="0.25">
      <c r="B35" s="31"/>
      <c r="E35" s="82"/>
      <c r="F35" s="40"/>
      <c r="G35" s="48"/>
    </row>
    <row r="36" spans="1:8" ht="18.75" x14ac:dyDescent="0.25">
      <c r="A36" s="144">
        <v>1</v>
      </c>
      <c r="B36" s="30" t="s">
        <v>433</v>
      </c>
      <c r="E36" s="47"/>
      <c r="F36" s="40"/>
      <c r="G36" s="45"/>
    </row>
    <row r="37" spans="1:8" x14ac:dyDescent="0.25">
      <c r="E37" s="47"/>
      <c r="F37" s="40"/>
      <c r="G37" s="45"/>
    </row>
    <row r="38" spans="1:8" x14ac:dyDescent="0.25">
      <c r="B38" s="130"/>
      <c r="E38" s="37"/>
      <c r="F38" s="40"/>
      <c r="G38" s="45"/>
    </row>
    <row r="39" spans="1:8" x14ac:dyDescent="0.25">
      <c r="B39" s="1"/>
      <c r="C39" s="167"/>
      <c r="E39" s="85"/>
      <c r="F39" s="40"/>
      <c r="G39" s="169"/>
    </row>
    <row r="40" spans="1:8" x14ac:dyDescent="0.25">
      <c r="B40" s="130"/>
      <c r="E40" s="57"/>
      <c r="F40" s="40"/>
      <c r="G40" s="169"/>
    </row>
    <row r="41" spans="1:8" x14ac:dyDescent="0.25">
      <c r="F41" s="2"/>
      <c r="G41" s="45"/>
    </row>
  </sheetData>
  <mergeCells count="5">
    <mergeCell ref="B5:G5"/>
    <mergeCell ref="B2:G2"/>
    <mergeCell ref="B3:G3"/>
    <mergeCell ref="B4:G4"/>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zoomScale="80" zoomScaleNormal="80" workbookViewId="0"/>
  </sheetViews>
  <sheetFormatPr defaultColWidth="8.7109375" defaultRowHeight="15.75" x14ac:dyDescent="0.25"/>
  <cols>
    <col min="1" max="1" width="5.28515625" style="2" bestFit="1" customWidth="1"/>
    <col min="2" max="2" width="55.28515625" style="30" customWidth="1"/>
    <col min="3" max="3" width="24" style="30" customWidth="1"/>
    <col min="4" max="4" width="1.5703125" style="30" customWidth="1"/>
    <col min="5" max="5" width="16.7109375" style="30" customWidth="1"/>
    <col min="6" max="6" width="1.5703125" style="30" customWidth="1"/>
    <col min="7" max="7" width="34.5703125" style="30" customWidth="1"/>
    <col min="8" max="8" width="5.28515625" style="30" bestFit="1" customWidth="1"/>
    <col min="9" max="9" width="8.7109375" style="30"/>
    <col min="10" max="10" width="19.28515625" style="30" customWidth="1"/>
    <col min="11" max="11" width="17.7109375" style="30" customWidth="1"/>
    <col min="12" max="12" width="17.5703125" style="30" customWidth="1"/>
    <col min="13" max="16384" width="8.7109375" style="30"/>
  </cols>
  <sheetData>
    <row r="1" spans="1:11" x14ac:dyDescent="0.25">
      <c r="A1" s="2" t="s">
        <v>1</v>
      </c>
      <c r="G1" s="2"/>
      <c r="H1" s="2"/>
    </row>
    <row r="2" spans="1:11" x14ac:dyDescent="0.25">
      <c r="B2" s="538" t="s">
        <v>0</v>
      </c>
      <c r="C2" s="538"/>
      <c r="D2" s="538"/>
      <c r="E2" s="538"/>
      <c r="F2" s="538"/>
      <c r="G2" s="538"/>
      <c r="H2" s="2"/>
    </row>
    <row r="3" spans="1:11" x14ac:dyDescent="0.25">
      <c r="B3" s="538" t="s">
        <v>437</v>
      </c>
      <c r="C3" s="538"/>
      <c r="D3" s="538"/>
      <c r="E3" s="538"/>
      <c r="F3" s="538"/>
      <c r="G3" s="538"/>
      <c r="H3" s="2"/>
    </row>
    <row r="4" spans="1:11" x14ac:dyDescent="0.25">
      <c r="B4" s="538" t="s">
        <v>438</v>
      </c>
      <c r="C4" s="538"/>
      <c r="D4" s="538"/>
      <c r="E4" s="538"/>
      <c r="F4" s="538"/>
      <c r="G4" s="538"/>
      <c r="H4" s="2"/>
    </row>
    <row r="5" spans="1:11" x14ac:dyDescent="0.25">
      <c r="B5" s="540" t="str">
        <f>'Stmt AD'!B5</f>
        <v>Base Period &amp; True-Up Period 12 - Months Ending December 31, xxxx</v>
      </c>
      <c r="C5" s="540"/>
      <c r="D5" s="540"/>
      <c r="E5" s="540"/>
      <c r="F5" s="540"/>
      <c r="G5" s="540"/>
      <c r="H5" s="2"/>
    </row>
    <row r="6" spans="1:11" x14ac:dyDescent="0.25">
      <c r="B6" s="534" t="s">
        <v>4</v>
      </c>
      <c r="C6" s="535"/>
      <c r="D6" s="535"/>
      <c r="E6" s="535"/>
      <c r="F6" s="535"/>
      <c r="G6" s="535"/>
      <c r="H6" s="2"/>
    </row>
    <row r="7" spans="1:11" x14ac:dyDescent="0.25">
      <c r="B7" s="2"/>
      <c r="C7" s="2"/>
      <c r="D7" s="2"/>
      <c r="E7" s="2"/>
      <c r="F7" s="2"/>
      <c r="G7" s="2"/>
      <c r="H7" s="2"/>
    </row>
    <row r="8" spans="1:11" x14ac:dyDescent="0.25">
      <c r="A8" s="2" t="s">
        <v>5</v>
      </c>
      <c r="B8" s="122"/>
      <c r="C8" s="2" t="s">
        <v>234</v>
      </c>
      <c r="D8" s="122"/>
      <c r="E8" s="122"/>
      <c r="F8" s="122"/>
      <c r="G8" s="2"/>
      <c r="H8" s="2" t="s">
        <v>5</v>
      </c>
    </row>
    <row r="9" spans="1:11" x14ac:dyDescent="0.25">
      <c r="A9" s="2" t="s">
        <v>6</v>
      </c>
      <c r="B9" s="122"/>
      <c r="C9" s="394" t="s">
        <v>236</v>
      </c>
      <c r="D9" s="122"/>
      <c r="E9" s="395" t="s">
        <v>7</v>
      </c>
      <c r="F9" s="122"/>
      <c r="G9" s="394" t="s">
        <v>8</v>
      </c>
      <c r="H9" s="2" t="s">
        <v>6</v>
      </c>
    </row>
    <row r="10" spans="1:11" x14ac:dyDescent="0.25">
      <c r="B10" s="2"/>
      <c r="C10" s="2"/>
      <c r="D10" s="2"/>
      <c r="E10" s="2"/>
      <c r="F10" s="122"/>
      <c r="G10" s="2"/>
      <c r="H10" s="2"/>
    </row>
    <row r="11" spans="1:11" ht="18.75" x14ac:dyDescent="0.25">
      <c r="A11" s="2">
        <v>1</v>
      </c>
      <c r="B11" s="30" t="s">
        <v>1002</v>
      </c>
      <c r="C11" s="2" t="s">
        <v>439</v>
      </c>
      <c r="E11" s="39">
        <v>0</v>
      </c>
      <c r="F11" s="122"/>
      <c r="G11" s="45"/>
      <c r="H11" s="2">
        <f>A11</f>
        <v>1</v>
      </c>
      <c r="K11" s="34"/>
    </row>
    <row r="12" spans="1:11" ht="16.149999999999999" customHeight="1" x14ac:dyDescent="0.25">
      <c r="A12" s="2">
        <f>+A11+1</f>
        <v>2</v>
      </c>
      <c r="E12" s="47"/>
      <c r="F12" s="122"/>
      <c r="G12" s="174"/>
      <c r="H12" s="2">
        <f>+H11+1</f>
        <v>2</v>
      </c>
    </row>
    <row r="13" spans="1:11" x14ac:dyDescent="0.25">
      <c r="A13" s="2">
        <f>+A12+1</f>
        <v>3</v>
      </c>
      <c r="B13" s="30" t="s">
        <v>393</v>
      </c>
      <c r="C13" s="27"/>
      <c r="D13" s="27"/>
      <c r="E13" s="434">
        <f>'Stmt AH'!E49</f>
        <v>0</v>
      </c>
      <c r="F13" s="167"/>
      <c r="G13" s="2" t="s">
        <v>1136</v>
      </c>
      <c r="H13" s="2">
        <f>+H12+1</f>
        <v>3</v>
      </c>
      <c r="I13" s="162"/>
    </row>
    <row r="14" spans="1:11" x14ac:dyDescent="0.25">
      <c r="A14" s="2">
        <f t="shared" ref="A14:A22" si="0">+A13+1</f>
        <v>4</v>
      </c>
      <c r="C14" s="27"/>
      <c r="D14" s="27"/>
      <c r="F14" s="122"/>
      <c r="G14" s="2"/>
      <c r="H14" s="2">
        <f t="shared" ref="H14:H22" si="1">+H13+1</f>
        <v>4</v>
      </c>
      <c r="I14" s="134"/>
    </row>
    <row r="15" spans="1:11" ht="16.5" thickBot="1" x14ac:dyDescent="0.3">
      <c r="A15" s="2">
        <f t="shared" si="0"/>
        <v>5</v>
      </c>
      <c r="B15" s="30" t="s">
        <v>441</v>
      </c>
      <c r="C15" s="27"/>
      <c r="D15" s="27"/>
      <c r="E15" s="22">
        <f>E11*E13</f>
        <v>0</v>
      </c>
      <c r="F15" s="122"/>
      <c r="G15" s="2" t="s">
        <v>455</v>
      </c>
      <c r="H15" s="2">
        <f t="shared" si="1"/>
        <v>5</v>
      </c>
    </row>
    <row r="16" spans="1:11" ht="17.25" thickTop="1" thickBot="1" x14ac:dyDescent="0.3">
      <c r="A16" s="2">
        <f t="shared" si="0"/>
        <v>6</v>
      </c>
      <c r="B16" s="398"/>
      <c r="C16" s="449"/>
      <c r="D16" s="449"/>
      <c r="E16" s="398"/>
      <c r="F16" s="398"/>
      <c r="G16" s="398"/>
      <c r="H16" s="2">
        <f t="shared" si="1"/>
        <v>6</v>
      </c>
    </row>
    <row r="17" spans="1:13" x14ac:dyDescent="0.25">
      <c r="A17" s="2">
        <f>+A16+1</f>
        <v>7</v>
      </c>
      <c r="C17" s="27"/>
      <c r="D17" s="27"/>
      <c r="H17" s="2">
        <f>+H16+1</f>
        <v>7</v>
      </c>
    </row>
    <row r="18" spans="1:13" ht="18.75" x14ac:dyDescent="0.25">
      <c r="A18" s="2">
        <f t="shared" ref="A18:A19" si="2">+A17+1</f>
        <v>8</v>
      </c>
      <c r="B18" s="30" t="s">
        <v>1004</v>
      </c>
      <c r="C18" s="2" t="s">
        <v>442</v>
      </c>
      <c r="E18" s="39">
        <v>0</v>
      </c>
      <c r="F18" s="122"/>
      <c r="G18" s="74"/>
      <c r="H18" s="2">
        <f t="shared" si="1"/>
        <v>8</v>
      </c>
      <c r="J18"/>
      <c r="K18"/>
      <c r="L18"/>
      <c r="M18"/>
    </row>
    <row r="19" spans="1:13" x14ac:dyDescent="0.25">
      <c r="A19" s="2">
        <f t="shared" si="2"/>
        <v>9</v>
      </c>
      <c r="E19" s="57"/>
      <c r="F19" s="122"/>
      <c r="G19" s="45"/>
      <c r="H19" s="2">
        <f t="shared" si="1"/>
        <v>9</v>
      </c>
    </row>
    <row r="20" spans="1:13" x14ac:dyDescent="0.25">
      <c r="A20" s="2">
        <f t="shared" ref="A20" si="3">+A19+1</f>
        <v>10</v>
      </c>
      <c r="B20" s="30" t="s">
        <v>262</v>
      </c>
      <c r="E20" s="434">
        <f>'Stmt AI'!E25</f>
        <v>0</v>
      </c>
      <c r="F20" s="122"/>
      <c r="G20" s="2" t="s">
        <v>263</v>
      </c>
      <c r="H20" s="2">
        <f t="shared" si="1"/>
        <v>10</v>
      </c>
      <c r="J20"/>
      <c r="K20"/>
    </row>
    <row r="21" spans="1:13" x14ac:dyDescent="0.25">
      <c r="A21" s="2">
        <f t="shared" ref="A21" si="4">+A20+1</f>
        <v>11</v>
      </c>
      <c r="E21" s="61"/>
      <c r="F21" s="122"/>
      <c r="G21" s="2"/>
      <c r="H21" s="2">
        <f t="shared" si="1"/>
        <v>11</v>
      </c>
    </row>
    <row r="22" spans="1:13" ht="16.5" thickBot="1" x14ac:dyDescent="0.3">
      <c r="A22" s="2">
        <f t="shared" si="0"/>
        <v>12</v>
      </c>
      <c r="B22" s="30" t="s">
        <v>443</v>
      </c>
      <c r="E22" s="22">
        <f>E18*E20</f>
        <v>0</v>
      </c>
      <c r="F22" s="122"/>
      <c r="G22" s="74" t="s">
        <v>1003</v>
      </c>
      <c r="H22" s="2">
        <f t="shared" si="1"/>
        <v>12</v>
      </c>
    </row>
    <row r="23" spans="1:13" ht="16.5" thickTop="1" x14ac:dyDescent="0.25">
      <c r="E23" s="8"/>
      <c r="F23" s="122"/>
      <c r="G23" s="175"/>
      <c r="H23" s="2"/>
      <c r="J23" s="161"/>
    </row>
    <row r="24" spans="1:13" x14ac:dyDescent="0.25">
      <c r="B24" s="30" t="s">
        <v>1</v>
      </c>
      <c r="E24" s="57"/>
      <c r="F24" s="57"/>
      <c r="J24" s="176"/>
    </row>
    <row r="25" spans="1:13" ht="18.75" x14ac:dyDescent="0.25">
      <c r="A25" s="132">
        <v>1</v>
      </c>
      <c r="B25" s="30" t="s">
        <v>915</v>
      </c>
      <c r="J25" s="161"/>
    </row>
    <row r="26" spans="1:13" ht="18.75" x14ac:dyDescent="0.25">
      <c r="A26" s="388">
        <v>2</v>
      </c>
      <c r="B26" s="30" t="s">
        <v>916</v>
      </c>
    </row>
    <row r="27" spans="1:13" x14ac:dyDescent="0.25">
      <c r="J27" s="177"/>
    </row>
    <row r="28" spans="1:13" x14ac:dyDescent="0.25">
      <c r="J28" s="177"/>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49"/>
  <sheetViews>
    <sheetView zoomScale="80" zoomScaleNormal="80" workbookViewId="0"/>
  </sheetViews>
  <sheetFormatPr defaultColWidth="8.7109375" defaultRowHeight="15.75" x14ac:dyDescent="0.25"/>
  <cols>
    <col min="1" max="1" width="5.28515625" style="2" bestFit="1" customWidth="1"/>
    <col min="2" max="2" width="79.42578125" style="30" customWidth="1"/>
    <col min="3" max="3" width="25.5703125" style="161" bestFit="1" customWidth="1"/>
    <col min="4" max="4" width="1.5703125" style="30" customWidth="1"/>
    <col min="5" max="5" width="16.7109375" style="30" customWidth="1"/>
    <col min="6" max="6" width="1.5703125" style="30" customWidth="1"/>
    <col min="7" max="7" width="16.7109375" style="30" customWidth="1"/>
    <col min="8" max="8" width="1.5703125" style="30" customWidth="1"/>
    <col min="9" max="9" width="39.42578125" style="30" bestFit="1" customWidth="1"/>
    <col min="10" max="10" width="5.28515625" style="30" customWidth="1"/>
    <col min="11" max="16384" width="8.7109375" style="30"/>
  </cols>
  <sheetData>
    <row r="1" spans="1:10" x14ac:dyDescent="0.25">
      <c r="H1" s="2"/>
      <c r="I1" s="2"/>
      <c r="J1" s="2"/>
    </row>
    <row r="2" spans="1:10" x14ac:dyDescent="0.25">
      <c r="B2" s="538" t="s">
        <v>0</v>
      </c>
      <c r="C2" s="546"/>
      <c r="D2" s="546"/>
      <c r="E2" s="546"/>
      <c r="F2" s="546"/>
      <c r="G2" s="546"/>
      <c r="H2" s="546"/>
      <c r="I2" s="546"/>
      <c r="J2" s="122"/>
    </row>
    <row r="3" spans="1:10" x14ac:dyDescent="0.25">
      <c r="B3" s="538" t="s">
        <v>444</v>
      </c>
      <c r="C3" s="546"/>
      <c r="D3" s="546"/>
      <c r="E3" s="546"/>
      <c r="F3" s="546"/>
      <c r="G3" s="546"/>
      <c r="H3" s="546"/>
      <c r="I3" s="546"/>
      <c r="J3" s="122"/>
    </row>
    <row r="4" spans="1:10" x14ac:dyDescent="0.25">
      <c r="B4" s="538" t="s">
        <v>445</v>
      </c>
      <c r="C4" s="546"/>
      <c r="D4" s="546"/>
      <c r="E4" s="546"/>
      <c r="F4" s="546"/>
      <c r="G4" s="546"/>
      <c r="H4" s="546"/>
      <c r="I4" s="546"/>
      <c r="J4" s="122"/>
    </row>
    <row r="5" spans="1:10" x14ac:dyDescent="0.25">
      <c r="B5" s="540" t="str">
        <f>'Stmt AD'!B5</f>
        <v>Base Period &amp; True-Up Period 12 - Months Ending December 31, xxxx</v>
      </c>
      <c r="C5" s="540"/>
      <c r="D5" s="540"/>
      <c r="E5" s="540"/>
      <c r="F5" s="540"/>
      <c r="G5" s="540"/>
      <c r="H5" s="540"/>
      <c r="I5" s="540"/>
      <c r="J5" s="122"/>
    </row>
    <row r="6" spans="1:10" x14ac:dyDescent="0.25">
      <c r="B6" s="534" t="s">
        <v>4</v>
      </c>
      <c r="C6" s="534"/>
      <c r="D6" s="534"/>
      <c r="E6" s="534"/>
      <c r="F6" s="534"/>
      <c r="G6" s="534"/>
      <c r="H6" s="534"/>
      <c r="I6" s="534"/>
      <c r="J6" s="1"/>
    </row>
    <row r="7" spans="1:10" x14ac:dyDescent="0.25">
      <c r="B7" s="2"/>
      <c r="D7" s="2"/>
      <c r="E7" s="2"/>
      <c r="F7" s="2"/>
      <c r="G7" s="2"/>
      <c r="H7" s="122"/>
      <c r="I7" s="122"/>
      <c r="J7" s="122"/>
    </row>
    <row r="8" spans="1:10" x14ac:dyDescent="0.25">
      <c r="A8" s="2" t="s">
        <v>5</v>
      </c>
      <c r="B8" s="122"/>
      <c r="C8" s="2" t="s">
        <v>234</v>
      </c>
      <c r="D8" s="2"/>
      <c r="E8" s="2" t="s">
        <v>446</v>
      </c>
      <c r="F8" s="2"/>
      <c r="G8" s="2" t="s">
        <v>447</v>
      </c>
      <c r="H8" s="122"/>
      <c r="I8" s="122"/>
      <c r="J8" s="2" t="s">
        <v>5</v>
      </c>
    </row>
    <row r="9" spans="1:10" x14ac:dyDescent="0.25">
      <c r="A9" s="2" t="s">
        <v>6</v>
      </c>
      <c r="B9" s="122"/>
      <c r="C9" s="394" t="s">
        <v>236</v>
      </c>
      <c r="D9" s="122"/>
      <c r="E9" s="395" t="s">
        <v>448</v>
      </c>
      <c r="F9" s="122"/>
      <c r="G9" s="395" t="s">
        <v>237</v>
      </c>
      <c r="H9" s="122"/>
      <c r="I9" s="394" t="s">
        <v>8</v>
      </c>
      <c r="J9" s="2" t="s">
        <v>6</v>
      </c>
    </row>
    <row r="10" spans="1:10" x14ac:dyDescent="0.25">
      <c r="B10" s="2"/>
      <c r="D10" s="2"/>
      <c r="E10" s="2"/>
      <c r="F10" s="2"/>
      <c r="G10" s="2"/>
      <c r="H10" s="2"/>
      <c r="I10" s="2"/>
      <c r="J10" s="2"/>
    </row>
    <row r="11" spans="1:10" ht="18.75" x14ac:dyDescent="0.25">
      <c r="A11" s="2">
        <v>1</v>
      </c>
      <c r="B11" s="30" t="s">
        <v>449</v>
      </c>
      <c r="C11" s="2" t="s">
        <v>450</v>
      </c>
      <c r="E11" s="47"/>
      <c r="F11" s="58"/>
      <c r="G11" s="39">
        <v>0</v>
      </c>
      <c r="H11" s="58"/>
      <c r="I11" s="45" t="s">
        <v>451</v>
      </c>
      <c r="J11" s="2">
        <f>A11</f>
        <v>1</v>
      </c>
    </row>
    <row r="12" spans="1:10" x14ac:dyDescent="0.25">
      <c r="A12" s="2">
        <f>+A11+1</f>
        <v>2</v>
      </c>
      <c r="C12" s="2"/>
      <c r="E12" s="57"/>
      <c r="F12" s="40"/>
      <c r="G12" s="40"/>
      <c r="H12" s="40"/>
      <c r="I12" s="45"/>
      <c r="J12" s="2">
        <f>+J11+1</f>
        <v>2</v>
      </c>
    </row>
    <row r="13" spans="1:10" x14ac:dyDescent="0.25">
      <c r="A13" s="2">
        <f t="shared" ref="A13:A44" si="0">+A12+1</f>
        <v>3</v>
      </c>
      <c r="B13" s="30" t="s">
        <v>452</v>
      </c>
      <c r="C13" s="2"/>
      <c r="E13" s="59"/>
      <c r="F13" s="60"/>
      <c r="G13" s="442">
        <f>'Stmt AD'!I45</f>
        <v>0</v>
      </c>
      <c r="H13" s="58"/>
      <c r="I13" s="45" t="s">
        <v>453</v>
      </c>
      <c r="J13" s="2">
        <f t="shared" ref="J13:J44" si="1">+J12+1</f>
        <v>3</v>
      </c>
    </row>
    <row r="14" spans="1:10" x14ac:dyDescent="0.25">
      <c r="A14" s="2">
        <f t="shared" si="0"/>
        <v>4</v>
      </c>
      <c r="C14" s="2"/>
      <c r="E14" s="57"/>
      <c r="F14" s="40"/>
      <c r="G14" s="57"/>
      <c r="H14" s="40"/>
      <c r="I14" s="45"/>
      <c r="J14" s="2">
        <f t="shared" si="1"/>
        <v>4</v>
      </c>
    </row>
    <row r="15" spans="1:10" ht="16.5" thickBot="1" x14ac:dyDescent="0.3">
      <c r="A15" s="2">
        <f t="shared" si="0"/>
        <v>5</v>
      </c>
      <c r="B15" s="30" t="s">
        <v>454</v>
      </c>
      <c r="C15" s="2"/>
      <c r="E15" s="62"/>
      <c r="F15" s="40"/>
      <c r="G15" s="64">
        <f>G11*G13</f>
        <v>0</v>
      </c>
      <c r="H15" s="58"/>
      <c r="I15" s="45" t="s">
        <v>455</v>
      </c>
      <c r="J15" s="2">
        <f t="shared" si="1"/>
        <v>5</v>
      </c>
    </row>
    <row r="16" spans="1:10" ht="16.5" thickTop="1" x14ac:dyDescent="0.25">
      <c r="A16" s="2">
        <f t="shared" si="0"/>
        <v>6</v>
      </c>
      <c r="C16" s="2"/>
      <c r="E16" s="4"/>
      <c r="F16" s="2"/>
      <c r="G16" s="2"/>
      <c r="H16" s="2"/>
      <c r="I16" s="45"/>
      <c r="J16" s="2">
        <f t="shared" si="1"/>
        <v>6</v>
      </c>
    </row>
    <row r="17" spans="1:10" ht="18.75" x14ac:dyDescent="0.25">
      <c r="A17" s="2">
        <f t="shared" si="0"/>
        <v>7</v>
      </c>
      <c r="B17" s="30" t="s">
        <v>456</v>
      </c>
      <c r="C17" s="2" t="s">
        <v>457</v>
      </c>
      <c r="D17" s="34"/>
      <c r="E17" s="47"/>
      <c r="F17" s="40"/>
      <c r="G17" s="450">
        <v>0</v>
      </c>
      <c r="H17" s="58"/>
      <c r="I17" s="45" t="s">
        <v>458</v>
      </c>
      <c r="J17" s="2">
        <f t="shared" si="1"/>
        <v>7</v>
      </c>
    </row>
    <row r="18" spans="1:10" x14ac:dyDescent="0.25">
      <c r="A18" s="2">
        <f t="shared" si="0"/>
        <v>8</v>
      </c>
      <c r="C18" s="2"/>
      <c r="E18" s="37"/>
      <c r="F18" s="40"/>
      <c r="G18" s="40"/>
      <c r="H18" s="40"/>
      <c r="I18" s="45"/>
      <c r="J18" s="2">
        <f t="shared" si="1"/>
        <v>8</v>
      </c>
    </row>
    <row r="19" spans="1:10" ht="16.5" thickBot="1" x14ac:dyDescent="0.3">
      <c r="A19" s="2">
        <f t="shared" si="0"/>
        <v>9</v>
      </c>
      <c r="B19" s="30" t="s">
        <v>459</v>
      </c>
      <c r="E19" s="47"/>
      <c r="F19" s="40"/>
      <c r="G19" s="64">
        <f>G13*G17</f>
        <v>0</v>
      </c>
      <c r="H19" s="58"/>
      <c r="I19" s="45" t="s">
        <v>460</v>
      </c>
      <c r="J19" s="2">
        <f t="shared" si="1"/>
        <v>9</v>
      </c>
    </row>
    <row r="20" spans="1:10" ht="16.5" thickTop="1" x14ac:dyDescent="0.25">
      <c r="A20" s="2">
        <f t="shared" si="0"/>
        <v>10</v>
      </c>
      <c r="E20" s="37"/>
      <c r="F20" s="40"/>
      <c r="G20" s="40"/>
      <c r="H20" s="40"/>
      <c r="I20" s="45"/>
      <c r="J20" s="2">
        <f t="shared" si="1"/>
        <v>10</v>
      </c>
    </row>
    <row r="21" spans="1:10" x14ac:dyDescent="0.25">
      <c r="A21" s="2">
        <f t="shared" si="0"/>
        <v>11</v>
      </c>
      <c r="B21" s="130" t="s">
        <v>461</v>
      </c>
      <c r="E21" s="37"/>
      <c r="F21" s="40"/>
      <c r="G21" s="40"/>
      <c r="H21" s="40"/>
      <c r="I21" s="45"/>
      <c r="J21" s="2">
        <f t="shared" si="1"/>
        <v>11</v>
      </c>
    </row>
    <row r="22" spans="1:10" x14ac:dyDescent="0.25">
      <c r="A22" s="2">
        <f t="shared" si="0"/>
        <v>12</v>
      </c>
      <c r="B22" s="30" t="s">
        <v>462</v>
      </c>
      <c r="E22" s="89">
        <f>'Stmt AH'!E15</f>
        <v>0</v>
      </c>
      <c r="F22" s="40"/>
      <c r="G22" s="47"/>
      <c r="H22" s="40"/>
      <c r="I22" s="45" t="s">
        <v>927</v>
      </c>
      <c r="J22" s="2">
        <f t="shared" si="1"/>
        <v>12</v>
      </c>
    </row>
    <row r="23" spans="1:10" x14ac:dyDescent="0.25">
      <c r="A23" s="2">
        <f t="shared" si="0"/>
        <v>13</v>
      </c>
      <c r="B23" s="30" t="s">
        <v>463</v>
      </c>
      <c r="E23" s="19">
        <f>'Stmt AH'!E30</f>
        <v>0</v>
      </c>
      <c r="F23" s="1"/>
      <c r="G23" s="37"/>
      <c r="H23" s="40"/>
      <c r="I23" s="45" t="s">
        <v>1135</v>
      </c>
      <c r="J23" s="2">
        <f t="shared" si="1"/>
        <v>13</v>
      </c>
    </row>
    <row r="24" spans="1:10" x14ac:dyDescent="0.25">
      <c r="A24" s="2">
        <f t="shared" si="0"/>
        <v>14</v>
      </c>
      <c r="B24" s="30" t="s">
        <v>464</v>
      </c>
      <c r="E24" s="451">
        <f>-'Stmt AH'!E20</f>
        <v>0</v>
      </c>
      <c r="F24" s="40"/>
      <c r="G24" s="37"/>
      <c r="H24" s="40"/>
      <c r="I24" s="45" t="s">
        <v>928</v>
      </c>
      <c r="J24" s="2">
        <f t="shared" si="1"/>
        <v>14</v>
      </c>
    </row>
    <row r="25" spans="1:10" x14ac:dyDescent="0.25">
      <c r="A25" s="2">
        <f t="shared" si="0"/>
        <v>15</v>
      </c>
      <c r="B25" s="30" t="s">
        <v>465</v>
      </c>
      <c r="E25" s="8">
        <f>SUM(E22:E24)</f>
        <v>0</v>
      </c>
      <c r="F25" s="1"/>
      <c r="G25" s="34"/>
      <c r="H25" s="45"/>
      <c r="I25" s="45" t="s">
        <v>466</v>
      </c>
      <c r="J25" s="2">
        <f t="shared" si="1"/>
        <v>15</v>
      </c>
    </row>
    <row r="26" spans="1:10" x14ac:dyDescent="0.25">
      <c r="A26" s="2">
        <f t="shared" si="0"/>
        <v>16</v>
      </c>
      <c r="F26" s="2"/>
      <c r="H26" s="2"/>
      <c r="I26" s="45"/>
      <c r="J26" s="2">
        <f t="shared" si="1"/>
        <v>16</v>
      </c>
    </row>
    <row r="27" spans="1:10" x14ac:dyDescent="0.25">
      <c r="A27" s="2">
        <f t="shared" si="0"/>
        <v>17</v>
      </c>
      <c r="B27" s="30" t="s">
        <v>467</v>
      </c>
      <c r="E27" s="423">
        <f>1/8</f>
        <v>0.125</v>
      </c>
      <c r="F27" s="2"/>
      <c r="G27" s="46"/>
      <c r="H27" s="2"/>
      <c r="I27" s="45" t="s">
        <v>468</v>
      </c>
      <c r="J27" s="2">
        <f t="shared" si="1"/>
        <v>17</v>
      </c>
    </row>
    <row r="28" spans="1:10" x14ac:dyDescent="0.25">
      <c r="A28" s="2">
        <f t="shared" si="0"/>
        <v>18</v>
      </c>
      <c r="E28" s="57" t="s">
        <v>1</v>
      </c>
      <c r="F28" s="40"/>
      <c r="G28" s="57"/>
      <c r="H28" s="40"/>
      <c r="I28" s="45"/>
      <c r="J28" s="2">
        <f t="shared" si="1"/>
        <v>18</v>
      </c>
    </row>
    <row r="29" spans="1:10" ht="16.5" thickBot="1" x14ac:dyDescent="0.3">
      <c r="A29" s="2">
        <f t="shared" si="0"/>
        <v>19</v>
      </c>
      <c r="B29" s="30" t="s">
        <v>469</v>
      </c>
      <c r="E29" s="64">
        <f>E25*E27</f>
        <v>0</v>
      </c>
      <c r="F29" s="1"/>
      <c r="G29" s="62"/>
      <c r="H29" s="40"/>
      <c r="I29" s="2" t="s">
        <v>470</v>
      </c>
      <c r="J29" s="2">
        <f t="shared" si="1"/>
        <v>19</v>
      </c>
    </row>
    <row r="30" spans="1:10" ht="16.5" thickTop="1" x14ac:dyDescent="0.25">
      <c r="A30" s="2">
        <f t="shared" si="0"/>
        <v>20</v>
      </c>
      <c r="E30" s="62"/>
      <c r="F30" s="58"/>
      <c r="G30" s="62"/>
      <c r="H30" s="40"/>
      <c r="I30" s="2"/>
      <c r="J30" s="2">
        <f t="shared" si="1"/>
        <v>20</v>
      </c>
    </row>
    <row r="31" spans="1:10" x14ac:dyDescent="0.25">
      <c r="A31" s="2">
        <f t="shared" si="0"/>
        <v>21</v>
      </c>
      <c r="B31" s="130" t="s">
        <v>471</v>
      </c>
      <c r="E31" s="37"/>
      <c r="F31" s="40"/>
      <c r="G31" s="40"/>
      <c r="H31" s="40"/>
      <c r="I31" s="45"/>
      <c r="J31" s="2">
        <f t="shared" si="1"/>
        <v>21</v>
      </c>
    </row>
    <row r="32" spans="1:10" x14ac:dyDescent="0.25">
      <c r="A32" s="2">
        <f t="shared" si="0"/>
        <v>22</v>
      </c>
      <c r="B32" s="30" t="s">
        <v>464</v>
      </c>
      <c r="E32" s="47">
        <f>E24</f>
        <v>0</v>
      </c>
      <c r="F32" s="40"/>
      <c r="G32" s="47"/>
      <c r="H32" s="40"/>
      <c r="I32" s="45" t="s">
        <v>472</v>
      </c>
      <c r="J32" s="2">
        <f t="shared" si="1"/>
        <v>22</v>
      </c>
    </row>
    <row r="33" spans="1:10" x14ac:dyDescent="0.25">
      <c r="A33" s="2">
        <f t="shared" si="0"/>
        <v>23</v>
      </c>
      <c r="E33" s="85"/>
      <c r="F33" s="40"/>
      <c r="G33" s="47"/>
      <c r="H33" s="40"/>
      <c r="I33" s="45"/>
      <c r="J33" s="2">
        <f t="shared" si="1"/>
        <v>23</v>
      </c>
    </row>
    <row r="34" spans="1:10" x14ac:dyDescent="0.25">
      <c r="A34" s="2">
        <f t="shared" si="0"/>
        <v>24</v>
      </c>
      <c r="B34" s="30" t="s">
        <v>467</v>
      </c>
      <c r="E34" s="452">
        <f>E27</f>
        <v>0.125</v>
      </c>
      <c r="F34" s="2"/>
      <c r="G34" s="46"/>
      <c r="H34" s="2"/>
      <c r="I34" s="45" t="s">
        <v>473</v>
      </c>
      <c r="J34" s="2">
        <f t="shared" si="1"/>
        <v>24</v>
      </c>
    </row>
    <row r="35" spans="1:10" x14ac:dyDescent="0.25">
      <c r="A35" s="2">
        <f t="shared" si="0"/>
        <v>25</v>
      </c>
      <c r="E35" s="46"/>
      <c r="F35" s="2"/>
      <c r="G35" s="46"/>
      <c r="H35" s="2"/>
      <c r="I35" s="45"/>
      <c r="J35" s="2">
        <f t="shared" si="1"/>
        <v>25</v>
      </c>
    </row>
    <row r="36" spans="1:10" x14ac:dyDescent="0.25">
      <c r="A36" s="2">
        <f t="shared" si="0"/>
        <v>26</v>
      </c>
      <c r="B36" s="30" t="s">
        <v>474</v>
      </c>
      <c r="E36" s="424">
        <f>E32*E34</f>
        <v>0</v>
      </c>
      <c r="F36" s="2"/>
      <c r="G36" s="46"/>
      <c r="H36" s="2"/>
      <c r="I36" s="2" t="s">
        <v>475</v>
      </c>
      <c r="J36" s="2">
        <f t="shared" si="1"/>
        <v>26</v>
      </c>
    </row>
    <row r="37" spans="1:10" x14ac:dyDescent="0.25">
      <c r="A37" s="2">
        <f t="shared" si="0"/>
        <v>27</v>
      </c>
      <c r="J37" s="2">
        <f t="shared" si="1"/>
        <v>27</v>
      </c>
    </row>
    <row r="38" spans="1:10" ht="18.75" x14ac:dyDescent="0.25">
      <c r="A38" s="2">
        <f t="shared" si="0"/>
        <v>28</v>
      </c>
      <c r="B38" s="31" t="s">
        <v>971</v>
      </c>
      <c r="C38" s="2"/>
      <c r="E38" s="401">
        <f>IFERROR('Stmt AV'!G158,0)</f>
        <v>0</v>
      </c>
      <c r="F38" s="1"/>
      <c r="I38" s="2" t="s">
        <v>1052</v>
      </c>
      <c r="J38" s="2">
        <f t="shared" si="1"/>
        <v>28</v>
      </c>
    </row>
    <row r="39" spans="1:10" x14ac:dyDescent="0.25">
      <c r="A39" s="2">
        <f t="shared" si="0"/>
        <v>29</v>
      </c>
      <c r="B39" s="31"/>
      <c r="C39" s="2"/>
      <c r="E39" s="24"/>
      <c r="F39" s="1"/>
      <c r="I39" s="2"/>
      <c r="J39" s="2">
        <f t="shared" si="1"/>
        <v>29</v>
      </c>
    </row>
    <row r="40" spans="1:10" ht="19.5" thickBot="1" x14ac:dyDescent="0.3">
      <c r="A40" s="2">
        <f t="shared" si="0"/>
        <v>30</v>
      </c>
      <c r="B40" s="30" t="s">
        <v>1070</v>
      </c>
      <c r="C40" s="2"/>
      <c r="E40" s="484">
        <f>E36*E38</f>
        <v>0</v>
      </c>
      <c r="F40" s="1"/>
      <c r="I40" s="2" t="s">
        <v>1006</v>
      </c>
      <c r="J40" s="2">
        <f t="shared" si="1"/>
        <v>30</v>
      </c>
    </row>
    <row r="41" spans="1:10" ht="16.5" thickTop="1" x14ac:dyDescent="0.25">
      <c r="A41" s="2">
        <f t="shared" si="0"/>
        <v>31</v>
      </c>
      <c r="C41" s="2"/>
      <c r="E41" s="24"/>
      <c r="F41" s="1"/>
      <c r="I41" s="154"/>
      <c r="J41" s="2">
        <f t="shared" si="1"/>
        <v>31</v>
      </c>
    </row>
    <row r="42" spans="1:10" ht="18.75" x14ac:dyDescent="0.25">
      <c r="A42" s="2">
        <f t="shared" si="0"/>
        <v>32</v>
      </c>
      <c r="B42" s="31" t="s">
        <v>973</v>
      </c>
      <c r="C42" s="2"/>
      <c r="E42" s="401">
        <f>IFERROR('Stmt AV'!G198,0)</f>
        <v>0</v>
      </c>
      <c r="F42" s="1"/>
      <c r="I42" s="2" t="s">
        <v>1054</v>
      </c>
      <c r="J42" s="2">
        <f t="shared" si="1"/>
        <v>32</v>
      </c>
    </row>
    <row r="43" spans="1:10" x14ac:dyDescent="0.25">
      <c r="A43" s="2">
        <f t="shared" si="0"/>
        <v>33</v>
      </c>
      <c r="C43" s="2"/>
      <c r="E43" s="24"/>
      <c r="F43" s="1"/>
      <c r="I43" s="2"/>
      <c r="J43" s="2">
        <f t="shared" si="1"/>
        <v>33</v>
      </c>
    </row>
    <row r="44" spans="1:10" ht="19.5" thickBot="1" x14ac:dyDescent="0.3">
      <c r="A44" s="2">
        <f t="shared" si="0"/>
        <v>34</v>
      </c>
      <c r="B44" s="30" t="s">
        <v>1071</v>
      </c>
      <c r="C44" s="2"/>
      <c r="E44" s="484">
        <f>E36*E42</f>
        <v>0</v>
      </c>
      <c r="F44" s="1"/>
      <c r="I44" s="2" t="s">
        <v>1072</v>
      </c>
      <c r="J44" s="2">
        <f t="shared" si="1"/>
        <v>34</v>
      </c>
    </row>
    <row r="45" spans="1:10" ht="16.5" thickTop="1" x14ac:dyDescent="0.25">
      <c r="C45" s="2"/>
      <c r="E45" s="62"/>
      <c r="I45" s="2"/>
      <c r="J45" s="2"/>
    </row>
    <row r="46" spans="1:10" x14ac:dyDescent="0.25">
      <c r="C46" s="2"/>
    </row>
    <row r="47" spans="1:10" ht="18.75" x14ac:dyDescent="0.25">
      <c r="A47" s="132">
        <v>1</v>
      </c>
      <c r="B47" s="30" t="s">
        <v>476</v>
      </c>
      <c r="C47" s="2"/>
    </row>
    <row r="48" spans="1:10" ht="18.75" x14ac:dyDescent="0.25">
      <c r="A48" s="132">
        <v>2</v>
      </c>
      <c r="B48" s="30" t="s">
        <v>477</v>
      </c>
      <c r="C48" s="2"/>
    </row>
    <row r="49" spans="1:2" x14ac:dyDescent="0.25">
      <c r="A49" s="122"/>
      <c r="B49" s="1"/>
    </row>
  </sheetData>
  <mergeCells count="5">
    <mergeCell ref="B2:I2"/>
    <mergeCell ref="B3:I3"/>
    <mergeCell ref="B4:I4"/>
    <mergeCell ref="B5:I5"/>
    <mergeCell ref="B6:I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7109375" defaultRowHeight="15.75" x14ac:dyDescent="0.25"/>
  <cols>
    <col min="1" max="1" width="5.28515625" style="2" customWidth="1"/>
    <col min="2" max="2" width="52.5703125" style="30" customWidth="1"/>
    <col min="3" max="3" width="21.28515625" style="30" customWidth="1"/>
    <col min="4" max="4" width="1.5703125" style="30" customWidth="1"/>
    <col min="5" max="5" width="16.7109375" style="30" customWidth="1"/>
    <col min="6" max="6" width="1.5703125" style="30" customWidth="1"/>
    <col min="7" max="7" width="34.5703125" style="30" customWidth="1"/>
    <col min="8" max="8" width="5.28515625" style="2" customWidth="1"/>
    <col min="9" max="16384" width="8.7109375" style="30"/>
  </cols>
  <sheetData>
    <row r="1" spans="1:8" x14ac:dyDescent="0.25">
      <c r="C1" s="2"/>
      <c r="D1" s="2"/>
    </row>
    <row r="2" spans="1:8" x14ac:dyDescent="0.25">
      <c r="B2" s="538" t="s">
        <v>0</v>
      </c>
      <c r="C2" s="546"/>
      <c r="D2" s="546"/>
      <c r="E2" s="546"/>
      <c r="F2" s="546"/>
      <c r="G2" s="546"/>
    </row>
    <row r="3" spans="1:8" x14ac:dyDescent="0.25">
      <c r="B3" s="538" t="s">
        <v>478</v>
      </c>
      <c r="C3" s="539"/>
      <c r="D3" s="539"/>
      <c r="E3" s="539"/>
      <c r="F3" s="539"/>
      <c r="G3" s="539"/>
    </row>
    <row r="4" spans="1:8" x14ac:dyDescent="0.25">
      <c r="B4" s="538" t="s">
        <v>479</v>
      </c>
      <c r="C4" s="539"/>
      <c r="D4" s="539"/>
      <c r="E4" s="539"/>
      <c r="F4" s="539"/>
      <c r="G4" s="539"/>
    </row>
    <row r="5" spans="1:8" x14ac:dyDescent="0.25">
      <c r="B5" s="540" t="str">
        <f>'Stmt AD'!B5</f>
        <v>Base Period &amp; True-Up Period 12 - Months Ending December 31, xxxx</v>
      </c>
      <c r="C5" s="540"/>
      <c r="D5" s="541"/>
      <c r="E5" s="541"/>
      <c r="F5" s="541"/>
      <c r="G5" s="541"/>
    </row>
    <row r="6" spans="1:8" x14ac:dyDescent="0.25">
      <c r="B6" s="534" t="s">
        <v>4</v>
      </c>
      <c r="C6" s="539"/>
      <c r="D6" s="539"/>
      <c r="E6" s="539"/>
      <c r="F6" s="539"/>
      <c r="G6" s="539"/>
    </row>
    <row r="7" spans="1:8" x14ac:dyDescent="0.25">
      <c r="B7" s="2"/>
      <c r="C7" s="2"/>
      <c r="D7" s="2"/>
    </row>
    <row r="8" spans="1:8" x14ac:dyDescent="0.25">
      <c r="A8" s="2" t="s">
        <v>5</v>
      </c>
      <c r="B8" s="122"/>
      <c r="C8" s="2" t="s">
        <v>234</v>
      </c>
      <c r="D8" s="2"/>
      <c r="E8" s="2" t="s">
        <v>447</v>
      </c>
      <c r="F8" s="122"/>
      <c r="H8" s="2" t="s">
        <v>5</v>
      </c>
    </row>
    <row r="9" spans="1:8" x14ac:dyDescent="0.25">
      <c r="A9" s="2" t="s">
        <v>6</v>
      </c>
      <c r="B9" s="122"/>
      <c r="C9" s="394" t="s">
        <v>236</v>
      </c>
      <c r="D9" s="122"/>
      <c r="E9" s="395" t="s">
        <v>237</v>
      </c>
      <c r="F9" s="122"/>
      <c r="G9" s="394" t="s">
        <v>8</v>
      </c>
      <c r="H9" s="2" t="s">
        <v>6</v>
      </c>
    </row>
    <row r="10" spans="1:8" x14ac:dyDescent="0.25">
      <c r="C10" s="141"/>
      <c r="D10" s="141"/>
      <c r="E10" s="141"/>
      <c r="F10" s="141"/>
      <c r="G10" s="141"/>
    </row>
    <row r="11" spans="1:8" ht="19.5" thickBot="1" x14ac:dyDescent="0.3">
      <c r="A11" s="2">
        <v>1</v>
      </c>
      <c r="B11" s="30" t="s">
        <v>480</v>
      </c>
      <c r="C11" s="47"/>
      <c r="D11" s="40"/>
      <c r="E11" s="65">
        <v>0</v>
      </c>
      <c r="F11" s="40"/>
      <c r="G11" s="45" t="s">
        <v>481</v>
      </c>
      <c r="H11" s="2">
        <f>A11</f>
        <v>1</v>
      </c>
    </row>
    <row r="12" spans="1:8" ht="16.5" thickTop="1" x14ac:dyDescent="0.25">
      <c r="C12" s="2"/>
      <c r="D12" s="2"/>
    </row>
    <row r="13" spans="1:8" x14ac:dyDescent="0.25">
      <c r="C13" s="2"/>
      <c r="D13" s="2"/>
    </row>
    <row r="14" spans="1:8" ht="18.75" x14ac:dyDescent="0.25">
      <c r="A14" s="144">
        <v>1</v>
      </c>
      <c r="B14" s="30" t="s">
        <v>482</v>
      </c>
      <c r="C14" s="2"/>
      <c r="D14" s="2"/>
    </row>
    <row r="15" spans="1:8" ht="18.75" x14ac:dyDescent="0.25">
      <c r="A15" s="144"/>
      <c r="B15" s="30" t="s">
        <v>483</v>
      </c>
      <c r="C15" s="2"/>
      <c r="D15" s="2"/>
    </row>
    <row r="16" spans="1:8" x14ac:dyDescent="0.25">
      <c r="C16" s="2"/>
      <c r="D16" s="2"/>
    </row>
    <row r="17" spans="3:4" x14ac:dyDescent="0.25">
      <c r="C17" s="2"/>
      <c r="D17" s="2"/>
    </row>
    <row r="18" spans="3:4" x14ac:dyDescent="0.25">
      <c r="C18" s="2"/>
      <c r="D18" s="2"/>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7109375" defaultRowHeight="15.75" x14ac:dyDescent="0.25"/>
  <cols>
    <col min="1" max="1" width="5.28515625" style="30" customWidth="1"/>
    <col min="2" max="2" width="55.28515625" style="30" customWidth="1"/>
    <col min="3" max="3" width="24" style="30" customWidth="1"/>
    <col min="4" max="4" width="1.5703125" style="30" customWidth="1"/>
    <col min="5" max="5" width="16.7109375" style="30" customWidth="1"/>
    <col min="6" max="6" width="1.5703125" style="30" customWidth="1"/>
    <col min="7" max="7" width="34.5703125" style="30" customWidth="1"/>
    <col min="8" max="8" width="5.28515625" style="30" customWidth="1"/>
    <col min="9" max="16384" width="8.7109375" style="30"/>
  </cols>
  <sheetData>
    <row r="1" spans="1:8" x14ac:dyDescent="0.25">
      <c r="A1" s="2"/>
      <c r="E1" s="57"/>
      <c r="F1" s="57"/>
      <c r="G1" s="2"/>
      <c r="H1" s="2"/>
    </row>
    <row r="2" spans="1:8" x14ac:dyDescent="0.25">
      <c r="A2" s="2"/>
      <c r="B2" s="538" t="s">
        <v>0</v>
      </c>
      <c r="C2" s="538"/>
      <c r="D2" s="538"/>
      <c r="E2" s="538"/>
      <c r="F2" s="538"/>
      <c r="G2" s="538"/>
      <c r="H2" s="2"/>
    </row>
    <row r="3" spans="1:8" x14ac:dyDescent="0.25">
      <c r="A3" s="2"/>
      <c r="B3" s="538" t="s">
        <v>484</v>
      </c>
      <c r="C3" s="538"/>
      <c r="D3" s="538"/>
      <c r="E3" s="538"/>
      <c r="F3" s="538"/>
      <c r="G3" s="538"/>
      <c r="H3" s="2"/>
    </row>
    <row r="4" spans="1:8" x14ac:dyDescent="0.25">
      <c r="A4" s="2"/>
      <c r="B4" s="538" t="s">
        <v>485</v>
      </c>
      <c r="C4" s="538"/>
      <c r="D4" s="538"/>
      <c r="E4" s="538"/>
      <c r="F4" s="538"/>
      <c r="G4" s="538"/>
      <c r="H4" s="2"/>
    </row>
    <row r="5" spans="1:8" x14ac:dyDescent="0.25">
      <c r="A5" s="2"/>
      <c r="B5" s="540" t="str">
        <f>'Stmt AD'!B5</f>
        <v>Base Period &amp; True-Up Period 12 - Months Ending December 31, xxxx</v>
      </c>
      <c r="C5" s="540"/>
      <c r="D5" s="540"/>
      <c r="E5" s="540"/>
      <c r="F5" s="540"/>
      <c r="G5" s="540"/>
      <c r="H5" s="2"/>
    </row>
    <row r="6" spans="1:8" x14ac:dyDescent="0.25">
      <c r="A6" s="2"/>
      <c r="B6" s="534" t="s">
        <v>4</v>
      </c>
      <c r="C6" s="535"/>
      <c r="D6" s="535"/>
      <c r="E6" s="535"/>
      <c r="F6" s="535"/>
      <c r="G6" s="535"/>
      <c r="H6" s="2"/>
    </row>
    <row r="7" spans="1:8" x14ac:dyDescent="0.25">
      <c r="A7" s="2"/>
      <c r="B7" s="2"/>
      <c r="C7" s="2"/>
      <c r="D7" s="2"/>
      <c r="E7" s="2"/>
      <c r="F7" s="2"/>
      <c r="G7" s="2"/>
      <c r="H7" s="2"/>
    </row>
    <row r="8" spans="1:8" x14ac:dyDescent="0.25">
      <c r="A8" s="2" t="s">
        <v>5</v>
      </c>
      <c r="B8" s="2"/>
      <c r="C8" s="2" t="s">
        <v>234</v>
      </c>
      <c r="D8" s="2"/>
      <c r="E8" s="2"/>
      <c r="F8" s="2"/>
      <c r="G8" s="2"/>
      <c r="H8" s="2" t="s">
        <v>5</v>
      </c>
    </row>
    <row r="9" spans="1:8" x14ac:dyDescent="0.25">
      <c r="A9" s="2" t="s">
        <v>6</v>
      </c>
      <c r="C9" s="394" t="s">
        <v>236</v>
      </c>
      <c r="E9" s="394" t="s">
        <v>7</v>
      </c>
      <c r="F9" s="57"/>
      <c r="G9" s="394" t="s">
        <v>8</v>
      </c>
      <c r="H9" s="2" t="s">
        <v>6</v>
      </c>
    </row>
    <row r="10" spans="1:8" x14ac:dyDescent="0.25">
      <c r="A10" s="2"/>
      <c r="E10" s="57"/>
      <c r="F10" s="57"/>
      <c r="G10" s="2"/>
      <c r="H10" s="2"/>
    </row>
    <row r="11" spans="1:8" x14ac:dyDescent="0.25">
      <c r="A11" s="2">
        <f>+A10+1</f>
        <v>1</v>
      </c>
      <c r="B11" s="30" t="s">
        <v>486</v>
      </c>
      <c r="C11" s="2" t="s">
        <v>487</v>
      </c>
      <c r="E11" s="244">
        <v>0</v>
      </c>
      <c r="F11" s="57"/>
      <c r="G11" s="165"/>
      <c r="H11" s="2">
        <f>A11</f>
        <v>1</v>
      </c>
    </row>
    <row r="12" spans="1:8" x14ac:dyDescent="0.25">
      <c r="A12" s="2">
        <f>+A11+1</f>
        <v>2</v>
      </c>
      <c r="E12" s="57"/>
      <c r="F12" s="57"/>
      <c r="G12" s="2"/>
      <c r="H12" s="2">
        <f>+H11+1</f>
        <v>2</v>
      </c>
    </row>
    <row r="13" spans="1:8" ht="16.5" thickBot="1" x14ac:dyDescent="0.3">
      <c r="A13" s="2">
        <f>+A12+1</f>
        <v>3</v>
      </c>
      <c r="B13" s="30" t="s">
        <v>488</v>
      </c>
      <c r="E13" s="36">
        <f>E11</f>
        <v>0</v>
      </c>
      <c r="F13" s="34"/>
      <c r="G13" s="2" t="s">
        <v>489</v>
      </c>
      <c r="H13" s="2">
        <f>+H12+1</f>
        <v>3</v>
      </c>
    </row>
    <row r="14" spans="1:8" ht="16.5" thickTop="1" x14ac:dyDescent="0.25"/>
    <row r="18" spans="2:2" x14ac:dyDescent="0.25">
      <c r="B18" s="35"/>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7109375" defaultRowHeight="15.75" x14ac:dyDescent="0.25"/>
  <cols>
    <col min="1" max="1" width="5.28515625" style="2" bestFit="1" customWidth="1"/>
    <col min="2" max="2" width="68.7109375" style="30" customWidth="1"/>
    <col min="3" max="3" width="25.42578125" style="30" bestFit="1" customWidth="1"/>
    <col min="4" max="4" width="1.5703125" style="30" customWidth="1"/>
    <col min="5" max="5" width="16.7109375" style="30" customWidth="1"/>
    <col min="6" max="6" width="1.5703125" style="30" customWidth="1"/>
    <col min="7" max="7" width="34.5703125" style="30" customWidth="1"/>
    <col min="8" max="8" width="5.28515625" style="30" customWidth="1"/>
    <col min="9" max="9" width="8.7109375" style="30"/>
    <col min="10" max="10" width="20.42578125" style="30" bestFit="1" customWidth="1"/>
    <col min="11" max="16384" width="8.7109375" style="30"/>
  </cols>
  <sheetData>
    <row r="1" spans="1:8" x14ac:dyDescent="0.25">
      <c r="E1" s="57"/>
      <c r="F1" s="57"/>
      <c r="G1" s="2"/>
      <c r="H1" s="2"/>
    </row>
    <row r="2" spans="1:8" x14ac:dyDescent="0.25">
      <c r="B2" s="538" t="s">
        <v>0</v>
      </c>
      <c r="C2" s="538"/>
      <c r="D2" s="538"/>
      <c r="E2" s="538"/>
      <c r="F2" s="538"/>
      <c r="G2" s="538"/>
      <c r="H2" s="2"/>
    </row>
    <row r="3" spans="1:8" x14ac:dyDescent="0.25">
      <c r="B3" s="538" t="s">
        <v>490</v>
      </c>
      <c r="C3" s="538"/>
      <c r="D3" s="538"/>
      <c r="E3" s="538"/>
      <c r="F3" s="538"/>
      <c r="G3" s="538"/>
      <c r="H3" s="2"/>
    </row>
    <row r="4" spans="1:8" x14ac:dyDescent="0.25">
      <c r="B4" s="538" t="s">
        <v>491</v>
      </c>
      <c r="C4" s="538"/>
      <c r="D4" s="538"/>
      <c r="E4" s="538"/>
      <c r="F4" s="538"/>
      <c r="G4" s="538"/>
      <c r="H4" s="2"/>
    </row>
    <row r="5" spans="1:8" x14ac:dyDescent="0.25">
      <c r="B5" s="540" t="str">
        <f>'Stmt AD'!B5</f>
        <v>Base Period &amp; True-Up Period 12 - Months Ending December 31, xxxx</v>
      </c>
      <c r="C5" s="540"/>
      <c r="D5" s="540"/>
      <c r="E5" s="540"/>
      <c r="F5" s="540"/>
      <c r="G5" s="540"/>
      <c r="H5" s="2"/>
    </row>
    <row r="6" spans="1:8" x14ac:dyDescent="0.25">
      <c r="B6" s="534" t="s">
        <v>4</v>
      </c>
      <c r="C6" s="535"/>
      <c r="D6" s="535"/>
      <c r="E6" s="535"/>
      <c r="F6" s="535"/>
      <c r="G6" s="535"/>
      <c r="H6" s="2"/>
    </row>
    <row r="7" spans="1:8" x14ac:dyDescent="0.25">
      <c r="B7" s="2"/>
      <c r="C7" s="2"/>
      <c r="D7" s="2"/>
      <c r="E7" s="2"/>
      <c r="F7" s="2"/>
      <c r="G7" s="2"/>
      <c r="H7" s="2"/>
    </row>
    <row r="8" spans="1:8" x14ac:dyDescent="0.25">
      <c r="A8" s="2" t="s">
        <v>5</v>
      </c>
      <c r="C8" s="2" t="s">
        <v>234</v>
      </c>
      <c r="E8" s="2"/>
      <c r="F8" s="2"/>
      <c r="G8" s="2"/>
      <c r="H8" s="2" t="s">
        <v>5</v>
      </c>
    </row>
    <row r="9" spans="1:8" x14ac:dyDescent="0.25">
      <c r="A9" s="2" t="s">
        <v>6</v>
      </c>
      <c r="B9" s="30" t="s">
        <v>1</v>
      </c>
      <c r="C9" s="394" t="s">
        <v>236</v>
      </c>
      <c r="E9" s="394" t="s">
        <v>7</v>
      </c>
      <c r="F9" s="240"/>
      <c r="G9" s="394" t="s">
        <v>8</v>
      </c>
      <c r="H9" s="2" t="s">
        <v>6</v>
      </c>
    </row>
    <row r="10" spans="1:8" x14ac:dyDescent="0.25">
      <c r="E10" s="57"/>
      <c r="F10" s="57"/>
      <c r="G10" s="2"/>
      <c r="H10" s="2"/>
    </row>
    <row r="11" spans="1:8" ht="18.75" x14ac:dyDescent="0.25">
      <c r="A11" s="2">
        <f>+A10+1</f>
        <v>1</v>
      </c>
      <c r="B11" s="30" t="s">
        <v>492</v>
      </c>
      <c r="C11" s="2" t="s">
        <v>493</v>
      </c>
      <c r="E11" s="66">
        <v>0</v>
      </c>
      <c r="F11" s="240"/>
      <c r="G11" s="240"/>
      <c r="H11" s="2">
        <f>A11</f>
        <v>1</v>
      </c>
    </row>
    <row r="12" spans="1:8" x14ac:dyDescent="0.25">
      <c r="A12" s="2">
        <f>+A11+1</f>
        <v>2</v>
      </c>
      <c r="E12" s="57"/>
      <c r="F12" s="57"/>
      <c r="G12" s="240"/>
      <c r="H12" s="2">
        <f>+H11+1</f>
        <v>2</v>
      </c>
    </row>
    <row r="13" spans="1:8" x14ac:dyDescent="0.25">
      <c r="A13" s="2">
        <f>+A12+1</f>
        <v>3</v>
      </c>
      <c r="B13" s="30" t="s">
        <v>494</v>
      </c>
      <c r="E13" s="57"/>
      <c r="F13" s="240"/>
      <c r="G13" s="240"/>
      <c r="H13" s="2">
        <f>+H12+1</f>
        <v>3</v>
      </c>
    </row>
    <row r="14" spans="1:8" x14ac:dyDescent="0.25">
      <c r="A14" s="2">
        <f t="shared" ref="A14:A19" si="0">+A13+1</f>
        <v>4</v>
      </c>
      <c r="B14" s="31" t="s">
        <v>495</v>
      </c>
      <c r="C14" s="2"/>
      <c r="E14" s="41">
        <f>'AR-1'!G18</f>
        <v>0</v>
      </c>
      <c r="F14" s="240"/>
      <c r="G14" s="2" t="s">
        <v>496</v>
      </c>
      <c r="H14" s="2">
        <f t="shared" ref="H14:H19" si="1">+H13+1</f>
        <v>4</v>
      </c>
    </row>
    <row r="15" spans="1:8" x14ac:dyDescent="0.25">
      <c r="A15" s="2">
        <f t="shared" si="0"/>
        <v>5</v>
      </c>
      <c r="B15" s="31" t="s">
        <v>497</v>
      </c>
      <c r="C15" s="2"/>
      <c r="E15" s="41">
        <f>'AR-1'!G25</f>
        <v>0</v>
      </c>
      <c r="F15" s="240"/>
      <c r="G15" s="2" t="s">
        <v>498</v>
      </c>
      <c r="H15" s="2">
        <f t="shared" si="1"/>
        <v>5</v>
      </c>
    </row>
    <row r="16" spans="1:8" x14ac:dyDescent="0.25">
      <c r="A16" s="2">
        <f t="shared" si="0"/>
        <v>6</v>
      </c>
      <c r="B16" s="31" t="s">
        <v>499</v>
      </c>
      <c r="C16" s="2"/>
      <c r="E16" s="416">
        <f>'AR-1'!G33</f>
        <v>0</v>
      </c>
      <c r="F16" s="240"/>
      <c r="G16" s="2" t="s">
        <v>500</v>
      </c>
      <c r="H16" s="2">
        <f t="shared" si="1"/>
        <v>6</v>
      </c>
    </row>
    <row r="17" spans="1:8" x14ac:dyDescent="0.25">
      <c r="A17" s="2">
        <f t="shared" si="0"/>
        <v>7</v>
      </c>
      <c r="B17" s="31" t="s">
        <v>501</v>
      </c>
      <c r="C17" s="2"/>
      <c r="E17" s="454">
        <f>SUM(E14:E16)</f>
        <v>0</v>
      </c>
      <c r="F17" s="240"/>
      <c r="G17" s="2" t="s">
        <v>502</v>
      </c>
      <c r="H17" s="2">
        <f t="shared" si="1"/>
        <v>7</v>
      </c>
    </row>
    <row r="18" spans="1:8" x14ac:dyDescent="0.25">
      <c r="A18" s="2">
        <f t="shared" si="0"/>
        <v>8</v>
      </c>
      <c r="E18" s="4"/>
      <c r="F18" s="4"/>
      <c r="G18" s="43"/>
      <c r="H18" s="2">
        <f t="shared" si="1"/>
        <v>8</v>
      </c>
    </row>
    <row r="19" spans="1:8" ht="16.5" thickBot="1" x14ac:dyDescent="0.3">
      <c r="A19" s="2">
        <f t="shared" si="0"/>
        <v>9</v>
      </c>
      <c r="B19" s="30" t="s">
        <v>503</v>
      </c>
      <c r="E19" s="36">
        <f>E11+E17</f>
        <v>0</v>
      </c>
      <c r="F19" s="34"/>
      <c r="G19" s="2" t="s">
        <v>504</v>
      </c>
      <c r="H19" s="2">
        <f t="shared" si="1"/>
        <v>9</v>
      </c>
    </row>
    <row r="20" spans="1:8" ht="16.5" thickTop="1" x14ac:dyDescent="0.25">
      <c r="E20" s="34"/>
      <c r="F20" s="34"/>
      <c r="G20" s="2"/>
      <c r="H20" s="2"/>
    </row>
    <row r="21" spans="1:8" x14ac:dyDescent="0.25">
      <c r="H21" s="2"/>
    </row>
    <row r="22" spans="1:8" ht="18.75" x14ac:dyDescent="0.25">
      <c r="A22" s="132">
        <v>1</v>
      </c>
      <c r="B22" s="30" t="s">
        <v>505</v>
      </c>
      <c r="H22" s="2"/>
    </row>
    <row r="23" spans="1:8" ht="18.75" x14ac:dyDescent="0.25">
      <c r="A23" s="144"/>
      <c r="B23" s="31"/>
      <c r="H23" s="2"/>
    </row>
    <row r="24" spans="1:8" x14ac:dyDescent="0.25">
      <c r="B24" s="31"/>
      <c r="H24" s="2"/>
    </row>
    <row r="25" spans="1:8" x14ac:dyDescent="0.25">
      <c r="B25" s="290"/>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zoomScale="80" zoomScaleNormal="80" workbookViewId="0"/>
  </sheetViews>
  <sheetFormatPr defaultColWidth="8.5703125" defaultRowHeight="15.75" x14ac:dyDescent="0.25"/>
  <cols>
    <col min="1" max="1" width="5.42578125" style="2" customWidth="1"/>
    <col min="2" max="2" width="50.7109375" style="30" customWidth="1"/>
    <col min="3" max="3" width="20.28515625" style="30" customWidth="1"/>
    <col min="4" max="4" width="1.5703125" style="30" customWidth="1"/>
    <col min="5" max="5" width="21.28515625" style="30" bestFit="1" customWidth="1"/>
    <col min="6" max="6" width="1.5703125" style="30" customWidth="1"/>
    <col min="7" max="7" width="23.42578125" style="30" bestFit="1" customWidth="1"/>
    <col min="8" max="8" width="62.5703125" style="30" customWidth="1"/>
    <col min="9" max="9" width="5.42578125" style="2" customWidth="1"/>
    <col min="10" max="10" width="9.7109375" style="30" bestFit="1" customWidth="1"/>
    <col min="11" max="11" width="10.42578125" style="30" customWidth="1"/>
    <col min="12" max="16384" width="8.5703125" style="30"/>
  </cols>
  <sheetData>
    <row r="2" spans="1:11" x14ac:dyDescent="0.25">
      <c r="B2" s="538" t="s">
        <v>0</v>
      </c>
      <c r="C2" s="538"/>
      <c r="D2" s="538"/>
      <c r="E2" s="538"/>
      <c r="F2" s="538"/>
      <c r="G2" s="538"/>
      <c r="H2" s="538"/>
    </row>
    <row r="3" spans="1:11" x14ac:dyDescent="0.25">
      <c r="B3" s="538" t="s">
        <v>506</v>
      </c>
      <c r="C3" s="538"/>
      <c r="D3" s="538"/>
      <c r="E3" s="538"/>
      <c r="F3" s="538"/>
      <c r="G3" s="538"/>
      <c r="H3" s="538"/>
    </row>
    <row r="4" spans="1:11" x14ac:dyDescent="0.25">
      <c r="B4" s="538" t="s">
        <v>507</v>
      </c>
      <c r="C4" s="538"/>
      <c r="D4" s="538"/>
      <c r="E4" s="538"/>
      <c r="F4" s="538"/>
      <c r="G4" s="538"/>
      <c r="H4" s="538"/>
    </row>
    <row r="5" spans="1:11" x14ac:dyDescent="0.25">
      <c r="B5" s="538" t="s">
        <v>1089</v>
      </c>
      <c r="C5" s="538"/>
      <c r="D5" s="538"/>
      <c r="E5" s="538"/>
      <c r="F5" s="538"/>
      <c r="G5" s="538"/>
      <c r="H5" s="538"/>
    </row>
    <row r="6" spans="1:11" ht="15.75" customHeight="1" x14ac:dyDescent="0.25">
      <c r="B6" s="534" t="s">
        <v>4</v>
      </c>
      <c r="C6" s="534"/>
      <c r="D6" s="534"/>
      <c r="E6" s="534"/>
      <c r="F6" s="534"/>
      <c r="G6" s="534"/>
      <c r="H6" s="534"/>
    </row>
    <row r="8" spans="1:11" x14ac:dyDescent="0.25">
      <c r="B8" s="1"/>
      <c r="C8" s="140" t="s">
        <v>208</v>
      </c>
      <c r="D8" s="140"/>
      <c r="E8" s="140" t="s">
        <v>209</v>
      </c>
      <c r="F8" s="140"/>
      <c r="G8" s="140" t="s">
        <v>508</v>
      </c>
      <c r="H8" s="140"/>
    </row>
    <row r="9" spans="1:11" ht="18.75" x14ac:dyDescent="0.25">
      <c r="A9" s="2" t="s">
        <v>5</v>
      </c>
      <c r="B9" s="1"/>
      <c r="C9" s="140" t="s">
        <v>330</v>
      </c>
      <c r="D9" s="412"/>
      <c r="E9" s="140" t="s">
        <v>329</v>
      </c>
      <c r="F9" s="140"/>
      <c r="G9" s="140"/>
      <c r="H9" s="140"/>
      <c r="I9" s="2" t="s">
        <v>5</v>
      </c>
    </row>
    <row r="10" spans="1:11" x14ac:dyDescent="0.25">
      <c r="A10" s="2" t="s">
        <v>6</v>
      </c>
      <c r="B10" s="437" t="s">
        <v>282</v>
      </c>
      <c r="C10" s="292" t="s">
        <v>333</v>
      </c>
      <c r="D10" s="292"/>
      <c r="E10" s="292" t="s">
        <v>332</v>
      </c>
      <c r="F10" s="292"/>
      <c r="G10" s="437" t="s">
        <v>198</v>
      </c>
      <c r="H10" s="437" t="s">
        <v>8</v>
      </c>
      <c r="I10" s="2" t="s">
        <v>6</v>
      </c>
    </row>
    <row r="11" spans="1:11" x14ac:dyDescent="0.25">
      <c r="B11" s="1"/>
      <c r="C11" s="155"/>
      <c r="D11" s="155"/>
      <c r="E11" s="155"/>
      <c r="F11" s="155"/>
      <c r="G11" s="74"/>
      <c r="H11" s="74"/>
    </row>
    <row r="12" spans="1:11" x14ac:dyDescent="0.25">
      <c r="A12" s="2">
        <v>1</v>
      </c>
      <c r="B12" s="31" t="s">
        <v>334</v>
      </c>
      <c r="C12" s="73"/>
      <c r="D12" s="73"/>
      <c r="E12" s="73"/>
      <c r="F12" s="73"/>
      <c r="G12" s="74"/>
      <c r="H12" s="74"/>
      <c r="I12" s="2">
        <f>A12</f>
        <v>1</v>
      </c>
    </row>
    <row r="13" spans="1:11" x14ac:dyDescent="0.25">
      <c r="A13" s="2">
        <f t="shared" ref="A13:A18" si="0">A12+1</f>
        <v>2</v>
      </c>
      <c r="B13" s="31" t="s">
        <v>335</v>
      </c>
      <c r="C13" s="34">
        <f>-SUM('Order 864-3'!I15:I16)</f>
        <v>0</v>
      </c>
      <c r="D13" s="34"/>
      <c r="E13" s="34">
        <f>-SUM('Order 864-3'!H15:H17,'Order 864-3'!H19)</f>
        <v>0</v>
      </c>
      <c r="F13" s="71"/>
      <c r="G13" s="34">
        <f>SUM(C13:E13)</f>
        <v>0</v>
      </c>
      <c r="H13" s="241" t="s">
        <v>280</v>
      </c>
      <c r="I13" s="2">
        <f t="shared" ref="I13:I18" si="1">I12+1</f>
        <v>2</v>
      </c>
      <c r="K13" s="134"/>
    </row>
    <row r="14" spans="1:11" x14ac:dyDescent="0.25">
      <c r="A14" s="2">
        <f t="shared" si="0"/>
        <v>3</v>
      </c>
      <c r="B14" s="31" t="s">
        <v>509</v>
      </c>
      <c r="C14" s="4">
        <f>-'Order 864-3'!I27</f>
        <v>0</v>
      </c>
      <c r="D14" s="4"/>
      <c r="E14" s="4">
        <f>-SUM('Order 864-3'!H27,'Order 864-3'!F27)</f>
        <v>0</v>
      </c>
      <c r="F14" s="4"/>
      <c r="G14" s="4">
        <f>SUM(C14:E14)</f>
        <v>0</v>
      </c>
      <c r="H14" s="241" t="s">
        <v>280</v>
      </c>
      <c r="I14" s="2">
        <f t="shared" si="1"/>
        <v>3</v>
      </c>
    </row>
    <row r="15" spans="1:11" x14ac:dyDescent="0.25">
      <c r="A15" s="2">
        <f t="shared" si="0"/>
        <v>4</v>
      </c>
      <c r="B15" s="374"/>
      <c r="C15" s="4">
        <v>0</v>
      </c>
      <c r="D15" s="4"/>
      <c r="E15" s="4">
        <v>0</v>
      </c>
      <c r="F15" s="4"/>
      <c r="G15" s="4">
        <f>SUM(C15:E15)</f>
        <v>0</v>
      </c>
      <c r="H15" s="375"/>
      <c r="I15" s="2">
        <f t="shared" si="1"/>
        <v>4</v>
      </c>
    </row>
    <row r="16" spans="1:11" x14ac:dyDescent="0.25">
      <c r="A16" s="2">
        <f t="shared" si="0"/>
        <v>5</v>
      </c>
      <c r="B16" s="31"/>
      <c r="C16" s="4">
        <v>0</v>
      </c>
      <c r="D16" s="4"/>
      <c r="E16" s="4">
        <v>0</v>
      </c>
      <c r="F16" s="4"/>
      <c r="G16" s="4">
        <f>SUM(C16:E16)</f>
        <v>0</v>
      </c>
      <c r="H16" s="4"/>
      <c r="I16" s="2">
        <f t="shared" si="1"/>
        <v>5</v>
      </c>
    </row>
    <row r="17" spans="1:11" x14ac:dyDescent="0.25">
      <c r="A17" s="2">
        <f t="shared" si="0"/>
        <v>6</v>
      </c>
      <c r="C17" s="4">
        <v>0</v>
      </c>
      <c r="D17" s="4"/>
      <c r="E17" s="4">
        <v>0</v>
      </c>
      <c r="F17" s="4"/>
      <c r="G17" s="4">
        <f>SUM(C17:E17)</f>
        <v>0</v>
      </c>
      <c r="H17" s="4"/>
      <c r="I17" s="2">
        <f t="shared" si="1"/>
        <v>6</v>
      </c>
    </row>
    <row r="18" spans="1:11" ht="19.5" thickBot="1" x14ac:dyDescent="0.3">
      <c r="A18" s="2">
        <f t="shared" si="0"/>
        <v>7</v>
      </c>
      <c r="B18" s="156" t="s">
        <v>510</v>
      </c>
      <c r="C18" s="72">
        <f>SUM(C13:C17)</f>
        <v>0</v>
      </c>
      <c r="D18" s="42"/>
      <c r="E18" s="72">
        <f>SUM(E13:E17)</f>
        <v>0</v>
      </c>
      <c r="F18" s="4"/>
      <c r="G18" s="72">
        <f>SUM(G13:G17)</f>
        <v>0</v>
      </c>
      <c r="H18" s="43" t="s">
        <v>338</v>
      </c>
      <c r="I18" s="2">
        <f t="shared" si="1"/>
        <v>7</v>
      </c>
      <c r="J18" s="171"/>
    </row>
    <row r="19" spans="1:11" ht="16.5" thickTop="1" x14ac:dyDescent="0.25">
      <c r="A19" s="2">
        <f t="shared" ref="A19:A35" si="2">A18+1</f>
        <v>8</v>
      </c>
      <c r="C19" s="68"/>
      <c r="D19" s="68"/>
      <c r="E19" s="68"/>
      <c r="F19" s="68"/>
      <c r="G19" s="405"/>
      <c r="H19" s="68"/>
      <c r="I19" s="2">
        <f t="shared" ref="I19:I35" si="3">I18+1</f>
        <v>8</v>
      </c>
    </row>
    <row r="20" spans="1:11" x14ac:dyDescent="0.25">
      <c r="A20" s="2">
        <f t="shared" si="2"/>
        <v>9</v>
      </c>
      <c r="B20" s="31" t="s">
        <v>339</v>
      </c>
      <c r="C20" s="73"/>
      <c r="D20" s="73"/>
      <c r="E20" s="73"/>
      <c r="F20" s="73"/>
      <c r="G20" s="74"/>
      <c r="H20" s="74"/>
      <c r="I20" s="2">
        <f t="shared" si="3"/>
        <v>9</v>
      </c>
    </row>
    <row r="21" spans="1:11" x14ac:dyDescent="0.25">
      <c r="A21" s="2">
        <f t="shared" si="2"/>
        <v>10</v>
      </c>
      <c r="B21" s="288" t="s">
        <v>336</v>
      </c>
      <c r="C21" s="34">
        <f>-SUM('Order 864-3'!G29:G30, 'Order 864-3'!I29:I30,'Order 864-3'!G37,'Order 864-3'!I37,'Order 864-3'!G40,'Order 864-3'!I40)</f>
        <v>0</v>
      </c>
      <c r="D21" s="34"/>
      <c r="E21" s="34">
        <f>-SUM('Order 864-3'!F29:F30, 'Order 864-3'!H29:H30,'Order 864-3'!F37,'Order 864-3'!H37,'Order 864-3'!F40,'Order 864-3'!H40)</f>
        <v>0</v>
      </c>
      <c r="F21" s="34"/>
      <c r="G21" s="34">
        <f>SUM(C21:E21)</f>
        <v>0</v>
      </c>
      <c r="H21" s="415" t="s">
        <v>511</v>
      </c>
      <c r="I21" s="2">
        <f t="shared" si="3"/>
        <v>10</v>
      </c>
      <c r="K21" s="134"/>
    </row>
    <row r="22" spans="1:11" x14ac:dyDescent="0.25">
      <c r="A22" s="2">
        <f t="shared" si="2"/>
        <v>11</v>
      </c>
      <c r="C22" s="4">
        <v>0</v>
      </c>
      <c r="D22" s="4"/>
      <c r="E22" s="4">
        <v>0</v>
      </c>
      <c r="F22" s="4"/>
      <c r="G22" s="4">
        <f>SUM(C22:E22)</f>
        <v>0</v>
      </c>
      <c r="H22" s="4"/>
      <c r="I22" s="2">
        <f t="shared" si="3"/>
        <v>11</v>
      </c>
    </row>
    <row r="23" spans="1:11" x14ac:dyDescent="0.25">
      <c r="A23" s="2">
        <f t="shared" si="2"/>
        <v>12</v>
      </c>
      <c r="C23" s="4">
        <v>0</v>
      </c>
      <c r="D23" s="4"/>
      <c r="E23" s="4">
        <v>0</v>
      </c>
      <c r="F23" s="4"/>
      <c r="G23" s="4">
        <f>SUM(C23:E23)</f>
        <v>0</v>
      </c>
      <c r="H23" s="4"/>
      <c r="I23" s="2">
        <f t="shared" si="3"/>
        <v>12</v>
      </c>
    </row>
    <row r="24" spans="1:11" x14ac:dyDescent="0.25">
      <c r="A24" s="2">
        <f t="shared" si="2"/>
        <v>13</v>
      </c>
      <c r="C24" s="4">
        <v>0</v>
      </c>
      <c r="D24" s="4"/>
      <c r="E24" s="4">
        <v>0</v>
      </c>
      <c r="F24" s="4"/>
      <c r="G24" s="4">
        <f>SUM(C24:E24)</f>
        <v>0</v>
      </c>
      <c r="H24" s="4"/>
      <c r="I24" s="2">
        <f t="shared" si="3"/>
        <v>13</v>
      </c>
    </row>
    <row r="25" spans="1:11" ht="16.5" thickBot="1" x14ac:dyDescent="0.3">
      <c r="A25" s="2">
        <f t="shared" si="2"/>
        <v>14</v>
      </c>
      <c r="B25" s="156" t="s">
        <v>340</v>
      </c>
      <c r="C25" s="72">
        <f>SUM(C21:C24)</f>
        <v>0</v>
      </c>
      <c r="D25" s="42"/>
      <c r="E25" s="72">
        <f>SUM(E21:E24)</f>
        <v>0</v>
      </c>
      <c r="F25" s="4"/>
      <c r="G25" s="72">
        <f>SUM(G21:G24)</f>
        <v>0</v>
      </c>
      <c r="H25" s="43" t="s">
        <v>341</v>
      </c>
      <c r="I25" s="2">
        <f t="shared" si="3"/>
        <v>14</v>
      </c>
    </row>
    <row r="26" spans="1:11" ht="16.5" thickTop="1" x14ac:dyDescent="0.25">
      <c r="A26" s="2">
        <f t="shared" si="2"/>
        <v>15</v>
      </c>
      <c r="I26" s="2">
        <f t="shared" si="3"/>
        <v>15</v>
      </c>
    </row>
    <row r="27" spans="1:11" x14ac:dyDescent="0.25">
      <c r="A27" s="2">
        <f t="shared" si="2"/>
        <v>16</v>
      </c>
      <c r="B27" s="31" t="s">
        <v>342</v>
      </c>
      <c r="C27" s="73"/>
      <c r="D27" s="73"/>
      <c r="E27" s="73"/>
      <c r="F27" s="73"/>
      <c r="G27" s="74"/>
      <c r="H27" s="2"/>
      <c r="I27" s="2">
        <f t="shared" si="3"/>
        <v>16</v>
      </c>
    </row>
    <row r="28" spans="1:11" x14ac:dyDescent="0.25">
      <c r="A28" s="2">
        <f t="shared" si="2"/>
        <v>17</v>
      </c>
      <c r="B28" s="31" t="s">
        <v>335</v>
      </c>
      <c r="C28" s="34">
        <f>-SUM('Order 864-3'!I21:I22)</f>
        <v>0</v>
      </c>
      <c r="D28" s="34"/>
      <c r="E28" s="34">
        <f>-SUM('Order 864-3'!H21:H22)</f>
        <v>0</v>
      </c>
      <c r="F28" s="71"/>
      <c r="G28" s="34">
        <f>SUM(C28:E28)</f>
        <v>0</v>
      </c>
      <c r="H28" s="241" t="s">
        <v>280</v>
      </c>
      <c r="I28" s="2">
        <f t="shared" si="3"/>
        <v>17</v>
      </c>
    </row>
    <row r="29" spans="1:11" x14ac:dyDescent="0.25">
      <c r="A29" s="2">
        <f t="shared" si="2"/>
        <v>18</v>
      </c>
      <c r="B29" s="31"/>
      <c r="C29" s="4">
        <v>0</v>
      </c>
      <c r="D29" s="4"/>
      <c r="E29" s="4">
        <v>0</v>
      </c>
      <c r="F29" s="4"/>
      <c r="G29" s="4">
        <f>SUM(C29:E29)</f>
        <v>0</v>
      </c>
      <c r="H29" s="2"/>
      <c r="I29" s="2">
        <f t="shared" si="3"/>
        <v>18</v>
      </c>
    </row>
    <row r="30" spans="1:11" x14ac:dyDescent="0.25">
      <c r="A30" s="2">
        <f t="shared" si="2"/>
        <v>19</v>
      </c>
      <c r="B30" s="31"/>
      <c r="C30" s="4">
        <v>0</v>
      </c>
      <c r="D30" s="4"/>
      <c r="E30" s="4">
        <v>0</v>
      </c>
      <c r="F30" s="4"/>
      <c r="G30" s="4">
        <f>SUM(C30:E30)</f>
        <v>0</v>
      </c>
      <c r="H30" s="4"/>
      <c r="I30" s="2">
        <f t="shared" si="3"/>
        <v>19</v>
      </c>
    </row>
    <row r="31" spans="1:11" x14ac:dyDescent="0.25">
      <c r="A31" s="2">
        <f t="shared" si="2"/>
        <v>20</v>
      </c>
      <c r="B31" s="31"/>
      <c r="C31" s="4">
        <v>0</v>
      </c>
      <c r="D31" s="4"/>
      <c r="E31" s="4">
        <v>0</v>
      </c>
      <c r="F31" s="4"/>
      <c r="G31" s="4">
        <f>SUM(C31:E31)</f>
        <v>0</v>
      </c>
      <c r="H31" s="4"/>
      <c r="I31" s="2">
        <f t="shared" si="3"/>
        <v>20</v>
      </c>
    </row>
    <row r="32" spans="1:11" x14ac:dyDescent="0.25">
      <c r="A32" s="2">
        <f t="shared" si="2"/>
        <v>21</v>
      </c>
      <c r="B32" s="31"/>
      <c r="C32" s="4">
        <v>0</v>
      </c>
      <c r="D32" s="4"/>
      <c r="E32" s="4">
        <v>0</v>
      </c>
      <c r="F32" s="4"/>
      <c r="G32" s="4">
        <f>SUM(C32:E32)</f>
        <v>0</v>
      </c>
      <c r="H32" s="4"/>
      <c r="I32" s="2">
        <f t="shared" si="3"/>
        <v>21</v>
      </c>
    </row>
    <row r="33" spans="1:9" ht="16.5" thickBot="1" x14ac:dyDescent="0.3">
      <c r="A33" s="2">
        <f t="shared" si="2"/>
        <v>22</v>
      </c>
      <c r="B33" s="156" t="s">
        <v>343</v>
      </c>
      <c r="C33" s="72">
        <f>SUM(C28:C32)</f>
        <v>0</v>
      </c>
      <c r="D33" s="42"/>
      <c r="E33" s="72">
        <f>SUM(E28:E32)</f>
        <v>0</v>
      </c>
      <c r="F33" s="4"/>
      <c r="G33" s="72">
        <f>SUM(G28:G32)</f>
        <v>0</v>
      </c>
      <c r="H33" s="43" t="s">
        <v>344</v>
      </c>
      <c r="I33" s="2">
        <f t="shared" si="3"/>
        <v>22</v>
      </c>
    </row>
    <row r="34" spans="1:9" ht="16.5" thickTop="1" x14ac:dyDescent="0.25">
      <c r="A34" s="2">
        <f t="shared" si="2"/>
        <v>23</v>
      </c>
      <c r="I34" s="2">
        <f t="shared" si="3"/>
        <v>23</v>
      </c>
    </row>
    <row r="35" spans="1:9" ht="16.5" thickBot="1" x14ac:dyDescent="0.3">
      <c r="A35" s="2">
        <f t="shared" si="2"/>
        <v>24</v>
      </c>
      <c r="B35" s="1" t="s">
        <v>512</v>
      </c>
      <c r="C35" s="72">
        <f>+C18+C25+C33</f>
        <v>0</v>
      </c>
      <c r="D35" s="42"/>
      <c r="E35" s="72">
        <f>+E18+E25+E33</f>
        <v>0</v>
      </c>
      <c r="G35" s="72">
        <f>+G18+G25+G33</f>
        <v>0</v>
      </c>
      <c r="H35" s="43" t="s">
        <v>346</v>
      </c>
      <c r="I35" s="2">
        <f t="shared" si="3"/>
        <v>24</v>
      </c>
    </row>
    <row r="36" spans="1:9" ht="16.5" thickTop="1" x14ac:dyDescent="0.25">
      <c r="B36" s="1"/>
      <c r="C36" s="42"/>
      <c r="D36" s="42"/>
      <c r="E36" s="42"/>
      <c r="G36" s="42"/>
      <c r="H36" s="43"/>
    </row>
    <row r="38" spans="1:9" ht="18.75" x14ac:dyDescent="0.25">
      <c r="A38" s="132">
        <v>1</v>
      </c>
      <c r="B38" s="30" t="s">
        <v>347</v>
      </c>
    </row>
    <row r="39" spans="1:9" ht="18.75" x14ac:dyDescent="0.25">
      <c r="A39" s="132">
        <v>2</v>
      </c>
      <c r="B39" s="30" t="s">
        <v>513</v>
      </c>
    </row>
    <row r="40" spans="1:9" ht="18.75" x14ac:dyDescent="0.25">
      <c r="A40" s="132">
        <v>3</v>
      </c>
      <c r="B40" s="30" t="s">
        <v>514</v>
      </c>
    </row>
    <row r="41" spans="1:9" ht="18.75" x14ac:dyDescent="0.25">
      <c r="A41" s="144">
        <v>4</v>
      </c>
      <c r="B41" s="389" t="s">
        <v>1114</v>
      </c>
    </row>
    <row r="42" spans="1:9" x14ac:dyDescent="0.25">
      <c r="B42" s="389" t="s">
        <v>1115</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7109375" defaultRowHeight="15.75" x14ac:dyDescent="0.25"/>
  <cols>
    <col min="1" max="1" width="5.28515625" style="2" bestFit="1" customWidth="1"/>
    <col min="2" max="2" width="68.7109375" style="30" customWidth="1"/>
    <col min="3" max="3" width="24" style="30" customWidth="1"/>
    <col min="4" max="4" width="1.5703125" style="30" customWidth="1"/>
    <col min="5" max="5" width="16.7109375" style="30" customWidth="1"/>
    <col min="6" max="6" width="1.5703125" style="30" customWidth="1"/>
    <col min="7" max="7" width="34.5703125" style="30" customWidth="1"/>
    <col min="8" max="8" width="5.28515625" style="30" customWidth="1"/>
    <col min="9" max="9" width="8.7109375" style="30"/>
    <col min="10" max="10" width="20.42578125" style="30" bestFit="1" customWidth="1"/>
    <col min="11" max="16384" width="8.7109375" style="30"/>
  </cols>
  <sheetData>
    <row r="1" spans="1:8" x14ac:dyDescent="0.25">
      <c r="E1" s="57"/>
      <c r="F1" s="57"/>
      <c r="G1" s="2"/>
      <c r="H1" s="2"/>
    </row>
    <row r="2" spans="1:8" x14ac:dyDescent="0.25">
      <c r="B2" s="538" t="s">
        <v>0</v>
      </c>
      <c r="C2" s="538"/>
      <c r="D2" s="538"/>
      <c r="E2" s="538"/>
      <c r="F2" s="538"/>
      <c r="G2" s="538"/>
      <c r="H2" s="2"/>
    </row>
    <row r="3" spans="1:8" x14ac:dyDescent="0.25">
      <c r="B3" s="538" t="s">
        <v>515</v>
      </c>
      <c r="C3" s="538"/>
      <c r="D3" s="538"/>
      <c r="E3" s="538"/>
      <c r="F3" s="538"/>
      <c r="G3" s="538"/>
      <c r="H3" s="2"/>
    </row>
    <row r="4" spans="1:8" x14ac:dyDescent="0.25">
      <c r="B4" s="538" t="s">
        <v>516</v>
      </c>
      <c r="C4" s="538"/>
      <c r="D4" s="538"/>
      <c r="E4" s="538"/>
      <c r="F4" s="538"/>
      <c r="G4" s="538"/>
      <c r="H4" s="2"/>
    </row>
    <row r="5" spans="1:8" x14ac:dyDescent="0.25">
      <c r="B5" s="540" t="str">
        <f>'Stmt AD'!B5</f>
        <v>Base Period &amp; True-Up Period 12 - Months Ending December 31, xxxx</v>
      </c>
      <c r="C5" s="540"/>
      <c r="D5" s="540"/>
      <c r="E5" s="540"/>
      <c r="F5" s="540"/>
      <c r="G5" s="540"/>
      <c r="H5" s="2"/>
    </row>
    <row r="6" spans="1:8" x14ac:dyDescent="0.25">
      <c r="B6" s="534" t="s">
        <v>4</v>
      </c>
      <c r="C6" s="535"/>
      <c r="D6" s="535"/>
      <c r="E6" s="535"/>
      <c r="F6" s="535"/>
      <c r="G6" s="535"/>
      <c r="H6" s="2"/>
    </row>
    <row r="7" spans="1:8" x14ac:dyDescent="0.25">
      <c r="B7" s="2"/>
      <c r="C7" s="2"/>
      <c r="D7" s="2"/>
      <c r="E7" s="2"/>
      <c r="F7" s="2"/>
      <c r="G7" s="2"/>
      <c r="H7" s="2"/>
    </row>
    <row r="8" spans="1:8" x14ac:dyDescent="0.25">
      <c r="A8" s="2" t="s">
        <v>5</v>
      </c>
      <c r="C8" s="2" t="s">
        <v>234</v>
      </c>
      <c r="E8" s="2"/>
      <c r="F8" s="2"/>
      <c r="G8" s="2"/>
      <c r="H8" s="2" t="s">
        <v>5</v>
      </c>
    </row>
    <row r="9" spans="1:8" x14ac:dyDescent="0.25">
      <c r="A9" s="2" t="s">
        <v>6</v>
      </c>
      <c r="B9" s="30" t="s">
        <v>1</v>
      </c>
      <c r="C9" s="394" t="s">
        <v>236</v>
      </c>
      <c r="E9" s="394" t="s">
        <v>7</v>
      </c>
      <c r="F9" s="240"/>
      <c r="G9" s="394" t="s">
        <v>8</v>
      </c>
      <c r="H9" s="2" t="s">
        <v>6</v>
      </c>
    </row>
    <row r="10" spans="1:8" x14ac:dyDescent="0.25">
      <c r="E10" s="57"/>
      <c r="F10" s="57"/>
      <c r="G10" s="2"/>
      <c r="H10" s="2"/>
    </row>
    <row r="11" spans="1:8" ht="18.75" x14ac:dyDescent="0.25">
      <c r="A11" s="2">
        <f>+A10+1</f>
        <v>1</v>
      </c>
      <c r="B11" s="30" t="s">
        <v>492</v>
      </c>
      <c r="C11" s="2"/>
      <c r="E11" s="66">
        <v>0</v>
      </c>
      <c r="F11" s="240"/>
      <c r="G11" s="240"/>
      <c r="H11" s="2">
        <f>A11</f>
        <v>1</v>
      </c>
    </row>
    <row r="12" spans="1:8" x14ac:dyDescent="0.25">
      <c r="A12" s="2">
        <f>+A11+1</f>
        <v>2</v>
      </c>
      <c r="E12" s="57"/>
      <c r="F12" s="57"/>
      <c r="G12" s="240"/>
      <c r="H12" s="2">
        <f>+H11+1</f>
        <v>2</v>
      </c>
    </row>
    <row r="13" spans="1:8" x14ac:dyDescent="0.25">
      <c r="A13" s="2">
        <f>+A12+1</f>
        <v>3</v>
      </c>
      <c r="B13" s="30" t="s">
        <v>494</v>
      </c>
      <c r="E13" s="57"/>
      <c r="F13" s="240"/>
      <c r="G13" s="240"/>
      <c r="H13" s="2">
        <f>+H12+1</f>
        <v>3</v>
      </c>
    </row>
    <row r="14" spans="1:8" x14ac:dyDescent="0.25">
      <c r="A14" s="2">
        <f t="shared" ref="A14:A19" si="0">+A13+1</f>
        <v>4</v>
      </c>
      <c r="B14" s="31" t="s">
        <v>495</v>
      </c>
      <c r="C14" s="2"/>
      <c r="E14" s="41">
        <f>'AT-1'!G18</f>
        <v>0</v>
      </c>
      <c r="F14" s="240"/>
      <c r="G14" s="2" t="s">
        <v>517</v>
      </c>
      <c r="H14" s="2">
        <f t="shared" ref="H14:H19" si="1">+H13+1</f>
        <v>4</v>
      </c>
    </row>
    <row r="15" spans="1:8" x14ac:dyDescent="0.25">
      <c r="A15" s="2">
        <f t="shared" si="0"/>
        <v>5</v>
      </c>
      <c r="B15" s="31" t="s">
        <v>497</v>
      </c>
      <c r="C15" s="2"/>
      <c r="E15" s="41">
        <f>'AT-1'!G25</f>
        <v>0</v>
      </c>
      <c r="F15" s="240"/>
      <c r="G15" s="2" t="s">
        <v>518</v>
      </c>
      <c r="H15" s="2">
        <f t="shared" si="1"/>
        <v>5</v>
      </c>
    </row>
    <row r="16" spans="1:8" x14ac:dyDescent="0.25">
      <c r="A16" s="2">
        <f t="shared" si="0"/>
        <v>6</v>
      </c>
      <c r="B16" s="31" t="s">
        <v>499</v>
      </c>
      <c r="C16" s="2"/>
      <c r="E16" s="416">
        <f>'AT-1'!G33</f>
        <v>0</v>
      </c>
      <c r="F16" s="240"/>
      <c r="G16" s="2" t="s">
        <v>519</v>
      </c>
      <c r="H16" s="2">
        <f t="shared" si="1"/>
        <v>6</v>
      </c>
    </row>
    <row r="17" spans="1:8" x14ac:dyDescent="0.25">
      <c r="A17" s="2">
        <f t="shared" si="0"/>
        <v>7</v>
      </c>
      <c r="B17" s="31" t="s">
        <v>501</v>
      </c>
      <c r="C17" s="2"/>
      <c r="E17" s="454">
        <f>SUM(E14:E16)</f>
        <v>0</v>
      </c>
      <c r="F17" s="240"/>
      <c r="G17" s="2" t="s">
        <v>502</v>
      </c>
      <c r="H17" s="2">
        <f t="shared" si="1"/>
        <v>7</v>
      </c>
    </row>
    <row r="18" spans="1:8" x14ac:dyDescent="0.25">
      <c r="A18" s="2">
        <f t="shared" si="0"/>
        <v>8</v>
      </c>
      <c r="E18" s="4"/>
      <c r="F18" s="4"/>
      <c r="G18" s="43"/>
      <c r="H18" s="2">
        <f t="shared" si="1"/>
        <v>8</v>
      </c>
    </row>
    <row r="19" spans="1:8" ht="16.5" thickBot="1" x14ac:dyDescent="0.3">
      <c r="A19" s="2">
        <f t="shared" si="0"/>
        <v>9</v>
      </c>
      <c r="B19" s="30" t="s">
        <v>520</v>
      </c>
      <c r="E19" s="36">
        <f>E11+E17</f>
        <v>0</v>
      </c>
      <c r="F19" s="34"/>
      <c r="G19" s="2" t="s">
        <v>504</v>
      </c>
      <c r="H19" s="2">
        <f t="shared" si="1"/>
        <v>9</v>
      </c>
    </row>
    <row r="20" spans="1:8" ht="16.5" thickTop="1" x14ac:dyDescent="0.25">
      <c r="E20" s="34"/>
      <c r="F20" s="34"/>
      <c r="G20" s="2"/>
      <c r="H20" s="2"/>
    </row>
    <row r="21" spans="1:8" x14ac:dyDescent="0.25">
      <c r="H21" s="2"/>
    </row>
    <row r="22" spans="1:8" ht="18.75" x14ac:dyDescent="0.25">
      <c r="A22" s="132">
        <v>1</v>
      </c>
      <c r="B22" s="30" t="s">
        <v>505</v>
      </c>
      <c r="H22" s="2"/>
    </row>
    <row r="23" spans="1:8" ht="18.75" x14ac:dyDescent="0.25">
      <c r="A23" s="144"/>
      <c r="B23" s="31"/>
      <c r="H23" s="2"/>
    </row>
    <row r="24" spans="1:8" x14ac:dyDescent="0.25">
      <c r="B24" s="31"/>
      <c r="H24" s="2"/>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703125" defaultRowHeight="15.75" x14ac:dyDescent="0.25"/>
  <cols>
    <col min="1" max="1" width="5.42578125" style="2" customWidth="1"/>
    <col min="2" max="2" width="50.7109375" style="30" customWidth="1"/>
    <col min="3" max="3" width="20.28515625" style="30" customWidth="1"/>
    <col min="4" max="4" width="1.5703125" style="30" customWidth="1"/>
    <col min="5" max="5" width="20.28515625" style="30" customWidth="1"/>
    <col min="6" max="6" width="1.5703125" style="30" customWidth="1"/>
    <col min="7" max="7" width="23.42578125" style="30" bestFit="1" customWidth="1"/>
    <col min="8" max="8" width="62.5703125" style="30" customWidth="1"/>
    <col min="9" max="9" width="5.42578125" style="2" customWidth="1"/>
    <col min="10" max="16384" width="8.5703125" style="30"/>
  </cols>
  <sheetData>
    <row r="2" spans="1:9" x14ac:dyDescent="0.25">
      <c r="B2" s="538" t="s">
        <v>0</v>
      </c>
      <c r="C2" s="538"/>
      <c r="D2" s="538"/>
      <c r="E2" s="538"/>
      <c r="F2" s="538"/>
      <c r="G2" s="538"/>
      <c r="H2" s="538"/>
    </row>
    <row r="3" spans="1:9" x14ac:dyDescent="0.25">
      <c r="B3" s="538" t="s">
        <v>521</v>
      </c>
      <c r="C3" s="538"/>
      <c r="D3" s="538"/>
      <c r="E3" s="538"/>
      <c r="F3" s="538"/>
      <c r="G3" s="538"/>
      <c r="H3" s="538"/>
    </row>
    <row r="4" spans="1:9" x14ac:dyDescent="0.25">
      <c r="B4" s="538" t="s">
        <v>507</v>
      </c>
      <c r="C4" s="538"/>
      <c r="D4" s="538"/>
      <c r="E4" s="538"/>
      <c r="F4" s="538"/>
      <c r="G4" s="538"/>
      <c r="H4" s="538"/>
    </row>
    <row r="5" spans="1:9" x14ac:dyDescent="0.25">
      <c r="B5" s="538" t="str">
        <f>'AR-1'!B5</f>
        <v>BASE PERIOD 12 MONTHS ENDING DECEMBER 31, XXXX</v>
      </c>
      <c r="C5" s="538"/>
      <c r="D5" s="538"/>
      <c r="E5" s="538"/>
      <c r="F5" s="538"/>
      <c r="G5" s="538"/>
      <c r="H5" s="538"/>
    </row>
    <row r="6" spans="1:9" ht="15.75" customHeight="1" x14ac:dyDescent="0.25">
      <c r="B6" s="534" t="s">
        <v>4</v>
      </c>
      <c r="C6" s="534"/>
      <c r="D6" s="534"/>
      <c r="E6" s="534"/>
      <c r="F6" s="534"/>
      <c r="G6" s="534"/>
      <c r="H6" s="534"/>
    </row>
    <row r="8" spans="1:9" x14ac:dyDescent="0.25">
      <c r="B8" s="1"/>
      <c r="C8" s="140" t="s">
        <v>208</v>
      </c>
      <c r="D8" s="140"/>
      <c r="E8" s="140" t="s">
        <v>209</v>
      </c>
      <c r="F8" s="140"/>
      <c r="G8" s="140" t="s">
        <v>508</v>
      </c>
      <c r="H8" s="140"/>
    </row>
    <row r="9" spans="1:9" ht="18.75" x14ac:dyDescent="0.25">
      <c r="A9" s="2" t="s">
        <v>5</v>
      </c>
      <c r="B9" s="1"/>
      <c r="C9" s="140" t="s">
        <v>522</v>
      </c>
      <c r="D9" s="140"/>
      <c r="E9" s="140" t="s">
        <v>523</v>
      </c>
      <c r="F9" s="140"/>
      <c r="G9" s="140"/>
      <c r="H9" s="140"/>
      <c r="I9" s="2" t="s">
        <v>5</v>
      </c>
    </row>
    <row r="10" spans="1:9" x14ac:dyDescent="0.25">
      <c r="A10" s="2" t="s">
        <v>6</v>
      </c>
      <c r="B10" s="437" t="s">
        <v>282</v>
      </c>
      <c r="C10" s="292" t="s">
        <v>332</v>
      </c>
      <c r="D10" s="292"/>
      <c r="E10" s="292" t="s">
        <v>333</v>
      </c>
      <c r="F10" s="292"/>
      <c r="G10" s="437" t="s">
        <v>198</v>
      </c>
      <c r="H10" s="437" t="s">
        <v>8</v>
      </c>
      <c r="I10" s="2" t="s">
        <v>6</v>
      </c>
    </row>
    <row r="11" spans="1:9" x14ac:dyDescent="0.25">
      <c r="B11" s="1"/>
      <c r="C11" s="155"/>
      <c r="D11" s="155"/>
      <c r="E11" s="155"/>
      <c r="F11" s="155"/>
      <c r="G11" s="74"/>
      <c r="H11" s="74"/>
    </row>
    <row r="12" spans="1:9" x14ac:dyDescent="0.25">
      <c r="A12" s="2">
        <v>1</v>
      </c>
      <c r="B12" s="31" t="s">
        <v>334</v>
      </c>
      <c r="C12" s="73"/>
      <c r="D12" s="73"/>
      <c r="E12" s="73"/>
      <c r="F12" s="73"/>
      <c r="G12" s="74"/>
      <c r="H12" s="43"/>
      <c r="I12" s="2">
        <f>A12</f>
        <v>1</v>
      </c>
    </row>
    <row r="13" spans="1:9" x14ac:dyDescent="0.25">
      <c r="A13" s="2">
        <f>A12+1</f>
        <v>2</v>
      </c>
      <c r="B13" s="31" t="s">
        <v>335</v>
      </c>
      <c r="C13" s="34">
        <v>0</v>
      </c>
      <c r="D13" s="34"/>
      <c r="E13" s="34">
        <v>0</v>
      </c>
      <c r="F13" s="71"/>
      <c r="G13" s="34">
        <f>SUM(C13:E13)</f>
        <v>0</v>
      </c>
      <c r="H13" s="43" t="s">
        <v>1116</v>
      </c>
      <c r="I13" s="2">
        <f>I12+1</f>
        <v>2</v>
      </c>
    </row>
    <row r="14" spans="1:9" x14ac:dyDescent="0.25">
      <c r="A14" s="2">
        <f>A13+1</f>
        <v>3</v>
      </c>
      <c r="B14" s="31" t="s">
        <v>336</v>
      </c>
      <c r="C14" s="4">
        <v>0</v>
      </c>
      <c r="D14" s="4"/>
      <c r="E14" s="4">
        <v>0</v>
      </c>
      <c r="F14" s="4"/>
      <c r="G14" s="4">
        <f>SUM(C14:E14)</f>
        <v>0</v>
      </c>
      <c r="H14" s="43" t="str">
        <f>H13</f>
        <v>Not Applicable to XXXX Base Period</v>
      </c>
      <c r="I14" s="2">
        <f>I13+1</f>
        <v>3</v>
      </c>
    </row>
    <row r="15" spans="1:9" x14ac:dyDescent="0.25">
      <c r="A15" s="2">
        <f>A14+1</f>
        <v>4</v>
      </c>
      <c r="B15" s="374"/>
      <c r="C15" s="4">
        <v>0</v>
      </c>
      <c r="D15" s="4"/>
      <c r="E15" s="4">
        <v>0</v>
      </c>
      <c r="F15" s="4"/>
      <c r="G15" s="4">
        <f>SUM(C15:E15)</f>
        <v>0</v>
      </c>
      <c r="H15" s="373"/>
      <c r="I15" s="2">
        <f>I14+1</f>
        <v>4</v>
      </c>
    </row>
    <row r="16" spans="1:9" x14ac:dyDescent="0.25">
      <c r="A16" s="2">
        <f>A15+1</f>
        <v>5</v>
      </c>
      <c r="B16" s="31"/>
      <c r="C16" s="4">
        <v>0</v>
      </c>
      <c r="D16" s="4"/>
      <c r="E16" s="4">
        <v>0</v>
      </c>
      <c r="F16" s="4"/>
      <c r="G16" s="4">
        <f>SUM(C16:E16)</f>
        <v>0</v>
      </c>
      <c r="H16" s="43"/>
      <c r="I16" s="2">
        <f>I15+1</f>
        <v>5</v>
      </c>
    </row>
    <row r="17" spans="1:9" x14ac:dyDescent="0.25">
      <c r="A17" s="2">
        <f t="shared" ref="A17:A35" si="0">A16+1</f>
        <v>6</v>
      </c>
      <c r="C17" s="4">
        <v>0</v>
      </c>
      <c r="D17" s="4"/>
      <c r="E17" s="4">
        <v>0</v>
      </c>
      <c r="F17" s="4"/>
      <c r="G17" s="4">
        <f>SUM(C17:E17)</f>
        <v>0</v>
      </c>
      <c r="H17" s="43"/>
      <c r="I17" s="2">
        <f t="shared" ref="I17:I35" si="1">I16+1</f>
        <v>6</v>
      </c>
    </row>
    <row r="18" spans="1:9" ht="16.5" thickBot="1" x14ac:dyDescent="0.3">
      <c r="A18" s="2">
        <f t="shared" si="0"/>
        <v>7</v>
      </c>
      <c r="B18" s="156" t="s">
        <v>337</v>
      </c>
      <c r="C18" s="72">
        <f>SUM(C13:C17)</f>
        <v>0</v>
      </c>
      <c r="D18" s="42"/>
      <c r="E18" s="72">
        <f>SUM(E13:E17)</f>
        <v>0</v>
      </c>
      <c r="F18" s="4"/>
      <c r="G18" s="72">
        <f>SUM(G13:G17)</f>
        <v>0</v>
      </c>
      <c r="H18" s="43" t="s">
        <v>338</v>
      </c>
      <c r="I18" s="2">
        <f t="shared" si="1"/>
        <v>7</v>
      </c>
    </row>
    <row r="19" spans="1:9" ht="16.5" thickTop="1" x14ac:dyDescent="0.25">
      <c r="A19" s="2">
        <f t="shared" si="0"/>
        <v>8</v>
      </c>
      <c r="C19" s="68"/>
      <c r="D19" s="68"/>
      <c r="E19" s="68"/>
      <c r="F19" s="68"/>
      <c r="G19" s="68"/>
      <c r="H19" s="43"/>
      <c r="I19" s="2">
        <f t="shared" si="1"/>
        <v>8</v>
      </c>
    </row>
    <row r="20" spans="1:9" x14ac:dyDescent="0.25">
      <c r="A20" s="2">
        <f t="shared" si="0"/>
        <v>9</v>
      </c>
      <c r="B20" s="31" t="s">
        <v>339</v>
      </c>
      <c r="C20" s="73"/>
      <c r="D20" s="73"/>
      <c r="E20" s="73"/>
      <c r="F20" s="73"/>
      <c r="G20" s="74"/>
      <c r="H20" s="43"/>
      <c r="I20" s="2">
        <f t="shared" si="1"/>
        <v>9</v>
      </c>
    </row>
    <row r="21" spans="1:9" x14ac:dyDescent="0.25">
      <c r="A21" s="2">
        <f t="shared" si="0"/>
        <v>10</v>
      </c>
      <c r="B21" s="288" t="s">
        <v>336</v>
      </c>
      <c r="C21" s="34">
        <v>0</v>
      </c>
      <c r="D21" s="34"/>
      <c r="E21" s="34">
        <v>0</v>
      </c>
      <c r="F21" s="34"/>
      <c r="G21" s="34">
        <f>SUM(C21:E21)</f>
        <v>0</v>
      </c>
      <c r="H21" s="43" t="str">
        <f>H13</f>
        <v>Not Applicable to XXXX Base Period</v>
      </c>
      <c r="I21" s="2">
        <f t="shared" si="1"/>
        <v>10</v>
      </c>
    </row>
    <row r="22" spans="1:9" x14ac:dyDescent="0.25">
      <c r="A22" s="2">
        <f t="shared" si="0"/>
        <v>11</v>
      </c>
      <c r="C22" s="4">
        <v>0</v>
      </c>
      <c r="D22" s="4"/>
      <c r="E22" s="4">
        <v>0</v>
      </c>
      <c r="F22" s="4"/>
      <c r="G22" s="4">
        <f>SUM(C22:E22)</f>
        <v>0</v>
      </c>
      <c r="H22" s="43"/>
      <c r="I22" s="2">
        <f t="shared" si="1"/>
        <v>11</v>
      </c>
    </row>
    <row r="23" spans="1:9" x14ac:dyDescent="0.25">
      <c r="A23" s="2">
        <f t="shared" si="0"/>
        <v>12</v>
      </c>
      <c r="C23" s="4">
        <v>0</v>
      </c>
      <c r="D23" s="4"/>
      <c r="E23" s="4">
        <v>0</v>
      </c>
      <c r="F23" s="4"/>
      <c r="G23" s="4">
        <f>SUM(C23:E23)</f>
        <v>0</v>
      </c>
      <c r="H23" s="43"/>
      <c r="I23" s="2">
        <f t="shared" si="1"/>
        <v>12</v>
      </c>
    </row>
    <row r="24" spans="1:9" x14ac:dyDescent="0.25">
      <c r="A24" s="2">
        <f t="shared" si="0"/>
        <v>13</v>
      </c>
      <c r="C24" s="4">
        <v>0</v>
      </c>
      <c r="D24" s="4"/>
      <c r="E24" s="4">
        <v>0</v>
      </c>
      <c r="F24" s="4"/>
      <c r="G24" s="4">
        <f>SUM(C24:E24)</f>
        <v>0</v>
      </c>
      <c r="H24" s="43"/>
      <c r="I24" s="2">
        <f t="shared" si="1"/>
        <v>13</v>
      </c>
    </row>
    <row r="25" spans="1:9" ht="16.5" thickBot="1" x14ac:dyDescent="0.3">
      <c r="A25" s="2">
        <f t="shared" si="0"/>
        <v>14</v>
      </c>
      <c r="B25" s="156" t="s">
        <v>340</v>
      </c>
      <c r="C25" s="72">
        <f>SUM(C21:C24)</f>
        <v>0</v>
      </c>
      <c r="D25" s="42"/>
      <c r="E25" s="72">
        <f>SUM(E21:E24)</f>
        <v>0</v>
      </c>
      <c r="F25" s="4"/>
      <c r="G25" s="72">
        <f>SUM(G21:G24)</f>
        <v>0</v>
      </c>
      <c r="H25" s="43" t="s">
        <v>341</v>
      </c>
      <c r="I25" s="2">
        <f t="shared" si="1"/>
        <v>14</v>
      </c>
    </row>
    <row r="26" spans="1:9" ht="16.5" thickTop="1" x14ac:dyDescent="0.25">
      <c r="A26" s="2">
        <f t="shared" si="0"/>
        <v>15</v>
      </c>
      <c r="H26" s="43"/>
      <c r="I26" s="2">
        <f t="shared" si="1"/>
        <v>15</v>
      </c>
    </row>
    <row r="27" spans="1:9" x14ac:dyDescent="0.25">
      <c r="A27" s="2">
        <f t="shared" si="0"/>
        <v>16</v>
      </c>
      <c r="B27" s="31" t="s">
        <v>342</v>
      </c>
      <c r="C27" s="73"/>
      <c r="D27" s="73"/>
      <c r="E27" s="73"/>
      <c r="F27" s="73"/>
      <c r="G27" s="74"/>
      <c r="H27" s="43"/>
      <c r="I27" s="2">
        <f t="shared" si="1"/>
        <v>16</v>
      </c>
    </row>
    <row r="28" spans="1:9" x14ac:dyDescent="0.25">
      <c r="A28" s="2">
        <f t="shared" si="0"/>
        <v>17</v>
      </c>
      <c r="B28" s="31" t="s">
        <v>335</v>
      </c>
      <c r="C28" s="34">
        <v>0</v>
      </c>
      <c r="D28" s="34"/>
      <c r="E28" s="34">
        <v>0</v>
      </c>
      <c r="F28" s="71"/>
      <c r="G28" s="34">
        <f>SUM(C28:E28)</f>
        <v>0</v>
      </c>
      <c r="H28" s="43" t="str">
        <f>H13</f>
        <v>Not Applicable to XXXX Base Period</v>
      </c>
      <c r="I28" s="2">
        <f t="shared" si="1"/>
        <v>17</v>
      </c>
    </row>
    <row r="29" spans="1:9" x14ac:dyDescent="0.25">
      <c r="A29" s="2">
        <f t="shared" si="0"/>
        <v>18</v>
      </c>
      <c r="B29" s="31"/>
      <c r="C29" s="4">
        <v>0</v>
      </c>
      <c r="D29" s="4"/>
      <c r="E29" s="4">
        <v>0</v>
      </c>
      <c r="F29" s="4"/>
      <c r="G29" s="4">
        <f>SUM(C29:E29)</f>
        <v>0</v>
      </c>
      <c r="H29" s="2"/>
      <c r="I29" s="2">
        <f t="shared" si="1"/>
        <v>18</v>
      </c>
    </row>
    <row r="30" spans="1:9" x14ac:dyDescent="0.25">
      <c r="A30" s="2">
        <f t="shared" si="0"/>
        <v>19</v>
      </c>
      <c r="B30" s="31"/>
      <c r="C30" s="4">
        <v>0</v>
      </c>
      <c r="D30" s="4"/>
      <c r="E30" s="4">
        <v>0</v>
      </c>
      <c r="F30" s="4"/>
      <c r="G30" s="4">
        <f>SUM(C30:E30)</f>
        <v>0</v>
      </c>
      <c r="H30" s="4"/>
      <c r="I30" s="2">
        <f t="shared" si="1"/>
        <v>19</v>
      </c>
    </row>
    <row r="31" spans="1:9" x14ac:dyDescent="0.25">
      <c r="A31" s="2">
        <f t="shared" si="0"/>
        <v>20</v>
      </c>
      <c r="B31" s="31"/>
      <c r="C31" s="4">
        <v>0</v>
      </c>
      <c r="D31" s="4"/>
      <c r="E31" s="4">
        <v>0</v>
      </c>
      <c r="F31" s="4"/>
      <c r="G31" s="4">
        <f>SUM(C31:E31)</f>
        <v>0</v>
      </c>
      <c r="H31" s="4"/>
      <c r="I31" s="2">
        <f t="shared" si="1"/>
        <v>20</v>
      </c>
    </row>
    <row r="32" spans="1:9" x14ac:dyDescent="0.25">
      <c r="A32" s="2">
        <f t="shared" si="0"/>
        <v>21</v>
      </c>
      <c r="B32" s="31"/>
      <c r="C32" s="4">
        <v>0</v>
      </c>
      <c r="D32" s="4"/>
      <c r="E32" s="4">
        <v>0</v>
      </c>
      <c r="F32" s="4"/>
      <c r="G32" s="4">
        <f>SUM(C32:E32)</f>
        <v>0</v>
      </c>
      <c r="H32" s="4"/>
      <c r="I32" s="2">
        <f t="shared" si="1"/>
        <v>21</v>
      </c>
    </row>
    <row r="33" spans="1:9" ht="16.5" thickBot="1" x14ac:dyDescent="0.3">
      <c r="A33" s="2">
        <f t="shared" si="0"/>
        <v>22</v>
      </c>
      <c r="B33" s="156" t="s">
        <v>343</v>
      </c>
      <c r="C33" s="72">
        <f>SUM(C28:C32)</f>
        <v>0</v>
      </c>
      <c r="D33" s="42"/>
      <c r="E33" s="72">
        <f>SUM(E28:E32)</f>
        <v>0</v>
      </c>
      <c r="F33" s="4"/>
      <c r="G33" s="72">
        <f>SUM(G28:G32)</f>
        <v>0</v>
      </c>
      <c r="H33" s="43" t="s">
        <v>344</v>
      </c>
      <c r="I33" s="2">
        <f t="shared" si="1"/>
        <v>22</v>
      </c>
    </row>
    <row r="34" spans="1:9" ht="16.5" thickTop="1" x14ac:dyDescent="0.25">
      <c r="A34" s="2">
        <f t="shared" si="0"/>
        <v>23</v>
      </c>
      <c r="H34" s="43"/>
      <c r="I34" s="2">
        <f t="shared" si="1"/>
        <v>23</v>
      </c>
    </row>
    <row r="35" spans="1:9" ht="16.5" thickBot="1" x14ac:dyDescent="0.3">
      <c r="A35" s="2">
        <f t="shared" si="0"/>
        <v>24</v>
      </c>
      <c r="B35" s="1" t="s">
        <v>524</v>
      </c>
      <c r="C35" s="72">
        <f>+C18+C25+C33</f>
        <v>0</v>
      </c>
      <c r="D35" s="42"/>
      <c r="E35" s="72">
        <f>+E18+E25+E33</f>
        <v>0</v>
      </c>
      <c r="G35" s="72">
        <f>+G18+G25+G33</f>
        <v>0</v>
      </c>
      <c r="H35" s="43" t="s">
        <v>346</v>
      </c>
      <c r="I35" s="2">
        <f t="shared" si="1"/>
        <v>24</v>
      </c>
    </row>
    <row r="36" spans="1:9" ht="16.5" thickTop="1" x14ac:dyDescent="0.25">
      <c r="B36" s="1"/>
      <c r="C36" s="42"/>
      <c r="D36" s="42"/>
      <c r="E36" s="42"/>
      <c r="G36" s="42"/>
      <c r="H36" s="43"/>
    </row>
    <row r="38" spans="1:9" ht="18.75" x14ac:dyDescent="0.25">
      <c r="A38" s="132">
        <v>1</v>
      </c>
      <c r="B38" s="30" t="s">
        <v>347</v>
      </c>
    </row>
    <row r="39" spans="1:9" ht="18.75" x14ac:dyDescent="0.25">
      <c r="A39" s="132"/>
    </row>
    <row r="40" spans="1:9" ht="18.75" x14ac:dyDescent="0.25">
      <c r="A40" s="132"/>
    </row>
  </sheetData>
  <mergeCells count="5">
    <mergeCell ref="B2:H2"/>
    <mergeCell ref="B3:H3"/>
    <mergeCell ref="B4:H4"/>
    <mergeCell ref="B5:H5"/>
    <mergeCell ref="B6:H6"/>
  </mergeCells>
  <printOptions horizontalCentered="1"/>
  <pageMargins left="0.5" right="0.5" top="0.5" bottom="0.5" header="0.25" footer="0.25"/>
  <pageSetup scale="67"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51"/>
  <sheetViews>
    <sheetView zoomScale="80" zoomScaleNormal="80" workbookViewId="0">
      <selection activeCell="B22" sqref="B22"/>
    </sheetView>
  </sheetViews>
  <sheetFormatPr defaultColWidth="15.42578125" defaultRowHeight="15.75" x14ac:dyDescent="0.25"/>
  <cols>
    <col min="1" max="1" width="5.28515625" style="2" customWidth="1"/>
    <col min="2" max="2" width="77.28515625" style="30" customWidth="1"/>
    <col min="3" max="3" width="10.42578125" style="30" customWidth="1"/>
    <col min="4" max="4" width="1.5703125" style="30" customWidth="1"/>
    <col min="5" max="5" width="16.7109375" style="30" customWidth="1"/>
    <col min="6" max="6" width="1.5703125" style="30" customWidth="1"/>
    <col min="7" max="7" width="15.7109375" style="30" customWidth="1"/>
    <col min="8" max="8" width="15.5703125" style="30" customWidth="1"/>
    <col min="9" max="9" width="41" style="30" customWidth="1"/>
    <col min="10" max="10" width="5.28515625" style="2" bestFit="1" customWidth="1"/>
    <col min="11" max="11" width="5.28515625" style="2" customWidth="1"/>
    <col min="12" max="12" width="11.42578125" style="30" bestFit="1" customWidth="1"/>
    <col min="13" max="16384" width="15.42578125" style="30"/>
  </cols>
  <sheetData>
    <row r="2" spans="1:10" x14ac:dyDescent="0.25">
      <c r="B2" s="538" t="s">
        <v>0</v>
      </c>
      <c r="C2" s="538"/>
      <c r="D2" s="538"/>
      <c r="E2" s="535"/>
      <c r="F2" s="535"/>
      <c r="G2" s="535"/>
      <c r="H2" s="535"/>
      <c r="I2" s="535"/>
    </row>
    <row r="3" spans="1:10" x14ac:dyDescent="0.25">
      <c r="B3" s="538" t="s">
        <v>196</v>
      </c>
      <c r="C3" s="538"/>
      <c r="D3" s="538"/>
      <c r="E3" s="535"/>
      <c r="F3" s="535"/>
      <c r="G3" s="535"/>
      <c r="H3" s="535"/>
      <c r="I3" s="535"/>
    </row>
    <row r="4" spans="1:10" ht="17.25" x14ac:dyDescent="0.25">
      <c r="B4" s="538" t="s">
        <v>197</v>
      </c>
      <c r="C4" s="538"/>
      <c r="D4" s="538"/>
      <c r="E4" s="535"/>
      <c r="F4" s="535"/>
      <c r="G4" s="535"/>
      <c r="H4" s="535"/>
      <c r="I4" s="535"/>
    </row>
    <row r="5" spans="1:10" x14ac:dyDescent="0.25">
      <c r="B5" s="540" t="str">
        <f>'BK-1 Retail TRR'!B307:G307</f>
        <v>For the Rate Effective Period January 1, xxxx - December 31, xxxx</v>
      </c>
      <c r="C5" s="540"/>
      <c r="D5" s="540"/>
      <c r="E5" s="541"/>
      <c r="F5" s="541"/>
      <c r="G5" s="541"/>
      <c r="H5" s="541"/>
      <c r="I5" s="541"/>
    </row>
    <row r="6" spans="1:10" x14ac:dyDescent="0.25">
      <c r="B6" s="534" t="s">
        <v>4</v>
      </c>
      <c r="C6" s="534"/>
      <c r="D6" s="534"/>
      <c r="E6" s="535"/>
      <c r="F6" s="535"/>
      <c r="G6" s="535"/>
      <c r="H6" s="535"/>
      <c r="I6" s="535"/>
    </row>
    <row r="7" spans="1:10" x14ac:dyDescent="0.25">
      <c r="B7" s="32"/>
      <c r="C7" s="32"/>
      <c r="D7" s="32"/>
      <c r="E7" s="8"/>
      <c r="H7" s="31"/>
      <c r="I7" s="2"/>
    </row>
    <row r="8" spans="1:10" x14ac:dyDescent="0.25">
      <c r="A8" s="2" t="s">
        <v>5</v>
      </c>
      <c r="B8" s="32"/>
      <c r="C8" s="32"/>
      <c r="D8" s="32"/>
      <c r="E8" s="8"/>
      <c r="H8" s="31"/>
      <c r="I8" s="2"/>
      <c r="J8" s="2" t="s">
        <v>5</v>
      </c>
    </row>
    <row r="9" spans="1:10" x14ac:dyDescent="0.25">
      <c r="A9" s="2" t="s">
        <v>6</v>
      </c>
      <c r="B9" s="32"/>
      <c r="C9" s="133"/>
      <c r="D9" s="133"/>
      <c r="E9" s="426" t="s">
        <v>198</v>
      </c>
      <c r="G9" s="544" t="s">
        <v>8</v>
      </c>
      <c r="H9" s="544"/>
      <c r="I9" s="427"/>
      <c r="J9" s="2" t="s">
        <v>6</v>
      </c>
    </row>
    <row r="10" spans="1:10" x14ac:dyDescent="0.25">
      <c r="B10" s="32" t="s">
        <v>199</v>
      </c>
      <c r="C10" s="32"/>
      <c r="D10" s="32"/>
      <c r="E10" s="43"/>
      <c r="G10" s="2"/>
      <c r="H10" s="31"/>
    </row>
    <row r="11" spans="1:10" x14ac:dyDescent="0.25">
      <c r="A11" s="2">
        <v>1</v>
      </c>
      <c r="B11" s="30" t="s">
        <v>200</v>
      </c>
      <c r="E11" s="5">
        <f>'BK-1 Retail TRR'!E329</f>
        <v>0</v>
      </c>
      <c r="F11" s="122"/>
      <c r="G11" s="543" t="s">
        <v>201</v>
      </c>
      <c r="H11" s="543"/>
      <c r="I11" s="31"/>
      <c r="J11" s="2">
        <f>A11</f>
        <v>1</v>
      </c>
    </row>
    <row r="12" spans="1:10" x14ac:dyDescent="0.25">
      <c r="A12" s="2">
        <f>A11+1</f>
        <v>2</v>
      </c>
      <c r="B12" s="31"/>
      <c r="C12" s="31"/>
      <c r="D12" s="31"/>
      <c r="G12" s="31"/>
      <c r="H12" s="31"/>
      <c r="I12" s="31"/>
      <c r="J12" s="2">
        <f>J11+1</f>
        <v>2</v>
      </c>
    </row>
    <row r="13" spans="1:10" x14ac:dyDescent="0.25">
      <c r="A13" s="2">
        <f t="shared" ref="A13:A44" si="0">A12+1</f>
        <v>3</v>
      </c>
      <c r="B13" s="31" t="s">
        <v>202</v>
      </c>
      <c r="C13" s="31"/>
      <c r="D13" s="31"/>
      <c r="E13" s="6">
        <f>-'BK-1 Retail TRR'!E15</f>
        <v>0</v>
      </c>
      <c r="G13" s="543" t="s">
        <v>203</v>
      </c>
      <c r="H13" s="543"/>
      <c r="I13" s="543"/>
      <c r="J13" s="2">
        <f t="shared" ref="J13:J44" si="1">J12+1</f>
        <v>3</v>
      </c>
    </row>
    <row r="14" spans="1:10" x14ac:dyDescent="0.25">
      <c r="A14" s="2">
        <f t="shared" si="0"/>
        <v>4</v>
      </c>
      <c r="B14" s="31"/>
      <c r="C14" s="31"/>
      <c r="D14" s="31"/>
      <c r="E14" s="6"/>
      <c r="G14" s="31"/>
      <c r="H14" s="31"/>
      <c r="I14" s="31"/>
      <c r="J14" s="2">
        <f t="shared" si="1"/>
        <v>4</v>
      </c>
    </row>
    <row r="15" spans="1:10" x14ac:dyDescent="0.25">
      <c r="A15" s="2">
        <f t="shared" si="0"/>
        <v>5</v>
      </c>
      <c r="B15" s="30" t="s">
        <v>1067</v>
      </c>
      <c r="C15" s="31"/>
      <c r="D15" s="31"/>
      <c r="E15" s="6">
        <f>'Stmt AL'!E40</f>
        <v>0</v>
      </c>
      <c r="G15" s="30" t="s">
        <v>1007</v>
      </c>
      <c r="I15" s="31"/>
      <c r="J15" s="2">
        <f t="shared" si="1"/>
        <v>5</v>
      </c>
    </row>
    <row r="16" spans="1:10" x14ac:dyDescent="0.25">
      <c r="A16" s="2">
        <f t="shared" si="0"/>
        <v>6</v>
      </c>
      <c r="B16" s="166"/>
      <c r="C16" s="31"/>
      <c r="D16" s="31"/>
      <c r="E16" s="6"/>
      <c r="I16" s="31"/>
      <c r="J16" s="2">
        <f t="shared" si="1"/>
        <v>6</v>
      </c>
    </row>
    <row r="17" spans="1:12" x14ac:dyDescent="0.25">
      <c r="A17" s="2">
        <f t="shared" si="0"/>
        <v>7</v>
      </c>
      <c r="B17" s="30" t="s">
        <v>1068</v>
      </c>
      <c r="C17" s="31"/>
      <c r="D17" s="31"/>
      <c r="E17" s="6">
        <f>'Stmt AL'!E44</f>
        <v>0</v>
      </c>
      <c r="G17" s="30" t="s">
        <v>1069</v>
      </c>
      <c r="I17" s="31"/>
      <c r="J17" s="2">
        <f t="shared" si="1"/>
        <v>7</v>
      </c>
    </row>
    <row r="18" spans="1:12" x14ac:dyDescent="0.25">
      <c r="A18" s="2">
        <f>A17+1</f>
        <v>8</v>
      </c>
      <c r="C18" s="31"/>
      <c r="D18" s="31"/>
      <c r="E18" s="6"/>
      <c r="I18" s="31"/>
      <c r="J18" s="2">
        <f>J17+1</f>
        <v>8</v>
      </c>
    </row>
    <row r="19" spans="1:12" x14ac:dyDescent="0.25">
      <c r="A19" s="2">
        <f t="shared" si="0"/>
        <v>9</v>
      </c>
      <c r="B19" s="31" t="s">
        <v>204</v>
      </c>
      <c r="C19" s="31"/>
      <c r="D19" s="31"/>
      <c r="E19" s="6">
        <f>-'Stmt AQ'!E11</f>
        <v>0</v>
      </c>
      <c r="G19" s="30" t="s">
        <v>205</v>
      </c>
      <c r="I19" s="31"/>
      <c r="J19" s="2">
        <f t="shared" si="1"/>
        <v>9</v>
      </c>
    </row>
    <row r="20" spans="1:12" x14ac:dyDescent="0.25">
      <c r="A20" s="2">
        <f t="shared" si="0"/>
        <v>10</v>
      </c>
      <c r="C20" s="31"/>
      <c r="D20" s="31"/>
      <c r="E20" s="6"/>
      <c r="I20" s="31"/>
      <c r="J20" s="2">
        <f t="shared" si="1"/>
        <v>10</v>
      </c>
      <c r="K20" s="161"/>
    </row>
    <row r="21" spans="1:12" x14ac:dyDescent="0.25">
      <c r="A21" s="2">
        <f t="shared" si="0"/>
        <v>11</v>
      </c>
      <c r="B21" s="30" t="s">
        <v>1152</v>
      </c>
      <c r="C21" s="31"/>
      <c r="D21" s="31"/>
      <c r="E21" s="518">
        <v>0</v>
      </c>
      <c r="G21" s="30" t="s">
        <v>280</v>
      </c>
      <c r="I21" s="31"/>
      <c r="J21" s="2">
        <f t="shared" si="1"/>
        <v>11</v>
      </c>
      <c r="K21" s="161"/>
    </row>
    <row r="22" spans="1:12" x14ac:dyDescent="0.25">
      <c r="A22" s="2">
        <f t="shared" si="0"/>
        <v>12</v>
      </c>
      <c r="E22" s="8"/>
      <c r="G22" s="31"/>
      <c r="H22" s="31"/>
      <c r="I22" s="31"/>
      <c r="J22" s="2">
        <f t="shared" si="1"/>
        <v>12</v>
      </c>
      <c r="K22" s="161"/>
      <c r="L22" s="134"/>
    </row>
    <row r="23" spans="1:12" ht="16.5" thickBot="1" x14ac:dyDescent="0.3">
      <c r="A23" s="2">
        <f t="shared" si="0"/>
        <v>13</v>
      </c>
      <c r="B23" s="30" t="s">
        <v>206</v>
      </c>
      <c r="E23" s="22">
        <f>SUM(E11:E21)</f>
        <v>0</v>
      </c>
      <c r="F23" s="122"/>
      <c r="G23" s="543" t="s">
        <v>411</v>
      </c>
      <c r="H23" s="543"/>
      <c r="I23" s="31"/>
      <c r="J23" s="2">
        <f t="shared" si="1"/>
        <v>13</v>
      </c>
      <c r="K23" s="161"/>
    </row>
    <row r="24" spans="1:12" ht="16.5" thickTop="1" x14ac:dyDescent="0.25">
      <c r="A24" s="2">
        <f t="shared" si="0"/>
        <v>14</v>
      </c>
      <c r="B24" s="32"/>
      <c r="C24" s="32"/>
      <c r="D24" s="32"/>
      <c r="E24" s="8"/>
      <c r="G24" s="239"/>
      <c r="H24" s="239"/>
      <c r="I24" s="2"/>
      <c r="J24" s="2">
        <f t="shared" si="1"/>
        <v>14</v>
      </c>
      <c r="K24" s="161"/>
    </row>
    <row r="25" spans="1:12" ht="18.75" x14ac:dyDescent="0.25">
      <c r="A25" s="2">
        <f t="shared" si="0"/>
        <v>15</v>
      </c>
      <c r="B25" s="32" t="s">
        <v>207</v>
      </c>
      <c r="C25" s="32"/>
      <c r="D25" s="32"/>
      <c r="E25" s="33" t="s">
        <v>208</v>
      </c>
      <c r="F25" s="2"/>
      <c r="G25" s="2" t="s">
        <v>209</v>
      </c>
      <c r="H25" s="2" t="s">
        <v>210</v>
      </c>
      <c r="I25" s="2"/>
      <c r="J25" s="2">
        <f t="shared" si="1"/>
        <v>15</v>
      </c>
      <c r="K25" s="161"/>
    </row>
    <row r="26" spans="1:12" x14ac:dyDescent="0.25">
      <c r="A26" s="2">
        <f t="shared" si="0"/>
        <v>16</v>
      </c>
      <c r="B26" s="1" t="s">
        <v>211</v>
      </c>
      <c r="C26" s="1"/>
      <c r="D26" s="1"/>
      <c r="E26" s="394" t="s">
        <v>198</v>
      </c>
      <c r="F26" s="2"/>
      <c r="G26" s="394" t="s">
        <v>212</v>
      </c>
      <c r="H26" s="394" t="s">
        <v>213</v>
      </c>
      <c r="I26" s="394" t="s">
        <v>8</v>
      </c>
      <c r="J26" s="2">
        <f t="shared" si="1"/>
        <v>16</v>
      </c>
      <c r="K26" s="161"/>
    </row>
    <row r="27" spans="1:12" x14ac:dyDescent="0.25">
      <c r="A27" s="2">
        <f t="shared" si="0"/>
        <v>17</v>
      </c>
      <c r="B27" s="1" t="s">
        <v>214</v>
      </c>
      <c r="C27" s="1"/>
      <c r="D27" s="1"/>
      <c r="I27" s="2"/>
      <c r="J27" s="2">
        <f t="shared" si="1"/>
        <v>17</v>
      </c>
      <c r="K27" s="161"/>
      <c r="L27" s="134"/>
    </row>
    <row r="28" spans="1:12" ht="31.5" x14ac:dyDescent="0.25">
      <c r="A28" s="2">
        <f t="shared" si="0"/>
        <v>18</v>
      </c>
      <c r="B28" s="30" t="s">
        <v>215</v>
      </c>
      <c r="E28" s="25">
        <f>G28+H28</f>
        <v>0</v>
      </c>
      <c r="F28" s="25"/>
      <c r="G28" s="502">
        <v>0</v>
      </c>
      <c r="H28" s="502">
        <v>0</v>
      </c>
      <c r="I28" s="74" t="s">
        <v>998</v>
      </c>
      <c r="J28" s="2">
        <f t="shared" si="1"/>
        <v>18</v>
      </c>
      <c r="K28" s="161"/>
      <c r="L28" s="134"/>
    </row>
    <row r="29" spans="1:12" x14ac:dyDescent="0.25">
      <c r="A29" s="2">
        <f t="shared" si="0"/>
        <v>19</v>
      </c>
      <c r="B29" s="30" t="s">
        <v>216</v>
      </c>
      <c r="E29" s="418">
        <f>E23-E33</f>
        <v>0</v>
      </c>
      <c r="F29" s="122"/>
      <c r="G29" s="418">
        <f>G28*E29</f>
        <v>0</v>
      </c>
      <c r="H29" s="418">
        <f>H28*E29</f>
        <v>0</v>
      </c>
      <c r="I29" s="2" t="s">
        <v>1078</v>
      </c>
      <c r="J29" s="2">
        <f t="shared" si="1"/>
        <v>19</v>
      </c>
      <c r="K29" s="161"/>
    </row>
    <row r="30" spans="1:12" x14ac:dyDescent="0.25">
      <c r="A30" s="2">
        <f t="shared" si="0"/>
        <v>20</v>
      </c>
      <c r="E30" s="34"/>
      <c r="G30" s="34"/>
      <c r="H30" s="8"/>
      <c r="I30" s="2" t="s">
        <v>1079</v>
      </c>
      <c r="J30" s="2">
        <f t="shared" si="1"/>
        <v>20</v>
      </c>
      <c r="K30" s="161"/>
    </row>
    <row r="31" spans="1:12" ht="15.75" customHeight="1" x14ac:dyDescent="0.25">
      <c r="A31" s="2">
        <f t="shared" si="0"/>
        <v>21</v>
      </c>
      <c r="B31" s="1" t="s">
        <v>217</v>
      </c>
      <c r="C31" s="1"/>
      <c r="D31" s="1"/>
      <c r="H31" s="27"/>
      <c r="I31" s="135"/>
      <c r="J31" s="2">
        <f t="shared" si="1"/>
        <v>21</v>
      </c>
      <c r="K31" s="161"/>
      <c r="L31" s="134"/>
    </row>
    <row r="32" spans="1:12" ht="31.5" x14ac:dyDescent="0.25">
      <c r="A32" s="2">
        <f t="shared" si="0"/>
        <v>22</v>
      </c>
      <c r="B32" s="30" t="s">
        <v>218</v>
      </c>
      <c r="E32" s="25">
        <f>+G32+H32</f>
        <v>0</v>
      </c>
      <c r="F32" s="2"/>
      <c r="G32" s="92">
        <f>'Summary of HV-LV Splits'!G29</f>
        <v>0</v>
      </c>
      <c r="H32" s="92">
        <f>'Summary of HV-LV Splits'!H29</f>
        <v>0</v>
      </c>
      <c r="I32" s="74" t="s">
        <v>219</v>
      </c>
      <c r="J32" s="2">
        <f t="shared" si="1"/>
        <v>22</v>
      </c>
      <c r="K32" s="161"/>
      <c r="L32" s="215"/>
    </row>
    <row r="33" spans="1:14" ht="31.5" x14ac:dyDescent="0.25">
      <c r="A33" s="2">
        <f t="shared" si="0"/>
        <v>23</v>
      </c>
      <c r="B33" s="30" t="s">
        <v>220</v>
      </c>
      <c r="E33" s="428">
        <f>'BK-1 Retail TRR'!E323+'BK-1 Retail TRR'!E325+'BK-1 Retail TRR'!E327</f>
        <v>0</v>
      </c>
      <c r="F33" s="2"/>
      <c r="G33" s="418">
        <f>G32*E33</f>
        <v>0</v>
      </c>
      <c r="H33" s="418">
        <f>H32*E33</f>
        <v>0</v>
      </c>
      <c r="I33" s="74" t="s">
        <v>221</v>
      </c>
      <c r="J33" s="2">
        <f t="shared" si="1"/>
        <v>23</v>
      </c>
      <c r="K33" s="161"/>
    </row>
    <row r="34" spans="1:14" x14ac:dyDescent="0.25">
      <c r="A34" s="2">
        <f t="shared" si="0"/>
        <v>24</v>
      </c>
      <c r="E34" s="34"/>
      <c r="I34" s="2" t="s">
        <v>1080</v>
      </c>
      <c r="J34" s="2">
        <f t="shared" si="1"/>
        <v>24</v>
      </c>
      <c r="K34" s="161"/>
      <c r="L34" s="134"/>
    </row>
    <row r="35" spans="1:14" x14ac:dyDescent="0.25">
      <c r="A35" s="2">
        <f t="shared" si="0"/>
        <v>25</v>
      </c>
      <c r="B35" s="32" t="s">
        <v>222</v>
      </c>
      <c r="C35" s="239"/>
      <c r="D35" s="239"/>
      <c r="I35" s="2"/>
      <c r="J35" s="2">
        <f t="shared" si="1"/>
        <v>25</v>
      </c>
      <c r="K35" s="161"/>
    </row>
    <row r="36" spans="1:14" x14ac:dyDescent="0.25">
      <c r="A36" s="2">
        <f t="shared" si="0"/>
        <v>26</v>
      </c>
      <c r="B36" s="32" t="s">
        <v>223</v>
      </c>
      <c r="C36" s="239"/>
      <c r="D36" s="239"/>
      <c r="I36" s="2"/>
      <c r="J36" s="2">
        <f t="shared" si="1"/>
        <v>26</v>
      </c>
      <c r="K36" s="161"/>
      <c r="L36" s="1"/>
    </row>
    <row r="37" spans="1:14" ht="18.75" x14ac:dyDescent="0.25">
      <c r="A37" s="2">
        <f t="shared" si="0"/>
        <v>27</v>
      </c>
      <c r="B37" s="30" t="s">
        <v>224</v>
      </c>
      <c r="E37" s="8">
        <f>+E29+E33</f>
        <v>0</v>
      </c>
      <c r="F37" s="2"/>
      <c r="G37" s="8">
        <f>+G29+G33</f>
        <v>0</v>
      </c>
      <c r="H37" s="8">
        <f>+H29+H33</f>
        <v>0</v>
      </c>
      <c r="I37" s="2" t="s">
        <v>1081</v>
      </c>
      <c r="J37" s="2">
        <f t="shared" si="1"/>
        <v>27</v>
      </c>
      <c r="K37" s="161"/>
      <c r="L37" s="1"/>
      <c r="N37" s="34"/>
    </row>
    <row r="38" spans="1:14" ht="18.75" x14ac:dyDescent="0.25">
      <c r="A38" s="2">
        <f t="shared" si="0"/>
        <v>28</v>
      </c>
      <c r="B38" s="30" t="s">
        <v>225</v>
      </c>
      <c r="C38" s="29">
        <v>0</v>
      </c>
      <c r="D38" s="144">
        <v>3</v>
      </c>
      <c r="E38" s="421">
        <f>G38+H38</f>
        <v>0</v>
      </c>
      <c r="F38" s="2"/>
      <c r="G38" s="421">
        <f>G37*C38</f>
        <v>0</v>
      </c>
      <c r="H38" s="421">
        <f>H37*C38</f>
        <v>0</v>
      </c>
      <c r="I38" s="2" t="s">
        <v>1082</v>
      </c>
      <c r="J38" s="2">
        <f t="shared" si="1"/>
        <v>28</v>
      </c>
      <c r="K38" s="161"/>
      <c r="L38" s="1"/>
    </row>
    <row r="39" spans="1:14" x14ac:dyDescent="0.25">
      <c r="A39" s="2">
        <f t="shared" si="0"/>
        <v>29</v>
      </c>
      <c r="B39" s="30" t="s">
        <v>226</v>
      </c>
      <c r="E39" s="8">
        <f>E37+E38</f>
        <v>0</v>
      </c>
      <c r="F39" s="2"/>
      <c r="G39" s="8">
        <f>G37+G38</f>
        <v>0</v>
      </c>
      <c r="H39" s="8">
        <f>H37+H38</f>
        <v>0</v>
      </c>
      <c r="I39" s="2" t="s">
        <v>1083</v>
      </c>
      <c r="J39" s="2">
        <f t="shared" si="1"/>
        <v>29</v>
      </c>
      <c r="K39" s="161"/>
      <c r="L39" s="404"/>
      <c r="N39" s="34"/>
    </row>
    <row r="40" spans="1:14" x14ac:dyDescent="0.25">
      <c r="A40" s="2">
        <f t="shared" si="0"/>
        <v>30</v>
      </c>
      <c r="E40" s="8"/>
      <c r="F40" s="2"/>
      <c r="G40" s="8"/>
      <c r="H40" s="8"/>
      <c r="I40" s="2"/>
      <c r="J40" s="2">
        <f t="shared" si="1"/>
        <v>30</v>
      </c>
      <c r="K40" s="161"/>
      <c r="L40" s="404"/>
    </row>
    <row r="41" spans="1:14" x14ac:dyDescent="0.25">
      <c r="A41" s="2">
        <f t="shared" si="0"/>
        <v>31</v>
      </c>
      <c r="B41" s="32" t="s">
        <v>227</v>
      </c>
      <c r="E41" s="429">
        <v>0</v>
      </c>
      <c r="F41" s="136"/>
      <c r="G41" s="430">
        <f>E41*G28</f>
        <v>0</v>
      </c>
      <c r="H41" s="430">
        <f>E41*H28</f>
        <v>0</v>
      </c>
      <c r="I41" s="74" t="s">
        <v>228</v>
      </c>
      <c r="J41" s="2">
        <f t="shared" si="1"/>
        <v>31</v>
      </c>
      <c r="K41" s="161"/>
      <c r="L41"/>
    </row>
    <row r="42" spans="1:14" x14ac:dyDescent="0.25">
      <c r="A42" s="2">
        <f t="shared" si="0"/>
        <v>32</v>
      </c>
      <c r="E42" s="4"/>
      <c r="F42" s="136"/>
      <c r="G42" s="4"/>
      <c r="H42" s="4"/>
      <c r="I42" s="2" t="s">
        <v>1084</v>
      </c>
      <c r="J42" s="2">
        <f t="shared" si="1"/>
        <v>32</v>
      </c>
      <c r="K42" s="161"/>
      <c r="L42" s="404"/>
    </row>
    <row r="43" spans="1:14" x14ac:dyDescent="0.25">
      <c r="A43" s="2">
        <f t="shared" si="0"/>
        <v>33</v>
      </c>
      <c r="E43" s="4"/>
      <c r="F43" s="136"/>
      <c r="G43" s="4"/>
      <c r="H43" s="4"/>
      <c r="I43" s="2"/>
      <c r="J43" s="2">
        <f t="shared" si="1"/>
        <v>33</v>
      </c>
      <c r="K43" s="161"/>
      <c r="L43" s="404"/>
    </row>
    <row r="44" spans="1:14" ht="19.5" thickBot="1" x14ac:dyDescent="0.3">
      <c r="A44" s="2">
        <f t="shared" si="0"/>
        <v>34</v>
      </c>
      <c r="B44" s="32" t="s">
        <v>1033</v>
      </c>
      <c r="E44" s="36">
        <f>E39+E41</f>
        <v>0</v>
      </c>
      <c r="F44" s="136"/>
      <c r="G44" s="36">
        <f>G39+G41</f>
        <v>0</v>
      </c>
      <c r="H44" s="36">
        <f>H39+H41</f>
        <v>0</v>
      </c>
      <c r="I44" s="74" t="s">
        <v>1085</v>
      </c>
      <c r="J44" s="2">
        <f t="shared" si="1"/>
        <v>34</v>
      </c>
      <c r="K44" s="161"/>
      <c r="L44" s="404"/>
    </row>
    <row r="45" spans="1:14" ht="16.5" thickTop="1" x14ac:dyDescent="0.25">
      <c r="B45" s="32"/>
      <c r="E45" s="34"/>
      <c r="F45" s="136"/>
      <c r="G45" s="34"/>
      <c r="H45" s="34"/>
      <c r="I45" s="74"/>
      <c r="K45" s="161"/>
      <c r="L45" s="404"/>
    </row>
    <row r="46" spans="1:14" x14ac:dyDescent="0.25">
      <c r="B46" s="32"/>
      <c r="E46" s="34"/>
      <c r="F46" s="136"/>
      <c r="G46" s="34"/>
      <c r="H46" s="34"/>
      <c r="I46" s="74"/>
      <c r="K46" s="161"/>
      <c r="L46" s="404"/>
    </row>
    <row r="47" spans="1:14" ht="18.75" x14ac:dyDescent="0.25">
      <c r="A47" s="132">
        <v>1</v>
      </c>
      <c r="B47" s="30" t="s">
        <v>229</v>
      </c>
      <c r="I47" s="2"/>
    </row>
    <row r="48" spans="1:14" ht="18.75" x14ac:dyDescent="0.25">
      <c r="A48" s="132">
        <v>2</v>
      </c>
      <c r="B48" s="30" t="s">
        <v>230</v>
      </c>
    </row>
    <row r="49" spans="1:2" ht="18.75" x14ac:dyDescent="0.25">
      <c r="A49" s="144">
        <v>3</v>
      </c>
      <c r="B49" s="30" t="s">
        <v>1027</v>
      </c>
    </row>
    <row r="50" spans="1:2" ht="18.75" x14ac:dyDescent="0.25">
      <c r="A50" s="132">
        <v>4</v>
      </c>
      <c r="B50" s="30" t="s">
        <v>231</v>
      </c>
    </row>
    <row r="51" spans="1:2" x14ac:dyDescent="0.25">
      <c r="A51" s="30"/>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50"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zoomScale="80" zoomScaleNormal="80" workbookViewId="0"/>
  </sheetViews>
  <sheetFormatPr defaultColWidth="8.7109375" defaultRowHeight="15.75" x14ac:dyDescent="0.25"/>
  <cols>
    <col min="1" max="1" width="5.28515625" style="2" customWidth="1"/>
    <col min="2" max="2" width="63.42578125" style="30" customWidth="1"/>
    <col min="3" max="3" width="25.5703125" style="30" bestFit="1" customWidth="1"/>
    <col min="4" max="4" width="1.5703125" style="30" customWidth="1"/>
    <col min="5" max="5" width="16.7109375" style="30" customWidth="1"/>
    <col min="6" max="6" width="1.5703125" style="30" customWidth="1"/>
    <col min="7" max="7" width="38.28515625" style="30" customWidth="1"/>
    <col min="8" max="8" width="5.28515625" style="30" customWidth="1"/>
    <col min="9" max="9" width="8.7109375" style="30"/>
    <col min="10" max="10" width="20.42578125" style="30" bestFit="1" customWidth="1"/>
    <col min="11" max="16384" width="8.7109375" style="30"/>
  </cols>
  <sheetData>
    <row r="1" spans="1:8" x14ac:dyDescent="0.25">
      <c r="E1" s="57"/>
      <c r="F1" s="57"/>
      <c r="G1" s="2"/>
      <c r="H1" s="2"/>
    </row>
    <row r="2" spans="1:8" x14ac:dyDescent="0.25">
      <c r="B2" s="538" t="s">
        <v>0</v>
      </c>
      <c r="C2" s="538"/>
      <c r="D2" s="538"/>
      <c r="E2" s="538"/>
      <c r="F2" s="538"/>
      <c r="G2" s="538"/>
      <c r="H2" s="2"/>
    </row>
    <row r="3" spans="1:8" x14ac:dyDescent="0.25">
      <c r="B3" s="538" t="s">
        <v>525</v>
      </c>
      <c r="C3" s="538"/>
      <c r="D3" s="538"/>
      <c r="E3" s="538"/>
      <c r="F3" s="538"/>
      <c r="G3" s="538"/>
      <c r="H3" s="2"/>
    </row>
    <row r="4" spans="1:8" x14ac:dyDescent="0.25">
      <c r="B4" s="538" t="s">
        <v>526</v>
      </c>
      <c r="C4" s="538"/>
      <c r="D4" s="538"/>
      <c r="E4" s="538"/>
      <c r="F4" s="538"/>
      <c r="G4" s="538"/>
      <c r="H4" s="2"/>
    </row>
    <row r="5" spans="1:8" x14ac:dyDescent="0.25">
      <c r="B5" s="540" t="str">
        <f>'Stmt AD'!B5</f>
        <v>Base Period &amp; True-Up Period 12 - Months Ending December 31, xxxx</v>
      </c>
      <c r="C5" s="540"/>
      <c r="D5" s="540"/>
      <c r="E5" s="540"/>
      <c r="F5" s="540"/>
      <c r="G5" s="540"/>
      <c r="H5" s="2"/>
    </row>
    <row r="6" spans="1:8" x14ac:dyDescent="0.25">
      <c r="B6" s="534" t="s">
        <v>4</v>
      </c>
      <c r="C6" s="535"/>
      <c r="D6" s="535"/>
      <c r="E6" s="535"/>
      <c r="F6" s="535"/>
      <c r="G6" s="535"/>
      <c r="H6" s="2"/>
    </row>
    <row r="7" spans="1:8" x14ac:dyDescent="0.25">
      <c r="B7" s="2"/>
      <c r="C7" s="2"/>
      <c r="D7" s="2"/>
      <c r="E7" s="2"/>
      <c r="F7" s="2"/>
      <c r="G7" s="2"/>
      <c r="H7" s="2"/>
    </row>
    <row r="8" spans="1:8" x14ac:dyDescent="0.25">
      <c r="A8" s="2" t="s">
        <v>5</v>
      </c>
      <c r="B8" s="122"/>
      <c r="C8" s="2" t="s">
        <v>234</v>
      </c>
      <c r="D8" s="122"/>
      <c r="E8" s="122"/>
      <c r="F8" s="122"/>
      <c r="G8" s="2"/>
      <c r="H8" s="2" t="s">
        <v>5</v>
      </c>
    </row>
    <row r="9" spans="1:8" x14ac:dyDescent="0.25">
      <c r="A9" s="2" t="s">
        <v>6</v>
      </c>
      <c r="B9" s="122"/>
      <c r="C9" s="394" t="s">
        <v>236</v>
      </c>
      <c r="D9" s="122"/>
      <c r="E9" s="395" t="s">
        <v>7</v>
      </c>
      <c r="F9" s="122"/>
      <c r="G9" s="394" t="s">
        <v>8</v>
      </c>
      <c r="H9" s="2" t="s">
        <v>6</v>
      </c>
    </row>
    <row r="10" spans="1:8" x14ac:dyDescent="0.25">
      <c r="B10" s="2"/>
      <c r="C10" s="2"/>
      <c r="D10" s="2"/>
      <c r="E10" s="2"/>
      <c r="F10" s="2"/>
      <c r="G10" s="445"/>
      <c r="H10" s="2"/>
    </row>
    <row r="11" spans="1:8" ht="18.75" x14ac:dyDescent="0.25">
      <c r="A11" s="2">
        <v>1</v>
      </c>
      <c r="B11" s="30" t="s">
        <v>527</v>
      </c>
      <c r="C11" s="2" t="s">
        <v>528</v>
      </c>
      <c r="E11" s="39">
        <v>0</v>
      </c>
      <c r="F11" s="122"/>
      <c r="G11" s="2"/>
      <c r="H11" s="2">
        <f>A11</f>
        <v>1</v>
      </c>
    </row>
    <row r="12" spans="1:8" x14ac:dyDescent="0.25">
      <c r="A12" s="2">
        <f>+A11+1</f>
        <v>2</v>
      </c>
      <c r="E12" s="37"/>
      <c r="F12" s="122"/>
      <c r="G12" s="2"/>
      <c r="H12" s="2">
        <f>+H11+1</f>
        <v>2</v>
      </c>
    </row>
    <row r="13" spans="1:8" x14ac:dyDescent="0.25">
      <c r="A13" s="2">
        <f t="shared" ref="A13:A25" si="0">+A12+1</f>
        <v>3</v>
      </c>
      <c r="B13" s="30" t="s">
        <v>529</v>
      </c>
      <c r="C13" s="2" t="s">
        <v>530</v>
      </c>
      <c r="E13" s="41">
        <v>0</v>
      </c>
      <c r="F13" s="122"/>
      <c r="G13" s="2"/>
      <c r="H13" s="2">
        <f t="shared" ref="H13:H25" si="1">+H12+1</f>
        <v>3</v>
      </c>
    </row>
    <row r="14" spans="1:8" x14ac:dyDescent="0.25">
      <c r="A14" s="2">
        <f t="shared" si="0"/>
        <v>4</v>
      </c>
      <c r="E14" s="37"/>
      <c r="F14" s="122"/>
      <c r="G14" s="2"/>
      <c r="H14" s="2">
        <f t="shared" si="1"/>
        <v>4</v>
      </c>
    </row>
    <row r="15" spans="1:8" x14ac:dyDescent="0.25">
      <c r="A15" s="2">
        <f t="shared" si="0"/>
        <v>5</v>
      </c>
      <c r="B15" s="30" t="s">
        <v>531</v>
      </c>
      <c r="C15" s="2" t="s">
        <v>532</v>
      </c>
      <c r="E15" s="41">
        <v>0</v>
      </c>
      <c r="F15" s="122"/>
      <c r="G15" s="2" t="s">
        <v>911</v>
      </c>
      <c r="H15" s="2">
        <f t="shared" si="1"/>
        <v>5</v>
      </c>
    </row>
    <row r="16" spans="1:8" x14ac:dyDescent="0.25">
      <c r="A16" s="2">
        <f t="shared" si="0"/>
        <v>6</v>
      </c>
      <c r="E16" s="37"/>
      <c r="F16" s="122"/>
      <c r="G16" s="2"/>
      <c r="H16" s="2">
        <f t="shared" si="1"/>
        <v>6</v>
      </c>
    </row>
    <row r="17" spans="1:8" x14ac:dyDescent="0.25">
      <c r="A17" s="2">
        <f t="shared" si="0"/>
        <v>7</v>
      </c>
      <c r="B17" s="30" t="s">
        <v>533</v>
      </c>
      <c r="C17" s="2" t="s">
        <v>534</v>
      </c>
      <c r="E17" s="41">
        <v>0</v>
      </c>
      <c r="F17" s="122"/>
      <c r="G17" s="2"/>
      <c r="H17" s="2">
        <f t="shared" si="1"/>
        <v>7</v>
      </c>
    </row>
    <row r="18" spans="1:8" x14ac:dyDescent="0.25">
      <c r="A18" s="2">
        <f t="shared" si="0"/>
        <v>8</v>
      </c>
      <c r="E18" s="37"/>
      <c r="F18" s="122"/>
      <c r="G18" s="2"/>
      <c r="H18" s="2">
        <f t="shared" si="1"/>
        <v>8</v>
      </c>
    </row>
    <row r="19" spans="1:8" x14ac:dyDescent="0.25">
      <c r="A19" s="2">
        <f t="shared" si="0"/>
        <v>9</v>
      </c>
      <c r="B19" s="30" t="s">
        <v>535</v>
      </c>
      <c r="C19" s="2" t="s">
        <v>536</v>
      </c>
      <c r="E19" s="41">
        <v>0</v>
      </c>
      <c r="F19" s="122"/>
      <c r="G19" s="2" t="s">
        <v>912</v>
      </c>
      <c r="H19" s="2">
        <f t="shared" si="1"/>
        <v>9</v>
      </c>
    </row>
    <row r="20" spans="1:8" x14ac:dyDescent="0.25">
      <c r="A20" s="2">
        <f t="shared" si="0"/>
        <v>10</v>
      </c>
      <c r="E20" s="37"/>
      <c r="F20" s="122"/>
      <c r="G20" s="2"/>
      <c r="H20" s="2">
        <f t="shared" si="1"/>
        <v>10</v>
      </c>
    </row>
    <row r="21" spans="1:8" x14ac:dyDescent="0.25">
      <c r="A21" s="2">
        <f t="shared" si="0"/>
        <v>11</v>
      </c>
      <c r="B21" s="30" t="s">
        <v>537</v>
      </c>
      <c r="E21" s="416">
        <v>0</v>
      </c>
      <c r="F21" s="122"/>
      <c r="G21" s="2" t="s">
        <v>913</v>
      </c>
      <c r="H21" s="2">
        <f t="shared" si="1"/>
        <v>11</v>
      </c>
    </row>
    <row r="22" spans="1:8" x14ac:dyDescent="0.25">
      <c r="A22" s="2">
        <f t="shared" si="0"/>
        <v>12</v>
      </c>
      <c r="E22" s="37"/>
      <c r="F22" s="122"/>
      <c r="G22" s="2"/>
      <c r="H22" s="2">
        <f t="shared" si="1"/>
        <v>12</v>
      </c>
    </row>
    <row r="23" spans="1:8" ht="16.5" thickBot="1" x14ac:dyDescent="0.3">
      <c r="A23" s="2">
        <f t="shared" si="0"/>
        <v>13</v>
      </c>
      <c r="B23" s="30" t="s">
        <v>538</v>
      </c>
      <c r="E23" s="90">
        <f>SUM(E11:E21)</f>
        <v>0</v>
      </c>
      <c r="F23" s="122"/>
      <c r="G23" s="2" t="s">
        <v>411</v>
      </c>
      <c r="H23" s="2">
        <f t="shared" si="1"/>
        <v>13</v>
      </c>
    </row>
    <row r="24" spans="1:8" ht="16.5" thickTop="1" x14ac:dyDescent="0.25">
      <c r="A24" s="2">
        <f t="shared" si="0"/>
        <v>14</v>
      </c>
      <c r="E24" s="57" t="s">
        <v>1</v>
      </c>
      <c r="F24" s="122"/>
      <c r="G24" s="2"/>
      <c r="H24" s="2">
        <f t="shared" si="1"/>
        <v>14</v>
      </c>
    </row>
    <row r="25" spans="1:8" ht="16.5" thickBot="1" x14ac:dyDescent="0.3">
      <c r="A25" s="2">
        <f t="shared" si="0"/>
        <v>15</v>
      </c>
      <c r="B25" s="30" t="s">
        <v>539</v>
      </c>
      <c r="E25" s="65">
        <v>0</v>
      </c>
      <c r="F25" s="122"/>
      <c r="G25" s="2" t="s">
        <v>540</v>
      </c>
      <c r="H25" s="2">
        <f t="shared" si="1"/>
        <v>15</v>
      </c>
    </row>
    <row r="26" spans="1:8" ht="16.5" thickTop="1" x14ac:dyDescent="0.25">
      <c r="F26" s="122"/>
    </row>
    <row r="27" spans="1:8" x14ac:dyDescent="0.25">
      <c r="F27" s="122"/>
    </row>
    <row r="28" spans="1:8" ht="18.75" x14ac:dyDescent="0.25">
      <c r="A28" s="144">
        <v>1</v>
      </c>
      <c r="B28" s="30" t="s">
        <v>541</v>
      </c>
    </row>
    <row r="29" spans="1:8" ht="18.75" x14ac:dyDescent="0.25">
      <c r="A29" s="144"/>
      <c r="B29" s="30" t="s">
        <v>542</v>
      </c>
    </row>
    <row r="30" spans="1:8" x14ac:dyDescent="0.25">
      <c r="B30" s="30" t="s">
        <v>543</v>
      </c>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92"/>
  <sheetViews>
    <sheetView zoomScale="80" zoomScaleNormal="80" workbookViewId="0"/>
  </sheetViews>
  <sheetFormatPr defaultColWidth="8.7109375" defaultRowHeight="15.75" x14ac:dyDescent="0.25"/>
  <cols>
    <col min="1" max="1" width="5.28515625" style="2" customWidth="1"/>
    <col min="2" max="2" width="55.42578125" style="30" customWidth="1"/>
    <col min="3" max="5" width="15.5703125" style="30" customWidth="1"/>
    <col min="6" max="6" width="1.5703125" style="30" customWidth="1"/>
    <col min="7" max="7" width="16.7109375" style="30" customWidth="1"/>
    <col min="8" max="8" width="1.5703125" style="30" customWidth="1"/>
    <col min="9" max="9" width="38.7109375" style="135" customWidth="1"/>
    <col min="10" max="10" width="5.28515625" style="30" customWidth="1"/>
    <col min="11" max="11" width="16.28515625" style="30" bestFit="1" customWidth="1"/>
    <col min="12" max="12" width="10.42578125" style="30" bestFit="1" customWidth="1"/>
    <col min="13" max="16384" width="8.7109375" style="30"/>
  </cols>
  <sheetData>
    <row r="2" spans="1:10" x14ac:dyDescent="0.25">
      <c r="B2" s="538" t="s">
        <v>0</v>
      </c>
      <c r="C2" s="538"/>
      <c r="D2" s="538"/>
      <c r="E2" s="538"/>
      <c r="F2" s="538"/>
      <c r="G2" s="538"/>
      <c r="H2" s="538"/>
      <c r="I2" s="538"/>
      <c r="J2" s="2"/>
    </row>
    <row r="3" spans="1:10" x14ac:dyDescent="0.25">
      <c r="B3" s="538" t="s">
        <v>547</v>
      </c>
      <c r="C3" s="538"/>
      <c r="D3" s="538"/>
      <c r="E3" s="538"/>
      <c r="F3" s="538"/>
      <c r="G3" s="538"/>
      <c r="H3" s="538"/>
      <c r="I3" s="538"/>
      <c r="J3" s="2"/>
    </row>
    <row r="4" spans="1:10" x14ac:dyDescent="0.25">
      <c r="B4" s="538" t="s">
        <v>548</v>
      </c>
      <c r="C4" s="538"/>
      <c r="D4" s="538"/>
      <c r="E4" s="538"/>
      <c r="F4" s="538"/>
      <c r="G4" s="538"/>
      <c r="H4" s="538"/>
      <c r="I4" s="538"/>
      <c r="J4" s="2"/>
    </row>
    <row r="5" spans="1:10" x14ac:dyDescent="0.25">
      <c r="B5" s="540" t="str">
        <f>'Stmt AD'!B5</f>
        <v>Base Period &amp; True-Up Period 12 - Months Ending December 31, xxxx</v>
      </c>
      <c r="C5" s="540"/>
      <c r="D5" s="540"/>
      <c r="E5" s="540"/>
      <c r="F5" s="540"/>
      <c r="G5" s="540"/>
      <c r="H5" s="540"/>
      <c r="I5" s="540"/>
      <c r="J5" s="2"/>
    </row>
    <row r="6" spans="1:10" x14ac:dyDescent="0.25">
      <c r="B6" s="534" t="s">
        <v>4</v>
      </c>
      <c r="C6" s="535"/>
      <c r="D6" s="535"/>
      <c r="E6" s="535"/>
      <c r="F6" s="535"/>
      <c r="G6" s="535"/>
      <c r="H6" s="535"/>
      <c r="I6" s="535"/>
      <c r="J6" s="2"/>
    </row>
    <row r="7" spans="1:10" x14ac:dyDescent="0.25">
      <c r="B7" s="2"/>
      <c r="C7" s="2"/>
      <c r="D7" s="2"/>
      <c r="E7" s="2"/>
      <c r="F7" s="2"/>
      <c r="G7" s="2"/>
      <c r="H7" s="2"/>
      <c r="I7" s="74"/>
      <c r="J7" s="2"/>
    </row>
    <row r="8" spans="1:10" x14ac:dyDescent="0.25">
      <c r="A8" s="2" t="s">
        <v>5</v>
      </c>
      <c r="B8" s="122"/>
      <c r="C8" s="122"/>
      <c r="D8" s="122"/>
      <c r="E8" s="2" t="s">
        <v>234</v>
      </c>
      <c r="F8" s="122"/>
      <c r="G8" s="122"/>
      <c r="H8" s="122"/>
      <c r="I8" s="74"/>
      <c r="J8" s="2" t="s">
        <v>5</v>
      </c>
    </row>
    <row r="9" spans="1:10" x14ac:dyDescent="0.25">
      <c r="A9" s="2" t="s">
        <v>6</v>
      </c>
      <c r="B9" s="2"/>
      <c r="C9" s="2"/>
      <c r="D9" s="2"/>
      <c r="E9" s="394" t="s">
        <v>236</v>
      </c>
      <c r="F9" s="2"/>
      <c r="G9" s="395" t="s">
        <v>7</v>
      </c>
      <c r="H9" s="122"/>
      <c r="I9" s="396" t="s">
        <v>8</v>
      </c>
      <c r="J9" s="2" t="s">
        <v>6</v>
      </c>
    </row>
    <row r="10" spans="1:10" x14ac:dyDescent="0.25">
      <c r="B10" s="2"/>
      <c r="C10" s="2"/>
      <c r="D10" s="2"/>
      <c r="E10" s="2"/>
      <c r="F10" s="2"/>
      <c r="G10" s="2"/>
      <c r="H10" s="2"/>
      <c r="I10" s="74"/>
      <c r="J10" s="2"/>
    </row>
    <row r="11" spans="1:10" x14ac:dyDescent="0.25">
      <c r="A11" s="2">
        <v>1</v>
      </c>
      <c r="B11" s="130" t="s">
        <v>549</v>
      </c>
      <c r="I11" s="74"/>
      <c r="J11" s="2">
        <f>A11</f>
        <v>1</v>
      </c>
    </row>
    <row r="12" spans="1:10" x14ac:dyDescent="0.25">
      <c r="A12" s="2">
        <f>A11+1</f>
        <v>2</v>
      </c>
      <c r="B12" s="30" t="s">
        <v>550</v>
      </c>
      <c r="E12" s="2" t="s">
        <v>551</v>
      </c>
      <c r="G12" s="39">
        <v>0</v>
      </c>
      <c r="H12" s="122"/>
      <c r="I12" s="179"/>
      <c r="J12" s="2">
        <f>J11+1</f>
        <v>2</v>
      </c>
    </row>
    <row r="13" spans="1:10" x14ac:dyDescent="0.25">
      <c r="A13" s="2">
        <f t="shared" ref="A13:A92" si="0">A12+1</f>
        <v>3</v>
      </c>
      <c r="B13" s="30" t="s">
        <v>552</v>
      </c>
      <c r="E13" s="2" t="s">
        <v>553</v>
      </c>
      <c r="G13" s="41">
        <v>0</v>
      </c>
      <c r="H13" s="122"/>
      <c r="I13" s="179"/>
      <c r="J13" s="2">
        <f t="shared" ref="J13:J92" si="1">J12+1</f>
        <v>3</v>
      </c>
    </row>
    <row r="14" spans="1:10" x14ac:dyDescent="0.25">
      <c r="A14" s="2">
        <f t="shared" si="0"/>
        <v>4</v>
      </c>
      <c r="B14" s="30" t="s">
        <v>554</v>
      </c>
      <c r="E14" s="2" t="s">
        <v>555</v>
      </c>
      <c r="G14" s="41">
        <v>0</v>
      </c>
      <c r="H14" s="122"/>
      <c r="I14" s="179"/>
      <c r="J14" s="2">
        <f t="shared" si="1"/>
        <v>4</v>
      </c>
    </row>
    <row r="15" spans="1:10" x14ac:dyDescent="0.25">
      <c r="A15" s="2">
        <f t="shared" si="0"/>
        <v>5</v>
      </c>
      <c r="B15" s="30" t="s">
        <v>556</v>
      </c>
      <c r="E15" s="2" t="s">
        <v>557</v>
      </c>
      <c r="G15" s="41">
        <v>0</v>
      </c>
      <c r="H15" s="122"/>
      <c r="I15" s="179"/>
      <c r="J15" s="2">
        <f t="shared" si="1"/>
        <v>5</v>
      </c>
    </row>
    <row r="16" spans="1:10" x14ac:dyDescent="0.25">
      <c r="A16" s="2">
        <f t="shared" si="0"/>
        <v>6</v>
      </c>
      <c r="B16" s="30" t="s">
        <v>558</v>
      </c>
      <c r="E16" s="2" t="s">
        <v>559</v>
      </c>
      <c r="G16" s="416">
        <v>0</v>
      </c>
      <c r="H16" s="122"/>
      <c r="I16" s="179"/>
      <c r="J16" s="2">
        <f t="shared" si="1"/>
        <v>6</v>
      </c>
    </row>
    <row r="17" spans="1:11" x14ac:dyDescent="0.25">
      <c r="A17" s="2">
        <f t="shared" si="0"/>
        <v>7</v>
      </c>
      <c r="B17" s="30" t="s">
        <v>560</v>
      </c>
      <c r="G17" s="489">
        <f>SUM(G12:G16)</f>
        <v>0</v>
      </c>
      <c r="H17" s="34"/>
      <c r="I17" s="74" t="s">
        <v>338</v>
      </c>
      <c r="J17" s="2">
        <f t="shared" si="1"/>
        <v>7</v>
      </c>
      <c r="K17" s="34"/>
    </row>
    <row r="18" spans="1:11" x14ac:dyDescent="0.25">
      <c r="A18" s="2">
        <f t="shared" si="0"/>
        <v>8</v>
      </c>
      <c r="I18" s="74"/>
      <c r="J18" s="2">
        <f t="shared" si="1"/>
        <v>8</v>
      </c>
    </row>
    <row r="19" spans="1:11" x14ac:dyDescent="0.25">
      <c r="A19" s="2">
        <f t="shared" si="0"/>
        <v>9</v>
      </c>
      <c r="B19" s="130" t="s">
        <v>561</v>
      </c>
      <c r="G19" s="4"/>
      <c r="H19" s="4"/>
      <c r="I19" s="74"/>
      <c r="J19" s="2">
        <f t="shared" si="1"/>
        <v>9</v>
      </c>
    </row>
    <row r="20" spans="1:11" x14ac:dyDescent="0.25">
      <c r="A20" s="2">
        <f t="shared" si="0"/>
        <v>10</v>
      </c>
      <c r="B20" s="30" t="s">
        <v>562</v>
      </c>
      <c r="E20" s="2" t="s">
        <v>563</v>
      </c>
      <c r="G20" s="39">
        <v>0</v>
      </c>
      <c r="H20" s="122"/>
      <c r="I20" s="179"/>
      <c r="J20" s="2">
        <f t="shared" si="1"/>
        <v>10</v>
      </c>
    </row>
    <row r="21" spans="1:11" x14ac:dyDescent="0.25">
      <c r="A21" s="2">
        <f t="shared" si="0"/>
        <v>11</v>
      </c>
      <c r="B21" s="30" t="s">
        <v>564</v>
      </c>
      <c r="E21" s="2" t="s">
        <v>565</v>
      </c>
      <c r="G21" s="41">
        <v>0</v>
      </c>
      <c r="H21" s="122"/>
      <c r="I21" s="179"/>
      <c r="J21" s="2">
        <f t="shared" si="1"/>
        <v>11</v>
      </c>
    </row>
    <row r="22" spans="1:11" x14ac:dyDescent="0.25">
      <c r="A22" s="2">
        <f t="shared" si="0"/>
        <v>12</v>
      </c>
      <c r="B22" s="30" t="s">
        <v>566</v>
      </c>
      <c r="E22" s="2" t="s">
        <v>567</v>
      </c>
      <c r="G22" s="41">
        <v>0</v>
      </c>
      <c r="H22" s="122"/>
      <c r="I22" s="179"/>
      <c r="J22" s="2">
        <f t="shared" si="1"/>
        <v>12</v>
      </c>
    </row>
    <row r="23" spans="1:11" x14ac:dyDescent="0.25">
      <c r="A23" s="2">
        <f t="shared" si="0"/>
        <v>13</v>
      </c>
      <c r="B23" s="30" t="s">
        <v>568</v>
      </c>
      <c r="E23" s="2" t="s">
        <v>569</v>
      </c>
      <c r="G23" s="41">
        <v>0</v>
      </c>
      <c r="H23" s="122"/>
      <c r="I23" s="179"/>
      <c r="J23" s="2">
        <f t="shared" si="1"/>
        <v>13</v>
      </c>
    </row>
    <row r="24" spans="1:11" x14ac:dyDescent="0.25">
      <c r="A24" s="2">
        <f t="shared" si="0"/>
        <v>14</v>
      </c>
      <c r="B24" s="30" t="s">
        <v>570</v>
      </c>
      <c r="E24" s="2" t="s">
        <v>571</v>
      </c>
      <c r="G24" s="416">
        <v>0</v>
      </c>
      <c r="H24" s="122"/>
      <c r="I24" s="179"/>
      <c r="J24" s="2">
        <f t="shared" si="1"/>
        <v>14</v>
      </c>
    </row>
    <row r="25" spans="1:11" x14ac:dyDescent="0.25">
      <c r="A25" s="2">
        <f t="shared" si="0"/>
        <v>15</v>
      </c>
      <c r="B25" s="30" t="s">
        <v>572</v>
      </c>
      <c r="G25" s="455">
        <f>SUM(G20:G24)</f>
        <v>0</v>
      </c>
      <c r="H25" s="47"/>
      <c r="I25" s="74" t="s">
        <v>573</v>
      </c>
      <c r="J25" s="2">
        <f t="shared" si="1"/>
        <v>15</v>
      </c>
    </row>
    <row r="26" spans="1:11" x14ac:dyDescent="0.25">
      <c r="A26" s="2">
        <f t="shared" si="0"/>
        <v>16</v>
      </c>
      <c r="I26" s="74"/>
      <c r="J26" s="2">
        <f t="shared" si="1"/>
        <v>16</v>
      </c>
    </row>
    <row r="27" spans="1:11" ht="16.5" thickBot="1" x14ac:dyDescent="0.3">
      <c r="A27" s="2">
        <f t="shared" si="0"/>
        <v>17</v>
      </c>
      <c r="B27" s="130" t="s">
        <v>574</v>
      </c>
      <c r="G27" s="50">
        <f>IFERROR(G25/G17,0)</f>
        <v>0</v>
      </c>
      <c r="H27" s="25"/>
      <c r="I27" s="74" t="s">
        <v>575</v>
      </c>
      <c r="J27" s="2">
        <f t="shared" si="1"/>
        <v>17</v>
      </c>
    </row>
    <row r="28" spans="1:11" ht="16.5" thickTop="1" x14ac:dyDescent="0.25">
      <c r="A28" s="2">
        <f t="shared" si="0"/>
        <v>18</v>
      </c>
      <c r="I28" s="74"/>
      <c r="J28" s="2">
        <f t="shared" si="1"/>
        <v>18</v>
      </c>
    </row>
    <row r="29" spans="1:11" x14ac:dyDescent="0.25">
      <c r="A29" s="2">
        <f t="shared" si="0"/>
        <v>19</v>
      </c>
      <c r="B29" s="130" t="s">
        <v>576</v>
      </c>
      <c r="I29" s="74"/>
      <c r="J29" s="2">
        <f t="shared" si="1"/>
        <v>19</v>
      </c>
    </row>
    <row r="30" spans="1:11" x14ac:dyDescent="0.25">
      <c r="A30" s="2">
        <f t="shared" si="0"/>
        <v>20</v>
      </c>
      <c r="B30" s="30" t="s">
        <v>577</v>
      </c>
      <c r="E30" s="2" t="s">
        <v>578</v>
      </c>
      <c r="G30" s="39">
        <v>0</v>
      </c>
      <c r="H30" s="122"/>
      <c r="I30" s="179"/>
      <c r="J30" s="2">
        <f t="shared" si="1"/>
        <v>20</v>
      </c>
    </row>
    <row r="31" spans="1:11" x14ac:dyDescent="0.25">
      <c r="A31" s="2">
        <f t="shared" si="0"/>
        <v>21</v>
      </c>
      <c r="B31" s="30" t="s">
        <v>579</v>
      </c>
      <c r="E31" s="2" t="s">
        <v>580</v>
      </c>
      <c r="G31" s="483">
        <v>0</v>
      </c>
      <c r="H31" s="122"/>
      <c r="I31" s="179"/>
      <c r="J31" s="2">
        <f t="shared" si="1"/>
        <v>21</v>
      </c>
    </row>
    <row r="32" spans="1:11" ht="16.5" thickBot="1" x14ac:dyDescent="0.3">
      <c r="A32" s="2">
        <f t="shared" si="0"/>
        <v>22</v>
      </c>
      <c r="B32" s="30" t="s">
        <v>581</v>
      </c>
      <c r="G32" s="50">
        <f>IFERROR((G31/G30),0)</f>
        <v>0</v>
      </c>
      <c r="H32" s="25"/>
      <c r="I32" s="74" t="s">
        <v>582</v>
      </c>
      <c r="J32" s="2">
        <f t="shared" si="1"/>
        <v>22</v>
      </c>
    </row>
    <row r="33" spans="1:12" ht="16.5" thickTop="1" x14ac:dyDescent="0.25">
      <c r="A33" s="2">
        <f t="shared" si="0"/>
        <v>23</v>
      </c>
      <c r="I33" s="74"/>
      <c r="J33" s="2">
        <f t="shared" si="1"/>
        <v>23</v>
      </c>
    </row>
    <row r="34" spans="1:12" x14ac:dyDescent="0.25">
      <c r="A34" s="2">
        <f t="shared" si="0"/>
        <v>24</v>
      </c>
      <c r="B34" s="130" t="s">
        <v>583</v>
      </c>
      <c r="I34" s="74"/>
      <c r="J34" s="2">
        <f t="shared" si="1"/>
        <v>24</v>
      </c>
    </row>
    <row r="35" spans="1:12" x14ac:dyDescent="0.25">
      <c r="A35" s="2">
        <f t="shared" si="0"/>
        <v>25</v>
      </c>
      <c r="B35" s="30" t="s">
        <v>584</v>
      </c>
      <c r="E35" s="2" t="s">
        <v>585</v>
      </c>
      <c r="G35" s="39">
        <v>0</v>
      </c>
      <c r="H35" s="122"/>
      <c r="I35" s="179"/>
      <c r="J35" s="2">
        <f t="shared" si="1"/>
        <v>25</v>
      </c>
      <c r="K35" s="34"/>
    </row>
    <row r="36" spans="1:12" x14ac:dyDescent="0.25">
      <c r="A36" s="2">
        <f t="shared" si="0"/>
        <v>26</v>
      </c>
      <c r="B36" s="30" t="s">
        <v>1124</v>
      </c>
      <c r="E36" s="2"/>
      <c r="G36" s="478">
        <v>0</v>
      </c>
      <c r="H36" s="122"/>
      <c r="I36" s="43" t="s">
        <v>280</v>
      </c>
      <c r="J36" s="2">
        <f t="shared" si="1"/>
        <v>26</v>
      </c>
      <c r="K36" s="34"/>
    </row>
    <row r="37" spans="1:12" x14ac:dyDescent="0.25">
      <c r="A37" s="2">
        <f t="shared" si="0"/>
        <v>27</v>
      </c>
      <c r="B37" s="30" t="s">
        <v>1125</v>
      </c>
      <c r="E37" s="2"/>
      <c r="G37" s="478">
        <v>0</v>
      </c>
      <c r="H37" s="122"/>
      <c r="I37" s="43" t="s">
        <v>280</v>
      </c>
      <c r="J37" s="2">
        <f t="shared" si="1"/>
        <v>27</v>
      </c>
      <c r="K37" s="34"/>
    </row>
    <row r="38" spans="1:12" x14ac:dyDescent="0.25">
      <c r="A38" s="2">
        <f t="shared" si="0"/>
        <v>28</v>
      </c>
      <c r="B38" s="30" t="s">
        <v>586</v>
      </c>
      <c r="E38" s="2" t="s">
        <v>578</v>
      </c>
      <c r="G38" s="37">
        <f>-G30</f>
        <v>0</v>
      </c>
      <c r="H38" s="37"/>
      <c r="I38" s="74" t="s">
        <v>587</v>
      </c>
      <c r="J38" s="2">
        <f t="shared" si="1"/>
        <v>28</v>
      </c>
    </row>
    <row r="39" spans="1:12" x14ac:dyDescent="0.25">
      <c r="A39" s="2">
        <f t="shared" si="0"/>
        <v>29</v>
      </c>
      <c r="B39" s="30" t="s">
        <v>588</v>
      </c>
      <c r="E39" s="2" t="s">
        <v>589</v>
      </c>
      <c r="G39" s="41">
        <v>0</v>
      </c>
      <c r="H39" s="122"/>
      <c r="I39" s="179"/>
      <c r="J39" s="2">
        <f t="shared" si="1"/>
        <v>29</v>
      </c>
    </row>
    <row r="40" spans="1:12" x14ac:dyDescent="0.25">
      <c r="A40" s="2">
        <f t="shared" si="0"/>
        <v>30</v>
      </c>
      <c r="B40" s="30" t="s">
        <v>590</v>
      </c>
      <c r="E40" s="2" t="s">
        <v>591</v>
      </c>
      <c r="G40" s="41">
        <v>0</v>
      </c>
      <c r="H40" s="122"/>
      <c r="I40" s="179"/>
      <c r="J40" s="2">
        <f t="shared" si="1"/>
        <v>30</v>
      </c>
      <c r="L40" s="134"/>
    </row>
    <row r="41" spans="1:12" ht="16.5" thickBot="1" x14ac:dyDescent="0.3">
      <c r="A41" s="2">
        <f t="shared" si="0"/>
        <v>31</v>
      </c>
      <c r="B41" s="30" t="s">
        <v>592</v>
      </c>
      <c r="G41" s="78">
        <f>SUM(G35:G40)</f>
        <v>0</v>
      </c>
      <c r="H41" s="34"/>
      <c r="I41" s="74" t="s">
        <v>1126</v>
      </c>
      <c r="J41" s="2">
        <f t="shared" si="1"/>
        <v>31</v>
      </c>
      <c r="K41" s="34"/>
    </row>
    <row r="42" spans="1:12" ht="17.25" thickTop="1" thickBot="1" x14ac:dyDescent="0.3">
      <c r="A42" s="397">
        <f t="shared" si="0"/>
        <v>32</v>
      </c>
      <c r="B42" s="398"/>
      <c r="C42" s="398"/>
      <c r="D42" s="398"/>
      <c r="E42" s="398"/>
      <c r="F42" s="398"/>
      <c r="G42" s="398"/>
      <c r="H42" s="398"/>
      <c r="I42" s="399"/>
      <c r="J42" s="397">
        <f t="shared" si="1"/>
        <v>32</v>
      </c>
      <c r="K42" s="34"/>
    </row>
    <row r="43" spans="1:12" x14ac:dyDescent="0.25">
      <c r="A43" s="2">
        <f>A42+1</f>
        <v>33</v>
      </c>
      <c r="I43" s="74"/>
      <c r="J43" s="2">
        <f>J42+1</f>
        <v>33</v>
      </c>
    </row>
    <row r="44" spans="1:12" ht="16.5" thickBot="1" x14ac:dyDescent="0.3">
      <c r="A44" s="2">
        <f>A43+1</f>
        <v>34</v>
      </c>
      <c r="B44" s="130" t="s">
        <v>850</v>
      </c>
      <c r="G44" s="91">
        <v>0</v>
      </c>
      <c r="H44" s="122"/>
      <c r="I44" s="161"/>
      <c r="J44" s="2">
        <f>J43+1</f>
        <v>34</v>
      </c>
    </row>
    <row r="45" spans="1:12" ht="16.5" thickTop="1" x14ac:dyDescent="0.25">
      <c r="A45" s="2">
        <f t="shared" si="0"/>
        <v>35</v>
      </c>
      <c r="C45" s="33" t="s">
        <v>208</v>
      </c>
      <c r="D45" s="33" t="s">
        <v>209</v>
      </c>
      <c r="E45" s="33" t="s">
        <v>210</v>
      </c>
      <c r="F45" s="33"/>
      <c r="G45" s="33" t="s">
        <v>593</v>
      </c>
      <c r="H45" s="33"/>
      <c r="I45" s="74"/>
      <c r="J45" s="2">
        <f t="shared" si="1"/>
        <v>35</v>
      </c>
    </row>
    <row r="46" spans="1:12" x14ac:dyDescent="0.25">
      <c r="A46" s="2">
        <f t="shared" si="0"/>
        <v>36</v>
      </c>
      <c r="D46" s="2" t="s">
        <v>594</v>
      </c>
      <c r="E46" s="2" t="s">
        <v>595</v>
      </c>
      <c r="F46" s="2"/>
      <c r="G46" s="2" t="s">
        <v>596</v>
      </c>
      <c r="H46" s="2"/>
      <c r="I46" s="74"/>
      <c r="J46" s="2">
        <f t="shared" si="1"/>
        <v>36</v>
      </c>
    </row>
    <row r="47" spans="1:12" ht="18.75" x14ac:dyDescent="0.25">
      <c r="A47" s="2">
        <f t="shared" si="0"/>
        <v>37</v>
      </c>
      <c r="B47" s="130" t="s">
        <v>597</v>
      </c>
      <c r="C47" s="394" t="s">
        <v>598</v>
      </c>
      <c r="D47" s="394" t="s">
        <v>599</v>
      </c>
      <c r="E47" s="394" t="s">
        <v>600</v>
      </c>
      <c r="F47" s="394"/>
      <c r="G47" s="394" t="s">
        <v>601</v>
      </c>
      <c r="H47" s="2"/>
      <c r="I47" s="74"/>
      <c r="J47" s="2">
        <f t="shared" si="1"/>
        <v>37</v>
      </c>
    </row>
    <row r="48" spans="1:12" x14ac:dyDescent="0.25">
      <c r="A48" s="2">
        <f t="shared" si="0"/>
        <v>38</v>
      </c>
      <c r="I48" s="74"/>
      <c r="J48" s="2">
        <f t="shared" si="1"/>
        <v>38</v>
      </c>
    </row>
    <row r="49" spans="1:10" x14ac:dyDescent="0.25">
      <c r="A49" s="2">
        <f t="shared" si="0"/>
        <v>39</v>
      </c>
      <c r="B49" s="30" t="s">
        <v>602</v>
      </c>
      <c r="C49" s="34">
        <f>G17</f>
        <v>0</v>
      </c>
      <c r="D49" s="25">
        <f>IFERROR(C49/C$52,0)</f>
        <v>0</v>
      </c>
      <c r="E49" s="92">
        <f>G27</f>
        <v>0</v>
      </c>
      <c r="G49" s="25">
        <f>D49*E49</f>
        <v>0</v>
      </c>
      <c r="H49" s="25"/>
      <c r="I49" s="74" t="s">
        <v>603</v>
      </c>
      <c r="J49" s="2">
        <f t="shared" si="1"/>
        <v>39</v>
      </c>
    </row>
    <row r="50" spans="1:10" x14ac:dyDescent="0.25">
      <c r="A50" s="2">
        <f t="shared" si="0"/>
        <v>40</v>
      </c>
      <c r="B50" s="30" t="s">
        <v>604</v>
      </c>
      <c r="C50" s="4">
        <f>G30</f>
        <v>0</v>
      </c>
      <c r="D50" s="25">
        <f>IFERROR(C50/C$52,0)</f>
        <v>0</v>
      </c>
      <c r="E50" s="92">
        <f>G32</f>
        <v>0</v>
      </c>
      <c r="G50" s="25">
        <f>D50*E50</f>
        <v>0</v>
      </c>
      <c r="H50" s="25"/>
      <c r="I50" s="74" t="s">
        <v>605</v>
      </c>
      <c r="J50" s="2">
        <f t="shared" si="1"/>
        <v>40</v>
      </c>
    </row>
    <row r="51" spans="1:10" x14ac:dyDescent="0.25">
      <c r="A51" s="2">
        <f t="shared" si="0"/>
        <v>41</v>
      </c>
      <c r="B51" s="30" t="s">
        <v>606</v>
      </c>
      <c r="C51" s="4">
        <f>G41</f>
        <v>0</v>
      </c>
      <c r="D51" s="456">
        <f>IFERROR(C51/C$52,0)</f>
        <v>0</v>
      </c>
      <c r="E51" s="528">
        <f>G44</f>
        <v>0</v>
      </c>
      <c r="G51" s="456">
        <f>D51*E51</f>
        <v>0</v>
      </c>
      <c r="H51" s="25"/>
      <c r="I51" s="74" t="s">
        <v>1145</v>
      </c>
      <c r="J51" s="2">
        <f t="shared" si="1"/>
        <v>41</v>
      </c>
    </row>
    <row r="52" spans="1:10" ht="16.5" thickBot="1" x14ac:dyDescent="0.3">
      <c r="A52" s="2">
        <f t="shared" si="0"/>
        <v>42</v>
      </c>
      <c r="B52" s="30" t="s">
        <v>607</v>
      </c>
      <c r="C52" s="78">
        <f>SUM(C49:C51)</f>
        <v>0</v>
      </c>
      <c r="D52" s="50">
        <f>SUM(D49:D51)</f>
        <v>0</v>
      </c>
      <c r="G52" s="50">
        <f>SUM(G49:G51)</f>
        <v>0</v>
      </c>
      <c r="H52" s="25"/>
      <c r="I52" s="74" t="s">
        <v>1127</v>
      </c>
      <c r="J52" s="2">
        <f t="shared" si="1"/>
        <v>42</v>
      </c>
    </row>
    <row r="53" spans="1:10" ht="16.5" thickTop="1" x14ac:dyDescent="0.25">
      <c r="A53" s="2">
        <f t="shared" si="0"/>
        <v>43</v>
      </c>
      <c r="I53" s="74"/>
      <c r="J53" s="2">
        <f t="shared" si="1"/>
        <v>43</v>
      </c>
    </row>
    <row r="54" spans="1:10" ht="16.5" thickBot="1" x14ac:dyDescent="0.3">
      <c r="A54" s="2">
        <f t="shared" si="0"/>
        <v>44</v>
      </c>
      <c r="B54" s="30" t="s">
        <v>931</v>
      </c>
      <c r="G54" s="50">
        <f>G50+G51</f>
        <v>0</v>
      </c>
      <c r="H54" s="25"/>
      <c r="I54" s="74" t="s">
        <v>1128</v>
      </c>
      <c r="J54" s="2">
        <f t="shared" si="1"/>
        <v>44</v>
      </c>
    </row>
    <row r="55" spans="1:10" ht="17.25" thickTop="1" thickBot="1" x14ac:dyDescent="0.3">
      <c r="A55" s="397">
        <f t="shared" si="0"/>
        <v>45</v>
      </c>
      <c r="B55" s="398"/>
      <c r="C55" s="398"/>
      <c r="D55" s="398"/>
      <c r="E55" s="398"/>
      <c r="F55" s="398"/>
      <c r="G55" s="492"/>
      <c r="H55" s="492"/>
      <c r="I55" s="399"/>
      <c r="J55" s="397">
        <f t="shared" si="1"/>
        <v>45</v>
      </c>
    </row>
    <row r="56" spans="1:10" x14ac:dyDescent="0.25">
      <c r="A56" s="2">
        <f t="shared" si="0"/>
        <v>46</v>
      </c>
      <c r="I56" s="74"/>
      <c r="J56" s="2">
        <f t="shared" si="1"/>
        <v>46</v>
      </c>
    </row>
    <row r="57" spans="1:10" ht="16.5" thickBot="1" x14ac:dyDescent="0.3">
      <c r="A57" s="2">
        <f>A56+1</f>
        <v>47</v>
      </c>
      <c r="B57" s="130" t="s">
        <v>953</v>
      </c>
      <c r="G57" s="91">
        <v>0</v>
      </c>
      <c r="I57" s="2"/>
      <c r="J57" s="2">
        <f>J56+1</f>
        <v>47</v>
      </c>
    </row>
    <row r="58" spans="1:10" ht="16.5" thickTop="1" x14ac:dyDescent="0.25">
      <c r="A58" s="2">
        <f t="shared" si="0"/>
        <v>48</v>
      </c>
      <c r="C58" s="33" t="s">
        <v>208</v>
      </c>
      <c r="D58" s="33" t="s">
        <v>209</v>
      </c>
      <c r="E58" s="33" t="s">
        <v>210</v>
      </c>
      <c r="F58" s="33"/>
      <c r="G58" s="33" t="s">
        <v>593</v>
      </c>
      <c r="I58" s="74"/>
      <c r="J58" s="2">
        <f t="shared" si="1"/>
        <v>48</v>
      </c>
    </row>
    <row r="59" spans="1:10" x14ac:dyDescent="0.25">
      <c r="A59" s="2">
        <f t="shared" si="0"/>
        <v>49</v>
      </c>
      <c r="D59" s="2" t="s">
        <v>594</v>
      </c>
      <c r="E59" s="2" t="s">
        <v>595</v>
      </c>
      <c r="F59" s="2"/>
      <c r="G59" s="2" t="s">
        <v>596</v>
      </c>
      <c r="I59" s="74"/>
      <c r="J59" s="2">
        <f t="shared" si="1"/>
        <v>49</v>
      </c>
    </row>
    <row r="60" spans="1:10" ht="18.75" x14ac:dyDescent="0.25">
      <c r="A60" s="2">
        <f t="shared" si="0"/>
        <v>50</v>
      </c>
      <c r="B60" s="130" t="s">
        <v>597</v>
      </c>
      <c r="C60" s="394" t="s">
        <v>598</v>
      </c>
      <c r="D60" s="394" t="s">
        <v>599</v>
      </c>
      <c r="E60" s="394" t="s">
        <v>600</v>
      </c>
      <c r="F60" s="394"/>
      <c r="G60" s="394" t="s">
        <v>601</v>
      </c>
      <c r="I60" s="74"/>
      <c r="J60" s="2">
        <f t="shared" si="1"/>
        <v>50</v>
      </c>
    </row>
    <row r="61" spans="1:10" x14ac:dyDescent="0.25">
      <c r="A61" s="2">
        <f t="shared" si="0"/>
        <v>51</v>
      </c>
      <c r="I61" s="74"/>
      <c r="J61" s="2">
        <f t="shared" si="1"/>
        <v>51</v>
      </c>
    </row>
    <row r="62" spans="1:10" x14ac:dyDescent="0.25">
      <c r="A62" s="2">
        <f t="shared" si="0"/>
        <v>52</v>
      </c>
      <c r="B62" s="30" t="s">
        <v>602</v>
      </c>
      <c r="C62" s="34">
        <f>G17</f>
        <v>0</v>
      </c>
      <c r="D62" s="25">
        <f>IFERROR(C62/C$65,0)</f>
        <v>0</v>
      </c>
      <c r="E62" s="498">
        <v>0</v>
      </c>
      <c r="G62" s="25">
        <f>D62*E62</f>
        <v>0</v>
      </c>
      <c r="I62" s="74" t="s">
        <v>945</v>
      </c>
      <c r="J62" s="2">
        <f t="shared" si="1"/>
        <v>52</v>
      </c>
    </row>
    <row r="63" spans="1:10" x14ac:dyDescent="0.25">
      <c r="A63" s="2">
        <f t="shared" si="0"/>
        <v>53</v>
      </c>
      <c r="B63" s="30" t="s">
        <v>604</v>
      </c>
      <c r="C63" s="4">
        <f>G30</f>
        <v>0</v>
      </c>
      <c r="D63" s="25">
        <f>IFERROR(C63/C$65,0)</f>
        <v>0</v>
      </c>
      <c r="E63" s="498">
        <v>0</v>
      </c>
      <c r="G63" s="25">
        <f>D63*E63</f>
        <v>0</v>
      </c>
      <c r="I63" s="74" t="s">
        <v>945</v>
      </c>
      <c r="J63" s="2">
        <f t="shared" si="1"/>
        <v>53</v>
      </c>
    </row>
    <row r="64" spans="1:10" x14ac:dyDescent="0.25">
      <c r="A64" s="2">
        <f t="shared" si="0"/>
        <v>54</v>
      </c>
      <c r="B64" s="30" t="s">
        <v>606</v>
      </c>
      <c r="C64" s="4">
        <f>G41</f>
        <v>0</v>
      </c>
      <c r="D64" s="456">
        <f>IFERROR(C64/C$65,0)</f>
        <v>0</v>
      </c>
      <c r="E64" s="528">
        <f>G57</f>
        <v>0</v>
      </c>
      <c r="G64" s="456">
        <f>D64*E64</f>
        <v>0</v>
      </c>
      <c r="I64" s="74" t="s">
        <v>1146</v>
      </c>
      <c r="J64" s="2">
        <f t="shared" si="1"/>
        <v>54</v>
      </c>
    </row>
    <row r="65" spans="1:10" ht="16.5" thickBot="1" x14ac:dyDescent="0.3">
      <c r="A65" s="2">
        <f t="shared" si="0"/>
        <v>55</v>
      </c>
      <c r="B65" s="30" t="s">
        <v>607</v>
      </c>
      <c r="C65" s="78">
        <f>SUM(C62:C64)</f>
        <v>0</v>
      </c>
      <c r="D65" s="50">
        <f>SUM(D62:D64)</f>
        <v>0</v>
      </c>
      <c r="G65" s="50">
        <f>SUM(G62:G64)</f>
        <v>0</v>
      </c>
      <c r="I65" s="74" t="s">
        <v>1129</v>
      </c>
      <c r="J65" s="2">
        <f t="shared" si="1"/>
        <v>55</v>
      </c>
    </row>
    <row r="66" spans="1:10" ht="16.5" thickTop="1" x14ac:dyDescent="0.25">
      <c r="A66" s="2">
        <f t="shared" si="0"/>
        <v>56</v>
      </c>
      <c r="I66" s="74"/>
      <c r="J66" s="2">
        <f t="shared" si="1"/>
        <v>56</v>
      </c>
    </row>
    <row r="67" spans="1:10" ht="16.5" thickBot="1" x14ac:dyDescent="0.3">
      <c r="A67" s="2">
        <f t="shared" si="0"/>
        <v>57</v>
      </c>
      <c r="B67" s="130" t="s">
        <v>955</v>
      </c>
      <c r="G67" s="529">
        <f>G64</f>
        <v>0</v>
      </c>
      <c r="I67" s="74" t="s">
        <v>1130</v>
      </c>
      <c r="J67" s="2">
        <f t="shared" si="1"/>
        <v>57</v>
      </c>
    </row>
    <row r="68" spans="1:10" ht="16.5" thickTop="1" x14ac:dyDescent="0.25">
      <c r="G68" s="25"/>
      <c r="H68" s="25"/>
      <c r="I68" s="74"/>
      <c r="J68" s="2"/>
    </row>
    <row r="69" spans="1:10" x14ac:dyDescent="0.25">
      <c r="G69" s="25"/>
      <c r="H69" s="25"/>
      <c r="I69" s="74"/>
      <c r="J69" s="2"/>
    </row>
    <row r="70" spans="1:10" ht="18.75" x14ac:dyDescent="0.25">
      <c r="A70" s="144">
        <v>1</v>
      </c>
      <c r="B70" s="30" t="s">
        <v>608</v>
      </c>
      <c r="G70" s="25"/>
      <c r="H70" s="25"/>
      <c r="I70" s="74"/>
      <c r="J70" s="2"/>
    </row>
    <row r="71" spans="1:10" x14ac:dyDescent="0.25">
      <c r="G71" s="25"/>
      <c r="H71" s="25"/>
      <c r="I71" s="74"/>
      <c r="J71" s="2"/>
    </row>
    <row r="72" spans="1:10" x14ac:dyDescent="0.25">
      <c r="G72" s="25"/>
      <c r="H72" s="25"/>
      <c r="I72" s="74"/>
      <c r="J72" s="2"/>
    </row>
    <row r="73" spans="1:10" x14ac:dyDescent="0.25">
      <c r="B73" s="538" t="s">
        <v>0</v>
      </c>
      <c r="C73" s="538"/>
      <c r="D73" s="538"/>
      <c r="E73" s="538"/>
      <c r="F73" s="538"/>
      <c r="G73" s="538"/>
      <c r="H73" s="538"/>
      <c r="I73" s="538"/>
      <c r="J73" s="2"/>
    </row>
    <row r="74" spans="1:10" x14ac:dyDescent="0.25">
      <c r="B74" s="538" t="s">
        <v>547</v>
      </c>
      <c r="C74" s="538"/>
      <c r="D74" s="538"/>
      <c r="E74" s="538"/>
      <c r="F74" s="538"/>
      <c r="G74" s="538"/>
      <c r="H74" s="538"/>
      <c r="I74" s="538"/>
      <c r="J74" s="2"/>
    </row>
    <row r="75" spans="1:10" x14ac:dyDescent="0.25">
      <c r="B75" s="538" t="s">
        <v>548</v>
      </c>
      <c r="C75" s="538"/>
      <c r="D75" s="538"/>
      <c r="E75" s="538"/>
      <c r="F75" s="538"/>
      <c r="G75" s="538"/>
      <c r="H75" s="538"/>
      <c r="I75" s="538"/>
      <c r="J75" s="2"/>
    </row>
    <row r="76" spans="1:10" x14ac:dyDescent="0.25">
      <c r="B76" s="540" t="str">
        <f>B5</f>
        <v>Base Period &amp; True-Up Period 12 - Months Ending December 31, xxxx</v>
      </c>
      <c r="C76" s="540"/>
      <c r="D76" s="540"/>
      <c r="E76" s="540"/>
      <c r="F76" s="540"/>
      <c r="G76" s="540"/>
      <c r="H76" s="540"/>
      <c r="I76" s="540"/>
      <c r="J76" s="2"/>
    </row>
    <row r="77" spans="1:10" x14ac:dyDescent="0.25">
      <c r="B77" s="534" t="s">
        <v>4</v>
      </c>
      <c r="C77" s="535"/>
      <c r="D77" s="535"/>
      <c r="E77" s="535"/>
      <c r="F77" s="535"/>
      <c r="G77" s="535"/>
      <c r="H77" s="535"/>
      <c r="I77" s="535"/>
      <c r="J77" s="2"/>
    </row>
    <row r="78" spans="1:10" x14ac:dyDescent="0.25">
      <c r="B78" s="2"/>
      <c r="C78" s="2"/>
      <c r="D78" s="2"/>
      <c r="E78" s="2"/>
      <c r="F78" s="2"/>
      <c r="G78" s="2"/>
      <c r="H78" s="2"/>
      <c r="I78" s="74"/>
      <c r="J78" s="2"/>
    </row>
    <row r="79" spans="1:10" x14ac:dyDescent="0.25">
      <c r="A79" s="2" t="s">
        <v>5</v>
      </c>
      <c r="B79" s="122"/>
      <c r="C79" s="122"/>
      <c r="D79" s="122"/>
      <c r="E79" s="2" t="s">
        <v>234</v>
      </c>
      <c r="F79" s="122"/>
      <c r="G79" s="122"/>
      <c r="H79" s="122"/>
      <c r="I79" s="74"/>
      <c r="J79" s="2" t="s">
        <v>5</v>
      </c>
    </row>
    <row r="80" spans="1:10" x14ac:dyDescent="0.25">
      <c r="A80" s="2" t="s">
        <v>6</v>
      </c>
      <c r="B80" s="2"/>
      <c r="C80" s="2"/>
      <c r="D80" s="2"/>
      <c r="E80" s="394" t="s">
        <v>236</v>
      </c>
      <c r="F80" s="2"/>
      <c r="G80" s="395" t="s">
        <v>7</v>
      </c>
      <c r="H80" s="122"/>
      <c r="I80" s="396" t="s">
        <v>8</v>
      </c>
      <c r="J80" s="2" t="s">
        <v>6</v>
      </c>
    </row>
    <row r="81" spans="1:10" x14ac:dyDescent="0.25">
      <c r="G81" s="25"/>
      <c r="H81" s="25"/>
      <c r="I81" s="74"/>
      <c r="J81" s="2"/>
    </row>
    <row r="82" spans="1:10" ht="19.5" thickBot="1" x14ac:dyDescent="0.3">
      <c r="A82" s="2">
        <v>1</v>
      </c>
      <c r="B82" s="130" t="s">
        <v>946</v>
      </c>
      <c r="G82" s="91">
        <v>0</v>
      </c>
      <c r="H82" s="122"/>
      <c r="I82" s="170"/>
      <c r="J82" s="2">
        <v>1</v>
      </c>
    </row>
    <row r="83" spans="1:10" ht="16.5" thickTop="1" x14ac:dyDescent="0.25">
      <c r="A83" s="2">
        <f t="shared" si="0"/>
        <v>2</v>
      </c>
      <c r="C83" s="33" t="s">
        <v>208</v>
      </c>
      <c r="D83" s="33" t="s">
        <v>209</v>
      </c>
      <c r="E83" s="33" t="s">
        <v>210</v>
      </c>
      <c r="F83" s="33"/>
      <c r="G83" s="33" t="s">
        <v>593</v>
      </c>
      <c r="H83" s="33"/>
      <c r="I83" s="74"/>
      <c r="J83" s="2">
        <f t="shared" si="1"/>
        <v>2</v>
      </c>
    </row>
    <row r="84" spans="1:10" x14ac:dyDescent="0.25">
      <c r="A84" s="2">
        <f t="shared" si="0"/>
        <v>3</v>
      </c>
      <c r="D84" s="2" t="s">
        <v>594</v>
      </c>
      <c r="E84" s="2" t="s">
        <v>595</v>
      </c>
      <c r="F84" s="2"/>
      <c r="G84" s="2" t="s">
        <v>596</v>
      </c>
      <c r="H84" s="2"/>
      <c r="I84" s="74"/>
      <c r="J84" s="2">
        <f t="shared" si="1"/>
        <v>3</v>
      </c>
    </row>
    <row r="85" spans="1:10" ht="18.75" x14ac:dyDescent="0.25">
      <c r="A85" s="2">
        <f t="shared" si="0"/>
        <v>4</v>
      </c>
      <c r="B85" s="130" t="s">
        <v>609</v>
      </c>
      <c r="C85" s="394" t="s">
        <v>947</v>
      </c>
      <c r="D85" s="394" t="s">
        <v>599</v>
      </c>
      <c r="E85" s="394" t="s">
        <v>600</v>
      </c>
      <c r="F85" s="394"/>
      <c r="G85" s="394" t="s">
        <v>601</v>
      </c>
      <c r="H85" s="2"/>
      <c r="I85" s="74"/>
      <c r="J85" s="2">
        <f t="shared" si="1"/>
        <v>4</v>
      </c>
    </row>
    <row r="86" spans="1:10" x14ac:dyDescent="0.25">
      <c r="A86" s="2">
        <f t="shared" si="0"/>
        <v>5</v>
      </c>
      <c r="I86" s="74"/>
      <c r="J86" s="2">
        <f t="shared" si="1"/>
        <v>5</v>
      </c>
    </row>
    <row r="87" spans="1:10" x14ac:dyDescent="0.25">
      <c r="A87" s="2">
        <f t="shared" si="0"/>
        <v>6</v>
      </c>
      <c r="B87" s="30" t="s">
        <v>602</v>
      </c>
      <c r="C87" s="34">
        <f>G17</f>
        <v>0</v>
      </c>
      <c r="D87" s="25">
        <f>IFERROR(C87/C$90,0)</f>
        <v>0</v>
      </c>
      <c r="E87" s="92">
        <f>G27</f>
        <v>0</v>
      </c>
      <c r="G87" s="25">
        <f>D87*E87</f>
        <v>0</v>
      </c>
      <c r="H87" s="25"/>
      <c r="I87" s="74" t="s">
        <v>948</v>
      </c>
      <c r="J87" s="2">
        <f t="shared" si="1"/>
        <v>6</v>
      </c>
    </row>
    <row r="88" spans="1:10" x14ac:dyDescent="0.25">
      <c r="A88" s="2">
        <f t="shared" si="0"/>
        <v>7</v>
      </c>
      <c r="B88" s="30" t="s">
        <v>604</v>
      </c>
      <c r="C88" s="4">
        <f>G30</f>
        <v>0</v>
      </c>
      <c r="D88" s="25">
        <f>IFERROR(C88/C$90,0)</f>
        <v>0</v>
      </c>
      <c r="E88" s="92">
        <f>G32</f>
        <v>0</v>
      </c>
      <c r="G88" s="25">
        <f>D88*E88</f>
        <v>0</v>
      </c>
      <c r="H88" s="25"/>
      <c r="I88" s="74" t="s">
        <v>949</v>
      </c>
      <c r="J88" s="2">
        <f t="shared" si="1"/>
        <v>7</v>
      </c>
    </row>
    <row r="89" spans="1:10" x14ac:dyDescent="0.25">
      <c r="A89" s="2">
        <f t="shared" si="0"/>
        <v>8</v>
      </c>
      <c r="B89" s="30" t="s">
        <v>606</v>
      </c>
      <c r="C89" s="4">
        <f>G41</f>
        <v>0</v>
      </c>
      <c r="D89" s="456">
        <f>IFERROR(C89/C$90,0)</f>
        <v>0</v>
      </c>
      <c r="E89" s="528">
        <f>G82</f>
        <v>0</v>
      </c>
      <c r="G89" s="456">
        <f>D89*E89</f>
        <v>0</v>
      </c>
      <c r="H89" s="25"/>
      <c r="I89" s="74" t="s">
        <v>950</v>
      </c>
      <c r="J89" s="2">
        <f t="shared" si="1"/>
        <v>8</v>
      </c>
    </row>
    <row r="90" spans="1:10" ht="16.5" thickBot="1" x14ac:dyDescent="0.3">
      <c r="A90" s="2">
        <f t="shared" si="0"/>
        <v>9</v>
      </c>
      <c r="B90" s="30" t="s">
        <v>607</v>
      </c>
      <c r="C90" s="78">
        <f>SUM(C87:C89)</f>
        <v>0</v>
      </c>
      <c r="D90" s="50">
        <f>SUM(D87:D89)</f>
        <v>0</v>
      </c>
      <c r="G90" s="50">
        <f>SUM(G87:G89)</f>
        <v>0</v>
      </c>
      <c r="H90" s="25"/>
      <c r="I90" s="74" t="s">
        <v>951</v>
      </c>
      <c r="J90" s="2">
        <f t="shared" si="1"/>
        <v>9</v>
      </c>
    </row>
    <row r="91" spans="1:10" ht="16.5" thickTop="1" x14ac:dyDescent="0.25">
      <c r="A91" s="2">
        <f t="shared" si="0"/>
        <v>10</v>
      </c>
      <c r="I91" s="74"/>
      <c r="J91" s="2">
        <f t="shared" si="1"/>
        <v>10</v>
      </c>
    </row>
    <row r="92" spans="1:10" ht="16.5" thickBot="1" x14ac:dyDescent="0.3">
      <c r="A92" s="2">
        <f t="shared" si="0"/>
        <v>11</v>
      </c>
      <c r="B92" s="30" t="s">
        <v>930</v>
      </c>
      <c r="G92" s="50">
        <f>G88+G89</f>
        <v>0</v>
      </c>
      <c r="H92" s="25"/>
      <c r="I92" s="74" t="s">
        <v>952</v>
      </c>
      <c r="J92" s="2">
        <f t="shared" si="1"/>
        <v>11</v>
      </c>
    </row>
    <row r="93" spans="1:10" ht="17.25" thickTop="1" thickBot="1" x14ac:dyDescent="0.3">
      <c r="A93" s="397">
        <f t="shared" ref="A93:A105" si="2">A92+1</f>
        <v>12</v>
      </c>
      <c r="B93" s="497"/>
      <c r="C93" s="398"/>
      <c r="D93" s="398"/>
      <c r="E93" s="398"/>
      <c r="F93" s="398"/>
      <c r="G93" s="492"/>
      <c r="H93" s="492"/>
      <c r="I93" s="399"/>
      <c r="J93" s="397">
        <f t="shared" ref="J93:J105" si="3">J92+1</f>
        <v>12</v>
      </c>
    </row>
    <row r="94" spans="1:10" x14ac:dyDescent="0.25">
      <c r="A94" s="2">
        <f t="shared" si="2"/>
        <v>13</v>
      </c>
      <c r="I94" s="74"/>
      <c r="J94" s="2">
        <f t="shared" si="3"/>
        <v>13</v>
      </c>
    </row>
    <row r="95" spans="1:10" ht="16.5" thickBot="1" x14ac:dyDescent="0.3">
      <c r="A95" s="2">
        <f t="shared" si="2"/>
        <v>14</v>
      </c>
      <c r="B95" s="130" t="s">
        <v>953</v>
      </c>
      <c r="G95" s="91">
        <v>0</v>
      </c>
      <c r="I95" s="74"/>
      <c r="J95" s="2">
        <f t="shared" si="3"/>
        <v>14</v>
      </c>
    </row>
    <row r="96" spans="1:10" ht="16.5" thickTop="1" x14ac:dyDescent="0.25">
      <c r="A96" s="2">
        <f t="shared" si="2"/>
        <v>15</v>
      </c>
      <c r="C96" s="33" t="s">
        <v>208</v>
      </c>
      <c r="D96" s="33" t="s">
        <v>209</v>
      </c>
      <c r="E96" s="33" t="s">
        <v>210</v>
      </c>
      <c r="F96" s="33"/>
      <c r="G96" s="33" t="s">
        <v>593</v>
      </c>
      <c r="I96" s="74"/>
      <c r="J96" s="2">
        <f t="shared" si="3"/>
        <v>15</v>
      </c>
    </row>
    <row r="97" spans="1:10" x14ac:dyDescent="0.25">
      <c r="A97" s="2">
        <f t="shared" si="2"/>
        <v>16</v>
      </c>
      <c r="D97" s="2" t="s">
        <v>594</v>
      </c>
      <c r="E97" s="2" t="s">
        <v>595</v>
      </c>
      <c r="F97" s="2"/>
      <c r="G97" s="2" t="s">
        <v>596</v>
      </c>
      <c r="I97" s="74"/>
      <c r="J97" s="2">
        <f t="shared" si="3"/>
        <v>16</v>
      </c>
    </row>
    <row r="98" spans="1:10" ht="18.75" x14ac:dyDescent="0.25">
      <c r="A98" s="2">
        <f t="shared" si="2"/>
        <v>17</v>
      </c>
      <c r="B98" s="130" t="s">
        <v>597</v>
      </c>
      <c r="C98" s="394" t="s">
        <v>947</v>
      </c>
      <c r="D98" s="394" t="s">
        <v>599</v>
      </c>
      <c r="E98" s="394" t="s">
        <v>600</v>
      </c>
      <c r="F98" s="394"/>
      <c r="G98" s="394" t="s">
        <v>601</v>
      </c>
      <c r="I98" s="74"/>
      <c r="J98" s="2">
        <f t="shared" si="3"/>
        <v>17</v>
      </c>
    </row>
    <row r="99" spans="1:10" x14ac:dyDescent="0.25">
      <c r="A99" s="2">
        <f t="shared" si="2"/>
        <v>18</v>
      </c>
      <c r="I99" s="74"/>
      <c r="J99" s="2">
        <f t="shared" si="3"/>
        <v>18</v>
      </c>
    </row>
    <row r="100" spans="1:10" x14ac:dyDescent="0.25">
      <c r="A100" s="2">
        <f t="shared" si="2"/>
        <v>19</v>
      </c>
      <c r="B100" s="30" t="s">
        <v>602</v>
      </c>
      <c r="C100" s="34">
        <f>G17</f>
        <v>0</v>
      </c>
      <c r="D100" s="25">
        <f>IFERROR(C100/C$103,0)</f>
        <v>0</v>
      </c>
      <c r="E100" s="498">
        <v>0</v>
      </c>
      <c r="G100" s="25">
        <f>D100*E100</f>
        <v>0</v>
      </c>
      <c r="I100" s="74" t="s">
        <v>945</v>
      </c>
      <c r="J100" s="2">
        <f t="shared" si="3"/>
        <v>19</v>
      </c>
    </row>
    <row r="101" spans="1:10" x14ac:dyDescent="0.25">
      <c r="A101" s="2">
        <f t="shared" si="2"/>
        <v>20</v>
      </c>
      <c r="B101" s="30" t="s">
        <v>604</v>
      </c>
      <c r="C101" s="4">
        <f>G30</f>
        <v>0</v>
      </c>
      <c r="D101" s="25">
        <f>IFERROR(C101/C$103,0)</f>
        <v>0</v>
      </c>
      <c r="E101" s="498">
        <v>0</v>
      </c>
      <c r="G101" s="25">
        <f>D101*E101</f>
        <v>0</v>
      </c>
      <c r="I101" s="74" t="s">
        <v>945</v>
      </c>
      <c r="J101" s="2">
        <f t="shared" si="3"/>
        <v>20</v>
      </c>
    </row>
    <row r="102" spans="1:10" x14ac:dyDescent="0.25">
      <c r="A102" s="2">
        <f t="shared" si="2"/>
        <v>21</v>
      </c>
      <c r="B102" s="30" t="s">
        <v>606</v>
      </c>
      <c r="C102" s="4">
        <f>G41</f>
        <v>0</v>
      </c>
      <c r="D102" s="456">
        <f>IFERROR(C102/C$103,0)</f>
        <v>0</v>
      </c>
      <c r="E102" s="528">
        <f>G95</f>
        <v>0</v>
      </c>
      <c r="G102" s="456">
        <f>D102*E102</f>
        <v>0</v>
      </c>
      <c r="I102" s="74" t="s">
        <v>954</v>
      </c>
      <c r="J102" s="2">
        <f t="shared" si="3"/>
        <v>21</v>
      </c>
    </row>
    <row r="103" spans="1:10" ht="16.5" thickBot="1" x14ac:dyDescent="0.3">
      <c r="A103" s="2">
        <f t="shared" si="2"/>
        <v>22</v>
      </c>
      <c r="B103" s="30" t="s">
        <v>607</v>
      </c>
      <c r="C103" s="78">
        <f>SUM(C100:C102)</f>
        <v>0</v>
      </c>
      <c r="D103" s="50">
        <f>SUM(D100:D102)</f>
        <v>0</v>
      </c>
      <c r="G103" s="50">
        <f>SUM(G100:G102)</f>
        <v>0</v>
      </c>
      <c r="I103" s="74" t="s">
        <v>89</v>
      </c>
      <c r="J103" s="2">
        <f t="shared" si="3"/>
        <v>22</v>
      </c>
    </row>
    <row r="104" spans="1:10" ht="16.5" thickTop="1" x14ac:dyDescent="0.25">
      <c r="A104" s="2">
        <f t="shared" si="2"/>
        <v>23</v>
      </c>
      <c r="I104" s="74"/>
      <c r="J104" s="2">
        <f t="shared" si="3"/>
        <v>23</v>
      </c>
    </row>
    <row r="105" spans="1:10" ht="16.5" thickBot="1" x14ac:dyDescent="0.3">
      <c r="A105" s="2">
        <f t="shared" si="2"/>
        <v>24</v>
      </c>
      <c r="B105" s="130" t="s">
        <v>955</v>
      </c>
      <c r="G105" s="529">
        <f>G102</f>
        <v>0</v>
      </c>
      <c r="I105" s="74" t="s">
        <v>956</v>
      </c>
      <c r="J105" s="2">
        <f t="shared" si="3"/>
        <v>24</v>
      </c>
    </row>
    <row r="106" spans="1:10" ht="16.5" thickTop="1" x14ac:dyDescent="0.25">
      <c r="B106" s="130"/>
      <c r="G106" s="25"/>
      <c r="I106" s="74"/>
      <c r="J106" s="2"/>
    </row>
    <row r="107" spans="1:10" x14ac:dyDescent="0.25">
      <c r="B107" s="130"/>
      <c r="G107" s="25"/>
      <c r="I107" s="74"/>
      <c r="J107" s="2"/>
    </row>
    <row r="108" spans="1:10" ht="18.75" x14ac:dyDescent="0.25">
      <c r="A108" s="144">
        <v>1</v>
      </c>
      <c r="B108" s="30" t="s">
        <v>957</v>
      </c>
      <c r="G108" s="25"/>
      <c r="I108" s="74"/>
      <c r="J108" s="2"/>
    </row>
    <row r="109" spans="1:10" ht="18.75" x14ac:dyDescent="0.25">
      <c r="A109" s="144">
        <v>2</v>
      </c>
      <c r="B109" s="30" t="s">
        <v>608</v>
      </c>
      <c r="G109" s="57"/>
      <c r="H109" s="57"/>
      <c r="J109" s="2" t="s">
        <v>1</v>
      </c>
    </row>
    <row r="110" spans="1:10" ht="18.75" x14ac:dyDescent="0.25">
      <c r="A110" s="144"/>
      <c r="G110" s="57"/>
      <c r="H110" s="57"/>
      <c r="J110" s="2"/>
    </row>
    <row r="111" spans="1:10" ht="18.75" x14ac:dyDescent="0.25">
      <c r="A111" s="144"/>
      <c r="G111" s="57"/>
      <c r="H111" s="57"/>
      <c r="J111" s="2"/>
    </row>
    <row r="112" spans="1:10" x14ac:dyDescent="0.25">
      <c r="B112" s="538" t="s">
        <v>0</v>
      </c>
      <c r="C112" s="538"/>
      <c r="D112" s="538"/>
      <c r="E112" s="538"/>
      <c r="F112" s="538"/>
      <c r="G112" s="538"/>
      <c r="H112" s="538"/>
      <c r="I112" s="538"/>
      <c r="J112" s="2"/>
    </row>
    <row r="113" spans="1:11" x14ac:dyDescent="0.25">
      <c r="B113" s="538" t="s">
        <v>547</v>
      </c>
      <c r="C113" s="538"/>
      <c r="D113" s="538"/>
      <c r="E113" s="538"/>
      <c r="F113" s="538"/>
      <c r="G113" s="538"/>
      <c r="H113" s="538"/>
      <c r="I113" s="538"/>
      <c r="J113" s="2"/>
    </row>
    <row r="114" spans="1:11" x14ac:dyDescent="0.25">
      <c r="B114" s="538" t="s">
        <v>548</v>
      </c>
      <c r="C114" s="538"/>
      <c r="D114" s="538"/>
      <c r="E114" s="538"/>
      <c r="F114" s="538"/>
      <c r="G114" s="538"/>
      <c r="H114" s="538"/>
      <c r="I114" s="538"/>
      <c r="J114" s="2"/>
    </row>
    <row r="115" spans="1:11" x14ac:dyDescent="0.25">
      <c r="B115" s="540" t="str">
        <f>B5</f>
        <v>Base Period &amp; True-Up Period 12 - Months Ending December 31, xxxx</v>
      </c>
      <c r="C115" s="540"/>
      <c r="D115" s="540"/>
      <c r="E115" s="540"/>
      <c r="F115" s="540"/>
      <c r="G115" s="540"/>
      <c r="H115" s="540"/>
      <c r="I115" s="540"/>
      <c r="J115" s="2"/>
    </row>
    <row r="116" spans="1:11" x14ac:dyDescent="0.25">
      <c r="B116" s="534" t="s">
        <v>4</v>
      </c>
      <c r="C116" s="535"/>
      <c r="D116" s="535"/>
      <c r="E116" s="535"/>
      <c r="F116" s="535"/>
      <c r="G116" s="535"/>
      <c r="H116" s="535"/>
      <c r="I116" s="535"/>
      <c r="J116" s="2"/>
    </row>
    <row r="117" spans="1:11" x14ac:dyDescent="0.25">
      <c r="B117" s="2"/>
      <c r="C117" s="2"/>
      <c r="D117" s="2"/>
      <c r="E117" s="2"/>
      <c r="F117" s="2"/>
      <c r="G117" s="2"/>
      <c r="H117" s="2"/>
      <c r="I117" s="74"/>
      <c r="J117" s="2"/>
    </row>
    <row r="118" spans="1:11" x14ac:dyDescent="0.25">
      <c r="A118" s="2" t="s">
        <v>5</v>
      </c>
      <c r="B118" s="122"/>
      <c r="C118" s="122"/>
      <c r="D118" s="122"/>
      <c r="E118" s="122"/>
      <c r="F118" s="122"/>
      <c r="G118" s="122"/>
      <c r="H118" s="122"/>
      <c r="I118" s="74"/>
      <c r="J118" s="2" t="s">
        <v>5</v>
      </c>
    </row>
    <row r="119" spans="1:11" x14ac:dyDescent="0.25">
      <c r="A119" s="2" t="s">
        <v>6</v>
      </c>
      <c r="B119" s="2"/>
      <c r="C119" s="2"/>
      <c r="D119" s="2"/>
      <c r="E119" s="2"/>
      <c r="F119" s="2"/>
      <c r="G119" s="394" t="s">
        <v>7</v>
      </c>
      <c r="H119" s="122"/>
      <c r="I119" s="396" t="s">
        <v>8</v>
      </c>
      <c r="J119" s="2" t="s">
        <v>6</v>
      </c>
    </row>
    <row r="120" spans="1:11" x14ac:dyDescent="0.25">
      <c r="G120" s="2"/>
      <c r="H120" s="2"/>
      <c r="I120" s="74"/>
      <c r="J120" s="2"/>
    </row>
    <row r="121" spans="1:11" ht="18.75" x14ac:dyDescent="0.25">
      <c r="A121" s="2">
        <v>1</v>
      </c>
      <c r="B121" s="130" t="s">
        <v>958</v>
      </c>
      <c r="E121" s="122"/>
      <c r="F121" s="122"/>
      <c r="G121" s="40"/>
      <c r="H121" s="40"/>
      <c r="I121" s="74"/>
      <c r="J121" s="2">
        <v>1</v>
      </c>
    </row>
    <row r="122" spans="1:11" x14ac:dyDescent="0.25">
      <c r="A122" s="2">
        <f>A121+1</f>
        <v>2</v>
      </c>
      <c r="B122" s="32"/>
      <c r="E122" s="122"/>
      <c r="F122" s="122"/>
      <c r="G122" s="40"/>
      <c r="H122" s="40"/>
      <c r="I122" s="74"/>
      <c r="J122" s="2">
        <f>J121+1</f>
        <v>2</v>
      </c>
    </row>
    <row r="123" spans="1:11" x14ac:dyDescent="0.25">
      <c r="A123" s="2">
        <f>A122+1</f>
        <v>3</v>
      </c>
      <c r="B123" s="130" t="s">
        <v>610</v>
      </c>
      <c r="E123" s="122"/>
      <c r="F123" s="122"/>
      <c r="G123" s="40"/>
      <c r="H123" s="40"/>
      <c r="I123" s="74"/>
      <c r="J123" s="2">
        <f>J122+1</f>
        <v>3</v>
      </c>
    </row>
    <row r="124" spans="1:11" x14ac:dyDescent="0.25">
      <c r="A124" s="2">
        <f>A123+1</f>
        <v>4</v>
      </c>
      <c r="B124" s="122"/>
      <c r="C124" s="122"/>
      <c r="D124" s="122"/>
      <c r="E124" s="122"/>
      <c r="F124" s="122"/>
      <c r="G124" s="40"/>
      <c r="H124" s="40"/>
      <c r="I124" s="74"/>
      <c r="J124" s="2">
        <f>J123+1</f>
        <v>4</v>
      </c>
    </row>
    <row r="125" spans="1:11" x14ac:dyDescent="0.25">
      <c r="A125" s="2">
        <f t="shared" ref="A125:A189" si="4">A124+1</f>
        <v>5</v>
      </c>
      <c r="B125" s="31" t="s">
        <v>611</v>
      </c>
      <c r="C125" s="122"/>
      <c r="D125" s="122"/>
      <c r="E125" s="122"/>
      <c r="F125" s="122"/>
      <c r="G125" s="40"/>
      <c r="H125" s="40"/>
      <c r="I125" s="180"/>
      <c r="J125" s="2">
        <f t="shared" ref="J125:J189" si="5">J124+1</f>
        <v>5</v>
      </c>
    </row>
    <row r="126" spans="1:11" x14ac:dyDescent="0.25">
      <c r="A126" s="2">
        <f t="shared" si="4"/>
        <v>6</v>
      </c>
      <c r="B126" s="30" t="s">
        <v>612</v>
      </c>
      <c r="D126" s="122"/>
      <c r="E126" s="122"/>
      <c r="F126" s="122"/>
      <c r="G126" s="92">
        <f>G54</f>
        <v>0</v>
      </c>
      <c r="H126" s="122"/>
      <c r="I126" s="74" t="s">
        <v>1131</v>
      </c>
      <c r="J126" s="2">
        <f t="shared" si="5"/>
        <v>6</v>
      </c>
      <c r="K126" s="2"/>
    </row>
    <row r="127" spans="1:11" x14ac:dyDescent="0.25">
      <c r="A127" s="2">
        <f t="shared" si="4"/>
        <v>7</v>
      </c>
      <c r="B127" s="30" t="s">
        <v>613</v>
      </c>
      <c r="D127" s="122"/>
      <c r="E127" s="122"/>
      <c r="F127" s="122"/>
      <c r="G127" s="20">
        <f>-'Stmt AR'!E19</f>
        <v>0</v>
      </c>
      <c r="H127" s="122"/>
      <c r="I127" s="74" t="s">
        <v>614</v>
      </c>
      <c r="J127" s="2">
        <f t="shared" si="5"/>
        <v>7</v>
      </c>
      <c r="K127" s="2"/>
    </row>
    <row r="128" spans="1:11" x14ac:dyDescent="0.25">
      <c r="A128" s="2">
        <f t="shared" si="4"/>
        <v>8</v>
      </c>
      <c r="B128" s="30" t="s">
        <v>615</v>
      </c>
      <c r="D128" s="122"/>
      <c r="E128" s="122"/>
      <c r="F128" s="122"/>
      <c r="G128" s="81">
        <v>0</v>
      </c>
      <c r="H128" s="122"/>
      <c r="I128" s="170" t="s">
        <v>1009</v>
      </c>
      <c r="J128" s="2">
        <f t="shared" si="5"/>
        <v>8</v>
      </c>
      <c r="K128" s="122"/>
    </row>
    <row r="129" spans="1:12" x14ac:dyDescent="0.25">
      <c r="A129" s="2">
        <f t="shared" si="4"/>
        <v>9</v>
      </c>
      <c r="B129" s="30" t="s">
        <v>616</v>
      </c>
      <c r="D129" s="122"/>
      <c r="E129" s="181"/>
      <c r="F129" s="122"/>
      <c r="G129" s="5">
        <f>'BK-1 Retail TRR'!E137</f>
        <v>0</v>
      </c>
      <c r="H129" s="122"/>
      <c r="I129" s="74" t="s">
        <v>617</v>
      </c>
      <c r="J129" s="2">
        <f t="shared" si="5"/>
        <v>9</v>
      </c>
    </row>
    <row r="130" spans="1:12" x14ac:dyDescent="0.25">
      <c r="A130" s="2">
        <f t="shared" si="4"/>
        <v>10</v>
      </c>
      <c r="B130" s="30" t="s">
        <v>618</v>
      </c>
      <c r="D130" s="46"/>
      <c r="E130" s="122"/>
      <c r="F130" s="122"/>
      <c r="G130" s="521">
        <v>0</v>
      </c>
      <c r="H130" s="122"/>
      <c r="I130" s="74" t="s">
        <v>619</v>
      </c>
      <c r="J130" s="2">
        <f t="shared" si="5"/>
        <v>10</v>
      </c>
      <c r="L130" s="133"/>
    </row>
    <row r="131" spans="1:12" x14ac:dyDescent="0.25">
      <c r="A131" s="2">
        <f t="shared" si="4"/>
        <v>11</v>
      </c>
      <c r="G131" s="2"/>
      <c r="H131" s="2"/>
      <c r="J131" s="2">
        <f t="shared" si="5"/>
        <v>11</v>
      </c>
    </row>
    <row r="132" spans="1:12" x14ac:dyDescent="0.25">
      <c r="A132" s="2">
        <f t="shared" si="4"/>
        <v>12</v>
      </c>
      <c r="B132" s="30" t="s">
        <v>620</v>
      </c>
      <c r="D132" s="122"/>
      <c r="E132" s="122"/>
      <c r="F132" s="122"/>
      <c r="G132" s="457">
        <f>IFERROR((((G126)+(G128/G129))*G130-(G127/G129))/(1-G130),0)</f>
        <v>0</v>
      </c>
      <c r="H132" s="24"/>
      <c r="I132" s="74" t="s">
        <v>621</v>
      </c>
      <c r="J132" s="2">
        <f t="shared" si="5"/>
        <v>12</v>
      </c>
      <c r="L132" s="182"/>
    </row>
    <row r="133" spans="1:12" x14ac:dyDescent="0.25">
      <c r="A133" s="2">
        <f t="shared" si="4"/>
        <v>13</v>
      </c>
      <c r="B133" s="128" t="s">
        <v>622</v>
      </c>
      <c r="G133" s="2"/>
      <c r="H133" s="2"/>
      <c r="J133" s="2">
        <f t="shared" si="5"/>
        <v>13</v>
      </c>
    </row>
    <row r="134" spans="1:12" x14ac:dyDescent="0.25">
      <c r="A134" s="2">
        <f t="shared" si="4"/>
        <v>14</v>
      </c>
      <c r="G134" s="172"/>
      <c r="H134" s="2"/>
      <c r="J134" s="2">
        <f t="shared" si="5"/>
        <v>14</v>
      </c>
    </row>
    <row r="135" spans="1:12" x14ac:dyDescent="0.25">
      <c r="A135" s="2">
        <f t="shared" si="4"/>
        <v>15</v>
      </c>
      <c r="B135" s="130" t="s">
        <v>623</v>
      </c>
      <c r="C135" s="122"/>
      <c r="D135" s="122"/>
      <c r="E135" s="122"/>
      <c r="F135" s="122"/>
      <c r="G135" s="93"/>
      <c r="H135" s="93"/>
      <c r="I135" s="183"/>
      <c r="J135" s="2">
        <f t="shared" si="5"/>
        <v>15</v>
      </c>
      <c r="K135" s="184"/>
    </row>
    <row r="136" spans="1:12" x14ac:dyDescent="0.25">
      <c r="A136" s="2">
        <f t="shared" si="4"/>
        <v>16</v>
      </c>
      <c r="B136" s="156"/>
      <c r="C136" s="122"/>
      <c r="D136" s="122"/>
      <c r="E136" s="122"/>
      <c r="F136" s="122"/>
      <c r="G136" s="93"/>
      <c r="H136" s="93"/>
      <c r="I136" s="185"/>
      <c r="J136" s="2">
        <f t="shared" si="5"/>
        <v>16</v>
      </c>
      <c r="K136" s="122"/>
    </row>
    <row r="137" spans="1:12" x14ac:dyDescent="0.25">
      <c r="A137" s="2">
        <f t="shared" si="4"/>
        <v>17</v>
      </c>
      <c r="B137" s="31" t="s">
        <v>611</v>
      </c>
      <c r="C137" s="122"/>
      <c r="D137" s="122"/>
      <c r="E137" s="122"/>
      <c r="F137" s="122"/>
      <c r="G137" s="93"/>
      <c r="H137" s="93"/>
      <c r="I137" s="185"/>
      <c r="J137" s="2">
        <f t="shared" si="5"/>
        <v>17</v>
      </c>
      <c r="K137" s="122"/>
    </row>
    <row r="138" spans="1:12" x14ac:dyDescent="0.25">
      <c r="A138" s="2">
        <f t="shared" si="4"/>
        <v>18</v>
      </c>
      <c r="B138" s="30" t="s">
        <v>612</v>
      </c>
      <c r="D138" s="122"/>
      <c r="E138" s="122"/>
      <c r="F138" s="122"/>
      <c r="G138" s="92">
        <f>G126</f>
        <v>0</v>
      </c>
      <c r="H138" s="25"/>
      <c r="I138" s="74" t="s">
        <v>624</v>
      </c>
      <c r="J138" s="2">
        <f t="shared" si="5"/>
        <v>18</v>
      </c>
      <c r="K138" s="2"/>
    </row>
    <row r="139" spans="1:12" x14ac:dyDescent="0.25">
      <c r="A139" s="2">
        <f t="shared" si="4"/>
        <v>19</v>
      </c>
      <c r="B139" s="30" t="s">
        <v>625</v>
      </c>
      <c r="D139" s="122"/>
      <c r="E139" s="122"/>
      <c r="F139" s="122"/>
      <c r="G139" s="43">
        <f>-'Stmt AT'!E19</f>
        <v>0</v>
      </c>
      <c r="H139" s="25"/>
      <c r="I139" s="74" t="s">
        <v>626</v>
      </c>
      <c r="J139" s="2">
        <f t="shared" si="5"/>
        <v>19</v>
      </c>
      <c r="K139" s="2"/>
    </row>
    <row r="140" spans="1:12" x14ac:dyDescent="0.25">
      <c r="A140" s="2">
        <f t="shared" si="4"/>
        <v>20</v>
      </c>
      <c r="B140" s="30" t="s">
        <v>615</v>
      </c>
      <c r="D140" s="122"/>
      <c r="E140" s="122"/>
      <c r="F140" s="122"/>
      <c r="G140" s="20">
        <f>G128</f>
        <v>0</v>
      </c>
      <c r="H140" s="43"/>
      <c r="I140" s="74" t="s">
        <v>627</v>
      </c>
      <c r="J140" s="2">
        <f t="shared" si="5"/>
        <v>20</v>
      </c>
      <c r="K140" s="2"/>
    </row>
    <row r="141" spans="1:12" x14ac:dyDescent="0.25">
      <c r="A141" s="2">
        <f t="shared" si="4"/>
        <v>21</v>
      </c>
      <c r="B141" s="30" t="s">
        <v>616</v>
      </c>
      <c r="D141" s="122"/>
      <c r="E141" s="122"/>
      <c r="F141" s="122"/>
      <c r="G141" s="5">
        <f>G129</f>
        <v>0</v>
      </c>
      <c r="H141" s="8"/>
      <c r="I141" s="74" t="s">
        <v>628</v>
      </c>
      <c r="J141" s="2">
        <f t="shared" si="5"/>
        <v>21</v>
      </c>
      <c r="K141" s="2"/>
    </row>
    <row r="142" spans="1:12" x14ac:dyDescent="0.25">
      <c r="A142" s="2">
        <f t="shared" si="4"/>
        <v>22</v>
      </c>
      <c r="B142" s="30" t="s">
        <v>629</v>
      </c>
      <c r="D142" s="122"/>
      <c r="E142" s="122"/>
      <c r="F142" s="122"/>
      <c r="G142" s="527">
        <f>G132</f>
        <v>0</v>
      </c>
      <c r="H142" s="24"/>
      <c r="I142" s="74" t="s">
        <v>630</v>
      </c>
      <c r="J142" s="2">
        <f t="shared" si="5"/>
        <v>22</v>
      </c>
    </row>
    <row r="143" spans="1:12" x14ac:dyDescent="0.25">
      <c r="A143" s="2">
        <f t="shared" si="4"/>
        <v>23</v>
      </c>
      <c r="B143" s="30" t="s">
        <v>631</v>
      </c>
      <c r="D143" s="122"/>
      <c r="E143" s="122"/>
      <c r="F143" s="122"/>
      <c r="G143" s="521">
        <v>0</v>
      </c>
      <c r="H143" s="122"/>
      <c r="I143" s="74" t="s">
        <v>632</v>
      </c>
      <c r="J143" s="2">
        <f t="shared" si="5"/>
        <v>23</v>
      </c>
    </row>
    <row r="144" spans="1:12" x14ac:dyDescent="0.25">
      <c r="A144" s="2">
        <f t="shared" si="4"/>
        <v>24</v>
      </c>
      <c r="B144" s="1"/>
      <c r="D144" s="122"/>
      <c r="E144" s="122"/>
      <c r="F144" s="122"/>
      <c r="G144" s="94"/>
      <c r="H144" s="94"/>
      <c r="I144" s="185"/>
      <c r="J144" s="2">
        <f t="shared" si="5"/>
        <v>24</v>
      </c>
    </row>
    <row r="145" spans="1:12" x14ac:dyDescent="0.25">
      <c r="A145" s="2">
        <f t="shared" si="4"/>
        <v>25</v>
      </c>
      <c r="B145" s="30" t="s">
        <v>633</v>
      </c>
      <c r="C145" s="2"/>
      <c r="D145" s="2"/>
      <c r="E145" s="122"/>
      <c r="F145" s="122"/>
      <c r="G145" s="457">
        <f>IFERROR((((G138)+(G140/G141)+G132)*G143-(G139/G141))/(1-G143),0)</f>
        <v>0</v>
      </c>
      <c r="H145" s="24"/>
      <c r="I145" s="74" t="s">
        <v>634</v>
      </c>
      <c r="J145" s="2">
        <f t="shared" si="5"/>
        <v>25</v>
      </c>
    </row>
    <row r="146" spans="1:12" x14ac:dyDescent="0.25">
      <c r="A146" s="2">
        <f t="shared" si="4"/>
        <v>26</v>
      </c>
      <c r="B146" s="128" t="s">
        <v>635</v>
      </c>
      <c r="G146" s="2"/>
      <c r="H146" s="2"/>
      <c r="I146" s="74"/>
      <c r="J146" s="2">
        <f t="shared" si="5"/>
        <v>26</v>
      </c>
      <c r="K146" s="2"/>
    </row>
    <row r="147" spans="1:12" x14ac:dyDescent="0.25">
      <c r="A147" s="2">
        <f t="shared" si="4"/>
        <v>27</v>
      </c>
      <c r="G147" s="2"/>
      <c r="H147" s="2"/>
      <c r="I147" s="74"/>
      <c r="J147" s="2">
        <f t="shared" si="5"/>
        <v>27</v>
      </c>
      <c r="K147" s="2"/>
    </row>
    <row r="148" spans="1:12" x14ac:dyDescent="0.25">
      <c r="A148" s="2">
        <f t="shared" si="4"/>
        <v>28</v>
      </c>
      <c r="B148" s="130" t="s">
        <v>932</v>
      </c>
      <c r="G148" s="457">
        <f>G132+G145</f>
        <v>0</v>
      </c>
      <c r="H148" s="24"/>
      <c r="I148" s="74" t="s">
        <v>636</v>
      </c>
      <c r="J148" s="2">
        <f t="shared" si="5"/>
        <v>28</v>
      </c>
      <c r="K148" s="2"/>
    </row>
    <row r="149" spans="1:12" x14ac:dyDescent="0.25">
      <c r="A149" s="2">
        <f t="shared" si="4"/>
        <v>29</v>
      </c>
      <c r="G149" s="24"/>
      <c r="H149" s="24"/>
      <c r="I149" s="74"/>
      <c r="J149" s="2">
        <f t="shared" si="5"/>
        <v>29</v>
      </c>
      <c r="K149" s="2"/>
    </row>
    <row r="150" spans="1:12" x14ac:dyDescent="0.25">
      <c r="A150" s="2">
        <f t="shared" si="4"/>
        <v>30</v>
      </c>
      <c r="B150" s="30" t="s">
        <v>936</v>
      </c>
      <c r="G150" s="8">
        <f>G129*G132</f>
        <v>0</v>
      </c>
      <c r="H150" s="24"/>
      <c r="I150" s="74" t="s">
        <v>937</v>
      </c>
      <c r="J150" s="2">
        <f t="shared" si="5"/>
        <v>30</v>
      </c>
      <c r="K150" s="2"/>
    </row>
    <row r="151" spans="1:12" x14ac:dyDescent="0.25">
      <c r="A151" s="2">
        <f t="shared" si="4"/>
        <v>31</v>
      </c>
      <c r="B151" s="30" t="s">
        <v>938</v>
      </c>
      <c r="G151" s="493">
        <f>G129*G145</f>
        <v>0</v>
      </c>
      <c r="H151" s="24"/>
      <c r="I151" s="74" t="s">
        <v>939</v>
      </c>
      <c r="J151" s="2">
        <f t="shared" si="5"/>
        <v>31</v>
      </c>
      <c r="K151" s="2"/>
    </row>
    <row r="152" spans="1:12" ht="16.5" thickBot="1" x14ac:dyDescent="0.3">
      <c r="A152" s="2">
        <f t="shared" si="4"/>
        <v>32</v>
      </c>
      <c r="B152" s="30" t="s">
        <v>940</v>
      </c>
      <c r="G152" s="15">
        <f>G150+G151</f>
        <v>0</v>
      </c>
      <c r="H152" s="24"/>
      <c r="I152" s="74" t="s">
        <v>102</v>
      </c>
      <c r="J152" s="2">
        <f t="shared" si="5"/>
        <v>32</v>
      </c>
      <c r="K152" s="2"/>
    </row>
    <row r="153" spans="1:12" ht="16.5" thickTop="1" x14ac:dyDescent="0.25">
      <c r="A153" s="2">
        <f t="shared" si="4"/>
        <v>33</v>
      </c>
      <c r="G153" s="8"/>
      <c r="H153" s="24"/>
      <c r="I153" s="74"/>
      <c r="J153" s="2">
        <f t="shared" si="5"/>
        <v>33</v>
      </c>
      <c r="K153" s="2"/>
    </row>
    <row r="154" spans="1:12" x14ac:dyDescent="0.25">
      <c r="A154" s="2">
        <f t="shared" si="4"/>
        <v>34</v>
      </c>
      <c r="B154" s="130" t="s">
        <v>933</v>
      </c>
      <c r="G154" s="401">
        <f>G52</f>
        <v>0</v>
      </c>
      <c r="H154" s="122"/>
      <c r="I154" s="74" t="s">
        <v>1132</v>
      </c>
      <c r="J154" s="2">
        <f t="shared" si="5"/>
        <v>34</v>
      </c>
      <c r="K154" s="2"/>
    </row>
    <row r="155" spans="1:12" x14ac:dyDescent="0.25">
      <c r="A155" s="2">
        <f t="shared" si="4"/>
        <v>35</v>
      </c>
      <c r="B155" s="130"/>
      <c r="G155" s="24"/>
      <c r="H155" s="122"/>
      <c r="I155" s="74"/>
      <c r="J155" s="2">
        <f t="shared" si="5"/>
        <v>35</v>
      </c>
      <c r="K155" s="2"/>
    </row>
    <row r="156" spans="1:12" ht="16.5" thickBot="1" x14ac:dyDescent="0.3">
      <c r="A156" s="2">
        <f t="shared" si="4"/>
        <v>36</v>
      </c>
      <c r="B156" s="30" t="s">
        <v>944</v>
      </c>
      <c r="G156" s="484">
        <f>G129*G154</f>
        <v>0</v>
      </c>
      <c r="H156" s="122"/>
      <c r="I156" s="74" t="s">
        <v>941</v>
      </c>
      <c r="J156" s="2">
        <f t="shared" si="5"/>
        <v>36</v>
      </c>
      <c r="K156" s="2"/>
    </row>
    <row r="157" spans="1:12" ht="16.5" thickTop="1" x14ac:dyDescent="0.25">
      <c r="A157" s="2">
        <f t="shared" si="4"/>
        <v>37</v>
      </c>
      <c r="B157" s="130"/>
      <c r="G157" s="187"/>
      <c r="H157" s="187"/>
      <c r="I157" s="74"/>
      <c r="J157" s="2">
        <f t="shared" si="5"/>
        <v>37</v>
      </c>
      <c r="K157" s="186"/>
      <c r="L157" s="182"/>
    </row>
    <row r="158" spans="1:12" ht="19.5" thickBot="1" x14ac:dyDescent="0.3">
      <c r="A158" s="2">
        <f t="shared" si="4"/>
        <v>38</v>
      </c>
      <c r="B158" s="130" t="s">
        <v>1039</v>
      </c>
      <c r="G158" s="499">
        <f>G148+G154</f>
        <v>0</v>
      </c>
      <c r="H158" s="187"/>
      <c r="I158" s="74" t="s">
        <v>1005</v>
      </c>
      <c r="J158" s="2">
        <f t="shared" si="5"/>
        <v>38</v>
      </c>
      <c r="K158" s="186"/>
      <c r="L158" s="182"/>
    </row>
    <row r="159" spans="1:12" ht="17.25" thickTop="1" thickBot="1" x14ac:dyDescent="0.3">
      <c r="A159" s="397">
        <f t="shared" si="4"/>
        <v>39</v>
      </c>
      <c r="B159" s="398"/>
      <c r="C159" s="398"/>
      <c r="D159" s="398"/>
      <c r="E159" s="398"/>
      <c r="F159" s="398"/>
      <c r="G159" s="397"/>
      <c r="H159" s="397"/>
      <c r="I159" s="399"/>
      <c r="J159" s="397">
        <f t="shared" si="5"/>
        <v>39</v>
      </c>
      <c r="K159" s="186"/>
      <c r="L159" s="182"/>
    </row>
    <row r="160" spans="1:12" x14ac:dyDescent="0.25">
      <c r="A160" s="2">
        <f t="shared" si="4"/>
        <v>40</v>
      </c>
      <c r="G160" s="2"/>
      <c r="H160" s="2"/>
      <c r="I160" s="74"/>
      <c r="J160" s="2">
        <f t="shared" si="5"/>
        <v>40</v>
      </c>
      <c r="K160" s="186"/>
      <c r="L160" s="182"/>
    </row>
    <row r="161" spans="1:12" ht="18.75" x14ac:dyDescent="0.25">
      <c r="A161" s="2">
        <f t="shared" si="4"/>
        <v>41</v>
      </c>
      <c r="B161" s="130" t="s">
        <v>960</v>
      </c>
      <c r="E161" s="122"/>
      <c r="F161" s="122"/>
      <c r="G161" s="40"/>
      <c r="H161" s="40"/>
      <c r="I161" s="74"/>
      <c r="J161" s="2">
        <f t="shared" si="5"/>
        <v>41</v>
      </c>
      <c r="K161" s="186"/>
      <c r="L161" s="182"/>
    </row>
    <row r="162" spans="1:12" x14ac:dyDescent="0.25">
      <c r="A162" s="2">
        <f t="shared" si="4"/>
        <v>42</v>
      </c>
      <c r="B162" s="32"/>
      <c r="E162" s="122"/>
      <c r="F162" s="122"/>
      <c r="G162" s="40"/>
      <c r="H162" s="40"/>
      <c r="I162" s="74"/>
      <c r="J162" s="2">
        <f t="shared" si="5"/>
        <v>42</v>
      </c>
      <c r="K162" s="186"/>
      <c r="L162" s="182"/>
    </row>
    <row r="163" spans="1:12" x14ac:dyDescent="0.25">
      <c r="A163" s="2">
        <f t="shared" si="4"/>
        <v>43</v>
      </c>
      <c r="B163" s="130" t="s">
        <v>610</v>
      </c>
      <c r="E163" s="122"/>
      <c r="F163" s="122"/>
      <c r="G163" s="40"/>
      <c r="H163" s="40"/>
      <c r="I163" s="74"/>
      <c r="J163" s="2">
        <f t="shared" si="5"/>
        <v>43</v>
      </c>
      <c r="K163" s="186"/>
      <c r="L163" s="182"/>
    </row>
    <row r="164" spans="1:12" x14ac:dyDescent="0.25">
      <c r="A164" s="2">
        <f t="shared" si="4"/>
        <v>44</v>
      </c>
      <c r="B164" s="122"/>
      <c r="C164" s="122"/>
      <c r="D164" s="122"/>
      <c r="E164" s="122"/>
      <c r="F164" s="122"/>
      <c r="G164" s="40"/>
      <c r="H164" s="40"/>
      <c r="I164" s="74"/>
      <c r="J164" s="2">
        <f t="shared" si="5"/>
        <v>44</v>
      </c>
      <c r="K164" s="186"/>
      <c r="L164" s="182"/>
    </row>
    <row r="165" spans="1:12" x14ac:dyDescent="0.25">
      <c r="A165" s="2">
        <f t="shared" si="4"/>
        <v>45</v>
      </c>
      <c r="B165" s="31" t="s">
        <v>611</v>
      </c>
      <c r="C165" s="122"/>
      <c r="D165" s="122"/>
      <c r="E165" s="122"/>
      <c r="F165" s="122"/>
      <c r="G165" s="40"/>
      <c r="H165" s="40"/>
      <c r="I165" s="180"/>
      <c r="J165" s="2">
        <f t="shared" si="5"/>
        <v>45</v>
      </c>
      <c r="K165" s="186"/>
      <c r="L165" s="182"/>
    </row>
    <row r="166" spans="1:12" x14ac:dyDescent="0.25">
      <c r="A166" s="2">
        <f t="shared" si="4"/>
        <v>46</v>
      </c>
      <c r="B166" s="30" t="s">
        <v>961</v>
      </c>
      <c r="D166" s="122"/>
      <c r="E166" s="122"/>
      <c r="F166" s="122"/>
      <c r="G166" s="92">
        <f>G67</f>
        <v>0</v>
      </c>
      <c r="H166" s="122"/>
      <c r="I166" s="74" t="s">
        <v>1133</v>
      </c>
      <c r="J166" s="2">
        <f t="shared" si="5"/>
        <v>46</v>
      </c>
      <c r="K166" s="186"/>
      <c r="L166" s="182"/>
    </row>
    <row r="167" spans="1:12" x14ac:dyDescent="0.25">
      <c r="A167" s="2">
        <f t="shared" si="4"/>
        <v>47</v>
      </c>
      <c r="B167" s="30" t="s">
        <v>613</v>
      </c>
      <c r="D167" s="122"/>
      <c r="E167" s="122"/>
      <c r="F167" s="122"/>
      <c r="G167" s="95">
        <v>0</v>
      </c>
      <c r="H167" s="122"/>
      <c r="I167" s="74" t="s">
        <v>945</v>
      </c>
      <c r="J167" s="2">
        <f t="shared" si="5"/>
        <v>47</v>
      </c>
      <c r="K167" s="186"/>
      <c r="L167" s="182"/>
    </row>
    <row r="168" spans="1:12" x14ac:dyDescent="0.25">
      <c r="A168" s="2">
        <f t="shared" si="4"/>
        <v>48</v>
      </c>
      <c r="B168" s="30" t="s">
        <v>615</v>
      </c>
      <c r="D168" s="122"/>
      <c r="E168" s="122"/>
      <c r="F168" s="122"/>
      <c r="G168" s="95">
        <v>0</v>
      </c>
      <c r="H168" s="122"/>
      <c r="I168" s="74" t="s">
        <v>945</v>
      </c>
      <c r="J168" s="2">
        <f t="shared" si="5"/>
        <v>48</v>
      </c>
      <c r="K168" s="186"/>
      <c r="L168" s="182"/>
    </row>
    <row r="169" spans="1:12" x14ac:dyDescent="0.25">
      <c r="A169" s="2">
        <f t="shared" si="4"/>
        <v>49</v>
      </c>
      <c r="B169" s="30" t="s">
        <v>616</v>
      </c>
      <c r="D169" s="122"/>
      <c r="E169" s="181"/>
      <c r="F169" s="122"/>
      <c r="G169" s="5">
        <f>'BK-1 Retail TRR'!E137</f>
        <v>0</v>
      </c>
      <c r="H169" s="122"/>
      <c r="I169" s="74" t="s">
        <v>617</v>
      </c>
      <c r="J169" s="2">
        <f t="shared" si="5"/>
        <v>49</v>
      </c>
      <c r="K169" s="186"/>
      <c r="L169" s="182"/>
    </row>
    <row r="170" spans="1:12" x14ac:dyDescent="0.25">
      <c r="A170" s="2">
        <f t="shared" si="4"/>
        <v>50</v>
      </c>
      <c r="B170" s="30" t="s">
        <v>618</v>
      </c>
      <c r="D170" s="46"/>
      <c r="E170" s="122"/>
      <c r="F170" s="122"/>
      <c r="G170" s="521">
        <v>0</v>
      </c>
      <c r="H170" s="122"/>
      <c r="I170" s="74" t="s">
        <v>619</v>
      </c>
      <c r="J170" s="2">
        <f t="shared" si="5"/>
        <v>50</v>
      </c>
      <c r="K170" s="186"/>
      <c r="L170" s="182"/>
    </row>
    <row r="171" spans="1:12" x14ac:dyDescent="0.25">
      <c r="A171" s="2">
        <f t="shared" si="4"/>
        <v>51</v>
      </c>
      <c r="G171" s="2"/>
      <c r="H171" s="2"/>
      <c r="J171" s="2">
        <f t="shared" si="5"/>
        <v>51</v>
      </c>
      <c r="K171" s="186"/>
      <c r="L171" s="182"/>
    </row>
    <row r="172" spans="1:12" x14ac:dyDescent="0.25">
      <c r="A172" s="2">
        <f t="shared" si="4"/>
        <v>52</v>
      </c>
      <c r="B172" s="30" t="s">
        <v>620</v>
      </c>
      <c r="D172" s="122"/>
      <c r="E172" s="122"/>
      <c r="F172" s="122"/>
      <c r="G172" s="457">
        <f>IFERROR((((G166)+(G168/G169))*G170-(G167/G169))/(1-G170),0)</f>
        <v>0</v>
      </c>
      <c r="H172" s="24"/>
      <c r="I172" s="74" t="s">
        <v>621</v>
      </c>
      <c r="J172" s="2">
        <f t="shared" si="5"/>
        <v>52</v>
      </c>
      <c r="K172" s="186"/>
      <c r="L172" s="182"/>
    </row>
    <row r="173" spans="1:12" x14ac:dyDescent="0.25">
      <c r="A173" s="2">
        <f t="shared" si="4"/>
        <v>53</v>
      </c>
      <c r="B173" s="128" t="s">
        <v>622</v>
      </c>
      <c r="G173" s="2"/>
      <c r="H173" s="2"/>
      <c r="J173" s="2">
        <f t="shared" si="5"/>
        <v>53</v>
      </c>
      <c r="K173" s="186"/>
      <c r="L173" s="182"/>
    </row>
    <row r="174" spans="1:12" x14ac:dyDescent="0.25">
      <c r="A174" s="2">
        <f t="shared" si="4"/>
        <v>54</v>
      </c>
      <c r="G174" s="2"/>
      <c r="H174" s="2"/>
      <c r="J174" s="2">
        <f t="shared" si="5"/>
        <v>54</v>
      </c>
      <c r="K174" s="186"/>
      <c r="L174" s="182"/>
    </row>
    <row r="175" spans="1:12" x14ac:dyDescent="0.25">
      <c r="A175" s="2">
        <f t="shared" si="4"/>
        <v>55</v>
      </c>
      <c r="B175" s="130" t="s">
        <v>623</v>
      </c>
      <c r="C175" s="122"/>
      <c r="D175" s="122"/>
      <c r="E175" s="122"/>
      <c r="F175" s="122"/>
      <c r="G175" s="93"/>
      <c r="H175" s="93"/>
      <c r="I175" s="183"/>
      <c r="J175" s="2">
        <f t="shared" si="5"/>
        <v>55</v>
      </c>
      <c r="K175" s="186"/>
      <c r="L175" s="182"/>
    </row>
    <row r="176" spans="1:12" x14ac:dyDescent="0.25">
      <c r="A176" s="2">
        <f t="shared" si="4"/>
        <v>56</v>
      </c>
      <c r="B176" s="156"/>
      <c r="C176" s="122"/>
      <c r="D176" s="122"/>
      <c r="E176" s="122"/>
      <c r="F176" s="122"/>
      <c r="G176" s="93"/>
      <c r="H176" s="93"/>
      <c r="I176" s="185"/>
      <c r="J176" s="2">
        <f t="shared" si="5"/>
        <v>56</v>
      </c>
      <c r="K176" s="186"/>
      <c r="L176" s="182"/>
    </row>
    <row r="177" spans="1:12" x14ac:dyDescent="0.25">
      <c r="A177" s="2">
        <f t="shared" si="4"/>
        <v>57</v>
      </c>
      <c r="B177" s="31" t="s">
        <v>611</v>
      </c>
      <c r="C177" s="122"/>
      <c r="D177" s="122"/>
      <c r="E177" s="122"/>
      <c r="F177" s="122"/>
      <c r="G177" s="93"/>
      <c r="H177" s="93"/>
      <c r="I177" s="185"/>
      <c r="J177" s="2">
        <f t="shared" si="5"/>
        <v>57</v>
      </c>
      <c r="K177" s="186"/>
      <c r="L177" s="182"/>
    </row>
    <row r="178" spans="1:12" x14ac:dyDescent="0.25">
      <c r="A178" s="2">
        <f t="shared" si="4"/>
        <v>58</v>
      </c>
      <c r="B178" s="30" t="s">
        <v>961</v>
      </c>
      <c r="D178" s="122"/>
      <c r="E178" s="122"/>
      <c r="F178" s="122"/>
      <c r="G178" s="92">
        <f>G166</f>
        <v>0</v>
      </c>
      <c r="H178" s="25"/>
      <c r="I178" s="74" t="s">
        <v>962</v>
      </c>
      <c r="J178" s="2">
        <f t="shared" si="5"/>
        <v>58</v>
      </c>
      <c r="K178" s="186"/>
      <c r="L178" s="182"/>
    </row>
    <row r="179" spans="1:12" x14ac:dyDescent="0.25">
      <c r="A179" s="2">
        <f t="shared" si="4"/>
        <v>59</v>
      </c>
      <c r="B179" s="30" t="s">
        <v>625</v>
      </c>
      <c r="D179" s="122"/>
      <c r="E179" s="122"/>
      <c r="F179" s="122"/>
      <c r="G179" s="95">
        <v>0</v>
      </c>
      <c r="H179" s="25"/>
      <c r="I179" s="74" t="s">
        <v>945</v>
      </c>
      <c r="J179" s="2">
        <f t="shared" si="5"/>
        <v>59</v>
      </c>
      <c r="K179" s="186"/>
      <c r="L179" s="182"/>
    </row>
    <row r="180" spans="1:12" x14ac:dyDescent="0.25">
      <c r="A180" s="2">
        <f t="shared" si="4"/>
        <v>60</v>
      </c>
      <c r="B180" s="30" t="s">
        <v>615</v>
      </c>
      <c r="D180" s="122"/>
      <c r="E180" s="122"/>
      <c r="F180" s="122"/>
      <c r="G180" s="5">
        <f>G168</f>
        <v>0</v>
      </c>
      <c r="H180" s="43"/>
      <c r="I180" s="74" t="s">
        <v>1040</v>
      </c>
      <c r="J180" s="2">
        <f t="shared" si="5"/>
        <v>60</v>
      </c>
      <c r="K180" s="186"/>
      <c r="L180" s="182"/>
    </row>
    <row r="181" spans="1:12" x14ac:dyDescent="0.25">
      <c r="A181" s="2">
        <f t="shared" si="4"/>
        <v>61</v>
      </c>
      <c r="B181" s="30" t="s">
        <v>616</v>
      </c>
      <c r="D181" s="122"/>
      <c r="E181" s="122"/>
      <c r="F181" s="122"/>
      <c r="G181" s="5">
        <f>G169</f>
        <v>0</v>
      </c>
      <c r="H181" s="8"/>
      <c r="I181" s="74" t="s">
        <v>1041</v>
      </c>
      <c r="J181" s="2">
        <f t="shared" si="5"/>
        <v>61</v>
      </c>
      <c r="K181" s="186"/>
      <c r="L181" s="182"/>
    </row>
    <row r="182" spans="1:12" x14ac:dyDescent="0.25">
      <c r="A182" s="2">
        <f t="shared" si="4"/>
        <v>62</v>
      </c>
      <c r="B182" s="30" t="s">
        <v>629</v>
      </c>
      <c r="D182" s="122"/>
      <c r="E182" s="122"/>
      <c r="F182" s="122"/>
      <c r="G182" s="527">
        <f>G172</f>
        <v>0</v>
      </c>
      <c r="H182" s="24"/>
      <c r="I182" s="74" t="s">
        <v>1042</v>
      </c>
      <c r="J182" s="2">
        <f t="shared" si="5"/>
        <v>62</v>
      </c>
      <c r="K182" s="186"/>
      <c r="L182" s="182"/>
    </row>
    <row r="183" spans="1:12" x14ac:dyDescent="0.25">
      <c r="A183" s="2">
        <f t="shared" si="4"/>
        <v>63</v>
      </c>
      <c r="B183" s="30" t="s">
        <v>631</v>
      </c>
      <c r="D183" s="122"/>
      <c r="E183" s="122"/>
      <c r="F183" s="122"/>
      <c r="G183" s="521">
        <v>0</v>
      </c>
      <c r="H183" s="122"/>
      <c r="I183" s="74" t="s">
        <v>632</v>
      </c>
      <c r="J183" s="2">
        <f t="shared" si="5"/>
        <v>63</v>
      </c>
      <c r="K183" s="186"/>
      <c r="L183" s="182"/>
    </row>
    <row r="184" spans="1:12" x14ac:dyDescent="0.25">
      <c r="A184" s="2">
        <f t="shared" si="4"/>
        <v>64</v>
      </c>
      <c r="B184" s="1"/>
      <c r="D184" s="122"/>
      <c r="E184" s="122"/>
      <c r="F184" s="122"/>
      <c r="G184" s="94"/>
      <c r="H184" s="94"/>
      <c r="I184" s="185"/>
      <c r="J184" s="2">
        <f t="shared" si="5"/>
        <v>64</v>
      </c>
      <c r="K184" s="186"/>
      <c r="L184" s="182"/>
    </row>
    <row r="185" spans="1:12" x14ac:dyDescent="0.25">
      <c r="A185" s="2">
        <f t="shared" si="4"/>
        <v>65</v>
      </c>
      <c r="B185" s="30" t="s">
        <v>633</v>
      </c>
      <c r="C185" s="2"/>
      <c r="D185" s="2"/>
      <c r="E185" s="122"/>
      <c r="F185" s="122"/>
      <c r="G185" s="457">
        <f>IFERROR((((G178)+(G180/G181)+G172)*G183-(G179/G181))/(1-G183),0)</f>
        <v>0</v>
      </c>
      <c r="H185" s="24"/>
      <c r="I185" s="74" t="s">
        <v>634</v>
      </c>
      <c r="J185" s="2">
        <f t="shared" si="5"/>
        <v>65</v>
      </c>
      <c r="K185" s="186"/>
      <c r="L185" s="182"/>
    </row>
    <row r="186" spans="1:12" x14ac:dyDescent="0.25">
      <c r="A186" s="2">
        <f t="shared" si="4"/>
        <v>66</v>
      </c>
      <c r="B186" s="128" t="s">
        <v>635</v>
      </c>
      <c r="G186" s="2"/>
      <c r="H186" s="2"/>
      <c r="I186" s="74"/>
      <c r="J186" s="2">
        <f t="shared" si="5"/>
        <v>66</v>
      </c>
      <c r="K186" s="186"/>
      <c r="L186" s="182"/>
    </row>
    <row r="187" spans="1:12" x14ac:dyDescent="0.25">
      <c r="A187" s="2">
        <f t="shared" si="4"/>
        <v>67</v>
      </c>
      <c r="G187" s="2"/>
      <c r="H187" s="2"/>
      <c r="I187" s="74"/>
      <c r="J187" s="2">
        <f t="shared" si="5"/>
        <v>67</v>
      </c>
      <c r="K187" s="186"/>
      <c r="L187" s="182"/>
    </row>
    <row r="188" spans="1:12" x14ac:dyDescent="0.25">
      <c r="A188" s="2">
        <f t="shared" si="4"/>
        <v>68</v>
      </c>
      <c r="B188" s="130" t="s">
        <v>959</v>
      </c>
      <c r="G188" s="457">
        <f>G172+G185</f>
        <v>0</v>
      </c>
      <c r="H188" s="24"/>
      <c r="I188" s="74" t="s">
        <v>1043</v>
      </c>
      <c r="J188" s="2">
        <f t="shared" si="5"/>
        <v>68</v>
      </c>
      <c r="K188" s="186"/>
      <c r="L188" s="182"/>
    </row>
    <row r="189" spans="1:12" x14ac:dyDescent="0.25">
      <c r="A189" s="2">
        <f t="shared" si="4"/>
        <v>69</v>
      </c>
      <c r="B189" s="130"/>
      <c r="G189" s="24"/>
      <c r="H189" s="24"/>
      <c r="I189" s="74"/>
      <c r="J189" s="2">
        <f t="shared" si="5"/>
        <v>69</v>
      </c>
      <c r="K189" s="186"/>
      <c r="L189" s="182"/>
    </row>
    <row r="190" spans="1:12" x14ac:dyDescent="0.25">
      <c r="A190" s="2">
        <f t="shared" ref="A190:A198" si="6">A189+1</f>
        <v>70</v>
      </c>
      <c r="B190" s="30" t="s">
        <v>936</v>
      </c>
      <c r="G190" s="8">
        <f>G169*G172</f>
        <v>0</v>
      </c>
      <c r="H190" s="24"/>
      <c r="I190" s="74" t="s">
        <v>1044</v>
      </c>
      <c r="J190" s="2">
        <f t="shared" ref="J190:J198" si="7">J189+1</f>
        <v>70</v>
      </c>
      <c r="K190" s="186"/>
      <c r="L190" s="182"/>
    </row>
    <row r="191" spans="1:12" x14ac:dyDescent="0.25">
      <c r="A191" s="2">
        <f t="shared" si="6"/>
        <v>71</v>
      </c>
      <c r="B191" s="30" t="s">
        <v>938</v>
      </c>
      <c r="G191" s="493">
        <f>G169*G185</f>
        <v>0</v>
      </c>
      <c r="H191" s="24"/>
      <c r="I191" s="74" t="s">
        <v>1045</v>
      </c>
      <c r="J191" s="2">
        <f t="shared" si="7"/>
        <v>71</v>
      </c>
      <c r="K191" s="186"/>
      <c r="L191" s="182"/>
    </row>
    <row r="192" spans="1:12" ht="16.5" thickBot="1" x14ac:dyDescent="0.3">
      <c r="A192" s="2">
        <f t="shared" si="6"/>
        <v>72</v>
      </c>
      <c r="B192" s="30" t="s">
        <v>940</v>
      </c>
      <c r="G192" s="15">
        <f>G190+G191</f>
        <v>0</v>
      </c>
      <c r="H192" s="24"/>
      <c r="I192" s="74" t="s">
        <v>1046</v>
      </c>
      <c r="J192" s="2">
        <f t="shared" si="7"/>
        <v>72</v>
      </c>
      <c r="K192" s="186"/>
      <c r="L192" s="182"/>
    </row>
    <row r="193" spans="1:12" ht="16.5" thickTop="1" x14ac:dyDescent="0.25">
      <c r="A193" s="2">
        <f t="shared" si="6"/>
        <v>73</v>
      </c>
      <c r="G193" s="2"/>
      <c r="H193" s="2"/>
      <c r="I193" s="74"/>
      <c r="J193" s="2">
        <f t="shared" si="7"/>
        <v>73</v>
      </c>
      <c r="K193" s="186"/>
      <c r="L193" s="182"/>
    </row>
    <row r="194" spans="1:12" x14ac:dyDescent="0.25">
      <c r="A194" s="2">
        <f t="shared" si="6"/>
        <v>74</v>
      </c>
      <c r="B194" s="130" t="s">
        <v>963</v>
      </c>
      <c r="G194" s="401">
        <f>G65</f>
        <v>0</v>
      </c>
      <c r="H194" s="122"/>
      <c r="I194" s="74" t="s">
        <v>1134</v>
      </c>
      <c r="J194" s="2">
        <f t="shared" si="7"/>
        <v>74</v>
      </c>
      <c r="K194" s="186"/>
      <c r="L194" s="182"/>
    </row>
    <row r="195" spans="1:12" x14ac:dyDescent="0.25">
      <c r="A195" s="2">
        <f t="shared" si="6"/>
        <v>75</v>
      </c>
      <c r="B195" s="130"/>
      <c r="G195" s="24"/>
      <c r="H195" s="122"/>
      <c r="I195" s="74"/>
      <c r="J195" s="2">
        <f t="shared" si="7"/>
        <v>75</v>
      </c>
      <c r="K195" s="186"/>
      <c r="L195" s="182"/>
    </row>
    <row r="196" spans="1:12" ht="16.5" thickBot="1" x14ac:dyDescent="0.3">
      <c r="A196" s="2">
        <f t="shared" si="6"/>
        <v>76</v>
      </c>
      <c r="B196" s="30" t="s">
        <v>944</v>
      </c>
      <c r="G196" s="484">
        <f>G169*G194</f>
        <v>0</v>
      </c>
      <c r="H196" s="122"/>
      <c r="I196" s="74" t="s">
        <v>1051</v>
      </c>
      <c r="J196" s="2">
        <f t="shared" si="7"/>
        <v>76</v>
      </c>
      <c r="K196" s="186"/>
      <c r="L196" s="182"/>
    </row>
    <row r="197" spans="1:12" ht="16.5" thickTop="1" x14ac:dyDescent="0.25">
      <c r="A197" s="2">
        <f t="shared" si="6"/>
        <v>77</v>
      </c>
      <c r="G197" s="25"/>
      <c r="H197" s="25"/>
      <c r="I197" s="74"/>
      <c r="J197" s="2">
        <f t="shared" si="7"/>
        <v>77</v>
      </c>
      <c r="K197" s="186"/>
      <c r="L197" s="182"/>
    </row>
    <row r="198" spans="1:12" ht="19.5" thickBot="1" x14ac:dyDescent="0.3">
      <c r="A198" s="2">
        <f t="shared" si="6"/>
        <v>78</v>
      </c>
      <c r="B198" s="130" t="s">
        <v>964</v>
      </c>
      <c r="G198" s="499">
        <f>G188+G194</f>
        <v>0</v>
      </c>
      <c r="H198" s="24"/>
      <c r="I198" s="74" t="s">
        <v>1047</v>
      </c>
      <c r="J198" s="2">
        <f t="shared" si="7"/>
        <v>78</v>
      </c>
      <c r="K198" s="186"/>
      <c r="L198" s="182"/>
    </row>
    <row r="199" spans="1:12" ht="16.5" thickTop="1" x14ac:dyDescent="0.25">
      <c r="B199" s="130"/>
      <c r="G199" s="187"/>
      <c r="H199" s="187"/>
      <c r="I199" s="74"/>
      <c r="J199" s="2"/>
      <c r="K199" s="186"/>
      <c r="L199" s="182"/>
    </row>
    <row r="200" spans="1:12" x14ac:dyDescent="0.25">
      <c r="B200" s="130"/>
      <c r="G200" s="24"/>
      <c r="H200" s="187"/>
      <c r="I200" s="74"/>
      <c r="J200" s="2"/>
      <c r="K200" s="186"/>
      <c r="L200" s="182"/>
    </row>
    <row r="201" spans="1:12" x14ac:dyDescent="0.25">
      <c r="B201" s="538" t="s">
        <v>0</v>
      </c>
      <c r="C201" s="538"/>
      <c r="D201" s="538"/>
      <c r="E201" s="538"/>
      <c r="F201" s="538"/>
      <c r="G201" s="538"/>
      <c r="H201" s="538"/>
      <c r="I201" s="538"/>
      <c r="J201" s="2"/>
    </row>
    <row r="202" spans="1:12" x14ac:dyDescent="0.25">
      <c r="B202" s="538" t="s">
        <v>547</v>
      </c>
      <c r="C202" s="538"/>
      <c r="D202" s="538"/>
      <c r="E202" s="538"/>
      <c r="F202" s="538"/>
      <c r="G202" s="538"/>
      <c r="H202" s="538"/>
      <c r="I202" s="538"/>
      <c r="J202" s="2"/>
    </row>
    <row r="203" spans="1:12" x14ac:dyDescent="0.25">
      <c r="B203" s="538" t="s">
        <v>548</v>
      </c>
      <c r="C203" s="538"/>
      <c r="D203" s="538"/>
      <c r="E203" s="538"/>
      <c r="F203" s="538"/>
      <c r="G203" s="538"/>
      <c r="H203" s="538"/>
      <c r="I203" s="538"/>
      <c r="J203" s="2"/>
    </row>
    <row r="204" spans="1:12" x14ac:dyDescent="0.25">
      <c r="B204" s="540" t="str">
        <f>B5</f>
        <v>Base Period &amp; True-Up Period 12 - Months Ending December 31, xxxx</v>
      </c>
      <c r="C204" s="540"/>
      <c r="D204" s="540"/>
      <c r="E204" s="540"/>
      <c r="F204" s="540"/>
      <c r="G204" s="540"/>
      <c r="H204" s="540"/>
      <c r="I204" s="540"/>
      <c r="J204" s="2"/>
    </row>
    <row r="205" spans="1:12" x14ac:dyDescent="0.25">
      <c r="B205" s="534" t="s">
        <v>4</v>
      </c>
      <c r="C205" s="534"/>
      <c r="D205" s="534"/>
      <c r="E205" s="534"/>
      <c r="F205" s="534"/>
      <c r="G205" s="534"/>
      <c r="H205" s="534"/>
      <c r="I205" s="534"/>
      <c r="J205" s="2"/>
    </row>
    <row r="206" spans="1:12" x14ac:dyDescent="0.25">
      <c r="B206" s="2"/>
      <c r="C206" s="2"/>
      <c r="D206" s="2"/>
      <c r="E206" s="2"/>
      <c r="F206" s="2"/>
      <c r="G206" s="122"/>
      <c r="H206" s="122"/>
      <c r="I206" s="74"/>
      <c r="J206" s="2"/>
    </row>
    <row r="207" spans="1:12" x14ac:dyDescent="0.25">
      <c r="A207" s="2" t="s">
        <v>5</v>
      </c>
      <c r="B207" s="122"/>
      <c r="C207" s="122"/>
      <c r="D207" s="122"/>
      <c r="E207" s="122"/>
      <c r="F207" s="122"/>
      <c r="G207" s="122"/>
      <c r="H207" s="122"/>
      <c r="I207" s="74"/>
      <c r="J207" s="2" t="s">
        <v>5</v>
      </c>
    </row>
    <row r="208" spans="1:12" x14ac:dyDescent="0.25">
      <c r="A208" s="2" t="s">
        <v>6</v>
      </c>
      <c r="B208" s="2"/>
      <c r="C208" s="2"/>
      <c r="D208" s="2"/>
      <c r="E208" s="2"/>
      <c r="F208" s="2"/>
      <c r="G208" s="394" t="s">
        <v>7</v>
      </c>
      <c r="H208" s="122"/>
      <c r="I208" s="396" t="s">
        <v>8</v>
      </c>
      <c r="J208" s="2" t="s">
        <v>6</v>
      </c>
    </row>
    <row r="209" spans="1:10" x14ac:dyDescent="0.25">
      <c r="G209" s="2"/>
      <c r="H209" s="2"/>
      <c r="I209" s="74"/>
      <c r="J209" s="2"/>
    </row>
    <row r="210" spans="1:10" ht="18.75" x14ac:dyDescent="0.25">
      <c r="A210" s="2">
        <v>1</v>
      </c>
      <c r="B210" s="130" t="s">
        <v>1048</v>
      </c>
      <c r="E210" s="122"/>
      <c r="F210" s="122"/>
      <c r="G210" s="40"/>
      <c r="H210" s="40"/>
      <c r="I210" s="74"/>
      <c r="J210" s="2">
        <v>1</v>
      </c>
    </row>
    <row r="211" spans="1:10" x14ac:dyDescent="0.25">
      <c r="A211" s="2">
        <f>A210+1</f>
        <v>2</v>
      </c>
      <c r="B211" s="32"/>
      <c r="E211" s="122"/>
      <c r="F211" s="122"/>
      <c r="G211" s="40"/>
      <c r="H211" s="40"/>
      <c r="I211" s="74"/>
      <c r="J211" s="2">
        <f>J210+1</f>
        <v>2</v>
      </c>
    </row>
    <row r="212" spans="1:10" x14ac:dyDescent="0.25">
      <c r="A212" s="2">
        <f>A211+1</f>
        <v>3</v>
      </c>
      <c r="B212" s="130" t="s">
        <v>610</v>
      </c>
      <c r="E212" s="122"/>
      <c r="F212" s="122"/>
      <c r="G212" s="40"/>
      <c r="H212" s="40"/>
      <c r="I212" s="74"/>
      <c r="J212" s="2">
        <f>J211+1</f>
        <v>3</v>
      </c>
    </row>
    <row r="213" spans="1:10" x14ac:dyDescent="0.25">
      <c r="A213" s="2">
        <f>A212+1</f>
        <v>4</v>
      </c>
      <c r="B213" s="122"/>
      <c r="C213" s="122"/>
      <c r="D213" s="122"/>
      <c r="E213" s="122"/>
      <c r="F213" s="122"/>
      <c r="G213" s="40"/>
      <c r="H213" s="40"/>
      <c r="I213" s="74"/>
      <c r="J213" s="2">
        <f>J212+1</f>
        <v>4</v>
      </c>
    </row>
    <row r="214" spans="1:10" x14ac:dyDescent="0.25">
      <c r="A214" s="2">
        <f t="shared" ref="A214:A284" si="8">A213+1</f>
        <v>5</v>
      </c>
      <c r="B214" s="31" t="s">
        <v>611</v>
      </c>
      <c r="C214" s="122"/>
      <c r="D214" s="122"/>
      <c r="E214" s="122"/>
      <c r="F214" s="122"/>
      <c r="G214" s="40"/>
      <c r="H214" s="40"/>
      <c r="I214" s="180"/>
      <c r="J214" s="2">
        <f t="shared" ref="J214:J284" si="9">J213+1</f>
        <v>5</v>
      </c>
    </row>
    <row r="215" spans="1:10" x14ac:dyDescent="0.25">
      <c r="A215" s="2">
        <f t="shared" si="8"/>
        <v>6</v>
      </c>
      <c r="B215" s="30" t="s">
        <v>612</v>
      </c>
      <c r="D215" s="122"/>
      <c r="E215" s="122"/>
      <c r="F215" s="122"/>
      <c r="G215" s="92">
        <f>G92</f>
        <v>0</v>
      </c>
      <c r="H215" s="122"/>
      <c r="I215" s="74" t="s">
        <v>965</v>
      </c>
      <c r="J215" s="2">
        <f t="shared" si="9"/>
        <v>6</v>
      </c>
    </row>
    <row r="216" spans="1:10" x14ac:dyDescent="0.25">
      <c r="A216" s="2">
        <f t="shared" si="8"/>
        <v>7</v>
      </c>
      <c r="B216" s="30" t="s">
        <v>613</v>
      </c>
      <c r="D216" s="122"/>
      <c r="E216" s="122"/>
      <c r="F216" s="122"/>
      <c r="G216" s="95">
        <v>0</v>
      </c>
      <c r="H216" s="122"/>
      <c r="I216" s="74" t="s">
        <v>637</v>
      </c>
      <c r="J216" s="2">
        <f t="shared" si="9"/>
        <v>7</v>
      </c>
    </row>
    <row r="217" spans="1:10" x14ac:dyDescent="0.25">
      <c r="A217" s="2">
        <f t="shared" si="8"/>
        <v>8</v>
      </c>
      <c r="B217" s="30" t="s">
        <v>615</v>
      </c>
      <c r="D217" s="122"/>
      <c r="E217" s="122"/>
      <c r="F217" s="122"/>
      <c r="G217" s="81">
        <v>0</v>
      </c>
      <c r="H217" s="122"/>
      <c r="I217" s="170" t="s">
        <v>280</v>
      </c>
      <c r="J217" s="2">
        <f t="shared" si="9"/>
        <v>8</v>
      </c>
    </row>
    <row r="218" spans="1:10" x14ac:dyDescent="0.25">
      <c r="A218" s="2">
        <f t="shared" si="8"/>
        <v>9</v>
      </c>
      <c r="B218" s="30" t="s">
        <v>638</v>
      </c>
      <c r="D218" s="122"/>
      <c r="E218" s="122"/>
      <c r="F218" s="122"/>
      <c r="G218" s="20">
        <f>'BK-1 Retail TRR'!E142</f>
        <v>0</v>
      </c>
      <c r="H218" s="122"/>
      <c r="I218" s="74" t="s">
        <v>639</v>
      </c>
      <c r="J218" s="2">
        <f t="shared" si="9"/>
        <v>9</v>
      </c>
    </row>
    <row r="219" spans="1:10" x14ac:dyDescent="0.25">
      <c r="A219" s="2">
        <f t="shared" si="8"/>
        <v>10</v>
      </c>
      <c r="B219" s="30" t="s">
        <v>618</v>
      </c>
      <c r="D219" s="122"/>
      <c r="E219" s="122"/>
      <c r="F219" s="122"/>
      <c r="G219" s="434">
        <f>G130</f>
        <v>0</v>
      </c>
      <c r="H219" s="122"/>
      <c r="I219" s="74" t="s">
        <v>966</v>
      </c>
      <c r="J219" s="2">
        <f t="shared" si="9"/>
        <v>10</v>
      </c>
    </row>
    <row r="220" spans="1:10" x14ac:dyDescent="0.25">
      <c r="A220" s="2">
        <f t="shared" si="8"/>
        <v>11</v>
      </c>
      <c r="G220" s="2"/>
      <c r="H220" s="2"/>
      <c r="J220" s="2">
        <f t="shared" si="9"/>
        <v>11</v>
      </c>
    </row>
    <row r="221" spans="1:10" x14ac:dyDescent="0.25">
      <c r="A221" s="2">
        <f t="shared" si="8"/>
        <v>12</v>
      </c>
      <c r="B221" s="30" t="s">
        <v>640</v>
      </c>
      <c r="D221" s="122"/>
      <c r="E221" s="122"/>
      <c r="F221" s="122"/>
      <c r="G221" s="457">
        <f>IFERROR((((G215)+(G217/G218))*G219-(G216/G218))/(1-G219),0)</f>
        <v>0</v>
      </c>
      <c r="H221" s="24"/>
      <c r="I221" s="74" t="s">
        <v>641</v>
      </c>
      <c r="J221" s="2">
        <f t="shared" si="9"/>
        <v>12</v>
      </c>
    </row>
    <row r="222" spans="1:10" x14ac:dyDescent="0.25">
      <c r="A222" s="2">
        <f t="shared" si="8"/>
        <v>13</v>
      </c>
      <c r="B222" s="128" t="s">
        <v>622</v>
      </c>
      <c r="D222" s="128"/>
      <c r="G222" s="25"/>
      <c r="H222" s="25"/>
      <c r="J222" s="2">
        <f t="shared" si="9"/>
        <v>13</v>
      </c>
    </row>
    <row r="223" spans="1:10" x14ac:dyDescent="0.25">
      <c r="A223" s="2">
        <f t="shared" si="8"/>
        <v>14</v>
      </c>
      <c r="G223" s="2"/>
      <c r="H223" s="2"/>
      <c r="J223" s="2">
        <f t="shared" si="9"/>
        <v>14</v>
      </c>
    </row>
    <row r="224" spans="1:10" x14ac:dyDescent="0.25">
      <c r="A224" s="2">
        <f t="shared" si="8"/>
        <v>15</v>
      </c>
      <c r="B224" s="130" t="s">
        <v>623</v>
      </c>
      <c r="C224" s="122"/>
      <c r="D224" s="122"/>
      <c r="E224" s="122"/>
      <c r="F224" s="122"/>
      <c r="G224" s="93"/>
      <c r="H224" s="93"/>
      <c r="I224" s="183"/>
      <c r="J224" s="2">
        <f t="shared" si="9"/>
        <v>15</v>
      </c>
    </row>
    <row r="225" spans="1:10" x14ac:dyDescent="0.25">
      <c r="A225" s="2">
        <f t="shared" si="8"/>
        <v>16</v>
      </c>
      <c r="B225" s="156"/>
      <c r="C225" s="122"/>
      <c r="D225" s="122"/>
      <c r="E225" s="122"/>
      <c r="F225" s="122"/>
      <c r="G225" s="93"/>
      <c r="H225" s="93"/>
      <c r="I225" s="180"/>
      <c r="J225" s="2">
        <f t="shared" si="9"/>
        <v>16</v>
      </c>
    </row>
    <row r="226" spans="1:10" x14ac:dyDescent="0.25">
      <c r="A226" s="2">
        <f t="shared" si="8"/>
        <v>17</v>
      </c>
      <c r="B226" s="31" t="s">
        <v>611</v>
      </c>
      <c r="C226" s="122"/>
      <c r="D226" s="122"/>
      <c r="E226" s="122"/>
      <c r="F226" s="122"/>
      <c r="G226" s="93"/>
      <c r="H226" s="93"/>
      <c r="I226" s="180"/>
      <c r="J226" s="2">
        <f t="shared" si="9"/>
        <v>17</v>
      </c>
    </row>
    <row r="227" spans="1:10" x14ac:dyDescent="0.25">
      <c r="A227" s="2">
        <f t="shared" si="8"/>
        <v>18</v>
      </c>
      <c r="B227" s="30" t="s">
        <v>612</v>
      </c>
      <c r="D227" s="122"/>
      <c r="E227" s="122"/>
      <c r="F227" s="122"/>
      <c r="G227" s="92">
        <f>G215</f>
        <v>0</v>
      </c>
      <c r="H227" s="25"/>
      <c r="I227" s="74" t="s">
        <v>624</v>
      </c>
      <c r="J227" s="2">
        <f t="shared" si="9"/>
        <v>18</v>
      </c>
    </row>
    <row r="228" spans="1:10" x14ac:dyDescent="0.25">
      <c r="A228" s="2">
        <f t="shared" si="8"/>
        <v>19</v>
      </c>
      <c r="B228" s="30" t="s">
        <v>625</v>
      </c>
      <c r="D228" s="122"/>
      <c r="E228" s="122"/>
      <c r="F228" s="122"/>
      <c r="G228" s="95">
        <v>0</v>
      </c>
      <c r="H228" s="25"/>
      <c r="I228" s="74" t="s">
        <v>637</v>
      </c>
      <c r="J228" s="2">
        <f t="shared" si="9"/>
        <v>19</v>
      </c>
    </row>
    <row r="229" spans="1:10" x14ac:dyDescent="0.25">
      <c r="A229" s="2">
        <f t="shared" si="8"/>
        <v>20</v>
      </c>
      <c r="B229" s="30" t="s">
        <v>615</v>
      </c>
      <c r="D229" s="122"/>
      <c r="E229" s="122"/>
      <c r="F229" s="122"/>
      <c r="G229" s="20">
        <f>G217</f>
        <v>0</v>
      </c>
      <c r="H229" s="43"/>
      <c r="I229" s="74" t="s">
        <v>627</v>
      </c>
      <c r="J229" s="2">
        <f t="shared" si="9"/>
        <v>20</v>
      </c>
    </row>
    <row r="230" spans="1:10" x14ac:dyDescent="0.25">
      <c r="A230" s="2">
        <f t="shared" si="8"/>
        <v>21</v>
      </c>
      <c r="B230" s="30" t="s">
        <v>638</v>
      </c>
      <c r="D230" s="122"/>
      <c r="E230" s="122"/>
      <c r="F230" s="122"/>
      <c r="G230" s="20">
        <f>G218</f>
        <v>0</v>
      </c>
      <c r="H230" s="43"/>
      <c r="I230" s="74" t="s">
        <v>628</v>
      </c>
      <c r="J230" s="2">
        <f t="shared" si="9"/>
        <v>21</v>
      </c>
    </row>
    <row r="231" spans="1:10" x14ac:dyDescent="0.25">
      <c r="A231" s="2">
        <f t="shared" si="8"/>
        <v>22</v>
      </c>
      <c r="B231" s="30" t="s">
        <v>629</v>
      </c>
      <c r="D231" s="122"/>
      <c r="E231" s="122"/>
      <c r="F231" s="122"/>
      <c r="G231" s="527">
        <f>G221</f>
        <v>0</v>
      </c>
      <c r="H231" s="24"/>
      <c r="I231" s="74" t="s">
        <v>630</v>
      </c>
      <c r="J231" s="2">
        <f t="shared" si="9"/>
        <v>22</v>
      </c>
    </row>
    <row r="232" spans="1:10" x14ac:dyDescent="0.25">
      <c r="A232" s="2">
        <f t="shared" si="8"/>
        <v>23</v>
      </c>
      <c r="B232" s="30" t="s">
        <v>631</v>
      </c>
      <c r="D232" s="122"/>
      <c r="E232" s="122"/>
      <c r="F232" s="122"/>
      <c r="G232" s="434">
        <f>G143</f>
        <v>0</v>
      </c>
      <c r="H232" s="122"/>
      <c r="I232" s="74" t="s">
        <v>967</v>
      </c>
      <c r="J232" s="2">
        <f t="shared" si="9"/>
        <v>23</v>
      </c>
    </row>
    <row r="233" spans="1:10" x14ac:dyDescent="0.25">
      <c r="A233" s="2">
        <f t="shared" si="8"/>
        <v>24</v>
      </c>
      <c r="B233" s="1"/>
      <c r="D233" s="122"/>
      <c r="E233" s="122"/>
      <c r="F233" s="122"/>
      <c r="G233" s="94"/>
      <c r="H233" s="94"/>
      <c r="I233" s="185"/>
      <c r="J233" s="2">
        <f t="shared" si="9"/>
        <v>24</v>
      </c>
    </row>
    <row r="234" spans="1:10" x14ac:dyDescent="0.25">
      <c r="A234" s="2">
        <f t="shared" si="8"/>
        <v>25</v>
      </c>
      <c r="B234" s="30" t="s">
        <v>633</v>
      </c>
      <c r="C234" s="2"/>
      <c r="D234" s="2"/>
      <c r="E234" s="122"/>
      <c r="F234" s="122"/>
      <c r="G234" s="457">
        <f>IFERROR((((G227)+(G229/G230)+G221)*G232-(G228/G230))/(1-G232),0)</f>
        <v>0</v>
      </c>
      <c r="H234" s="24"/>
      <c r="I234" s="74" t="s">
        <v>634</v>
      </c>
      <c r="J234" s="2">
        <f t="shared" si="9"/>
        <v>25</v>
      </c>
    </row>
    <row r="235" spans="1:10" x14ac:dyDescent="0.25">
      <c r="A235" s="2">
        <f t="shared" si="8"/>
        <v>26</v>
      </c>
      <c r="B235" s="128" t="s">
        <v>635</v>
      </c>
      <c r="D235" s="128"/>
      <c r="G235" s="2"/>
      <c r="H235" s="2"/>
      <c r="I235" s="74"/>
      <c r="J235" s="2">
        <f t="shared" si="9"/>
        <v>26</v>
      </c>
    </row>
    <row r="236" spans="1:10" x14ac:dyDescent="0.25">
      <c r="A236" s="2">
        <f t="shared" si="8"/>
        <v>27</v>
      </c>
      <c r="G236" s="2"/>
      <c r="H236" s="2"/>
      <c r="I236" s="74"/>
      <c r="J236" s="2">
        <f t="shared" si="9"/>
        <v>27</v>
      </c>
    </row>
    <row r="237" spans="1:10" x14ac:dyDescent="0.25">
      <c r="A237" s="2">
        <f t="shared" si="8"/>
        <v>28</v>
      </c>
      <c r="B237" s="130" t="s">
        <v>932</v>
      </c>
      <c r="G237" s="457">
        <f>G221+G234</f>
        <v>0</v>
      </c>
      <c r="H237" s="24"/>
      <c r="I237" s="74" t="s">
        <v>636</v>
      </c>
      <c r="J237" s="2">
        <f t="shared" si="9"/>
        <v>28</v>
      </c>
    </row>
    <row r="238" spans="1:10" x14ac:dyDescent="0.25">
      <c r="A238" s="2">
        <f t="shared" si="8"/>
        <v>29</v>
      </c>
      <c r="G238" s="24"/>
      <c r="H238" s="24"/>
      <c r="I238" s="74"/>
      <c r="J238" s="2">
        <f t="shared" si="9"/>
        <v>29</v>
      </c>
    </row>
    <row r="239" spans="1:10" x14ac:dyDescent="0.25">
      <c r="A239" s="2">
        <f t="shared" si="8"/>
        <v>30</v>
      </c>
      <c r="B239" s="30" t="s">
        <v>936</v>
      </c>
      <c r="G239" s="485">
        <f>G218*G221</f>
        <v>0</v>
      </c>
      <c r="H239" s="24"/>
      <c r="I239" s="74" t="s">
        <v>937</v>
      </c>
      <c r="J239" s="2">
        <f t="shared" si="9"/>
        <v>30</v>
      </c>
    </row>
    <row r="240" spans="1:10" x14ac:dyDescent="0.25">
      <c r="A240" s="2">
        <f t="shared" si="8"/>
        <v>31</v>
      </c>
      <c r="B240" s="30" t="s">
        <v>938</v>
      </c>
      <c r="G240" s="494">
        <f>G218*G234</f>
        <v>0</v>
      </c>
      <c r="H240" s="24"/>
      <c r="I240" s="74" t="s">
        <v>939</v>
      </c>
      <c r="J240" s="2">
        <f t="shared" si="9"/>
        <v>31</v>
      </c>
    </row>
    <row r="241" spans="1:10" ht="16.5" thickBot="1" x14ac:dyDescent="0.3">
      <c r="A241" s="2">
        <f t="shared" si="8"/>
        <v>32</v>
      </c>
      <c r="B241" s="30" t="s">
        <v>940</v>
      </c>
      <c r="G241" s="525">
        <f>G239+G240</f>
        <v>0</v>
      </c>
      <c r="H241" s="24"/>
      <c r="I241" s="74" t="s">
        <v>102</v>
      </c>
      <c r="J241" s="2">
        <f t="shared" si="9"/>
        <v>32</v>
      </c>
    </row>
    <row r="242" spans="1:10" ht="16.5" thickTop="1" x14ac:dyDescent="0.25">
      <c r="A242" s="2">
        <f t="shared" si="8"/>
        <v>33</v>
      </c>
      <c r="G242" s="485"/>
      <c r="H242" s="24"/>
      <c r="I242" s="74"/>
      <c r="J242" s="2">
        <f t="shared" si="9"/>
        <v>33</v>
      </c>
    </row>
    <row r="243" spans="1:10" x14ac:dyDescent="0.25">
      <c r="A243" s="2">
        <f t="shared" si="8"/>
        <v>34</v>
      </c>
      <c r="B243" s="130" t="s">
        <v>934</v>
      </c>
      <c r="G243" s="401">
        <f>G90</f>
        <v>0</v>
      </c>
      <c r="H243" s="122"/>
      <c r="I243" s="74" t="s">
        <v>1095</v>
      </c>
      <c r="J243" s="2">
        <f t="shared" si="9"/>
        <v>34</v>
      </c>
    </row>
    <row r="244" spans="1:10" x14ac:dyDescent="0.25">
      <c r="A244" s="2">
        <f t="shared" si="8"/>
        <v>35</v>
      </c>
      <c r="B244" s="130"/>
      <c r="G244" s="24"/>
      <c r="H244" s="122"/>
      <c r="I244" s="74"/>
      <c r="J244" s="2">
        <f t="shared" si="9"/>
        <v>35</v>
      </c>
    </row>
    <row r="245" spans="1:10" ht="16.5" thickBot="1" x14ac:dyDescent="0.3">
      <c r="A245" s="2">
        <f t="shared" si="8"/>
        <v>36</v>
      </c>
      <c r="B245" s="30" t="s">
        <v>944</v>
      </c>
      <c r="G245" s="526">
        <f>G218*G243</f>
        <v>0</v>
      </c>
      <c r="H245" s="122"/>
      <c r="I245" s="74" t="s">
        <v>941</v>
      </c>
      <c r="J245" s="2">
        <f t="shared" si="9"/>
        <v>36</v>
      </c>
    </row>
    <row r="246" spans="1:10" ht="16.5" thickTop="1" x14ac:dyDescent="0.25">
      <c r="A246" s="2">
        <f t="shared" si="8"/>
        <v>37</v>
      </c>
      <c r="G246" s="24"/>
      <c r="H246" s="24"/>
      <c r="I246" s="74"/>
      <c r="J246" s="2">
        <f t="shared" si="9"/>
        <v>37</v>
      </c>
    </row>
    <row r="247" spans="1:10" ht="19.5" thickBot="1" x14ac:dyDescent="0.3">
      <c r="A247" s="2">
        <f t="shared" si="8"/>
        <v>38</v>
      </c>
      <c r="B247" s="130" t="s">
        <v>968</v>
      </c>
      <c r="G247" s="499">
        <f>G237+G243</f>
        <v>0</v>
      </c>
      <c r="H247" s="24"/>
      <c r="I247" s="74" t="s">
        <v>1005</v>
      </c>
      <c r="J247" s="2">
        <f t="shared" si="9"/>
        <v>38</v>
      </c>
    </row>
    <row r="248" spans="1:10" ht="17.25" thickTop="1" thickBot="1" x14ac:dyDescent="0.3">
      <c r="A248" s="397">
        <f t="shared" si="8"/>
        <v>39</v>
      </c>
      <c r="B248" s="497"/>
      <c r="C248" s="398"/>
      <c r="D248" s="398"/>
      <c r="E248" s="398"/>
      <c r="F248" s="398"/>
      <c r="G248" s="501"/>
      <c r="H248" s="501"/>
      <c r="I248" s="399"/>
      <c r="J248" s="397">
        <f t="shared" si="9"/>
        <v>39</v>
      </c>
    </row>
    <row r="249" spans="1:10" x14ac:dyDescent="0.25">
      <c r="A249" s="2">
        <f t="shared" si="8"/>
        <v>40</v>
      </c>
      <c r="B249" s="130"/>
      <c r="G249" s="24"/>
      <c r="H249" s="24"/>
      <c r="I249" s="74"/>
      <c r="J249" s="2">
        <f t="shared" si="9"/>
        <v>40</v>
      </c>
    </row>
    <row r="250" spans="1:10" ht="18.75" x14ac:dyDescent="0.25">
      <c r="A250" s="2">
        <f t="shared" si="8"/>
        <v>41</v>
      </c>
      <c r="B250" s="130" t="s">
        <v>960</v>
      </c>
      <c r="E250" s="122"/>
      <c r="F250" s="122"/>
      <c r="G250" s="40"/>
      <c r="H250" s="40"/>
      <c r="I250" s="74"/>
      <c r="J250" s="2">
        <f t="shared" si="9"/>
        <v>41</v>
      </c>
    </row>
    <row r="251" spans="1:10" x14ac:dyDescent="0.25">
      <c r="A251" s="2">
        <f t="shared" si="8"/>
        <v>42</v>
      </c>
      <c r="B251" s="32"/>
      <c r="E251" s="122"/>
      <c r="F251" s="122"/>
      <c r="G251" s="40"/>
      <c r="H251" s="40"/>
      <c r="I251" s="74"/>
      <c r="J251" s="2">
        <f t="shared" si="9"/>
        <v>42</v>
      </c>
    </row>
    <row r="252" spans="1:10" x14ac:dyDescent="0.25">
      <c r="A252" s="2">
        <f t="shared" si="8"/>
        <v>43</v>
      </c>
      <c r="B252" s="130" t="s">
        <v>610</v>
      </c>
      <c r="E252" s="122"/>
      <c r="F252" s="122"/>
      <c r="G252" s="40"/>
      <c r="H252" s="40"/>
      <c r="I252" s="74"/>
      <c r="J252" s="2">
        <f t="shared" si="9"/>
        <v>43</v>
      </c>
    </row>
    <row r="253" spans="1:10" x14ac:dyDescent="0.25">
      <c r="A253" s="2">
        <f t="shared" si="8"/>
        <v>44</v>
      </c>
      <c r="B253" s="122"/>
      <c r="C253" s="122"/>
      <c r="D253" s="122"/>
      <c r="E253" s="122"/>
      <c r="F253" s="122"/>
      <c r="G253" s="40"/>
      <c r="H253" s="40"/>
      <c r="I253" s="74"/>
      <c r="J253" s="2">
        <f t="shared" si="9"/>
        <v>44</v>
      </c>
    </row>
    <row r="254" spans="1:10" x14ac:dyDescent="0.25">
      <c r="A254" s="2">
        <f t="shared" si="8"/>
        <v>45</v>
      </c>
      <c r="B254" s="31" t="s">
        <v>611</v>
      </c>
      <c r="C254" s="122"/>
      <c r="D254" s="122"/>
      <c r="E254" s="122"/>
      <c r="F254" s="122"/>
      <c r="G254" s="40"/>
      <c r="H254" s="40"/>
      <c r="I254" s="180"/>
      <c r="J254" s="2">
        <f t="shared" si="9"/>
        <v>45</v>
      </c>
    </row>
    <row r="255" spans="1:10" x14ac:dyDescent="0.25">
      <c r="A255" s="2">
        <f t="shared" si="8"/>
        <v>46</v>
      </c>
      <c r="B255" s="30" t="s">
        <v>961</v>
      </c>
      <c r="D255" s="122"/>
      <c r="E255" s="122"/>
      <c r="F255" s="122"/>
      <c r="G255" s="92">
        <f>G105</f>
        <v>0</v>
      </c>
      <c r="H255" s="122"/>
      <c r="I255" s="74" t="s">
        <v>969</v>
      </c>
      <c r="J255" s="2">
        <f t="shared" si="9"/>
        <v>46</v>
      </c>
    </row>
    <row r="256" spans="1:10" x14ac:dyDescent="0.25">
      <c r="A256" s="2">
        <f t="shared" si="8"/>
        <v>47</v>
      </c>
      <c r="B256" s="30" t="s">
        <v>613</v>
      </c>
      <c r="D256" s="122"/>
      <c r="E256" s="122"/>
      <c r="F256" s="122"/>
      <c r="G256" s="95">
        <v>0</v>
      </c>
      <c r="H256" s="122"/>
      <c r="I256" s="74" t="s">
        <v>637</v>
      </c>
      <c r="J256" s="2">
        <f t="shared" si="9"/>
        <v>47</v>
      </c>
    </row>
    <row r="257" spans="1:10" x14ac:dyDescent="0.25">
      <c r="A257" s="2">
        <f t="shared" si="8"/>
        <v>48</v>
      </c>
      <c r="B257" s="30" t="s">
        <v>615</v>
      </c>
      <c r="D257" s="122"/>
      <c r="E257" s="122"/>
      <c r="F257" s="122"/>
      <c r="G257" s="81">
        <v>0</v>
      </c>
      <c r="H257" s="122"/>
      <c r="I257" s="170" t="s">
        <v>280</v>
      </c>
      <c r="J257" s="2">
        <f t="shared" si="9"/>
        <v>48</v>
      </c>
    </row>
    <row r="258" spans="1:10" x14ac:dyDescent="0.25">
      <c r="A258" s="2">
        <f t="shared" si="8"/>
        <v>49</v>
      </c>
      <c r="B258" s="30" t="s">
        <v>638</v>
      </c>
      <c r="D258" s="122"/>
      <c r="E258" s="122"/>
      <c r="F258" s="122"/>
      <c r="G258" s="20">
        <f>'BK-1 Retail TRR'!E142</f>
        <v>0</v>
      </c>
      <c r="H258" s="122"/>
      <c r="I258" s="74" t="s">
        <v>639</v>
      </c>
      <c r="J258" s="2">
        <f t="shared" si="9"/>
        <v>49</v>
      </c>
    </row>
    <row r="259" spans="1:10" x14ac:dyDescent="0.25">
      <c r="A259" s="2">
        <f t="shared" si="8"/>
        <v>50</v>
      </c>
      <c r="B259" s="30" t="s">
        <v>618</v>
      </c>
      <c r="D259" s="122"/>
      <c r="E259" s="122"/>
      <c r="F259" s="122"/>
      <c r="G259" s="434">
        <f>G170</f>
        <v>0</v>
      </c>
      <c r="H259" s="122"/>
      <c r="I259" s="74" t="s">
        <v>1049</v>
      </c>
      <c r="J259" s="2">
        <f t="shared" si="9"/>
        <v>50</v>
      </c>
    </row>
    <row r="260" spans="1:10" x14ac:dyDescent="0.25">
      <c r="A260" s="2">
        <f t="shared" si="8"/>
        <v>51</v>
      </c>
      <c r="G260" s="2"/>
      <c r="H260" s="2"/>
      <c r="J260" s="2">
        <f t="shared" si="9"/>
        <v>51</v>
      </c>
    </row>
    <row r="261" spans="1:10" x14ac:dyDescent="0.25">
      <c r="A261" s="2">
        <f t="shared" si="8"/>
        <v>52</v>
      </c>
      <c r="B261" s="30" t="s">
        <v>620</v>
      </c>
      <c r="D261" s="122"/>
      <c r="E261" s="122"/>
      <c r="F261" s="122"/>
      <c r="G261" s="457">
        <f>IFERROR((((G255)+(G257/G258))*G259-(G256/G258))/(1-G259),0)</f>
        <v>0</v>
      </c>
      <c r="H261" s="24"/>
      <c r="I261" s="74" t="s">
        <v>641</v>
      </c>
      <c r="J261" s="2">
        <f t="shared" si="9"/>
        <v>52</v>
      </c>
    </row>
    <row r="262" spans="1:10" x14ac:dyDescent="0.25">
      <c r="A262" s="2">
        <f t="shared" si="8"/>
        <v>53</v>
      </c>
      <c r="B262" s="128" t="s">
        <v>622</v>
      </c>
      <c r="D262" s="128"/>
      <c r="G262" s="25"/>
      <c r="H262" s="25"/>
      <c r="J262" s="2">
        <f t="shared" si="9"/>
        <v>53</v>
      </c>
    </row>
    <row r="263" spans="1:10" x14ac:dyDescent="0.25">
      <c r="A263" s="2">
        <f t="shared" si="8"/>
        <v>54</v>
      </c>
      <c r="G263" s="2"/>
      <c r="H263" s="2"/>
      <c r="J263" s="2">
        <f t="shared" si="9"/>
        <v>54</v>
      </c>
    </row>
    <row r="264" spans="1:10" x14ac:dyDescent="0.25">
      <c r="A264" s="2">
        <f t="shared" si="8"/>
        <v>55</v>
      </c>
      <c r="B264" s="130" t="s">
        <v>623</v>
      </c>
      <c r="C264" s="122"/>
      <c r="D264" s="122"/>
      <c r="E264" s="122"/>
      <c r="F264" s="122"/>
      <c r="G264" s="93"/>
      <c r="H264" s="93"/>
      <c r="I264" s="183"/>
      <c r="J264" s="2">
        <f t="shared" si="9"/>
        <v>55</v>
      </c>
    </row>
    <row r="265" spans="1:10" x14ac:dyDescent="0.25">
      <c r="A265" s="2">
        <f t="shared" si="8"/>
        <v>56</v>
      </c>
      <c r="B265" s="156"/>
      <c r="C265" s="122"/>
      <c r="D265" s="122"/>
      <c r="E265" s="122"/>
      <c r="F265" s="122"/>
      <c r="G265" s="93"/>
      <c r="H265" s="93"/>
      <c r="I265" s="180"/>
      <c r="J265" s="2">
        <f t="shared" si="9"/>
        <v>56</v>
      </c>
    </row>
    <row r="266" spans="1:10" x14ac:dyDescent="0.25">
      <c r="A266" s="2">
        <f t="shared" si="8"/>
        <v>57</v>
      </c>
      <c r="B266" s="31" t="s">
        <v>611</v>
      </c>
      <c r="C266" s="122"/>
      <c r="D266" s="122"/>
      <c r="E266" s="122"/>
      <c r="F266" s="122"/>
      <c r="G266" s="93"/>
      <c r="H266" s="93"/>
      <c r="I266" s="180"/>
      <c r="J266" s="2">
        <f t="shared" si="9"/>
        <v>57</v>
      </c>
    </row>
    <row r="267" spans="1:10" x14ac:dyDescent="0.25">
      <c r="A267" s="2">
        <f t="shared" si="8"/>
        <v>58</v>
      </c>
      <c r="B267" s="30" t="s">
        <v>961</v>
      </c>
      <c r="D267" s="122"/>
      <c r="E267" s="122"/>
      <c r="F267" s="122"/>
      <c r="G267" s="92">
        <f>G255</f>
        <v>0</v>
      </c>
      <c r="H267" s="25"/>
      <c r="I267" s="74" t="s">
        <v>962</v>
      </c>
      <c r="J267" s="2">
        <f t="shared" si="9"/>
        <v>58</v>
      </c>
    </row>
    <row r="268" spans="1:10" x14ac:dyDescent="0.25">
      <c r="A268" s="2">
        <f t="shared" si="8"/>
        <v>59</v>
      </c>
      <c r="B268" s="30" t="s">
        <v>625</v>
      </c>
      <c r="D268" s="122"/>
      <c r="E268" s="122"/>
      <c r="F268" s="122"/>
      <c r="G268" s="95">
        <v>0</v>
      </c>
      <c r="H268" s="25"/>
      <c r="I268" s="74" t="s">
        <v>637</v>
      </c>
      <c r="J268" s="2">
        <f t="shared" si="9"/>
        <v>59</v>
      </c>
    </row>
    <row r="269" spans="1:10" x14ac:dyDescent="0.25">
      <c r="A269" s="2">
        <f t="shared" si="8"/>
        <v>60</v>
      </c>
      <c r="B269" s="30" t="s">
        <v>615</v>
      </c>
      <c r="D269" s="122"/>
      <c r="E269" s="122"/>
      <c r="F269" s="122"/>
      <c r="G269" s="20">
        <f>G257</f>
        <v>0</v>
      </c>
      <c r="H269" s="43"/>
      <c r="I269" s="74" t="s">
        <v>1040</v>
      </c>
      <c r="J269" s="2">
        <f t="shared" si="9"/>
        <v>60</v>
      </c>
    </row>
    <row r="270" spans="1:10" x14ac:dyDescent="0.25">
      <c r="A270" s="2">
        <f t="shared" si="8"/>
        <v>61</v>
      </c>
      <c r="B270" s="30" t="s">
        <v>638</v>
      </c>
      <c r="D270" s="122"/>
      <c r="E270" s="122"/>
      <c r="F270" s="122"/>
      <c r="G270" s="20">
        <f>G258</f>
        <v>0</v>
      </c>
      <c r="H270" s="43"/>
      <c r="I270" s="74" t="s">
        <v>1041</v>
      </c>
      <c r="J270" s="2">
        <f t="shared" si="9"/>
        <v>61</v>
      </c>
    </row>
    <row r="271" spans="1:10" x14ac:dyDescent="0.25">
      <c r="A271" s="2">
        <f t="shared" si="8"/>
        <v>62</v>
      </c>
      <c r="B271" s="30" t="s">
        <v>629</v>
      </c>
      <c r="D271" s="122"/>
      <c r="E271" s="122"/>
      <c r="F271" s="122"/>
      <c r="G271" s="527">
        <f>G261</f>
        <v>0</v>
      </c>
      <c r="H271" s="24"/>
      <c r="I271" s="74" t="s">
        <v>1042</v>
      </c>
      <c r="J271" s="2">
        <f t="shared" si="9"/>
        <v>62</v>
      </c>
    </row>
    <row r="272" spans="1:10" x14ac:dyDescent="0.25">
      <c r="A272" s="2">
        <f t="shared" si="8"/>
        <v>63</v>
      </c>
      <c r="B272" s="30" t="s">
        <v>631</v>
      </c>
      <c r="D272" s="122"/>
      <c r="E272" s="122"/>
      <c r="F272" s="122"/>
      <c r="G272" s="434">
        <f>G183</f>
        <v>0</v>
      </c>
      <c r="H272" s="122"/>
      <c r="I272" s="74" t="s">
        <v>1050</v>
      </c>
      <c r="J272" s="2">
        <f t="shared" si="9"/>
        <v>63</v>
      </c>
    </row>
    <row r="273" spans="1:10" x14ac:dyDescent="0.25">
      <c r="A273" s="2">
        <f t="shared" si="8"/>
        <v>64</v>
      </c>
      <c r="B273" s="1"/>
      <c r="D273" s="122"/>
      <c r="E273" s="122"/>
      <c r="F273" s="122"/>
      <c r="G273" s="94"/>
      <c r="H273" s="94"/>
      <c r="I273" s="185"/>
      <c r="J273" s="2">
        <f t="shared" si="9"/>
        <v>64</v>
      </c>
    </row>
    <row r="274" spans="1:10" x14ac:dyDescent="0.25">
      <c r="A274" s="2">
        <f t="shared" si="8"/>
        <v>65</v>
      </c>
      <c r="B274" s="30" t="s">
        <v>633</v>
      </c>
      <c r="C274" s="2"/>
      <c r="D274" s="2"/>
      <c r="E274" s="122"/>
      <c r="F274" s="122"/>
      <c r="G274" s="457">
        <f>IFERROR((((G267)+(G269/G270)+G261)*G272-(G268/G270))/(1-G272),0)</f>
        <v>0</v>
      </c>
      <c r="H274" s="24"/>
      <c r="I274" s="74" t="s">
        <v>634</v>
      </c>
      <c r="J274" s="2">
        <f t="shared" si="9"/>
        <v>65</v>
      </c>
    </row>
    <row r="275" spans="1:10" x14ac:dyDescent="0.25">
      <c r="A275" s="2">
        <f t="shared" si="8"/>
        <v>66</v>
      </c>
      <c r="B275" s="128" t="s">
        <v>635</v>
      </c>
      <c r="D275" s="128"/>
      <c r="G275" s="2"/>
      <c r="H275" s="2"/>
      <c r="I275" s="74"/>
      <c r="J275" s="2">
        <f t="shared" si="9"/>
        <v>66</v>
      </c>
    </row>
    <row r="276" spans="1:10" x14ac:dyDescent="0.25">
      <c r="A276" s="2">
        <f t="shared" si="8"/>
        <v>67</v>
      </c>
      <c r="G276" s="2"/>
      <c r="H276" s="2"/>
      <c r="I276" s="74"/>
      <c r="J276" s="2">
        <f t="shared" si="9"/>
        <v>67</v>
      </c>
    </row>
    <row r="277" spans="1:10" x14ac:dyDescent="0.25">
      <c r="A277" s="2">
        <f t="shared" si="8"/>
        <v>68</v>
      </c>
      <c r="B277" s="130" t="s">
        <v>959</v>
      </c>
      <c r="G277" s="457">
        <f>G261+G274</f>
        <v>0</v>
      </c>
      <c r="H277" s="24"/>
      <c r="I277" s="74" t="s">
        <v>1053</v>
      </c>
      <c r="J277" s="2">
        <f t="shared" si="9"/>
        <v>68</v>
      </c>
    </row>
    <row r="278" spans="1:10" x14ac:dyDescent="0.25">
      <c r="A278" s="2">
        <f t="shared" si="8"/>
        <v>69</v>
      </c>
      <c r="B278" s="130"/>
      <c r="G278" s="24"/>
      <c r="H278" s="24"/>
      <c r="I278" s="74"/>
      <c r="J278" s="2">
        <f t="shared" si="9"/>
        <v>69</v>
      </c>
    </row>
    <row r="279" spans="1:10" x14ac:dyDescent="0.25">
      <c r="A279" s="2">
        <f t="shared" si="8"/>
        <v>70</v>
      </c>
      <c r="B279" s="30" t="s">
        <v>936</v>
      </c>
      <c r="G279" s="485">
        <f>G258*G261</f>
        <v>0</v>
      </c>
      <c r="H279" s="24"/>
      <c r="I279" s="74" t="s">
        <v>1044</v>
      </c>
      <c r="J279" s="2">
        <f t="shared" si="9"/>
        <v>70</v>
      </c>
    </row>
    <row r="280" spans="1:10" x14ac:dyDescent="0.25">
      <c r="A280" s="2">
        <f t="shared" si="8"/>
        <v>71</v>
      </c>
      <c r="B280" s="30" t="s">
        <v>938</v>
      </c>
      <c r="G280" s="494">
        <f>G258*G274</f>
        <v>0</v>
      </c>
      <c r="H280" s="24"/>
      <c r="I280" s="74" t="s">
        <v>1045</v>
      </c>
      <c r="J280" s="2">
        <f t="shared" si="9"/>
        <v>71</v>
      </c>
    </row>
    <row r="281" spans="1:10" ht="16.5" thickBot="1" x14ac:dyDescent="0.3">
      <c r="A281" s="2">
        <f t="shared" si="8"/>
        <v>72</v>
      </c>
      <c r="B281" s="30" t="s">
        <v>940</v>
      </c>
      <c r="G281" s="525">
        <f>G279+G280</f>
        <v>0</v>
      </c>
      <c r="H281" s="24"/>
      <c r="I281" s="74" t="s">
        <v>1046</v>
      </c>
      <c r="J281" s="2">
        <f t="shared" si="9"/>
        <v>72</v>
      </c>
    </row>
    <row r="282" spans="1:10" ht="16.5" thickTop="1" x14ac:dyDescent="0.25">
      <c r="A282" s="2">
        <f t="shared" si="8"/>
        <v>73</v>
      </c>
      <c r="G282" s="2"/>
      <c r="H282" s="2"/>
      <c r="I282" s="74"/>
      <c r="J282" s="2">
        <f t="shared" si="9"/>
        <v>73</v>
      </c>
    </row>
    <row r="283" spans="1:10" x14ac:dyDescent="0.25">
      <c r="A283" s="2">
        <f t="shared" si="8"/>
        <v>74</v>
      </c>
      <c r="B283" s="130" t="s">
        <v>963</v>
      </c>
      <c r="G283" s="401">
        <f>G103</f>
        <v>0</v>
      </c>
      <c r="H283" s="122"/>
      <c r="I283" s="74" t="s">
        <v>970</v>
      </c>
      <c r="J283" s="2">
        <f t="shared" si="9"/>
        <v>74</v>
      </c>
    </row>
    <row r="284" spans="1:10" x14ac:dyDescent="0.25">
      <c r="A284" s="2">
        <f t="shared" si="8"/>
        <v>75</v>
      </c>
      <c r="B284" s="130"/>
      <c r="G284" s="24"/>
      <c r="H284" s="122"/>
      <c r="I284" s="74"/>
      <c r="J284" s="2">
        <f t="shared" si="9"/>
        <v>75</v>
      </c>
    </row>
    <row r="285" spans="1:10" ht="16.5" thickBot="1" x14ac:dyDescent="0.3">
      <c r="A285" s="2">
        <f t="shared" ref="A285:A287" si="10">A284+1</f>
        <v>76</v>
      </c>
      <c r="B285" s="30" t="s">
        <v>944</v>
      </c>
      <c r="G285" s="526">
        <f>G258*G283</f>
        <v>0</v>
      </c>
      <c r="H285" s="122"/>
      <c r="I285" s="74" t="s">
        <v>1051</v>
      </c>
      <c r="J285" s="2">
        <f t="shared" ref="J285:J286" si="11">J284+1</f>
        <v>76</v>
      </c>
    </row>
    <row r="286" spans="1:10" ht="16.5" thickTop="1" x14ac:dyDescent="0.25">
      <c r="A286" s="2">
        <f t="shared" si="10"/>
        <v>77</v>
      </c>
      <c r="G286" s="2"/>
      <c r="H286" s="2"/>
      <c r="I286" s="74"/>
      <c r="J286" s="2">
        <f t="shared" si="11"/>
        <v>77</v>
      </c>
    </row>
    <row r="287" spans="1:10" ht="19.5" thickBot="1" x14ac:dyDescent="0.3">
      <c r="A287" s="2">
        <f t="shared" si="10"/>
        <v>78</v>
      </c>
      <c r="B287" s="130" t="s">
        <v>964</v>
      </c>
      <c r="G287" s="499">
        <f>G277+G283</f>
        <v>0</v>
      </c>
      <c r="H287" s="24"/>
      <c r="I287" s="74" t="s">
        <v>1047</v>
      </c>
      <c r="J287" s="2">
        <f t="shared" ref="J287" si="12">J286+1</f>
        <v>78</v>
      </c>
    </row>
    <row r="288" spans="1:10" ht="16.5" thickTop="1" x14ac:dyDescent="0.25"/>
    <row r="290" spans="1:2" ht="18.75" x14ac:dyDescent="0.25">
      <c r="A290" s="144">
        <v>1</v>
      </c>
      <c r="B290" s="30" t="s">
        <v>1074</v>
      </c>
    </row>
    <row r="292" spans="1:2" ht="18.75" x14ac:dyDescent="0.25">
      <c r="A292" s="144"/>
    </row>
  </sheetData>
  <mergeCells count="20">
    <mergeCell ref="B112:I112"/>
    <mergeCell ref="B2:I2"/>
    <mergeCell ref="B3:I3"/>
    <mergeCell ref="B4:I4"/>
    <mergeCell ref="B5:I5"/>
    <mergeCell ref="B6:I6"/>
    <mergeCell ref="B73:I73"/>
    <mergeCell ref="B74:I74"/>
    <mergeCell ref="B75:I75"/>
    <mergeCell ref="B76:I76"/>
    <mergeCell ref="B77:I77"/>
    <mergeCell ref="B203:I203"/>
    <mergeCell ref="B204:I204"/>
    <mergeCell ref="B205:I205"/>
    <mergeCell ref="B113:I113"/>
    <mergeCell ref="B114:I114"/>
    <mergeCell ref="B115:I115"/>
    <mergeCell ref="B116:I116"/>
    <mergeCell ref="B201:I201"/>
    <mergeCell ref="B202:I202"/>
  </mergeCells>
  <printOptions horizontalCentered="1"/>
  <pageMargins left="0" right="0" top="0.5" bottom="0.5" header="0.25" footer="0.25"/>
  <pageSetup scale="48"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71" max="16383" man="1"/>
    <brk id="110" max="9" man="1"/>
    <brk id="199" max="16383" man="1"/>
  </rowBreaks>
  <customProperties>
    <customPr name="_pios_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22"/>
  <sheetViews>
    <sheetView zoomScale="80" zoomScaleNormal="80" workbookViewId="0"/>
  </sheetViews>
  <sheetFormatPr defaultColWidth="8.7109375" defaultRowHeight="15.75" x14ac:dyDescent="0.25"/>
  <cols>
    <col min="1" max="1" width="5.28515625" style="2" customWidth="1"/>
    <col min="2" max="2" width="50.7109375" style="30" customWidth="1"/>
    <col min="3" max="3" width="21.28515625" style="30" customWidth="1"/>
    <col min="4" max="4" width="1.5703125" style="30" customWidth="1"/>
    <col min="5" max="5" width="16.7109375" style="30" customWidth="1"/>
    <col min="6" max="6" width="1.5703125" style="30" customWidth="1"/>
    <col min="7" max="7" width="34.5703125" style="30" customWidth="1"/>
    <col min="8" max="8" width="5.28515625" style="30" customWidth="1"/>
    <col min="9" max="9" width="8.7109375" style="30"/>
    <col min="10" max="10" width="20.42578125" style="30" bestFit="1" customWidth="1"/>
    <col min="11" max="16384" width="8.7109375" style="30"/>
  </cols>
  <sheetData>
    <row r="1" spans="1:8" x14ac:dyDescent="0.25">
      <c r="E1" s="57"/>
      <c r="F1" s="57"/>
      <c r="G1" s="2"/>
      <c r="H1" s="2"/>
    </row>
    <row r="2" spans="1:8" x14ac:dyDescent="0.25">
      <c r="B2" s="538" t="s">
        <v>0</v>
      </c>
      <c r="C2" s="538"/>
      <c r="D2" s="538"/>
      <c r="E2" s="538"/>
      <c r="F2" s="538"/>
      <c r="G2" s="538"/>
      <c r="H2" s="2"/>
    </row>
    <row r="3" spans="1:8" x14ac:dyDescent="0.25">
      <c r="B3" s="538" t="s">
        <v>642</v>
      </c>
      <c r="C3" s="538"/>
      <c r="D3" s="538"/>
      <c r="E3" s="539"/>
      <c r="F3" s="539"/>
      <c r="G3" s="539"/>
      <c r="H3" s="2"/>
    </row>
    <row r="4" spans="1:8" x14ac:dyDescent="0.25">
      <c r="B4" s="540" t="str">
        <f>'Stmt AD'!B5</f>
        <v>Base Period &amp; True-Up Period 12 - Months Ending December 31, xxxx</v>
      </c>
      <c r="C4" s="540"/>
      <c r="D4" s="540"/>
      <c r="E4" s="540"/>
      <c r="F4" s="540"/>
      <c r="G4" s="540"/>
      <c r="H4" s="2"/>
    </row>
    <row r="5" spans="1:8" x14ac:dyDescent="0.25">
      <c r="B5" s="534" t="s">
        <v>4</v>
      </c>
      <c r="C5" s="535"/>
      <c r="D5" s="535"/>
      <c r="E5" s="535"/>
      <c r="F5" s="535"/>
      <c r="G5" s="535"/>
      <c r="H5" s="2"/>
    </row>
    <row r="6" spans="1:8" x14ac:dyDescent="0.25">
      <c r="B6" s="2"/>
      <c r="C6" s="2"/>
      <c r="D6" s="2"/>
      <c r="E6" s="2"/>
      <c r="F6" s="2"/>
      <c r="G6" s="2"/>
      <c r="H6" s="2"/>
    </row>
    <row r="7" spans="1:8" x14ac:dyDescent="0.25">
      <c r="A7" s="2" t="s">
        <v>5</v>
      </c>
      <c r="B7" s="153"/>
      <c r="C7" s="2" t="s">
        <v>234</v>
      </c>
      <c r="D7" s="122"/>
      <c r="E7" s="122"/>
      <c r="F7" s="122"/>
      <c r="G7" s="2"/>
      <c r="H7" s="2" t="s">
        <v>5</v>
      </c>
    </row>
    <row r="8" spans="1:8" x14ac:dyDescent="0.25">
      <c r="A8" s="2" t="s">
        <v>6</v>
      </c>
      <c r="B8" s="2"/>
      <c r="C8" s="394" t="s">
        <v>236</v>
      </c>
      <c r="D8" s="122"/>
      <c r="E8" s="394" t="s">
        <v>7</v>
      </c>
      <c r="F8" s="122"/>
      <c r="G8" s="394" t="s">
        <v>8</v>
      </c>
      <c r="H8" s="2" t="s">
        <v>6</v>
      </c>
    </row>
    <row r="9" spans="1:8" x14ac:dyDescent="0.25">
      <c r="C9" s="2"/>
      <c r="D9" s="2"/>
      <c r="F9" s="122"/>
      <c r="H9" s="2"/>
    </row>
    <row r="10" spans="1:8" ht="19.5" thickBot="1" x14ac:dyDescent="0.3">
      <c r="A10" s="2">
        <v>1</v>
      </c>
      <c r="B10" s="31" t="s">
        <v>643</v>
      </c>
      <c r="E10" s="75">
        <v>0</v>
      </c>
      <c r="F10" s="122"/>
      <c r="G10" s="2"/>
      <c r="H10" s="2">
        <f>A10</f>
        <v>1</v>
      </c>
    </row>
    <row r="11" spans="1:8" ht="16.5" thickTop="1" x14ac:dyDescent="0.25">
      <c r="A11" s="2">
        <f>A10+1</f>
        <v>2</v>
      </c>
      <c r="F11" s="122"/>
      <c r="H11" s="2">
        <f>+H10+1</f>
        <v>2</v>
      </c>
    </row>
    <row r="12" spans="1:8" ht="19.5" thickBot="1" x14ac:dyDescent="0.3">
      <c r="A12" s="2">
        <f t="shared" ref="A12:A18" si="0">A11+1</f>
        <v>3</v>
      </c>
      <c r="B12" s="31" t="s">
        <v>644</v>
      </c>
      <c r="E12" s="75">
        <v>0</v>
      </c>
      <c r="F12" s="122"/>
      <c r="G12" s="2"/>
      <c r="H12" s="2">
        <f t="shared" ref="H12:H18" si="1">+H11+1</f>
        <v>3</v>
      </c>
    </row>
    <row r="13" spans="1:8" ht="16.5" thickTop="1" x14ac:dyDescent="0.25">
      <c r="A13" s="2">
        <f t="shared" si="0"/>
        <v>4</v>
      </c>
      <c r="F13" s="122"/>
      <c r="H13" s="2">
        <f t="shared" si="1"/>
        <v>4</v>
      </c>
    </row>
    <row r="14" spans="1:8" ht="19.5" thickBot="1" x14ac:dyDescent="0.3">
      <c r="A14" s="2">
        <f t="shared" si="0"/>
        <v>5</v>
      </c>
      <c r="B14" s="31" t="s">
        <v>645</v>
      </c>
      <c r="E14" s="75">
        <v>0</v>
      </c>
      <c r="F14" s="122"/>
      <c r="G14" s="2"/>
      <c r="H14" s="2">
        <f t="shared" si="1"/>
        <v>5</v>
      </c>
    </row>
    <row r="15" spans="1:8" ht="16.5" thickTop="1" x14ac:dyDescent="0.25">
      <c r="A15" s="2">
        <f t="shared" si="0"/>
        <v>6</v>
      </c>
      <c r="B15" s="31"/>
      <c r="E15" s="34"/>
      <c r="F15" s="122"/>
      <c r="G15" s="2"/>
      <c r="H15" s="2">
        <f t="shared" si="1"/>
        <v>6</v>
      </c>
    </row>
    <row r="16" spans="1:8" ht="16.5" thickBot="1" x14ac:dyDescent="0.3">
      <c r="A16" s="2">
        <f t="shared" si="0"/>
        <v>7</v>
      </c>
      <c r="B16" s="31" t="s">
        <v>92</v>
      </c>
      <c r="E16" s="75">
        <v>0</v>
      </c>
      <c r="F16" s="122"/>
      <c r="G16" s="2" t="s">
        <v>646</v>
      </c>
      <c r="H16" s="2">
        <f t="shared" si="1"/>
        <v>7</v>
      </c>
    </row>
    <row r="17" spans="1:8" ht="16.5" thickTop="1" x14ac:dyDescent="0.25">
      <c r="A17" s="2">
        <f t="shared" si="0"/>
        <v>8</v>
      </c>
      <c r="F17" s="122"/>
      <c r="H17" s="2">
        <f t="shared" si="1"/>
        <v>8</v>
      </c>
    </row>
    <row r="18" spans="1:8" ht="19.5" thickBot="1" x14ac:dyDescent="0.3">
      <c r="A18" s="2">
        <f t="shared" si="0"/>
        <v>9</v>
      </c>
      <c r="B18" s="31" t="s">
        <v>647</v>
      </c>
      <c r="E18" s="75">
        <v>0</v>
      </c>
      <c r="F18" s="122"/>
      <c r="G18" s="2"/>
      <c r="H18" s="2">
        <f t="shared" si="1"/>
        <v>9</v>
      </c>
    </row>
    <row r="19" spans="1:8" ht="16.5" thickTop="1" x14ac:dyDescent="0.25">
      <c r="H19" s="2"/>
    </row>
    <row r="20" spans="1:8" x14ac:dyDescent="0.25">
      <c r="H20" s="2"/>
    </row>
    <row r="21" spans="1:8" ht="18.75" x14ac:dyDescent="0.25">
      <c r="A21" s="144">
        <v>1</v>
      </c>
      <c r="B21" s="30" t="s">
        <v>1097</v>
      </c>
      <c r="H21" s="2"/>
    </row>
    <row r="22" spans="1:8" x14ac:dyDescent="0.25">
      <c r="B22" s="30" t="s">
        <v>648</v>
      </c>
    </row>
  </sheetData>
  <mergeCells count="4">
    <mergeCell ref="B2:G2"/>
    <mergeCell ref="B3:G3"/>
    <mergeCell ref="B4:G4"/>
    <mergeCell ref="B5:G5"/>
  </mergeCells>
  <printOptions horizontalCentered="1"/>
  <pageMargins left="0.5" right="0.5" top="0.5" bottom="0.5" header="0.25" footer="0.25"/>
  <pageSetup scale="70" orientation="portrait"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zoomScale="80" zoomScaleNormal="80" workbookViewId="0"/>
  </sheetViews>
  <sheetFormatPr defaultColWidth="14.5703125" defaultRowHeight="15" x14ac:dyDescent="0.25"/>
  <cols>
    <col min="1" max="1" width="5.7109375" style="314" customWidth="1"/>
    <col min="2" max="2" width="48.42578125" style="314" customWidth="1"/>
    <col min="3" max="3" width="8.7109375" style="314" customWidth="1"/>
    <col min="4" max="11" width="15.7109375" style="314" customWidth="1"/>
    <col min="12" max="12" width="18.7109375" style="314" bestFit="1" customWidth="1"/>
    <col min="13" max="14" width="15.7109375" style="314" customWidth="1"/>
    <col min="15" max="15" width="30.5703125" style="314" customWidth="1"/>
    <col min="16" max="16" width="5.7109375" style="314" customWidth="1"/>
    <col min="17" max="16384" width="14.5703125" style="314"/>
  </cols>
  <sheetData>
    <row r="1" spans="1:17" ht="15.75" x14ac:dyDescent="0.25">
      <c r="A1" s="317"/>
      <c r="B1" s="318" t="s">
        <v>0</v>
      </c>
      <c r="C1" s="319"/>
      <c r="D1" s="319"/>
      <c r="E1" s="319"/>
      <c r="F1" s="319"/>
      <c r="G1" s="319"/>
      <c r="H1" s="319"/>
      <c r="I1" s="319"/>
      <c r="J1" s="319"/>
      <c r="K1" s="319"/>
      <c r="L1" s="319"/>
      <c r="M1" s="319"/>
      <c r="N1" s="319"/>
      <c r="O1" s="319"/>
    </row>
    <row r="2" spans="1:17" x14ac:dyDescent="0.25">
      <c r="A2" s="320"/>
      <c r="B2" s="318" t="s">
        <v>651</v>
      </c>
      <c r="C2" s="319"/>
      <c r="D2" s="319"/>
      <c r="E2" s="319"/>
      <c r="F2" s="319"/>
      <c r="G2" s="319"/>
      <c r="H2" s="319"/>
      <c r="I2" s="319"/>
      <c r="J2" s="319"/>
      <c r="K2" s="319"/>
      <c r="L2" s="319"/>
      <c r="M2" s="319"/>
      <c r="N2" s="319"/>
      <c r="O2" s="319"/>
    </row>
    <row r="3" spans="1:17" x14ac:dyDescent="0.25">
      <c r="A3" s="320"/>
      <c r="B3" s="289" t="s">
        <v>652</v>
      </c>
      <c r="C3" s="319"/>
      <c r="D3" s="319"/>
      <c r="E3" s="319"/>
      <c r="F3" s="319"/>
      <c r="G3" s="319"/>
      <c r="H3" s="319"/>
      <c r="I3" s="319"/>
      <c r="J3" s="319"/>
      <c r="K3" s="319"/>
      <c r="L3" s="319"/>
      <c r="M3" s="319"/>
      <c r="N3" s="319"/>
      <c r="O3" s="319"/>
    </row>
    <row r="4" spans="1:17" x14ac:dyDescent="0.25">
      <c r="A4" s="321"/>
      <c r="B4" s="322" t="s">
        <v>1090</v>
      </c>
      <c r="C4" s="323"/>
      <c r="D4" s="323"/>
      <c r="E4" s="323"/>
      <c r="F4" s="323"/>
      <c r="G4" s="323"/>
      <c r="H4" s="323"/>
      <c r="I4" s="323"/>
      <c r="J4" s="323"/>
      <c r="K4" s="323"/>
      <c r="L4" s="323"/>
      <c r="M4" s="323"/>
      <c r="N4" s="323"/>
      <c r="O4" s="324"/>
      <c r="P4" s="325"/>
      <c r="Q4" s="325"/>
    </row>
    <row r="5" spans="1:17" x14ac:dyDescent="0.25">
      <c r="A5" s="321"/>
      <c r="B5" s="547" t="s">
        <v>4</v>
      </c>
      <c r="C5" s="547"/>
      <c r="D5" s="547"/>
      <c r="E5" s="547"/>
      <c r="F5" s="547"/>
      <c r="G5" s="547"/>
      <c r="H5" s="547"/>
      <c r="I5" s="547"/>
      <c r="J5" s="547"/>
      <c r="K5" s="547"/>
      <c r="L5" s="547"/>
      <c r="M5" s="547"/>
      <c r="N5" s="547"/>
      <c r="O5" s="547"/>
      <c r="P5" s="325"/>
      <c r="Q5" s="325"/>
    </row>
    <row r="6" spans="1:17" x14ac:dyDescent="0.25">
      <c r="A6" s="321"/>
      <c r="B6" s="287"/>
      <c r="C6" s="287"/>
      <c r="D6" s="287"/>
      <c r="E6" s="287"/>
      <c r="F6" s="287"/>
      <c r="G6" s="287"/>
      <c r="H6" s="287"/>
      <c r="I6" s="287"/>
      <c r="J6" s="287"/>
      <c r="K6" s="287"/>
      <c r="L6" s="287"/>
      <c r="M6" s="287"/>
      <c r="N6" s="287"/>
      <c r="O6" s="287"/>
      <c r="P6" s="325"/>
      <c r="Q6" s="325"/>
    </row>
    <row r="7" spans="1:17" x14ac:dyDescent="0.25">
      <c r="A7" s="278"/>
      <c r="B7" s="321"/>
      <c r="C7" s="321"/>
      <c r="D7" s="326"/>
      <c r="E7" s="326"/>
      <c r="F7" s="326"/>
      <c r="G7" s="326"/>
      <c r="H7" s="326"/>
      <c r="I7" s="326"/>
      <c r="J7" s="326"/>
      <c r="K7" s="326"/>
      <c r="L7" s="327"/>
      <c r="M7" s="316" t="s">
        <v>653</v>
      </c>
      <c r="N7" s="328" t="s">
        <v>1091</v>
      </c>
      <c r="O7" s="329"/>
      <c r="P7" s="313"/>
      <c r="Q7" s="313"/>
    </row>
    <row r="8" spans="1:17" x14ac:dyDescent="0.25">
      <c r="A8" s="278"/>
      <c r="B8" s="326"/>
      <c r="C8" s="326"/>
      <c r="D8" s="326"/>
      <c r="E8" s="326"/>
      <c r="F8" s="326"/>
      <c r="G8" s="326"/>
      <c r="H8" s="326"/>
      <c r="I8" s="326"/>
      <c r="J8" s="326"/>
      <c r="K8" s="326"/>
      <c r="L8" s="326"/>
      <c r="M8" s="326"/>
      <c r="N8" s="326"/>
      <c r="O8" s="329"/>
      <c r="P8" s="313"/>
      <c r="Q8" s="313"/>
    </row>
    <row r="9" spans="1:17" x14ac:dyDescent="0.25">
      <c r="A9" s="294"/>
      <c r="B9" s="330" t="s">
        <v>654</v>
      </c>
      <c r="C9" s="330" t="s">
        <v>655</v>
      </c>
      <c r="D9" s="330" t="s">
        <v>656</v>
      </c>
      <c r="E9" s="330" t="s">
        <v>657</v>
      </c>
      <c r="F9" s="330" t="s">
        <v>658</v>
      </c>
      <c r="G9" s="330" t="s">
        <v>659</v>
      </c>
      <c r="H9" s="330" t="s">
        <v>660</v>
      </c>
      <c r="I9" s="330" t="s">
        <v>661</v>
      </c>
      <c r="J9" s="330" t="s">
        <v>662</v>
      </c>
      <c r="K9" s="330" t="s">
        <v>663</v>
      </c>
      <c r="L9" s="330" t="s">
        <v>664</v>
      </c>
      <c r="M9" s="330" t="s">
        <v>665</v>
      </c>
      <c r="N9" s="330" t="s">
        <v>666</v>
      </c>
      <c r="O9" s="331"/>
      <c r="P9" s="332"/>
      <c r="Q9" s="332"/>
    </row>
    <row r="10" spans="1:17" ht="15.75" thickBot="1" x14ac:dyDescent="0.3">
      <c r="A10" s="278"/>
      <c r="B10" s="294"/>
      <c r="C10" s="294"/>
      <c r="D10" s="294"/>
      <c r="E10" s="294"/>
      <c r="F10" s="294"/>
      <c r="G10" s="294"/>
      <c r="H10" s="294"/>
      <c r="I10" s="294"/>
      <c r="J10" s="294"/>
      <c r="K10" s="294"/>
      <c r="L10" s="294"/>
      <c r="M10" s="294"/>
      <c r="N10" s="294"/>
      <c r="O10" s="331"/>
      <c r="P10" s="331"/>
      <c r="Q10" s="331"/>
    </row>
    <row r="11" spans="1:17" ht="15.75" thickBot="1" x14ac:dyDescent="0.3">
      <c r="A11" s="278"/>
      <c r="B11" s="294"/>
      <c r="C11" s="294"/>
      <c r="D11" s="333"/>
      <c r="E11" s="333"/>
      <c r="F11" s="333"/>
      <c r="G11" s="333"/>
      <c r="H11" s="333"/>
      <c r="I11" s="333"/>
      <c r="J11" s="334" t="s">
        <v>280</v>
      </c>
      <c r="K11" s="360" t="s">
        <v>667</v>
      </c>
      <c r="L11" s="334" t="s">
        <v>668</v>
      </c>
      <c r="M11" s="334" t="s">
        <v>669</v>
      </c>
      <c r="N11" s="334" t="s">
        <v>669</v>
      </c>
      <c r="O11" s="331"/>
      <c r="P11" s="331"/>
      <c r="Q11" s="331"/>
    </row>
    <row r="12" spans="1:17" ht="71.25" customHeight="1" thickBot="1" x14ac:dyDescent="0.3">
      <c r="A12" s="335" t="s">
        <v>670</v>
      </c>
      <c r="B12" s="361" t="s">
        <v>671</v>
      </c>
      <c r="C12" s="336" t="s">
        <v>672</v>
      </c>
      <c r="D12" s="337" t="s">
        <v>673</v>
      </c>
      <c r="E12" s="337" t="s">
        <v>674</v>
      </c>
      <c r="F12" s="337" t="s">
        <v>675</v>
      </c>
      <c r="G12" s="337" t="s">
        <v>676</v>
      </c>
      <c r="H12" s="338" t="s">
        <v>677</v>
      </c>
      <c r="I12" s="337" t="s">
        <v>678</v>
      </c>
      <c r="J12" s="337" t="s">
        <v>679</v>
      </c>
      <c r="K12" s="337" t="s">
        <v>680</v>
      </c>
      <c r="L12" s="338" t="s">
        <v>681</v>
      </c>
      <c r="M12" s="337" t="s">
        <v>682</v>
      </c>
      <c r="N12" s="337" t="s">
        <v>683</v>
      </c>
      <c r="O12" s="361" t="s">
        <v>8</v>
      </c>
      <c r="P12" s="335" t="s">
        <v>670</v>
      </c>
      <c r="Q12" s="339"/>
    </row>
    <row r="13" spans="1:17" x14ac:dyDescent="0.25">
      <c r="A13" s="293">
        <v>1</v>
      </c>
      <c r="B13" s="278" t="s">
        <v>684</v>
      </c>
      <c r="C13" s="300"/>
      <c r="D13" s="278"/>
      <c r="E13" s="278"/>
      <c r="F13" s="278"/>
      <c r="G13" s="278"/>
      <c r="H13" s="278"/>
      <c r="I13" s="278"/>
      <c r="J13" s="278"/>
      <c r="K13" s="278"/>
      <c r="L13" s="278"/>
      <c r="M13" s="278"/>
      <c r="N13" s="278"/>
      <c r="O13" s="305"/>
      <c r="P13" s="293">
        <v>1</v>
      </c>
      <c r="Q13" s="313"/>
    </row>
    <row r="14" spans="1:17" x14ac:dyDescent="0.25">
      <c r="A14" s="293">
        <f t="shared" ref="A14:A44" si="0">+A13+1</f>
        <v>2</v>
      </c>
      <c r="B14" s="278" t="s">
        <v>685</v>
      </c>
      <c r="C14" s="261"/>
      <c r="D14" s="278"/>
      <c r="E14" s="278"/>
      <c r="F14" s="278"/>
      <c r="G14" s="278"/>
      <c r="H14" s="278"/>
      <c r="I14" s="278"/>
      <c r="J14" s="278"/>
      <c r="K14" s="278"/>
      <c r="L14" s="278"/>
      <c r="M14" s="278"/>
      <c r="N14" s="278"/>
      <c r="O14" s="294"/>
      <c r="P14" s="293">
        <f t="shared" ref="P14:P44" si="1">+P13+1</f>
        <v>2</v>
      </c>
      <c r="Q14" s="313"/>
    </row>
    <row r="15" spans="1:17" x14ac:dyDescent="0.25">
      <c r="A15" s="293">
        <f t="shared" si="0"/>
        <v>3</v>
      </c>
      <c r="B15" s="278" t="s">
        <v>686</v>
      </c>
      <c r="C15" s="261">
        <v>190</v>
      </c>
      <c r="D15" s="283">
        <v>0</v>
      </c>
      <c r="E15" s="283">
        <v>0</v>
      </c>
      <c r="F15" s="283"/>
      <c r="G15" s="283"/>
      <c r="H15" s="283"/>
      <c r="I15" s="283"/>
      <c r="J15" s="283">
        <v>0</v>
      </c>
      <c r="K15" s="278">
        <f t="shared" ref="K15:K17" si="2">SUM(D15:I15)</f>
        <v>0</v>
      </c>
      <c r="L15" s="278">
        <f>+'Order 864-2'!I18</f>
        <v>0</v>
      </c>
      <c r="M15" s="278">
        <f>IF(SUM($K$15:$L$17)&lt;0,0,SUM($K15:$L15))</f>
        <v>0</v>
      </c>
      <c r="N15" s="278">
        <f>IF(SUM($K$15:$L$17)&lt;0,SUM($K15:$L15),0)</f>
        <v>0</v>
      </c>
      <c r="O15" s="294" t="s">
        <v>280</v>
      </c>
      <c r="P15" s="293">
        <f t="shared" si="1"/>
        <v>3</v>
      </c>
      <c r="Q15" s="313"/>
    </row>
    <row r="16" spans="1:17" x14ac:dyDescent="0.25">
      <c r="A16" s="293">
        <f t="shared" si="0"/>
        <v>4</v>
      </c>
      <c r="B16" s="278" t="s">
        <v>687</v>
      </c>
      <c r="C16" s="261">
        <v>190</v>
      </c>
      <c r="D16" s="283">
        <v>0</v>
      </c>
      <c r="E16" s="283">
        <v>0</v>
      </c>
      <c r="F16" s="283"/>
      <c r="G16" s="283"/>
      <c r="H16" s="283"/>
      <c r="I16" s="283"/>
      <c r="J16" s="283">
        <v>0</v>
      </c>
      <c r="K16" s="278">
        <f t="shared" si="2"/>
        <v>0</v>
      </c>
      <c r="L16" s="278">
        <f>+'Order 864-2'!I19</f>
        <v>0</v>
      </c>
      <c r="M16" s="278">
        <f>IF(SUM($K$15:$L$17)&lt;0,0,SUM($K16:$L16))</f>
        <v>0</v>
      </c>
      <c r="N16" s="278">
        <f>IF(SUM($K$15:$L$17)&lt;0,SUM($K16:$L16),0)</f>
        <v>0</v>
      </c>
      <c r="O16" s="294" t="s">
        <v>280</v>
      </c>
      <c r="P16" s="293">
        <f t="shared" si="1"/>
        <v>4</v>
      </c>
      <c r="Q16" s="313"/>
    </row>
    <row r="17" spans="1:17" x14ac:dyDescent="0.25">
      <c r="A17" s="293">
        <f t="shared" si="0"/>
        <v>5</v>
      </c>
      <c r="B17" s="278" t="s">
        <v>688</v>
      </c>
      <c r="C17" s="261">
        <v>190</v>
      </c>
      <c r="D17" s="283">
        <v>0</v>
      </c>
      <c r="E17" s="283">
        <v>0</v>
      </c>
      <c r="F17" s="283">
        <v>0</v>
      </c>
      <c r="G17" s="283"/>
      <c r="H17" s="283"/>
      <c r="I17" s="283"/>
      <c r="J17" s="283">
        <v>0</v>
      </c>
      <c r="K17" s="278">
        <f t="shared" si="2"/>
        <v>0</v>
      </c>
      <c r="L17" s="278">
        <f>+'Order 864-2'!I20</f>
        <v>0</v>
      </c>
      <c r="M17" s="278">
        <f>IF(SUM($K$15:$L$17)&lt;0,0,SUM($K17:$L17))</f>
        <v>0</v>
      </c>
      <c r="N17" s="278">
        <f>IF(SUM($K$15:$L$17)&lt;0,SUM($K17:$L17),0)</f>
        <v>0</v>
      </c>
      <c r="O17" s="294" t="s">
        <v>280</v>
      </c>
      <c r="P17" s="293">
        <f t="shared" si="1"/>
        <v>5</v>
      </c>
      <c r="Q17" s="313"/>
    </row>
    <row r="18" spans="1:17" x14ac:dyDescent="0.25">
      <c r="A18" s="293">
        <f t="shared" si="0"/>
        <v>6</v>
      </c>
      <c r="B18" s="278" t="s">
        <v>689</v>
      </c>
      <c r="C18" s="261"/>
      <c r="D18" s="283"/>
      <c r="E18" s="283"/>
      <c r="F18" s="283"/>
      <c r="G18" s="283"/>
      <c r="H18" s="283"/>
      <c r="I18" s="283"/>
      <c r="J18" s="283">
        <v>0</v>
      </c>
      <c r="K18" s="278"/>
      <c r="L18" s="278"/>
      <c r="M18" s="278"/>
      <c r="N18" s="278"/>
      <c r="O18" s="294"/>
      <c r="P18" s="293">
        <f t="shared" si="1"/>
        <v>6</v>
      </c>
      <c r="Q18" s="313"/>
    </row>
    <row r="19" spans="1:17" x14ac:dyDescent="0.25">
      <c r="A19" s="293">
        <f t="shared" si="0"/>
        <v>7</v>
      </c>
      <c r="B19" s="278" t="s">
        <v>690</v>
      </c>
      <c r="C19" s="261">
        <v>190</v>
      </c>
      <c r="D19" s="283">
        <v>0</v>
      </c>
      <c r="E19" s="283">
        <v>0</v>
      </c>
      <c r="F19" s="283">
        <v>0</v>
      </c>
      <c r="G19" s="283"/>
      <c r="H19" s="283"/>
      <c r="I19" s="283"/>
      <c r="J19" s="283">
        <v>0</v>
      </c>
      <c r="K19" s="278">
        <f t="shared" ref="K19" si="3">SUM(D19:I19)</f>
        <v>0</v>
      </c>
      <c r="L19" s="278">
        <f>+'Order 864-2'!I22</f>
        <v>0</v>
      </c>
      <c r="M19" s="278">
        <f>IF(SUM($K$19:$L$19)&lt;0,0,SUM($K19:$L19))</f>
        <v>0</v>
      </c>
      <c r="N19" s="278">
        <f>IF(SUM($K$19:$L$19)&lt;0,SUM($K19:$L19),0)</f>
        <v>0</v>
      </c>
      <c r="O19" s="294" t="s">
        <v>280</v>
      </c>
      <c r="P19" s="293">
        <f t="shared" si="1"/>
        <v>7</v>
      </c>
      <c r="Q19" s="313"/>
    </row>
    <row r="20" spans="1:17" x14ac:dyDescent="0.25">
      <c r="A20" s="293">
        <f t="shared" si="0"/>
        <v>8</v>
      </c>
      <c r="B20" s="278" t="s">
        <v>691</v>
      </c>
      <c r="C20" s="261"/>
      <c r="D20" s="283"/>
      <c r="E20" s="283"/>
      <c r="F20" s="283"/>
      <c r="G20" s="283"/>
      <c r="H20" s="283"/>
      <c r="I20" s="283"/>
      <c r="J20" s="283">
        <v>0</v>
      </c>
      <c r="K20" s="278"/>
      <c r="L20" s="278"/>
      <c r="M20" s="278"/>
      <c r="N20" s="278"/>
      <c r="O20" s="294"/>
      <c r="P20" s="293">
        <f t="shared" si="1"/>
        <v>8</v>
      </c>
      <c r="Q20" s="313"/>
    </row>
    <row r="21" spans="1:17" x14ac:dyDescent="0.25">
      <c r="A21" s="293">
        <f t="shared" si="0"/>
        <v>9</v>
      </c>
      <c r="B21" s="278" t="s">
        <v>692</v>
      </c>
      <c r="C21" s="261">
        <v>283</v>
      </c>
      <c r="D21" s="283">
        <v>0</v>
      </c>
      <c r="E21" s="283">
        <v>0</v>
      </c>
      <c r="F21" s="283"/>
      <c r="G21" s="283"/>
      <c r="H21" s="283"/>
      <c r="I21" s="283"/>
      <c r="J21" s="283">
        <v>0</v>
      </c>
      <c r="K21" s="278">
        <f t="shared" ref="K21:K22" si="4">SUM(D21:I21)</f>
        <v>0</v>
      </c>
      <c r="L21" s="278">
        <f>+'Order 864-2'!I24</f>
        <v>0</v>
      </c>
      <c r="M21" s="278">
        <f>IF(SUM($K$21:$L$22)&lt;0,0,SUM($K21:$L21))</f>
        <v>0</v>
      </c>
      <c r="N21" s="278">
        <f>IF(SUM($K$21:$L$22)&lt;0,SUM($K21:$L21),0)</f>
        <v>0</v>
      </c>
      <c r="O21" s="294" t="s">
        <v>280</v>
      </c>
      <c r="P21" s="293">
        <f t="shared" si="1"/>
        <v>9</v>
      </c>
      <c r="Q21" s="313"/>
    </row>
    <row r="22" spans="1:17" x14ac:dyDescent="0.25">
      <c r="A22" s="293">
        <f t="shared" si="0"/>
        <v>10</v>
      </c>
      <c r="B22" s="278" t="s">
        <v>693</v>
      </c>
      <c r="C22" s="261">
        <v>283</v>
      </c>
      <c r="D22" s="283">
        <v>0</v>
      </c>
      <c r="E22" s="283">
        <v>0</v>
      </c>
      <c r="F22" s="283"/>
      <c r="G22" s="283"/>
      <c r="H22" s="283"/>
      <c r="I22" s="283"/>
      <c r="J22" s="283">
        <v>0</v>
      </c>
      <c r="K22" s="278">
        <f t="shared" si="4"/>
        <v>0</v>
      </c>
      <c r="L22" s="278">
        <f>+'Order 864-2'!I25</f>
        <v>0</v>
      </c>
      <c r="M22" s="278">
        <f>IF(SUM($K$21:$L$22)&lt;0,0,SUM($K22:$L22))</f>
        <v>0</v>
      </c>
      <c r="N22" s="278">
        <f>IF(SUM($K$21:$L$22)&lt;0,SUM($K22:$L22),0)</f>
        <v>0</v>
      </c>
      <c r="O22" s="294" t="s">
        <v>280</v>
      </c>
      <c r="P22" s="293">
        <f t="shared" si="1"/>
        <v>10</v>
      </c>
      <c r="Q22" s="313"/>
    </row>
    <row r="23" spans="1:17" x14ac:dyDescent="0.25">
      <c r="A23" s="293">
        <f>+A22+1</f>
        <v>11</v>
      </c>
      <c r="B23" s="294"/>
      <c r="C23" s="295"/>
      <c r="D23" s="296"/>
      <c r="E23" s="296"/>
      <c r="F23" s="296"/>
      <c r="G23" s="296"/>
      <c r="H23" s="296"/>
      <c r="I23" s="296"/>
      <c r="J23" s="345"/>
      <c r="K23" s="296"/>
      <c r="L23" s="296"/>
      <c r="M23" s="296"/>
      <c r="N23" s="296"/>
      <c r="O23" s="278"/>
      <c r="P23" s="293">
        <f>+P22+1</f>
        <v>11</v>
      </c>
      <c r="Q23" s="313"/>
    </row>
    <row r="24" spans="1:17" ht="15.75" thickBot="1" x14ac:dyDescent="0.3">
      <c r="A24" s="293">
        <f t="shared" si="0"/>
        <v>12</v>
      </c>
      <c r="B24" s="294" t="s">
        <v>694</v>
      </c>
      <c r="C24" s="278"/>
      <c r="D24" s="276">
        <f t="shared" ref="D24:N24" si="5">SUM(D14:D22)</f>
        <v>0</v>
      </c>
      <c r="E24" s="297">
        <f t="shared" si="5"/>
        <v>0</v>
      </c>
      <c r="F24" s="276">
        <f>SUM(F14:F22)</f>
        <v>0</v>
      </c>
      <c r="G24" s="297">
        <f t="shared" si="5"/>
        <v>0</v>
      </c>
      <c r="H24" s="276">
        <f t="shared" si="5"/>
        <v>0</v>
      </c>
      <c r="I24" s="297">
        <f t="shared" si="5"/>
        <v>0</v>
      </c>
      <c r="J24" s="276">
        <f t="shared" si="5"/>
        <v>0</v>
      </c>
      <c r="K24" s="276">
        <f t="shared" si="5"/>
        <v>0</v>
      </c>
      <c r="L24" s="276">
        <f t="shared" si="5"/>
        <v>0</v>
      </c>
      <c r="M24" s="276">
        <f t="shared" si="5"/>
        <v>0</v>
      </c>
      <c r="N24" s="276">
        <f t="shared" si="5"/>
        <v>0</v>
      </c>
      <c r="O24" s="294" t="s">
        <v>695</v>
      </c>
      <c r="P24" s="293">
        <f t="shared" si="1"/>
        <v>12</v>
      </c>
      <c r="Q24" s="313"/>
    </row>
    <row r="25" spans="1:17" ht="15.75" thickTop="1" x14ac:dyDescent="0.25">
      <c r="A25" s="293">
        <f t="shared" si="0"/>
        <v>13</v>
      </c>
      <c r="B25" s="278"/>
      <c r="C25" s="278"/>
      <c r="D25" s="298"/>
      <c r="E25" s="298"/>
      <c r="F25" s="298"/>
      <c r="G25" s="298"/>
      <c r="H25" s="298"/>
      <c r="I25" s="298"/>
      <c r="J25" s="298"/>
      <c r="K25" s="298"/>
      <c r="L25" s="298"/>
      <c r="M25" s="298"/>
      <c r="N25" s="298"/>
      <c r="O25" s="278"/>
      <c r="P25" s="293">
        <f t="shared" si="1"/>
        <v>13</v>
      </c>
      <c r="Q25" s="313"/>
    </row>
    <row r="26" spans="1:17" x14ac:dyDescent="0.25">
      <c r="A26" s="293">
        <f t="shared" si="0"/>
        <v>14</v>
      </c>
      <c r="B26" s="278" t="s">
        <v>696</v>
      </c>
      <c r="C26" s="299"/>
      <c r="D26" s="298"/>
      <c r="E26" s="298"/>
      <c r="F26" s="298"/>
      <c r="G26" s="298"/>
      <c r="H26" s="298"/>
      <c r="I26" s="298"/>
      <c r="J26" s="298"/>
      <c r="K26" s="298"/>
      <c r="L26" s="298"/>
      <c r="M26" s="298"/>
      <c r="N26" s="298"/>
      <c r="O26" s="278"/>
      <c r="P26" s="293">
        <f t="shared" si="1"/>
        <v>14</v>
      </c>
      <c r="Q26" s="313"/>
    </row>
    <row r="27" spans="1:17" x14ac:dyDescent="0.25">
      <c r="A27" s="293">
        <f t="shared" si="0"/>
        <v>15</v>
      </c>
      <c r="B27" s="278" t="s">
        <v>697</v>
      </c>
      <c r="C27" s="293">
        <v>190</v>
      </c>
      <c r="D27" s="283">
        <v>0</v>
      </c>
      <c r="E27" s="283">
        <v>0</v>
      </c>
      <c r="F27" s="283">
        <v>0</v>
      </c>
      <c r="G27" s="283"/>
      <c r="H27" s="283">
        <v>0</v>
      </c>
      <c r="I27" s="283"/>
      <c r="J27" s="283">
        <v>0</v>
      </c>
      <c r="K27" s="278">
        <f>SUM(D27:I27)</f>
        <v>0</v>
      </c>
      <c r="L27" s="278">
        <f>+'Order 864-2'!I30</f>
        <v>0</v>
      </c>
      <c r="M27" s="278">
        <f>IF(SUM($K$27:$L$27)&lt;0,0,SUM($K27:$L27))</f>
        <v>0</v>
      </c>
      <c r="N27" s="278">
        <f>IF(SUM($K$27:$L$27)&lt;0,SUM($K27:$L27),0)</f>
        <v>0</v>
      </c>
      <c r="O27" s="294" t="s">
        <v>280</v>
      </c>
      <c r="P27" s="293">
        <f t="shared" si="1"/>
        <v>15</v>
      </c>
      <c r="Q27" s="313"/>
    </row>
    <row r="28" spans="1:17" x14ac:dyDescent="0.25">
      <c r="A28" s="293">
        <f t="shared" si="0"/>
        <v>16</v>
      </c>
      <c r="B28" s="278" t="s">
        <v>698</v>
      </c>
      <c r="C28" s="293"/>
      <c r="D28" s="283"/>
      <c r="E28" s="283"/>
      <c r="F28" s="283"/>
      <c r="G28" s="283"/>
      <c r="H28" s="283"/>
      <c r="I28" s="283"/>
      <c r="J28" s="283">
        <v>0</v>
      </c>
      <c r="K28" s="278"/>
      <c r="L28" s="278"/>
      <c r="M28" s="278"/>
      <c r="N28" s="278"/>
      <c r="O28" s="294"/>
      <c r="P28" s="293">
        <f t="shared" si="1"/>
        <v>16</v>
      </c>
      <c r="Q28" s="313"/>
    </row>
    <row r="29" spans="1:17" x14ac:dyDescent="0.25">
      <c r="A29" s="293">
        <f t="shared" si="0"/>
        <v>17</v>
      </c>
      <c r="B29" s="278" t="s">
        <v>699</v>
      </c>
      <c r="C29" s="293">
        <v>282</v>
      </c>
      <c r="D29" s="283">
        <v>0</v>
      </c>
      <c r="E29" s="283">
        <v>0</v>
      </c>
      <c r="F29" s="283"/>
      <c r="G29" s="283">
        <v>0</v>
      </c>
      <c r="H29" s="283"/>
      <c r="I29" s="283">
        <v>0</v>
      </c>
      <c r="J29" s="283">
        <v>0</v>
      </c>
      <c r="K29" s="278">
        <f t="shared" ref="K29:K30" si="6">SUM(D29:I29)</f>
        <v>0</v>
      </c>
      <c r="L29" s="278">
        <f>+'Order 864-2'!I32</f>
        <v>0</v>
      </c>
      <c r="M29" s="278">
        <f>IF(SUM($K$29:$L$30)&lt;0,0,SUM($K29:$L29))</f>
        <v>0</v>
      </c>
      <c r="N29" s="278">
        <f>IF(SUM($K$29:$L$30)&lt;0,SUM($K29:$L29),0)</f>
        <v>0</v>
      </c>
      <c r="O29" s="294" t="s">
        <v>280</v>
      </c>
      <c r="P29" s="293">
        <f t="shared" si="1"/>
        <v>17</v>
      </c>
      <c r="Q29" s="313"/>
    </row>
    <row r="30" spans="1:17" x14ac:dyDescent="0.25">
      <c r="A30" s="293">
        <f t="shared" si="0"/>
        <v>18</v>
      </c>
      <c r="B30" s="278" t="s">
        <v>700</v>
      </c>
      <c r="C30" s="293">
        <v>282</v>
      </c>
      <c r="D30" s="283">
        <v>0</v>
      </c>
      <c r="E30" s="283">
        <v>0</v>
      </c>
      <c r="F30" s="283"/>
      <c r="G30" s="283">
        <v>0</v>
      </c>
      <c r="H30" s="283"/>
      <c r="I30" s="283">
        <v>0</v>
      </c>
      <c r="J30" s="283">
        <v>0</v>
      </c>
      <c r="K30" s="278">
        <f t="shared" si="6"/>
        <v>0</v>
      </c>
      <c r="L30" s="278">
        <f>+'Order 864-2'!I33</f>
        <v>0</v>
      </c>
      <c r="M30" s="278">
        <f>IF(SUM($K$29:$L$30)&lt;0,0,SUM($K30:$L30))</f>
        <v>0</v>
      </c>
      <c r="N30" s="278">
        <f>IF(SUM($K$29:$L$30)&lt;0,SUM($K30:$L30),0)</f>
        <v>0</v>
      </c>
      <c r="O30" s="294" t="s">
        <v>280</v>
      </c>
      <c r="P30" s="293">
        <f t="shared" si="1"/>
        <v>18</v>
      </c>
      <c r="Q30" s="313"/>
    </row>
    <row r="31" spans="1:17" x14ac:dyDescent="0.25">
      <c r="A31" s="293">
        <f t="shared" si="0"/>
        <v>19</v>
      </c>
      <c r="B31" s="294" t="s">
        <v>701</v>
      </c>
      <c r="C31" s="295"/>
      <c r="D31" s="286">
        <f t="shared" ref="D31:N31" si="7">SUM(D27:D30)</f>
        <v>0</v>
      </c>
      <c r="E31" s="286">
        <f t="shared" si="7"/>
        <v>0</v>
      </c>
      <c r="F31" s="286">
        <f t="shared" si="7"/>
        <v>0</v>
      </c>
      <c r="G31" s="286">
        <f t="shared" si="7"/>
        <v>0</v>
      </c>
      <c r="H31" s="286">
        <f t="shared" si="7"/>
        <v>0</v>
      </c>
      <c r="I31" s="286">
        <f t="shared" si="7"/>
        <v>0</v>
      </c>
      <c r="J31" s="286">
        <f t="shared" si="7"/>
        <v>0</v>
      </c>
      <c r="K31" s="286">
        <f t="shared" si="7"/>
        <v>0</v>
      </c>
      <c r="L31" s="286">
        <f t="shared" si="7"/>
        <v>0</v>
      </c>
      <c r="M31" s="286">
        <f t="shared" si="7"/>
        <v>0</v>
      </c>
      <c r="N31" s="286">
        <f t="shared" si="7"/>
        <v>0</v>
      </c>
      <c r="O31" s="294" t="s">
        <v>702</v>
      </c>
      <c r="P31" s="293">
        <f t="shared" si="1"/>
        <v>19</v>
      </c>
      <c r="Q31" s="313"/>
    </row>
    <row r="32" spans="1:17" x14ac:dyDescent="0.25">
      <c r="A32" s="293">
        <f t="shared" si="0"/>
        <v>20</v>
      </c>
      <c r="B32" s="278"/>
      <c r="C32" s="295"/>
      <c r="D32" s="298"/>
      <c r="E32" s="298"/>
      <c r="F32" s="298"/>
      <c r="G32" s="298"/>
      <c r="H32" s="298"/>
      <c r="I32" s="298"/>
      <c r="J32" s="278"/>
      <c r="K32" s="298"/>
      <c r="L32" s="298"/>
      <c r="M32" s="298"/>
      <c r="N32" s="298"/>
      <c r="O32" s="278"/>
      <c r="P32" s="293">
        <f t="shared" si="1"/>
        <v>20</v>
      </c>
      <c r="Q32" s="313"/>
    </row>
    <row r="33" spans="1:17" x14ac:dyDescent="0.25">
      <c r="A33" s="293">
        <f t="shared" si="0"/>
        <v>21</v>
      </c>
      <c r="B33" s="278" t="s">
        <v>703</v>
      </c>
      <c r="C33" s="300"/>
      <c r="D33" s="298"/>
      <c r="E33" s="298"/>
      <c r="F33" s="298"/>
      <c r="G33" s="298"/>
      <c r="H33" s="298"/>
      <c r="I33" s="298"/>
      <c r="J33" s="278"/>
      <c r="K33" s="298"/>
      <c r="L33" s="298"/>
      <c r="M33" s="298"/>
      <c r="N33" s="298"/>
      <c r="O33" s="278"/>
      <c r="P33" s="293">
        <f t="shared" si="1"/>
        <v>21</v>
      </c>
      <c r="Q33" s="313"/>
    </row>
    <row r="34" spans="1:17" x14ac:dyDescent="0.25">
      <c r="A34" s="293">
        <f t="shared" si="0"/>
        <v>22</v>
      </c>
      <c r="B34" s="278" t="s">
        <v>704</v>
      </c>
      <c r="C34" s="293">
        <v>282</v>
      </c>
      <c r="D34" s="283">
        <v>0</v>
      </c>
      <c r="E34" s="283">
        <v>0</v>
      </c>
      <c r="F34" s="283"/>
      <c r="G34" s="283">
        <v>0</v>
      </c>
      <c r="H34" s="283"/>
      <c r="I34" s="283">
        <v>0</v>
      </c>
      <c r="J34" s="283">
        <v>0</v>
      </c>
      <c r="K34" s="278">
        <f>SUM(D34:I34)</f>
        <v>0</v>
      </c>
      <c r="L34" s="278">
        <f>+'Order 864-2'!I37</f>
        <v>0</v>
      </c>
      <c r="M34" s="278">
        <f>IF(SUM($K$34:$L$34)&lt;0,0,SUM($K34:$L34))</f>
        <v>0</v>
      </c>
      <c r="N34" s="278">
        <f>IF(SUM($K$34:$L$34)&lt;0,SUM($K34:$L34),0)</f>
        <v>0</v>
      </c>
      <c r="O34" s="294" t="s">
        <v>280</v>
      </c>
      <c r="P34" s="293">
        <f t="shared" si="1"/>
        <v>22</v>
      </c>
      <c r="Q34" s="313"/>
    </row>
    <row r="35" spans="1:17" x14ac:dyDescent="0.25">
      <c r="A35" s="293">
        <f t="shared" si="0"/>
        <v>23</v>
      </c>
      <c r="B35" s="278" t="s">
        <v>705</v>
      </c>
      <c r="C35" s="293">
        <v>282</v>
      </c>
      <c r="D35" s="283">
        <v>0</v>
      </c>
      <c r="E35" s="283">
        <v>0</v>
      </c>
      <c r="F35" s="283"/>
      <c r="G35" s="283">
        <v>0</v>
      </c>
      <c r="H35" s="283"/>
      <c r="I35" s="283">
        <v>0</v>
      </c>
      <c r="J35" s="283">
        <v>0</v>
      </c>
      <c r="K35" s="278">
        <f t="shared" ref="K35:K36" si="8">SUM(D35:I35)</f>
        <v>0</v>
      </c>
      <c r="L35" s="278">
        <f>+'Order 864-2'!I38</f>
        <v>0</v>
      </c>
      <c r="M35" s="278">
        <f>IF(SUM($K$35:$L$35)&lt;0,0,SUM($K35:$L35))</f>
        <v>0</v>
      </c>
      <c r="N35" s="278">
        <f>IF(SUM($K$35:$L$35)&lt;0,SUM($K35:$L35),0)</f>
        <v>0</v>
      </c>
      <c r="O35" s="294" t="s">
        <v>280</v>
      </c>
      <c r="P35" s="293">
        <f t="shared" si="1"/>
        <v>23</v>
      </c>
      <c r="Q35" s="313"/>
    </row>
    <row r="36" spans="1:17" x14ac:dyDescent="0.25">
      <c r="A36" s="293">
        <f t="shared" si="0"/>
        <v>24</v>
      </c>
      <c r="B36" s="278" t="s">
        <v>706</v>
      </c>
      <c r="C36" s="301">
        <v>282</v>
      </c>
      <c r="D36" s="283">
        <v>0</v>
      </c>
      <c r="E36" s="283">
        <v>0</v>
      </c>
      <c r="F36" s="283">
        <v>0</v>
      </c>
      <c r="G36" s="283"/>
      <c r="H36" s="283">
        <v>0</v>
      </c>
      <c r="I36" s="283"/>
      <c r="J36" s="283">
        <v>0</v>
      </c>
      <c r="K36" s="278">
        <f t="shared" si="8"/>
        <v>0</v>
      </c>
      <c r="L36" s="278">
        <f>+'Order 864-2'!I39</f>
        <v>0</v>
      </c>
      <c r="M36" s="278">
        <f>IF(SUM($K$36:$L$36)&lt;0,0,SUM($K36:$L36))</f>
        <v>0</v>
      </c>
      <c r="N36" s="278">
        <f>IF(SUM($K$36:$L$36)&lt;0,SUM($K36:$L36),0)</f>
        <v>0</v>
      </c>
      <c r="O36" s="294" t="s">
        <v>280</v>
      </c>
      <c r="P36" s="293">
        <f t="shared" si="1"/>
        <v>24</v>
      </c>
      <c r="Q36" s="313"/>
    </row>
    <row r="37" spans="1:17" x14ac:dyDescent="0.25">
      <c r="A37" s="293">
        <f t="shared" si="0"/>
        <v>25</v>
      </c>
      <c r="B37" s="294" t="s">
        <v>701</v>
      </c>
      <c r="C37" s="295"/>
      <c r="D37" s="286">
        <f t="shared" ref="D37:L37" si="9">SUM(D34:D36)</f>
        <v>0</v>
      </c>
      <c r="E37" s="286">
        <f t="shared" si="9"/>
        <v>0</v>
      </c>
      <c r="F37" s="286">
        <f t="shared" si="9"/>
        <v>0</v>
      </c>
      <c r="G37" s="286">
        <f t="shared" si="9"/>
        <v>0</v>
      </c>
      <c r="H37" s="286">
        <f t="shared" si="9"/>
        <v>0</v>
      </c>
      <c r="I37" s="286">
        <f t="shared" si="9"/>
        <v>0</v>
      </c>
      <c r="J37" s="286">
        <f t="shared" ref="J37" si="10">SUM(J34:J36)</f>
        <v>0</v>
      </c>
      <c r="K37" s="286">
        <f t="shared" si="9"/>
        <v>0</v>
      </c>
      <c r="L37" s="286">
        <f t="shared" si="9"/>
        <v>0</v>
      </c>
      <c r="M37" s="286">
        <f>SUM(M34:M36)</f>
        <v>0</v>
      </c>
      <c r="N37" s="286">
        <f>SUM(N34:N36)</f>
        <v>0</v>
      </c>
      <c r="O37" s="294" t="s">
        <v>707</v>
      </c>
      <c r="P37" s="293">
        <f t="shared" si="1"/>
        <v>25</v>
      </c>
      <c r="Q37" s="313"/>
    </row>
    <row r="38" spans="1:17" x14ac:dyDescent="0.25">
      <c r="A38" s="293">
        <f t="shared" si="0"/>
        <v>26</v>
      </c>
      <c r="B38" s="278"/>
      <c r="C38" s="295"/>
      <c r="D38" s="296"/>
      <c r="E38" s="296"/>
      <c r="F38" s="296"/>
      <c r="G38" s="296"/>
      <c r="H38" s="296"/>
      <c r="I38" s="296"/>
      <c r="J38" s="296"/>
      <c r="K38" s="296"/>
      <c r="L38" s="296"/>
      <c r="M38" s="296"/>
      <c r="N38" s="296"/>
      <c r="O38" s="278"/>
      <c r="P38" s="293">
        <f t="shared" si="1"/>
        <v>26</v>
      </c>
      <c r="Q38" s="313"/>
    </row>
    <row r="39" spans="1:17" x14ac:dyDescent="0.25">
      <c r="A39" s="293">
        <f t="shared" si="0"/>
        <v>27</v>
      </c>
      <c r="B39" s="278" t="s">
        <v>703</v>
      </c>
      <c r="C39" s="300"/>
      <c r="D39" s="298"/>
      <c r="E39" s="298"/>
      <c r="F39" s="298"/>
      <c r="G39" s="298"/>
      <c r="H39" s="298"/>
      <c r="I39" s="298"/>
      <c r="J39" s="298"/>
      <c r="K39" s="298"/>
      <c r="L39" s="298"/>
      <c r="M39" s="298"/>
      <c r="N39" s="298"/>
      <c r="O39" s="278"/>
      <c r="P39" s="293">
        <f t="shared" si="1"/>
        <v>27</v>
      </c>
      <c r="Q39" s="313"/>
    </row>
    <row r="40" spans="1:17" x14ac:dyDescent="0.25">
      <c r="A40" s="293">
        <f t="shared" si="0"/>
        <v>28</v>
      </c>
      <c r="B40" s="278" t="s">
        <v>708</v>
      </c>
      <c r="C40" s="301">
        <v>282</v>
      </c>
      <c r="D40" s="311">
        <v>0</v>
      </c>
      <c r="E40" s="357">
        <v>0</v>
      </c>
      <c r="F40" s="346">
        <v>0</v>
      </c>
      <c r="G40" s="346"/>
      <c r="H40" s="346">
        <v>0</v>
      </c>
      <c r="I40" s="346"/>
      <c r="J40" s="283">
        <v>0</v>
      </c>
      <c r="K40" s="312">
        <f>SUM(D40:I40)</f>
        <v>0</v>
      </c>
      <c r="L40" s="312">
        <f>+'Order 864-2'!I43</f>
        <v>0</v>
      </c>
      <c r="M40" s="278">
        <f>IF(SUM($K$40:$L$40)&lt;0,0,SUM($K40:$L40))</f>
        <v>0</v>
      </c>
      <c r="N40" s="278">
        <f>IF(SUM($K$40:$L$40)&lt;0,SUM($K40:$L40),0)</f>
        <v>0</v>
      </c>
      <c r="O40" s="294" t="s">
        <v>280</v>
      </c>
      <c r="P40" s="293">
        <f t="shared" si="1"/>
        <v>28</v>
      </c>
      <c r="Q40" s="313"/>
    </row>
    <row r="41" spans="1:17" x14ac:dyDescent="0.25">
      <c r="A41" s="293">
        <f t="shared" si="0"/>
        <v>29</v>
      </c>
      <c r="B41" s="278"/>
      <c r="C41" s="295"/>
      <c r="D41" s="302"/>
      <c r="E41" s="302"/>
      <c r="F41" s="302"/>
      <c r="G41" s="302"/>
      <c r="H41" s="302"/>
      <c r="I41" s="302"/>
      <c r="J41" s="302"/>
      <c r="K41" s="302"/>
      <c r="L41" s="302"/>
      <c r="M41" s="302"/>
      <c r="N41" s="302"/>
      <c r="O41" s="278"/>
      <c r="P41" s="293">
        <f t="shared" si="1"/>
        <v>29</v>
      </c>
      <c r="Q41" s="313"/>
    </row>
    <row r="42" spans="1:17" ht="15.75" thickBot="1" x14ac:dyDescent="0.3">
      <c r="A42" s="293">
        <f t="shared" si="0"/>
        <v>30</v>
      </c>
      <c r="B42" s="294" t="s">
        <v>709</v>
      </c>
      <c r="C42" s="295"/>
      <c r="D42" s="276">
        <f t="shared" ref="D42:N42" si="11">+D40+D37+D31</f>
        <v>0</v>
      </c>
      <c r="E42" s="276">
        <f t="shared" si="11"/>
        <v>0</v>
      </c>
      <c r="F42" s="276">
        <f t="shared" si="11"/>
        <v>0</v>
      </c>
      <c r="G42" s="276">
        <f t="shared" si="11"/>
        <v>0</v>
      </c>
      <c r="H42" s="276">
        <f t="shared" si="11"/>
        <v>0</v>
      </c>
      <c r="I42" s="276">
        <f t="shared" si="11"/>
        <v>0</v>
      </c>
      <c r="J42" s="276">
        <f t="shared" ref="J42" si="12">J31+J37+J40</f>
        <v>0</v>
      </c>
      <c r="K42" s="276">
        <f t="shared" si="11"/>
        <v>0</v>
      </c>
      <c r="L42" s="276">
        <f t="shared" si="11"/>
        <v>0</v>
      </c>
      <c r="M42" s="276">
        <f t="shared" si="11"/>
        <v>0</v>
      </c>
      <c r="N42" s="276">
        <f t="shared" si="11"/>
        <v>0</v>
      </c>
      <c r="O42" s="362" t="s">
        <v>710</v>
      </c>
      <c r="P42" s="293">
        <f t="shared" si="1"/>
        <v>30</v>
      </c>
      <c r="Q42" s="313"/>
    </row>
    <row r="43" spans="1:17" ht="15.75" thickTop="1" x14ac:dyDescent="0.25">
      <c r="A43" s="293">
        <f t="shared" si="0"/>
        <v>31</v>
      </c>
      <c r="B43" s="278"/>
      <c r="C43" s="278"/>
      <c r="D43" s="303"/>
      <c r="E43" s="303"/>
      <c r="F43" s="303"/>
      <c r="G43" s="303"/>
      <c r="H43" s="303"/>
      <c r="I43" s="303"/>
      <c r="J43" s="303"/>
      <c r="K43" s="303"/>
      <c r="L43" s="303"/>
      <c r="M43" s="303"/>
      <c r="N43" s="303"/>
      <c r="O43" s="278"/>
      <c r="P43" s="293">
        <f t="shared" si="1"/>
        <v>31</v>
      </c>
      <c r="Q43" s="313"/>
    </row>
    <row r="44" spans="1:17" ht="15.75" thickBot="1" x14ac:dyDescent="0.3">
      <c r="A44" s="293">
        <f t="shared" si="0"/>
        <v>32</v>
      </c>
      <c r="B44" s="294" t="s">
        <v>711</v>
      </c>
      <c r="C44" s="278"/>
      <c r="D44" s="276">
        <f t="shared" ref="D44:N44" si="13">D24+D42</f>
        <v>0</v>
      </c>
      <c r="E44" s="276">
        <f t="shared" si="13"/>
        <v>0</v>
      </c>
      <c r="F44" s="276">
        <f t="shared" si="13"/>
        <v>0</v>
      </c>
      <c r="G44" s="276">
        <f t="shared" si="13"/>
        <v>0</v>
      </c>
      <c r="H44" s="276">
        <f t="shared" si="13"/>
        <v>0</v>
      </c>
      <c r="I44" s="276">
        <f t="shared" si="13"/>
        <v>0</v>
      </c>
      <c r="J44" s="276">
        <f t="shared" si="13"/>
        <v>0</v>
      </c>
      <c r="K44" s="276">
        <f t="shared" si="13"/>
        <v>0</v>
      </c>
      <c r="L44" s="276">
        <f t="shared" si="13"/>
        <v>0</v>
      </c>
      <c r="M44" s="276">
        <f t="shared" si="13"/>
        <v>0</v>
      </c>
      <c r="N44" s="276">
        <f t="shared" si="13"/>
        <v>0</v>
      </c>
      <c r="O44" s="294" t="s">
        <v>712</v>
      </c>
      <c r="P44" s="293">
        <f t="shared" si="1"/>
        <v>32</v>
      </c>
      <c r="Q44" s="313"/>
    </row>
    <row r="45" spans="1:17" ht="15.75" thickTop="1" x14ac:dyDescent="0.25">
      <c r="A45" s="293"/>
      <c r="B45" s="278"/>
      <c r="C45" s="278"/>
      <c r="D45" s="278"/>
      <c r="E45" s="278"/>
      <c r="F45" s="278"/>
      <c r="G45" s="278"/>
      <c r="H45" s="278"/>
      <c r="I45" s="278"/>
      <c r="J45" s="278"/>
      <c r="K45" s="278"/>
      <c r="L45" s="278"/>
      <c r="M45" s="278">
        <f>'AF-1'!E35-M44</f>
        <v>0</v>
      </c>
      <c r="N45" s="278">
        <f>N44-'AF-1'!G35</f>
        <v>0</v>
      </c>
      <c r="O45" s="313"/>
      <c r="P45" s="313"/>
      <c r="Q45" s="313"/>
    </row>
    <row r="46" spans="1:17" x14ac:dyDescent="0.25">
      <c r="A46" s="340"/>
      <c r="B46" s="265" t="s">
        <v>713</v>
      </c>
      <c r="C46" s="304"/>
      <c r="D46" s="407"/>
      <c r="E46" s="407"/>
      <c r="F46" s="407"/>
      <c r="G46" s="407"/>
      <c r="H46" s="407"/>
      <c r="I46" s="407"/>
      <c r="J46" s="407"/>
      <c r="K46" s="407"/>
      <c r="L46" s="407"/>
      <c r="M46" s="407"/>
      <c r="N46" s="407"/>
      <c r="O46" s="313"/>
      <c r="P46" s="313"/>
      <c r="Q46" s="313"/>
    </row>
    <row r="47" spans="1:17" x14ac:dyDescent="0.25">
      <c r="A47" s="340"/>
      <c r="B47" s="376" t="s">
        <v>714</v>
      </c>
      <c r="C47" s="304"/>
      <c r="D47" s="278"/>
      <c r="E47" s="278"/>
      <c r="F47" s="278"/>
      <c r="G47" s="278"/>
      <c r="H47" s="278"/>
      <c r="I47" s="278"/>
      <c r="J47" s="278"/>
      <c r="K47" s="278"/>
      <c r="L47" s="278"/>
      <c r="M47" s="278"/>
      <c r="N47" s="278"/>
      <c r="O47" s="313"/>
      <c r="P47" s="313"/>
      <c r="Q47" s="313"/>
    </row>
    <row r="48" spans="1:17" x14ac:dyDescent="0.25">
      <c r="A48" s="340"/>
      <c r="B48" s="376" t="s">
        <v>917</v>
      </c>
      <c r="C48" s="305"/>
      <c r="D48" s="305"/>
      <c r="E48" s="305"/>
      <c r="F48" s="278"/>
      <c r="G48" s="278"/>
      <c r="H48" s="278"/>
      <c r="I48" s="278"/>
      <c r="J48" s="278"/>
      <c r="K48" s="278"/>
      <c r="L48" s="278"/>
      <c r="M48" s="278"/>
      <c r="N48" s="278"/>
      <c r="O48" s="363"/>
      <c r="P48" s="313"/>
      <c r="Q48" s="313"/>
    </row>
    <row r="49" spans="1:17" x14ac:dyDescent="0.25">
      <c r="A49" s="340"/>
      <c r="B49" s="376" t="s">
        <v>715</v>
      </c>
      <c r="C49" s="305"/>
      <c r="D49" s="305"/>
      <c r="E49" s="305"/>
      <c r="F49" s="278"/>
      <c r="G49" s="278"/>
      <c r="H49" s="278"/>
      <c r="I49" s="278"/>
      <c r="J49" s="278"/>
      <c r="K49" s="278"/>
      <c r="L49" s="278"/>
      <c r="M49" s="278"/>
      <c r="N49" s="278"/>
      <c r="O49" s="363"/>
      <c r="P49" s="313"/>
      <c r="Q49" s="313"/>
    </row>
    <row r="50" spans="1:17" x14ac:dyDescent="0.25">
      <c r="A50" s="340"/>
      <c r="B50" s="376" t="s">
        <v>716</v>
      </c>
      <c r="C50" s="305"/>
      <c r="D50" s="305"/>
      <c r="E50" s="305"/>
      <c r="F50" s="278"/>
      <c r="G50" s="278"/>
      <c r="H50" s="278"/>
      <c r="I50" s="278"/>
      <c r="J50" s="278"/>
      <c r="K50" s="278"/>
      <c r="L50" s="278"/>
      <c r="M50" s="278"/>
      <c r="N50" s="278"/>
      <c r="O50" s="363"/>
      <c r="P50" s="313"/>
      <c r="Q50" s="313"/>
    </row>
    <row r="51" spans="1:17" x14ac:dyDescent="0.25">
      <c r="A51" s="305"/>
      <c r="B51" s="376" t="s">
        <v>717</v>
      </c>
      <c r="C51" s="305"/>
      <c r="D51" s="305"/>
      <c r="E51" s="305"/>
      <c r="F51" s="305"/>
      <c r="G51" s="305"/>
      <c r="H51" s="305"/>
      <c r="I51" s="305"/>
      <c r="J51" s="305"/>
      <c r="K51" s="305"/>
      <c r="L51" s="305"/>
      <c r="M51" s="305"/>
      <c r="N51" s="305"/>
      <c r="O51" s="313"/>
      <c r="P51" s="313"/>
      <c r="Q51" s="313"/>
    </row>
    <row r="52" spans="1:17" x14ac:dyDescent="0.25">
      <c r="A52" s="305"/>
      <c r="B52" s="376" t="s">
        <v>718</v>
      </c>
      <c r="C52" s="305"/>
      <c r="D52" s="305"/>
      <c r="E52" s="305"/>
      <c r="F52" s="305"/>
      <c r="G52" s="305"/>
      <c r="H52" s="305"/>
      <c r="I52" s="305"/>
      <c r="J52" s="305"/>
      <c r="K52" s="305"/>
      <c r="L52" s="305"/>
      <c r="M52" s="305"/>
      <c r="N52" s="305"/>
      <c r="O52" s="364"/>
      <c r="P52" s="313"/>
      <c r="Q52" s="313"/>
    </row>
    <row r="53" spans="1:17" x14ac:dyDescent="0.25">
      <c r="A53" s="305"/>
      <c r="B53" s="376" t="s">
        <v>719</v>
      </c>
      <c r="C53" s="305"/>
      <c r="D53" s="305"/>
      <c r="E53" s="305"/>
      <c r="F53" s="305"/>
      <c r="G53" s="305"/>
      <c r="H53" s="305"/>
      <c r="I53" s="305"/>
      <c r="J53" s="305"/>
      <c r="K53" s="305"/>
      <c r="L53" s="305"/>
      <c r="M53" s="305"/>
      <c r="N53" s="305"/>
      <c r="O53" s="363"/>
      <c r="P53" s="313"/>
      <c r="Q53" s="313"/>
    </row>
    <row r="54" spans="1:17" x14ac:dyDescent="0.25">
      <c r="A54" s="307"/>
      <c r="B54" s="376" t="s">
        <v>720</v>
      </c>
      <c r="C54" s="307"/>
      <c r="D54" s="307"/>
      <c r="E54" s="307"/>
      <c r="F54" s="307"/>
      <c r="G54" s="307"/>
      <c r="H54" s="307"/>
      <c r="I54" s="307"/>
      <c r="J54" s="307"/>
      <c r="K54" s="307"/>
      <c r="L54" s="307"/>
      <c r="M54" s="307"/>
      <c r="N54" s="307"/>
    </row>
    <row r="55" spans="1:17" x14ac:dyDescent="0.25">
      <c r="A55" s="307"/>
      <c r="B55" s="376" t="s">
        <v>721</v>
      </c>
      <c r="C55" s="307"/>
      <c r="D55" s="307"/>
      <c r="E55" s="307"/>
      <c r="F55" s="307"/>
      <c r="G55" s="307"/>
      <c r="H55" s="307"/>
      <c r="I55" s="307"/>
      <c r="J55" s="307"/>
      <c r="K55" s="307"/>
      <c r="L55" s="307"/>
      <c r="M55" s="307"/>
      <c r="N55" s="307"/>
    </row>
    <row r="56" spans="1:17" x14ac:dyDescent="0.25">
      <c r="A56" s="307"/>
      <c r="B56" s="376" t="s">
        <v>722</v>
      </c>
      <c r="C56" s="307"/>
      <c r="D56" s="307"/>
      <c r="E56" s="307"/>
      <c r="F56" s="307"/>
      <c r="G56" s="307"/>
      <c r="H56" s="307"/>
      <c r="I56" s="307"/>
      <c r="J56" s="307"/>
      <c r="K56" s="307"/>
      <c r="L56" s="307"/>
      <c r="M56" s="307"/>
      <c r="N56" s="307"/>
    </row>
    <row r="57" spans="1:17" x14ac:dyDescent="0.25">
      <c r="A57" s="307"/>
      <c r="B57" s="376"/>
      <c r="C57" s="307"/>
      <c r="D57" s="307"/>
      <c r="E57" s="307"/>
      <c r="F57" s="307"/>
      <c r="G57" s="307"/>
      <c r="H57" s="307"/>
      <c r="I57" s="307"/>
      <c r="J57" s="307"/>
      <c r="K57" s="307"/>
      <c r="L57" s="307"/>
      <c r="M57" s="307"/>
      <c r="N57" s="307"/>
    </row>
    <row r="58" spans="1:17" x14ac:dyDescent="0.25">
      <c r="A58" s="307"/>
      <c r="B58" s="306"/>
      <c r="C58" s="278"/>
      <c r="D58" s="278"/>
      <c r="E58" s="278"/>
      <c r="F58" s="295"/>
      <c r="G58" s="295"/>
      <c r="H58" s="340" t="s">
        <v>723</v>
      </c>
      <c r="I58" s="340" t="s">
        <v>724</v>
      </c>
      <c r="J58" s="340" t="s">
        <v>725</v>
      </c>
      <c r="K58" s="340" t="s">
        <v>726</v>
      </c>
      <c r="L58" s="340" t="s">
        <v>727</v>
      </c>
      <c r="M58" s="307"/>
      <c r="N58" s="307"/>
    </row>
    <row r="59" spans="1:17" x14ac:dyDescent="0.25">
      <c r="A59" s="307"/>
      <c r="B59" s="306"/>
      <c r="C59" s="278"/>
      <c r="D59" s="278"/>
      <c r="E59" s="278"/>
      <c r="F59" s="295"/>
      <c r="G59" s="295"/>
      <c r="H59" s="330" t="s">
        <v>665</v>
      </c>
      <c r="I59" s="330" t="s">
        <v>666</v>
      </c>
      <c r="J59" s="295"/>
      <c r="M59" s="307"/>
      <c r="N59" s="307"/>
    </row>
    <row r="60" spans="1:17" ht="39" x14ac:dyDescent="0.25">
      <c r="A60" s="307"/>
      <c r="B60" s="377" t="s">
        <v>728</v>
      </c>
      <c r="C60" s="278"/>
      <c r="D60" s="378" t="s">
        <v>729</v>
      </c>
      <c r="E60" s="293"/>
      <c r="F60" s="295"/>
      <c r="G60" s="295"/>
      <c r="H60" s="379" t="s">
        <v>682</v>
      </c>
      <c r="I60" s="379" t="s">
        <v>683</v>
      </c>
      <c r="J60" s="379" t="s">
        <v>730</v>
      </c>
      <c r="K60" s="379" t="s">
        <v>731</v>
      </c>
      <c r="L60" s="379" t="s">
        <v>732</v>
      </c>
      <c r="M60" s="307"/>
      <c r="N60" s="307"/>
    </row>
    <row r="61" spans="1:17" x14ac:dyDescent="0.25">
      <c r="A61" s="307"/>
      <c r="B61" s="315" t="s">
        <v>733</v>
      </c>
      <c r="C61" s="380" t="s">
        <v>649</v>
      </c>
      <c r="D61" s="381">
        <v>0.21</v>
      </c>
      <c r="E61" s="382"/>
      <c r="F61" s="295"/>
      <c r="G61" s="315" t="s">
        <v>734</v>
      </c>
      <c r="H61" s="278">
        <f>M24</f>
        <v>0</v>
      </c>
      <c r="I61" s="278">
        <f>N24</f>
        <v>0</v>
      </c>
      <c r="J61" s="383">
        <f>D66-1</f>
        <v>0.38857260290711548</v>
      </c>
      <c r="K61" s="278">
        <f>H61*J61</f>
        <v>0</v>
      </c>
      <c r="L61" s="278">
        <f>I61*J61</f>
        <v>0</v>
      </c>
      <c r="M61" s="307"/>
      <c r="N61" s="307"/>
    </row>
    <row r="62" spans="1:17" x14ac:dyDescent="0.25">
      <c r="A62" s="307"/>
      <c r="B62" s="315" t="s">
        <v>735</v>
      </c>
      <c r="C62" s="380" t="s">
        <v>650</v>
      </c>
      <c r="D62" s="381">
        <v>8.8400000000000006E-2</v>
      </c>
      <c r="E62" s="382"/>
      <c r="F62" s="295"/>
      <c r="G62" s="315" t="s">
        <v>736</v>
      </c>
      <c r="H62" s="278">
        <f>M42</f>
        <v>0</v>
      </c>
      <c r="I62" s="278">
        <f>N42</f>
        <v>0</v>
      </c>
      <c r="J62" s="383">
        <f>D66-1</f>
        <v>0.38857260290711548</v>
      </c>
      <c r="K62" s="278">
        <f>H62*J62</f>
        <v>0</v>
      </c>
      <c r="L62" s="278">
        <f>I62*J62</f>
        <v>0</v>
      </c>
      <c r="M62" s="307"/>
      <c r="N62" s="307"/>
    </row>
    <row r="63" spans="1:17" x14ac:dyDescent="0.25">
      <c r="A63" s="307"/>
      <c r="B63" s="315" t="s">
        <v>737</v>
      </c>
      <c r="C63" s="380" t="s">
        <v>738</v>
      </c>
      <c r="D63" s="385">
        <f>-D62*D61</f>
        <v>-1.8564000000000001E-2</v>
      </c>
      <c r="E63" s="382"/>
      <c r="F63" s="382"/>
      <c r="G63" s="307"/>
      <c r="H63" s="307"/>
      <c r="I63" s="307"/>
      <c r="J63" s="307"/>
      <c r="K63" s="307"/>
      <c r="L63" s="307"/>
      <c r="M63" s="307"/>
      <c r="N63" s="307"/>
    </row>
    <row r="64" spans="1:17" x14ac:dyDescent="0.25">
      <c r="B64" s="315" t="s">
        <v>739</v>
      </c>
      <c r="C64" s="380" t="s">
        <v>740</v>
      </c>
      <c r="D64" s="386">
        <f>SUM(D61:D63)</f>
        <v>0.27983599999999997</v>
      </c>
      <c r="E64" s="384"/>
      <c r="F64" s="382"/>
    </row>
    <row r="65" spans="2:6" x14ac:dyDescent="0.25">
      <c r="B65" s="315" t="s">
        <v>741</v>
      </c>
      <c r="C65" s="380" t="s">
        <v>742</v>
      </c>
      <c r="D65" s="386">
        <f>1-D64</f>
        <v>0.72016400000000003</v>
      </c>
      <c r="E65" s="384"/>
      <c r="F65" s="382"/>
    </row>
    <row r="66" spans="2:6" x14ac:dyDescent="0.25">
      <c r="B66" s="315" t="s">
        <v>730</v>
      </c>
      <c r="C66" s="380" t="s">
        <v>743</v>
      </c>
      <c r="D66" s="387">
        <f>1/D65</f>
        <v>1.3885726029071155</v>
      </c>
      <c r="E66" s="383"/>
      <c r="F66" s="383"/>
    </row>
    <row r="67" spans="2:6" x14ac:dyDescent="0.25">
      <c r="B67" s="305"/>
      <c r="C67" s="315"/>
      <c r="D67" s="341"/>
      <c r="E67" s="341"/>
    </row>
    <row r="68" spans="2:6" x14ac:dyDescent="0.25">
      <c r="B68" s="306"/>
      <c r="C68" s="305"/>
      <c r="D68" s="305"/>
      <c r="E68" s="305"/>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zoomScale="80" zoomScaleNormal="80" workbookViewId="0"/>
  </sheetViews>
  <sheetFormatPr defaultColWidth="14.5703125" defaultRowHeight="15" x14ac:dyDescent="0.25"/>
  <cols>
    <col min="1" max="1" width="5.7109375" customWidth="1"/>
    <col min="2" max="2" width="48.5703125" customWidth="1"/>
    <col min="3" max="3" width="8.7109375" customWidth="1"/>
    <col min="4" max="9" width="16.5703125" customWidth="1"/>
    <col min="10" max="10" width="45.7109375" customWidth="1"/>
    <col min="11" max="11" width="5.7109375" customWidth="1"/>
    <col min="12" max="12" width="18.7109375" customWidth="1"/>
  </cols>
  <sheetData>
    <row r="1" spans="1:14" ht="15.75" x14ac:dyDescent="0.25">
      <c r="A1" s="249"/>
      <c r="B1" s="250" t="s">
        <v>0</v>
      </c>
      <c r="C1" s="251"/>
      <c r="D1" s="251"/>
      <c r="E1" s="251"/>
      <c r="F1" s="251"/>
      <c r="G1" s="251"/>
      <c r="H1" s="251"/>
      <c r="I1" s="251"/>
      <c r="J1" s="251"/>
      <c r="K1" s="252"/>
    </row>
    <row r="2" spans="1:14" x14ac:dyDescent="0.25">
      <c r="A2" s="252"/>
      <c r="B2" s="250" t="s">
        <v>744</v>
      </c>
      <c r="C2" s="251"/>
      <c r="D2" s="251"/>
      <c r="E2" s="251"/>
      <c r="F2" s="251"/>
      <c r="G2" s="251"/>
      <c r="H2" s="251"/>
      <c r="I2" s="251"/>
      <c r="J2" s="251"/>
      <c r="K2" s="252"/>
    </row>
    <row r="3" spans="1:14" x14ac:dyDescent="0.25">
      <c r="A3" s="252"/>
      <c r="B3" s="289" t="s">
        <v>652</v>
      </c>
      <c r="C3" s="251"/>
      <c r="D3" s="251"/>
      <c r="E3" s="251"/>
      <c r="F3" s="251"/>
      <c r="G3" s="251"/>
      <c r="H3" s="251"/>
      <c r="I3" s="251"/>
      <c r="J3" s="251"/>
      <c r="K3" s="252"/>
    </row>
    <row r="4" spans="1:14" x14ac:dyDescent="0.25">
      <c r="A4" s="252"/>
      <c r="B4" s="284" t="s">
        <v>1090</v>
      </c>
      <c r="C4" s="285"/>
      <c r="D4" s="285"/>
      <c r="E4" s="285"/>
      <c r="F4" s="285"/>
      <c r="G4" s="285"/>
      <c r="H4" s="285"/>
      <c r="I4" s="285"/>
      <c r="J4" s="285"/>
      <c r="K4" s="252"/>
    </row>
    <row r="5" spans="1:14" x14ac:dyDescent="0.25">
      <c r="A5" s="252"/>
      <c r="B5" s="547" t="s">
        <v>4</v>
      </c>
      <c r="C5" s="547"/>
      <c r="D5" s="547"/>
      <c r="E5" s="547"/>
      <c r="F5" s="547"/>
      <c r="G5" s="547"/>
      <c r="H5" s="547"/>
      <c r="I5" s="547"/>
      <c r="J5" s="547"/>
      <c r="K5" s="269"/>
      <c r="L5" s="269"/>
      <c r="M5" s="269"/>
      <c r="N5" s="269"/>
    </row>
    <row r="6" spans="1:14" x14ac:dyDescent="0.25">
      <c r="A6" s="252"/>
      <c r="B6" s="250"/>
      <c r="C6" s="251"/>
      <c r="D6" s="251"/>
      <c r="E6" s="251"/>
      <c r="F6" s="251"/>
      <c r="G6" s="251"/>
      <c r="H6" s="251"/>
      <c r="I6" s="251"/>
      <c r="J6" s="251"/>
      <c r="K6" s="252"/>
    </row>
    <row r="7" spans="1:14" x14ac:dyDescent="0.25">
      <c r="A7" s="253"/>
      <c r="B7" s="270"/>
      <c r="C7" s="271"/>
      <c r="D7" s="271"/>
      <c r="E7" s="271"/>
      <c r="F7" s="271"/>
      <c r="G7" s="271"/>
      <c r="H7" s="255" t="s">
        <v>653</v>
      </c>
      <c r="I7" s="280" t="s">
        <v>1091</v>
      </c>
      <c r="J7" s="253"/>
      <c r="K7" s="253"/>
      <c r="L7" s="253"/>
    </row>
    <row r="8" spans="1:14" x14ac:dyDescent="0.25">
      <c r="A8" s="253"/>
      <c r="B8" s="270"/>
      <c r="C8" s="271"/>
      <c r="D8" s="271"/>
      <c r="E8" s="271"/>
      <c r="F8" s="271"/>
      <c r="G8" s="271"/>
      <c r="H8" s="255" t="s">
        <v>745</v>
      </c>
      <c r="I8" s="281" t="s">
        <v>546</v>
      </c>
      <c r="J8" s="253"/>
      <c r="K8" s="253"/>
      <c r="L8" s="253"/>
    </row>
    <row r="9" spans="1:14" x14ac:dyDescent="0.25">
      <c r="A9" s="253"/>
      <c r="B9" s="254"/>
      <c r="C9" s="254"/>
      <c r="D9" s="254"/>
      <c r="E9" s="254"/>
      <c r="F9" s="254"/>
      <c r="G9" s="254"/>
      <c r="H9" s="267" t="s">
        <v>746</v>
      </c>
      <c r="I9" s="282"/>
      <c r="J9" s="253"/>
      <c r="K9" s="253"/>
      <c r="L9" s="253"/>
    </row>
    <row r="10" spans="1:14" x14ac:dyDescent="0.25">
      <c r="A10" s="253"/>
      <c r="B10" s="254"/>
      <c r="C10" s="254"/>
      <c r="D10" s="254"/>
      <c r="E10" s="254"/>
      <c r="F10" s="254"/>
      <c r="G10" s="254"/>
      <c r="H10" s="272"/>
      <c r="I10" s="272"/>
      <c r="J10" s="253"/>
      <c r="K10" s="253"/>
      <c r="L10" s="253"/>
    </row>
    <row r="11" spans="1:14" x14ac:dyDescent="0.25">
      <c r="A11" s="256"/>
      <c r="B11" s="257" t="s">
        <v>654</v>
      </c>
      <c r="C11" s="257" t="s">
        <v>655</v>
      </c>
      <c r="D11" s="257" t="s">
        <v>656</v>
      </c>
      <c r="E11" s="257" t="s">
        <v>657</v>
      </c>
      <c r="F11" s="257" t="s">
        <v>658</v>
      </c>
      <c r="G11" s="257" t="s">
        <v>659</v>
      </c>
      <c r="H11" s="257" t="s">
        <v>660</v>
      </c>
      <c r="I11" s="257" t="s">
        <v>661</v>
      </c>
      <c r="J11" s="253"/>
      <c r="K11" s="253"/>
      <c r="L11" s="253"/>
    </row>
    <row r="12" spans="1:14" ht="15.75" thickBot="1" x14ac:dyDescent="0.3">
      <c r="A12" s="253"/>
      <c r="B12" s="256"/>
      <c r="C12" s="256"/>
      <c r="D12" s="253"/>
      <c r="E12" s="253"/>
      <c r="F12" s="253"/>
      <c r="G12" s="253"/>
      <c r="H12" s="253"/>
      <c r="I12" s="253"/>
      <c r="J12" s="253"/>
      <c r="K12" s="253"/>
      <c r="L12" s="253"/>
    </row>
    <row r="13" spans="1:14" ht="15.75" thickBot="1" x14ac:dyDescent="0.3">
      <c r="A13" s="253"/>
      <c r="B13" s="256"/>
      <c r="C13" s="256"/>
      <c r="D13" s="548" t="s">
        <v>747</v>
      </c>
      <c r="E13" s="549"/>
      <c r="F13" s="549"/>
      <c r="G13" s="549"/>
      <c r="H13" s="549"/>
      <c r="I13" s="550"/>
      <c r="J13" s="253"/>
      <c r="K13" s="253"/>
      <c r="L13" s="253"/>
    </row>
    <row r="14" spans="1:14" ht="15.75" thickBot="1" x14ac:dyDescent="0.3">
      <c r="A14" s="253"/>
      <c r="B14" s="256"/>
      <c r="C14" s="256"/>
      <c r="D14" s="365"/>
      <c r="E14" s="365"/>
      <c r="F14" s="366" t="s">
        <v>748</v>
      </c>
      <c r="G14" s="367" t="s">
        <v>749</v>
      </c>
      <c r="H14" s="366" t="s">
        <v>750</v>
      </c>
      <c r="I14" s="366" t="s">
        <v>751</v>
      </c>
      <c r="J14" s="253"/>
      <c r="K14" s="253"/>
      <c r="L14" s="253"/>
    </row>
    <row r="15" spans="1:14" ht="51.75" thickBot="1" x14ac:dyDescent="0.3">
      <c r="A15" s="258" t="s">
        <v>670</v>
      </c>
      <c r="B15" s="361" t="s">
        <v>671</v>
      </c>
      <c r="C15" s="260" t="s">
        <v>672</v>
      </c>
      <c r="D15" s="368" t="s">
        <v>752</v>
      </c>
      <c r="E15" s="368" t="s">
        <v>753</v>
      </c>
      <c r="F15" s="368" t="s">
        <v>754</v>
      </c>
      <c r="G15" s="368" t="s">
        <v>755</v>
      </c>
      <c r="H15" s="368" t="s">
        <v>756</v>
      </c>
      <c r="I15" s="368" t="s">
        <v>757</v>
      </c>
      <c r="J15" s="259" t="s">
        <v>8</v>
      </c>
      <c r="K15" s="258" t="s">
        <v>670</v>
      </c>
      <c r="L15" s="273"/>
    </row>
    <row r="16" spans="1:14" x14ac:dyDescent="0.25">
      <c r="A16" s="261">
        <v>1</v>
      </c>
      <c r="B16" s="278" t="s">
        <v>684</v>
      </c>
      <c r="C16" s="262"/>
      <c r="D16" s="264"/>
      <c r="E16" s="253"/>
      <c r="F16" s="253"/>
      <c r="G16" s="253"/>
      <c r="H16" s="253"/>
      <c r="I16" s="253"/>
      <c r="J16" s="253"/>
      <c r="K16" s="261">
        <v>1</v>
      </c>
      <c r="L16" s="273"/>
    </row>
    <row r="17" spans="1:12" x14ac:dyDescent="0.25">
      <c r="A17" s="261">
        <f t="shared" ref="A17:A47" si="0">+A16+1</f>
        <v>2</v>
      </c>
      <c r="B17" s="278" t="s">
        <v>685</v>
      </c>
      <c r="C17" s="261"/>
      <c r="D17" s="253"/>
      <c r="E17" s="253"/>
      <c r="F17" s="253"/>
      <c r="G17" s="253"/>
      <c r="H17" s="253"/>
      <c r="I17" s="253"/>
      <c r="J17" s="256"/>
      <c r="K17" s="261">
        <f t="shared" ref="K17:K47" si="1">+K16+1</f>
        <v>2</v>
      </c>
      <c r="L17" s="273"/>
    </row>
    <row r="18" spans="1:12" x14ac:dyDescent="0.25">
      <c r="A18" s="261">
        <f t="shared" si="0"/>
        <v>3</v>
      </c>
      <c r="B18" s="278" t="s">
        <v>686</v>
      </c>
      <c r="C18" s="261">
        <v>190</v>
      </c>
      <c r="D18" s="279"/>
      <c r="E18" s="279"/>
      <c r="F18" s="253">
        <f>+D18*$I$9</f>
        <v>0</v>
      </c>
      <c r="G18" s="253">
        <f>+E18-F18</f>
        <v>0</v>
      </c>
      <c r="H18" s="253">
        <f>IF(+$I$8="No",0,'Order 864-1'!K15)</f>
        <v>0</v>
      </c>
      <c r="I18" s="253">
        <f t="shared" ref="I18:I20" si="2">+G18-H18</f>
        <v>0</v>
      </c>
      <c r="J18" s="256" t="s">
        <v>280</v>
      </c>
      <c r="K18" s="261">
        <f t="shared" si="1"/>
        <v>3</v>
      </c>
      <c r="L18" s="273"/>
    </row>
    <row r="19" spans="1:12" x14ac:dyDescent="0.25">
      <c r="A19" s="261">
        <f t="shared" si="0"/>
        <v>4</v>
      </c>
      <c r="B19" s="278" t="s">
        <v>687</v>
      </c>
      <c r="C19" s="261">
        <v>190</v>
      </c>
      <c r="D19" s="279"/>
      <c r="E19" s="279"/>
      <c r="F19" s="253">
        <f>+D19*$I$9</f>
        <v>0</v>
      </c>
      <c r="G19" s="253">
        <f>+E19-F19</f>
        <v>0</v>
      </c>
      <c r="H19" s="253">
        <f>IF(+$I$8="No",0,'Order 864-1'!K16)</f>
        <v>0</v>
      </c>
      <c r="I19" s="253">
        <f t="shared" si="2"/>
        <v>0</v>
      </c>
      <c r="J19" s="256" t="s">
        <v>280</v>
      </c>
      <c r="K19" s="261">
        <f t="shared" si="1"/>
        <v>4</v>
      </c>
      <c r="L19" s="273"/>
    </row>
    <row r="20" spans="1:12" x14ac:dyDescent="0.25">
      <c r="A20" s="261">
        <f t="shared" si="0"/>
        <v>5</v>
      </c>
      <c r="B20" s="278" t="s">
        <v>688</v>
      </c>
      <c r="C20" s="261">
        <v>190</v>
      </c>
      <c r="D20" s="279"/>
      <c r="E20" s="279"/>
      <c r="F20" s="253">
        <f>+D20*$I$9</f>
        <v>0</v>
      </c>
      <c r="G20" s="253">
        <f>+E20-F20</f>
        <v>0</v>
      </c>
      <c r="H20" s="253">
        <f>IF(+$I$8="No",0,'Order 864-1'!K17)</f>
        <v>0</v>
      </c>
      <c r="I20" s="253">
        <f t="shared" si="2"/>
        <v>0</v>
      </c>
      <c r="J20" s="256" t="s">
        <v>280</v>
      </c>
      <c r="K20" s="261">
        <f t="shared" si="1"/>
        <v>5</v>
      </c>
      <c r="L20" s="273"/>
    </row>
    <row r="21" spans="1:12" x14ac:dyDescent="0.25">
      <c r="A21" s="261">
        <f t="shared" si="0"/>
        <v>6</v>
      </c>
      <c r="B21" s="278" t="s">
        <v>689</v>
      </c>
      <c r="C21" s="261"/>
      <c r="D21" s="279"/>
      <c r="E21" s="279"/>
      <c r="F21" s="253"/>
      <c r="G21" s="253"/>
      <c r="H21" s="253"/>
      <c r="I21" s="253"/>
      <c r="J21" s="256"/>
      <c r="K21" s="261">
        <f t="shared" si="1"/>
        <v>6</v>
      </c>
      <c r="L21" s="273"/>
    </row>
    <row r="22" spans="1:12" x14ac:dyDescent="0.25">
      <c r="A22" s="261">
        <f t="shared" si="0"/>
        <v>7</v>
      </c>
      <c r="B22" s="278" t="s">
        <v>690</v>
      </c>
      <c r="C22" s="261">
        <v>190</v>
      </c>
      <c r="D22" s="279"/>
      <c r="E22" s="279"/>
      <c r="F22" s="253">
        <f>+D22*$I$9</f>
        <v>0</v>
      </c>
      <c r="G22" s="253">
        <f>+E22-F22</f>
        <v>0</v>
      </c>
      <c r="H22" s="253">
        <f>IF(+$I$8="No",0,'Order 864-1'!K19)</f>
        <v>0</v>
      </c>
      <c r="I22" s="253">
        <f t="shared" ref="I22" si="3">+G22-H22</f>
        <v>0</v>
      </c>
      <c r="J22" s="256" t="s">
        <v>280</v>
      </c>
      <c r="K22" s="261">
        <f t="shared" si="1"/>
        <v>7</v>
      </c>
      <c r="L22" s="273"/>
    </row>
    <row r="23" spans="1:12" x14ac:dyDescent="0.25">
      <c r="A23" s="261">
        <f t="shared" si="0"/>
        <v>8</v>
      </c>
      <c r="B23" s="278" t="s">
        <v>691</v>
      </c>
      <c r="C23" s="261"/>
      <c r="D23" s="283"/>
      <c r="E23" s="283"/>
      <c r="F23" s="253"/>
      <c r="G23" s="253"/>
      <c r="H23" s="253"/>
      <c r="I23" s="253"/>
      <c r="J23" s="256"/>
      <c r="K23" s="261">
        <f t="shared" si="1"/>
        <v>8</v>
      </c>
      <c r="L23" s="273"/>
    </row>
    <row r="24" spans="1:12" x14ac:dyDescent="0.25">
      <c r="A24" s="261">
        <f t="shared" si="0"/>
        <v>9</v>
      </c>
      <c r="B24" s="278" t="s">
        <v>692</v>
      </c>
      <c r="C24" s="261">
        <v>283</v>
      </c>
      <c r="D24" s="283"/>
      <c r="E24" s="283"/>
      <c r="F24" s="253">
        <f>+D24*$I$9</f>
        <v>0</v>
      </c>
      <c r="G24" s="253">
        <f>+E24-F24</f>
        <v>0</v>
      </c>
      <c r="H24" s="253">
        <f>IF(+$I$8="No",0,'Order 864-1'!K21)</f>
        <v>0</v>
      </c>
      <c r="I24" s="253">
        <f t="shared" ref="I24:I25" si="4">+G24-H24</f>
        <v>0</v>
      </c>
      <c r="J24" s="256" t="s">
        <v>280</v>
      </c>
      <c r="K24" s="261">
        <f t="shared" si="1"/>
        <v>9</v>
      </c>
      <c r="L24" s="273"/>
    </row>
    <row r="25" spans="1:12" x14ac:dyDescent="0.25">
      <c r="A25" s="261">
        <f t="shared" si="0"/>
        <v>10</v>
      </c>
      <c r="B25" s="278" t="s">
        <v>693</v>
      </c>
      <c r="C25" s="261">
        <v>283</v>
      </c>
      <c r="D25" s="283"/>
      <c r="E25" s="283"/>
      <c r="F25" s="253">
        <f>+D25*$I$9</f>
        <v>0</v>
      </c>
      <c r="G25" s="253">
        <f>+E25-F25</f>
        <v>0</v>
      </c>
      <c r="H25" s="253">
        <f>IF(+$I$8="No",0,'Order 864-1'!K22)</f>
        <v>0</v>
      </c>
      <c r="I25" s="253">
        <f t="shared" si="4"/>
        <v>0</v>
      </c>
      <c r="J25" s="256" t="s">
        <v>280</v>
      </c>
      <c r="K25" s="261">
        <f t="shared" si="1"/>
        <v>10</v>
      </c>
      <c r="L25" s="273"/>
    </row>
    <row r="26" spans="1:12" x14ac:dyDescent="0.25">
      <c r="A26" s="261">
        <f t="shared" si="0"/>
        <v>11</v>
      </c>
      <c r="B26" s="294"/>
      <c r="C26" s="308"/>
      <c r="D26" s="275"/>
      <c r="E26" s="275"/>
      <c r="F26" s="275"/>
      <c r="G26" s="275"/>
      <c r="H26" s="275"/>
      <c r="I26" s="275"/>
      <c r="J26" s="278"/>
      <c r="K26" s="261">
        <f t="shared" si="1"/>
        <v>11</v>
      </c>
      <c r="L26" s="308"/>
    </row>
    <row r="27" spans="1:12" ht="15.75" thickBot="1" x14ac:dyDescent="0.3">
      <c r="A27" s="261">
        <f t="shared" si="0"/>
        <v>12</v>
      </c>
      <c r="B27" s="294" t="s">
        <v>694</v>
      </c>
      <c r="C27" s="278"/>
      <c r="D27" s="276">
        <f>SUM(D17:D25)</f>
        <v>0</v>
      </c>
      <c r="E27" s="276">
        <f t="shared" ref="E27:I27" si="5">SUM(E17:E25)</f>
        <v>0</v>
      </c>
      <c r="F27" s="276">
        <f t="shared" si="5"/>
        <v>0</v>
      </c>
      <c r="G27" s="276">
        <f t="shared" si="5"/>
        <v>0</v>
      </c>
      <c r="H27" s="276">
        <f t="shared" si="5"/>
        <v>0</v>
      </c>
      <c r="I27" s="276">
        <f t="shared" si="5"/>
        <v>0</v>
      </c>
      <c r="J27" s="294" t="s">
        <v>695</v>
      </c>
      <c r="K27" s="261">
        <f t="shared" si="1"/>
        <v>12</v>
      </c>
      <c r="L27" s="308"/>
    </row>
    <row r="28" spans="1:12" ht="15.75" thickTop="1" x14ac:dyDescent="0.25">
      <c r="A28" s="261">
        <f t="shared" si="0"/>
        <v>13</v>
      </c>
      <c r="B28" s="309"/>
      <c r="C28" s="310"/>
      <c r="D28" s="277"/>
      <c r="E28" s="277"/>
      <c r="F28" s="277"/>
      <c r="G28" s="277"/>
      <c r="H28" s="277"/>
      <c r="I28" s="277"/>
      <c r="J28" s="278"/>
      <c r="K28" s="261">
        <f t="shared" si="1"/>
        <v>13</v>
      </c>
      <c r="L28" s="308"/>
    </row>
    <row r="29" spans="1:12" x14ac:dyDescent="0.25">
      <c r="A29" s="261">
        <f t="shared" si="0"/>
        <v>14</v>
      </c>
      <c r="B29" s="278" t="s">
        <v>696</v>
      </c>
      <c r="C29" s="299"/>
      <c r="D29" s="278"/>
      <c r="E29" s="278"/>
      <c r="F29" s="278"/>
      <c r="G29" s="278"/>
      <c r="H29" s="278"/>
      <c r="I29" s="278"/>
      <c r="J29" s="278"/>
      <c r="K29" s="261">
        <f t="shared" si="1"/>
        <v>14</v>
      </c>
      <c r="L29" s="293"/>
    </row>
    <row r="30" spans="1:12" x14ac:dyDescent="0.25">
      <c r="A30" s="261">
        <f t="shared" si="0"/>
        <v>15</v>
      </c>
      <c r="B30" s="278" t="s">
        <v>697</v>
      </c>
      <c r="C30" s="293">
        <v>190</v>
      </c>
      <c r="D30" s="283"/>
      <c r="E30" s="283"/>
      <c r="F30" s="278">
        <f>+D30*$I$9</f>
        <v>0</v>
      </c>
      <c r="G30" s="278">
        <f>+E30-F30</f>
        <v>0</v>
      </c>
      <c r="H30" s="278">
        <f>IF(+$I$8="No",0,'Order 864-1'!K27)</f>
        <v>0</v>
      </c>
      <c r="I30" s="278">
        <f>+G30-H30</f>
        <v>0</v>
      </c>
      <c r="J30" s="294" t="s">
        <v>280</v>
      </c>
      <c r="K30" s="261">
        <f t="shared" si="1"/>
        <v>15</v>
      </c>
      <c r="L30" s="293"/>
    </row>
    <row r="31" spans="1:12" x14ac:dyDescent="0.25">
      <c r="A31" s="261">
        <f t="shared" si="0"/>
        <v>16</v>
      </c>
      <c r="B31" s="278" t="s">
        <v>698</v>
      </c>
      <c r="C31" s="293"/>
      <c r="D31" s="283"/>
      <c r="E31" s="283"/>
      <c r="F31" s="278"/>
      <c r="G31" s="278"/>
      <c r="H31" s="278"/>
      <c r="I31" s="278"/>
      <c r="J31" s="294"/>
      <c r="K31" s="261">
        <f t="shared" si="1"/>
        <v>16</v>
      </c>
      <c r="L31" s="293"/>
    </row>
    <row r="32" spans="1:12" x14ac:dyDescent="0.25">
      <c r="A32" s="261">
        <f t="shared" si="0"/>
        <v>17</v>
      </c>
      <c r="B32" s="278" t="s">
        <v>699</v>
      </c>
      <c r="C32" s="293">
        <v>282</v>
      </c>
      <c r="D32" s="283"/>
      <c r="E32" s="283"/>
      <c r="F32" s="278">
        <f t="shared" ref="F32:F33" si="6">+D32*$I$9</f>
        <v>0</v>
      </c>
      <c r="G32" s="278">
        <f t="shared" ref="G32:G33" si="7">+E32-F32</f>
        <v>0</v>
      </c>
      <c r="H32" s="278">
        <f>IF(+$I$8="No",0,'Order 864-1'!K29)</f>
        <v>0</v>
      </c>
      <c r="I32" s="278">
        <f t="shared" ref="I32:I33" si="8">+G32-H32</f>
        <v>0</v>
      </c>
      <c r="J32" s="294" t="s">
        <v>280</v>
      </c>
      <c r="K32" s="261">
        <f t="shared" si="1"/>
        <v>17</v>
      </c>
      <c r="L32" s="293"/>
    </row>
    <row r="33" spans="1:12" x14ac:dyDescent="0.25">
      <c r="A33" s="261">
        <f t="shared" si="0"/>
        <v>18</v>
      </c>
      <c r="B33" s="278" t="s">
        <v>700</v>
      </c>
      <c r="C33" s="293">
        <v>282</v>
      </c>
      <c r="D33" s="283"/>
      <c r="E33" s="283"/>
      <c r="F33" s="278">
        <f t="shared" si="6"/>
        <v>0</v>
      </c>
      <c r="G33" s="278">
        <f t="shared" si="7"/>
        <v>0</v>
      </c>
      <c r="H33" s="278">
        <f>IF(+$I$8="No",0,'Order 864-1'!K30)</f>
        <v>0</v>
      </c>
      <c r="I33" s="278">
        <f t="shared" si="8"/>
        <v>0</v>
      </c>
      <c r="J33" s="294" t="s">
        <v>280</v>
      </c>
      <c r="K33" s="261">
        <f t="shared" si="1"/>
        <v>18</v>
      </c>
      <c r="L33" s="293"/>
    </row>
    <row r="34" spans="1:12" x14ac:dyDescent="0.25">
      <c r="A34" s="261">
        <f t="shared" si="0"/>
        <v>19</v>
      </c>
      <c r="B34" s="294" t="s">
        <v>701</v>
      </c>
      <c r="C34" s="295"/>
      <c r="D34" s="286">
        <f t="shared" ref="D34:I34" si="9">SUM(D30:D33)</f>
        <v>0</v>
      </c>
      <c r="E34" s="286">
        <f t="shared" si="9"/>
        <v>0</v>
      </c>
      <c r="F34" s="286">
        <f t="shared" si="9"/>
        <v>0</v>
      </c>
      <c r="G34" s="286">
        <f t="shared" si="9"/>
        <v>0</v>
      </c>
      <c r="H34" s="286">
        <f t="shared" si="9"/>
        <v>0</v>
      </c>
      <c r="I34" s="286">
        <f t="shared" si="9"/>
        <v>0</v>
      </c>
      <c r="J34" s="294" t="s">
        <v>702</v>
      </c>
      <c r="K34" s="261">
        <f t="shared" si="1"/>
        <v>19</v>
      </c>
      <c r="L34" s="293"/>
    </row>
    <row r="35" spans="1:12" x14ac:dyDescent="0.25">
      <c r="A35" s="261">
        <f t="shared" si="0"/>
        <v>20</v>
      </c>
      <c r="B35" s="278"/>
      <c r="C35" s="295"/>
      <c r="D35" s="278"/>
      <c r="E35" s="278"/>
      <c r="F35" s="278"/>
      <c r="G35" s="278"/>
      <c r="H35" s="278"/>
      <c r="I35" s="278"/>
      <c r="J35" s="278"/>
      <c r="K35" s="261">
        <f t="shared" si="1"/>
        <v>20</v>
      </c>
      <c r="L35" s="293"/>
    </row>
    <row r="36" spans="1:12" x14ac:dyDescent="0.25">
      <c r="A36" s="261">
        <f t="shared" si="0"/>
        <v>21</v>
      </c>
      <c r="B36" s="278" t="s">
        <v>703</v>
      </c>
      <c r="C36" s="300"/>
      <c r="D36" s="278"/>
      <c r="E36" s="278"/>
      <c r="F36" s="278"/>
      <c r="G36" s="278"/>
      <c r="H36" s="278"/>
      <c r="I36" s="278"/>
      <c r="J36" s="278"/>
      <c r="K36" s="261">
        <f t="shared" si="1"/>
        <v>21</v>
      </c>
      <c r="L36" s="293"/>
    </row>
    <row r="37" spans="1:12" x14ac:dyDescent="0.25">
      <c r="A37" s="261">
        <f t="shared" si="0"/>
        <v>22</v>
      </c>
      <c r="B37" s="278" t="s">
        <v>704</v>
      </c>
      <c r="C37" s="293">
        <v>282</v>
      </c>
      <c r="D37" s="283"/>
      <c r="E37" s="283"/>
      <c r="F37" s="278">
        <f t="shared" ref="F37:F39" si="10">+D37*$I$9</f>
        <v>0</v>
      </c>
      <c r="G37" s="278">
        <f t="shared" ref="G37:G39" si="11">+E37-F37</f>
        <v>0</v>
      </c>
      <c r="H37" s="278">
        <f>IF(+$I$8="No",0,'Order 864-1'!K34)</f>
        <v>0</v>
      </c>
      <c r="I37" s="278">
        <f t="shared" ref="I37:I39" si="12">+G37-H37</f>
        <v>0</v>
      </c>
      <c r="J37" s="294" t="s">
        <v>280</v>
      </c>
      <c r="K37" s="261">
        <f t="shared" si="1"/>
        <v>22</v>
      </c>
      <c r="L37" s="293"/>
    </row>
    <row r="38" spans="1:12" x14ac:dyDescent="0.25">
      <c r="A38" s="261">
        <f t="shared" si="0"/>
        <v>23</v>
      </c>
      <c r="B38" s="278" t="s">
        <v>705</v>
      </c>
      <c r="C38" s="293">
        <v>282</v>
      </c>
      <c r="D38" s="283"/>
      <c r="E38" s="283"/>
      <c r="F38" s="278">
        <f t="shared" si="10"/>
        <v>0</v>
      </c>
      <c r="G38" s="278">
        <f t="shared" si="11"/>
        <v>0</v>
      </c>
      <c r="H38" s="278">
        <f>IF(+$I$8="No",0,'Order 864-1'!K35)</f>
        <v>0</v>
      </c>
      <c r="I38" s="278">
        <f t="shared" si="12"/>
        <v>0</v>
      </c>
      <c r="J38" s="294" t="s">
        <v>280</v>
      </c>
      <c r="K38" s="261">
        <f t="shared" si="1"/>
        <v>23</v>
      </c>
      <c r="L38" s="293"/>
    </row>
    <row r="39" spans="1:12" x14ac:dyDescent="0.25">
      <c r="A39" s="261">
        <f t="shared" si="0"/>
        <v>24</v>
      </c>
      <c r="B39" s="278" t="s">
        <v>706</v>
      </c>
      <c r="C39" s="301">
        <v>282</v>
      </c>
      <c r="D39" s="283"/>
      <c r="E39" s="283"/>
      <c r="F39" s="278">
        <f t="shared" si="10"/>
        <v>0</v>
      </c>
      <c r="G39" s="278">
        <f t="shared" si="11"/>
        <v>0</v>
      </c>
      <c r="H39" s="278">
        <f>IF(+$I$8="No",0,'Order 864-1'!K36)</f>
        <v>0</v>
      </c>
      <c r="I39" s="278">
        <f t="shared" si="12"/>
        <v>0</v>
      </c>
      <c r="J39" s="294" t="s">
        <v>280</v>
      </c>
      <c r="K39" s="261">
        <f t="shared" si="1"/>
        <v>24</v>
      </c>
      <c r="L39" s="293"/>
    </row>
    <row r="40" spans="1:12" x14ac:dyDescent="0.25">
      <c r="A40" s="261">
        <f t="shared" si="0"/>
        <v>25</v>
      </c>
      <c r="B40" s="294" t="s">
        <v>701</v>
      </c>
      <c r="C40" s="295"/>
      <c r="D40" s="286">
        <f t="shared" ref="D40:I40" si="13">SUM(D37:D39)</f>
        <v>0</v>
      </c>
      <c r="E40" s="286">
        <f t="shared" si="13"/>
        <v>0</v>
      </c>
      <c r="F40" s="286">
        <f t="shared" si="13"/>
        <v>0</v>
      </c>
      <c r="G40" s="286">
        <f t="shared" si="13"/>
        <v>0</v>
      </c>
      <c r="H40" s="286">
        <f t="shared" si="13"/>
        <v>0</v>
      </c>
      <c r="I40" s="286">
        <f t="shared" si="13"/>
        <v>0</v>
      </c>
      <c r="J40" s="294" t="s">
        <v>707</v>
      </c>
      <c r="K40" s="261">
        <f t="shared" si="1"/>
        <v>25</v>
      </c>
      <c r="L40" s="293"/>
    </row>
    <row r="41" spans="1:12" x14ac:dyDescent="0.25">
      <c r="A41" s="261">
        <f t="shared" si="0"/>
        <v>26</v>
      </c>
      <c r="B41" s="278"/>
      <c r="C41" s="295"/>
      <c r="D41" s="302"/>
      <c r="E41" s="296"/>
      <c r="F41" s="302"/>
      <c r="G41" s="302"/>
      <c r="H41" s="302"/>
      <c r="I41" s="302"/>
      <c r="J41" s="278"/>
      <c r="K41" s="261">
        <f t="shared" si="1"/>
        <v>26</v>
      </c>
      <c r="L41" s="293"/>
    </row>
    <row r="42" spans="1:12" x14ac:dyDescent="0.25">
      <c r="A42" s="261">
        <f t="shared" si="0"/>
        <v>27</v>
      </c>
      <c r="B42" s="278" t="s">
        <v>703</v>
      </c>
      <c r="C42" s="295"/>
      <c r="D42" s="295"/>
      <c r="E42" s="298"/>
      <c r="F42" s="295"/>
      <c r="G42" s="295"/>
      <c r="H42" s="295"/>
      <c r="I42" s="295"/>
      <c r="J42" s="278"/>
      <c r="K42" s="261">
        <f t="shared" si="1"/>
        <v>27</v>
      </c>
      <c r="L42" s="293"/>
    </row>
    <row r="43" spans="1:12" x14ac:dyDescent="0.25">
      <c r="A43" s="261">
        <f t="shared" si="0"/>
        <v>28</v>
      </c>
      <c r="B43" s="278" t="s">
        <v>708</v>
      </c>
      <c r="C43" s="301">
        <v>282</v>
      </c>
      <c r="D43" s="311"/>
      <c r="E43" s="311"/>
      <c r="F43" s="312">
        <f>+D43*$I$9</f>
        <v>0</v>
      </c>
      <c r="G43" s="312">
        <f>+E43-F43</f>
        <v>0</v>
      </c>
      <c r="H43" s="312">
        <f>IF(+$I$8="No",0,'Order 864-1'!K40)</f>
        <v>0</v>
      </c>
      <c r="I43" s="312">
        <f>+G43-H43</f>
        <v>0</v>
      </c>
      <c r="J43" s="294" t="s">
        <v>280</v>
      </c>
      <c r="K43" s="261">
        <f t="shared" si="1"/>
        <v>28</v>
      </c>
      <c r="L43" s="293"/>
    </row>
    <row r="44" spans="1:12" x14ac:dyDescent="0.25">
      <c r="A44" s="261">
        <f t="shared" si="0"/>
        <v>29</v>
      </c>
      <c r="B44" s="278"/>
      <c r="C44" s="295"/>
      <c r="D44" s="302"/>
      <c r="E44" s="302"/>
      <c r="F44" s="302"/>
      <c r="G44" s="302"/>
      <c r="H44" s="302"/>
      <c r="I44" s="302"/>
      <c r="J44" s="278"/>
      <c r="K44" s="261">
        <f t="shared" si="1"/>
        <v>29</v>
      </c>
      <c r="L44" s="293"/>
    </row>
    <row r="45" spans="1:12" ht="15.75" thickBot="1" x14ac:dyDescent="0.3">
      <c r="A45" s="261">
        <f t="shared" si="0"/>
        <v>30</v>
      </c>
      <c r="B45" s="294" t="s">
        <v>709</v>
      </c>
      <c r="C45" s="295"/>
      <c r="D45" s="276">
        <f t="shared" ref="D45:I45" si="14">+D43+D40+D34</f>
        <v>0</v>
      </c>
      <c r="E45" s="276">
        <f t="shared" si="14"/>
        <v>0</v>
      </c>
      <c r="F45" s="276">
        <f t="shared" si="14"/>
        <v>0</v>
      </c>
      <c r="G45" s="276">
        <f t="shared" si="14"/>
        <v>0</v>
      </c>
      <c r="H45" s="276">
        <f t="shared" si="14"/>
        <v>0</v>
      </c>
      <c r="I45" s="276">
        <f t="shared" si="14"/>
        <v>0</v>
      </c>
      <c r="J45" s="362" t="s">
        <v>710</v>
      </c>
      <c r="K45" s="261">
        <f t="shared" si="1"/>
        <v>30</v>
      </c>
      <c r="L45" s="293"/>
    </row>
    <row r="46" spans="1:12" ht="15.75" thickTop="1" x14ac:dyDescent="0.25">
      <c r="A46" s="261">
        <f t="shared" si="0"/>
        <v>31</v>
      </c>
      <c r="B46" s="278"/>
      <c r="C46" s="295"/>
      <c r="D46" s="303"/>
      <c r="E46" s="303"/>
      <c r="F46" s="303"/>
      <c r="G46" s="303"/>
      <c r="H46" s="303"/>
      <c r="I46" s="303"/>
      <c r="J46" s="278"/>
      <c r="K46" s="261">
        <f t="shared" si="1"/>
        <v>31</v>
      </c>
      <c r="L46" s="293"/>
    </row>
    <row r="47" spans="1:12" ht="15.75" thickBot="1" x14ac:dyDescent="0.3">
      <c r="A47" s="261">
        <f t="shared" si="0"/>
        <v>32</v>
      </c>
      <c r="B47" s="294" t="s">
        <v>711</v>
      </c>
      <c r="C47" s="278"/>
      <c r="D47" s="276">
        <f t="shared" ref="D47:I47" si="15">D45+D27</f>
        <v>0</v>
      </c>
      <c r="E47" s="276">
        <f t="shared" si="15"/>
        <v>0</v>
      </c>
      <c r="F47" s="276">
        <f t="shared" si="15"/>
        <v>0</v>
      </c>
      <c r="G47" s="276">
        <f t="shared" si="15"/>
        <v>0</v>
      </c>
      <c r="H47" s="276">
        <f t="shared" si="15"/>
        <v>0</v>
      </c>
      <c r="I47" s="276">
        <f t="shared" si="15"/>
        <v>0</v>
      </c>
      <c r="J47" s="294" t="s">
        <v>712</v>
      </c>
      <c r="K47" s="261">
        <f t="shared" si="1"/>
        <v>32</v>
      </c>
      <c r="L47" s="293"/>
    </row>
    <row r="48" spans="1:12" ht="15.75" thickTop="1" x14ac:dyDescent="0.25">
      <c r="A48" s="293"/>
      <c r="B48" s="278"/>
      <c r="C48" s="278"/>
      <c r="D48" s="278"/>
      <c r="E48" s="278"/>
      <c r="F48" s="278"/>
      <c r="G48" s="278"/>
      <c r="H48" s="278"/>
      <c r="I48" s="278"/>
      <c r="J48" s="278"/>
      <c r="K48" s="278"/>
      <c r="L48" s="278"/>
    </row>
    <row r="49" spans="1:12" x14ac:dyDescent="0.25">
      <c r="A49" s="293"/>
      <c r="B49" s="265" t="s">
        <v>758</v>
      </c>
      <c r="C49" s="278"/>
      <c r="D49" s="278"/>
      <c r="E49" s="278"/>
      <c r="F49" s="278"/>
      <c r="G49" s="278"/>
      <c r="H49" s="278"/>
      <c r="I49" s="278"/>
      <c r="J49" s="278"/>
      <c r="K49" s="278"/>
      <c r="L49" s="278"/>
    </row>
    <row r="50" spans="1:12" ht="16.5" x14ac:dyDescent="0.35">
      <c r="A50" s="293"/>
      <c r="B50" s="306" t="s">
        <v>759</v>
      </c>
      <c r="C50" s="278"/>
      <c r="D50" s="278"/>
      <c r="E50" s="278"/>
      <c r="F50" s="278"/>
      <c r="G50" s="278"/>
      <c r="H50" s="278"/>
      <c r="I50" s="278"/>
      <c r="J50" s="278"/>
      <c r="K50" s="278"/>
      <c r="L50" s="278"/>
    </row>
    <row r="51" spans="1:12" x14ac:dyDescent="0.25">
      <c r="A51" s="293"/>
      <c r="B51" s="306" t="s">
        <v>760</v>
      </c>
      <c r="C51" s="278"/>
      <c r="D51" s="278"/>
      <c r="E51" s="278"/>
      <c r="F51" s="278"/>
      <c r="G51" s="278"/>
      <c r="H51" s="278"/>
      <c r="I51" s="278"/>
      <c r="J51" s="278"/>
      <c r="K51" s="278"/>
      <c r="L51" s="278"/>
    </row>
    <row r="52" spans="1:12" x14ac:dyDescent="0.25">
      <c r="A52" s="293"/>
      <c r="B52" s="265" t="s">
        <v>713</v>
      </c>
      <c r="C52" s="304"/>
      <c r="D52" s="278"/>
      <c r="E52" s="278"/>
      <c r="F52" s="278"/>
      <c r="G52" s="278"/>
      <c r="H52" s="278"/>
      <c r="I52" s="278"/>
      <c r="J52" s="278"/>
      <c r="K52" s="278"/>
      <c r="L52" s="278"/>
    </row>
    <row r="53" spans="1:12" x14ac:dyDescent="0.25">
      <c r="A53" s="293"/>
      <c r="B53" s="376" t="s">
        <v>714</v>
      </c>
      <c r="C53" s="305"/>
      <c r="D53" s="305"/>
      <c r="E53" s="305"/>
      <c r="F53" s="278"/>
      <c r="G53" s="278"/>
      <c r="H53" s="278"/>
      <c r="I53" s="278"/>
      <c r="J53" s="278"/>
      <c r="K53" s="278"/>
      <c r="L53" s="278"/>
    </row>
    <row r="54" spans="1:12" x14ac:dyDescent="0.25">
      <c r="A54" s="305"/>
      <c r="B54" s="376" t="s">
        <v>917</v>
      </c>
      <c r="C54" s="305"/>
      <c r="D54" s="305"/>
      <c r="E54" s="305"/>
      <c r="F54" s="305"/>
      <c r="G54" s="305"/>
      <c r="H54" s="305"/>
      <c r="I54" s="305"/>
      <c r="J54" s="278"/>
      <c r="K54" s="278"/>
      <c r="L54" s="278"/>
    </row>
    <row r="55" spans="1:12" x14ac:dyDescent="0.25">
      <c r="A55" s="305"/>
      <c r="B55" s="376" t="s">
        <v>715</v>
      </c>
      <c r="C55" s="305"/>
      <c r="D55" s="305"/>
      <c r="E55" s="305"/>
      <c r="F55" s="305"/>
      <c r="G55" s="305"/>
      <c r="H55" s="305"/>
      <c r="I55" s="305"/>
      <c r="J55" s="278"/>
      <c r="K55" s="278"/>
      <c r="L55" s="278"/>
    </row>
    <row r="56" spans="1:12" x14ac:dyDescent="0.25">
      <c r="A56" s="305"/>
      <c r="B56" s="376" t="s">
        <v>716</v>
      </c>
      <c r="C56" s="305"/>
      <c r="D56" s="305"/>
      <c r="E56" s="305"/>
      <c r="F56" s="305"/>
      <c r="G56" s="305"/>
      <c r="H56" s="305"/>
      <c r="I56" s="305"/>
      <c r="J56" s="278"/>
      <c r="K56" s="278"/>
      <c r="L56" s="278"/>
    </row>
    <row r="57" spans="1:12" x14ac:dyDescent="0.25">
      <c r="A57" s="305"/>
      <c r="B57" s="376" t="s">
        <v>717</v>
      </c>
      <c r="C57" s="305"/>
      <c r="D57" s="305"/>
      <c r="E57" s="305"/>
      <c r="F57" s="305"/>
      <c r="G57" s="305"/>
      <c r="H57" s="305"/>
      <c r="I57" s="305"/>
      <c r="J57" s="278"/>
      <c r="K57" s="278"/>
      <c r="L57" s="278"/>
    </row>
    <row r="58" spans="1:12" x14ac:dyDescent="0.25">
      <c r="A58" s="313"/>
      <c r="B58" s="376" t="s">
        <v>718</v>
      </c>
      <c r="C58" s="313"/>
      <c r="D58" s="313"/>
      <c r="E58" s="313"/>
      <c r="F58" s="313"/>
      <c r="G58" s="313"/>
      <c r="H58" s="313"/>
      <c r="I58" s="313"/>
      <c r="J58" s="278"/>
      <c r="K58" s="278"/>
      <c r="L58" s="278"/>
    </row>
    <row r="59" spans="1:12" x14ac:dyDescent="0.25">
      <c r="A59" s="293"/>
      <c r="B59" s="376" t="s">
        <v>719</v>
      </c>
      <c r="C59" s="278"/>
      <c r="D59" s="278"/>
      <c r="E59" s="278"/>
      <c r="F59" s="278"/>
      <c r="G59" s="314"/>
      <c r="H59" s="314"/>
      <c r="I59" s="314"/>
      <c r="J59" s="295"/>
      <c r="K59" s="295"/>
      <c r="L59" s="295"/>
    </row>
    <row r="60" spans="1:12" x14ac:dyDescent="0.25">
      <c r="A60" s="293"/>
      <c r="B60" s="376" t="s">
        <v>720</v>
      </c>
      <c r="C60" s="278"/>
      <c r="D60" s="278"/>
      <c r="E60" s="278"/>
      <c r="F60" s="278"/>
      <c r="G60" s="314"/>
      <c r="H60" s="314"/>
      <c r="I60" s="314"/>
      <c r="J60" s="295"/>
      <c r="K60" s="295"/>
      <c r="L60" s="295"/>
    </row>
    <row r="61" spans="1:12" x14ac:dyDescent="0.25">
      <c r="A61" s="293"/>
      <c r="B61" s="376" t="s">
        <v>721</v>
      </c>
      <c r="C61" s="315"/>
      <c r="D61" s="316"/>
      <c r="E61" s="278"/>
      <c r="F61" s="278"/>
      <c r="G61" s="314"/>
      <c r="H61" s="314"/>
      <c r="I61" s="314"/>
      <c r="J61" s="295"/>
      <c r="K61" s="295"/>
      <c r="L61" s="295"/>
    </row>
    <row r="62" spans="1:12" x14ac:dyDescent="0.25">
      <c r="A62" s="261"/>
      <c r="B62" s="306"/>
      <c r="C62" s="278"/>
      <c r="D62" s="278"/>
      <c r="E62" s="278"/>
      <c r="F62" s="278"/>
      <c r="G62" s="314"/>
      <c r="H62" s="314"/>
      <c r="I62" s="314"/>
      <c r="J62" s="295"/>
      <c r="K62" s="295"/>
      <c r="L62" s="295"/>
    </row>
    <row r="63" spans="1:12" x14ac:dyDescent="0.25">
      <c r="A63" s="261"/>
      <c r="B63" s="263"/>
      <c r="C63" s="267"/>
      <c r="D63" s="255"/>
      <c r="E63" s="253"/>
      <c r="F63" s="253"/>
      <c r="J63" s="274"/>
      <c r="K63" s="274"/>
      <c r="L63" s="274"/>
    </row>
    <row r="64" spans="1:12" x14ac:dyDescent="0.25">
      <c r="A64" s="261"/>
      <c r="B64" s="263"/>
      <c r="C64" s="267"/>
      <c r="D64" s="268"/>
      <c r="E64" s="253"/>
      <c r="F64" s="253"/>
      <c r="J64" s="274"/>
      <c r="K64" s="274"/>
      <c r="L64" s="274"/>
    </row>
    <row r="65" spans="1:12" x14ac:dyDescent="0.25">
      <c r="A65" s="261"/>
      <c r="B65" s="266"/>
      <c r="C65" s="263"/>
      <c r="D65" s="263"/>
      <c r="E65" s="263"/>
      <c r="F65" s="263"/>
      <c r="J65" s="274"/>
      <c r="K65" s="274"/>
      <c r="L65" s="274"/>
    </row>
    <row r="66" spans="1:12" x14ac:dyDescent="0.25">
      <c r="A66" s="263"/>
      <c r="B66" s="263"/>
      <c r="C66" s="267"/>
      <c r="D66" s="255"/>
      <c r="E66" s="263"/>
      <c r="F66" s="263"/>
      <c r="J66" s="274"/>
      <c r="K66" s="274"/>
      <c r="L66" s="274"/>
    </row>
    <row r="67" spans="1:12" x14ac:dyDescent="0.25">
      <c r="A67" s="263"/>
      <c r="B67" s="263"/>
      <c r="C67" s="267"/>
      <c r="D67" s="268"/>
      <c r="E67" s="263"/>
      <c r="F67" s="263"/>
      <c r="J67" s="274"/>
      <c r="K67" s="274"/>
      <c r="L67" s="274"/>
    </row>
    <row r="68" spans="1:12" x14ac:dyDescent="0.25">
      <c r="A68" s="263"/>
      <c r="B68" s="266"/>
      <c r="C68" s="263"/>
      <c r="D68" s="263"/>
      <c r="E68" s="263"/>
      <c r="F68" s="263"/>
      <c r="J68" s="274"/>
      <c r="K68" s="274"/>
      <c r="L68" s="274"/>
    </row>
    <row r="69" spans="1:12" x14ac:dyDescent="0.25">
      <c r="J69" s="274"/>
      <c r="K69" s="274"/>
      <c r="L69" s="274"/>
    </row>
    <row r="70" spans="1:12" x14ac:dyDescent="0.25">
      <c r="J70" s="274"/>
      <c r="K70" s="274"/>
      <c r="L70" s="274"/>
    </row>
    <row r="71" spans="1:12" x14ac:dyDescent="0.25">
      <c r="J71" s="274"/>
      <c r="K71" s="274"/>
      <c r="L71" s="274"/>
    </row>
    <row r="72" spans="1:12" x14ac:dyDescent="0.25">
      <c r="J72" s="274"/>
      <c r="K72" s="274"/>
      <c r="L72" s="274"/>
    </row>
    <row r="73" spans="1:12" x14ac:dyDescent="0.25">
      <c r="J73" s="274"/>
      <c r="K73" s="274"/>
      <c r="L73" s="274"/>
    </row>
    <row r="74" spans="1:12" x14ac:dyDescent="0.25">
      <c r="J74" s="274"/>
      <c r="K74" s="274"/>
      <c r="L74" s="274"/>
    </row>
    <row r="75" spans="1:12" x14ac:dyDescent="0.25">
      <c r="J75" s="274"/>
      <c r="K75" s="274"/>
      <c r="L75" s="274"/>
    </row>
    <row r="76" spans="1:12" x14ac:dyDescent="0.25">
      <c r="J76" s="274"/>
      <c r="K76" s="274"/>
      <c r="L76" s="274"/>
    </row>
    <row r="77" spans="1:12" x14ac:dyDescent="0.25">
      <c r="J77" s="274"/>
      <c r="K77" s="274"/>
      <c r="L77" s="274"/>
    </row>
    <row r="78" spans="1:12" x14ac:dyDescent="0.25">
      <c r="J78" s="274"/>
      <c r="K78" s="274"/>
      <c r="L78" s="274"/>
    </row>
    <row r="79" spans="1:12" x14ac:dyDescent="0.25">
      <c r="J79" s="274"/>
      <c r="K79" s="274"/>
      <c r="L79" s="274"/>
    </row>
    <row r="80" spans="1:12" x14ac:dyDescent="0.25">
      <c r="J80" s="274"/>
      <c r="K80" s="274"/>
      <c r="L80" s="274"/>
    </row>
    <row r="81" spans="10:12" x14ac:dyDescent="0.25">
      <c r="J81" s="274"/>
      <c r="K81" s="274"/>
      <c r="L81" s="274"/>
    </row>
    <row r="82" spans="10:12" x14ac:dyDescent="0.25">
      <c r="J82" s="274"/>
      <c r="K82" s="274"/>
      <c r="L82" s="274"/>
    </row>
    <row r="83" spans="10:12" x14ac:dyDescent="0.25">
      <c r="J83" s="274"/>
      <c r="K83" s="274"/>
      <c r="L83" s="274"/>
    </row>
    <row r="84" spans="10:12" x14ac:dyDescent="0.25">
      <c r="J84" s="274"/>
      <c r="K84" s="274"/>
      <c r="L84" s="274"/>
    </row>
    <row r="85" spans="10:12" x14ac:dyDescent="0.25">
      <c r="J85" s="274"/>
      <c r="K85" s="274"/>
      <c r="L85" s="274"/>
    </row>
    <row r="86" spans="10:12" x14ac:dyDescent="0.25">
      <c r="J86" s="274"/>
      <c r="K86" s="274"/>
      <c r="L86" s="274"/>
    </row>
    <row r="87" spans="10:12" x14ac:dyDescent="0.25">
      <c r="J87" s="274"/>
      <c r="K87" s="274"/>
      <c r="L87" s="274"/>
    </row>
    <row r="88" spans="10:12" x14ac:dyDescent="0.25">
      <c r="J88" s="274"/>
      <c r="K88" s="274"/>
      <c r="L88" s="274"/>
    </row>
    <row r="89" spans="10:12" x14ac:dyDescent="0.25">
      <c r="J89" s="274"/>
      <c r="K89" s="274"/>
      <c r="L89" s="274"/>
    </row>
    <row r="90" spans="10:12" x14ac:dyDescent="0.25">
      <c r="J90" s="274"/>
      <c r="K90" s="274"/>
      <c r="L90" s="274"/>
    </row>
    <row r="91" spans="10:12" x14ac:dyDescent="0.25">
      <c r="J91" s="274"/>
      <c r="K91" s="274"/>
      <c r="L91" s="274"/>
    </row>
    <row r="92" spans="10:12" x14ac:dyDescent="0.25">
      <c r="J92" s="274"/>
      <c r="K92" s="274"/>
      <c r="L92" s="274"/>
    </row>
    <row r="93" spans="10:12" x14ac:dyDescent="0.25">
      <c r="J93" s="274"/>
      <c r="K93" s="274"/>
      <c r="L93" s="274"/>
    </row>
    <row r="94" spans="10:12" x14ac:dyDescent="0.25">
      <c r="J94" s="274"/>
      <c r="K94" s="274"/>
      <c r="L94" s="274"/>
    </row>
    <row r="95" spans="10:12" x14ac:dyDescent="0.25">
      <c r="J95" s="274"/>
      <c r="K95" s="274"/>
      <c r="L95" s="274"/>
    </row>
    <row r="96" spans="10:12" x14ac:dyDescent="0.25">
      <c r="J96" s="274"/>
      <c r="K96" s="274"/>
      <c r="L96" s="274"/>
    </row>
    <row r="97" spans="10:12" x14ac:dyDescent="0.25">
      <c r="J97" s="274"/>
      <c r="K97" s="274"/>
      <c r="L97" s="274"/>
    </row>
  </sheetData>
  <mergeCells count="2">
    <mergeCell ref="B5:J5"/>
    <mergeCell ref="D13:I13"/>
  </mergeCells>
  <printOptions horizontalCentered="1"/>
  <pageMargins left="0.25" right="0.25" top="0.5" bottom="0.5" header="0.25" footer="0.25"/>
  <pageSetup scale="58" orientation="landscape"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zoomScale="80" zoomScaleNormal="80" workbookViewId="0"/>
  </sheetViews>
  <sheetFormatPr defaultColWidth="14.5703125" defaultRowHeight="15" x14ac:dyDescent="0.25"/>
  <cols>
    <col min="1" max="1" width="5.7109375" style="314" customWidth="1"/>
    <col min="2" max="2" width="49" style="314" customWidth="1"/>
    <col min="3" max="3" width="8.7109375" style="314" customWidth="1"/>
    <col min="4" max="9" width="15.7109375" style="314" customWidth="1"/>
    <col min="10" max="10" width="16.42578125" style="314" customWidth="1"/>
    <col min="11" max="11" width="17.28515625" style="314" customWidth="1"/>
    <col min="12" max="12" width="18.7109375" style="314" customWidth="1"/>
    <col min="13" max="13" width="15.7109375" style="314" customWidth="1"/>
    <col min="14" max="14" width="17.28515625" style="314" customWidth="1"/>
    <col min="15" max="15" width="30.5703125" style="314" customWidth="1"/>
    <col min="16" max="16" width="5.7109375" style="314" customWidth="1"/>
    <col min="17" max="16384" width="14.5703125" style="314"/>
  </cols>
  <sheetData>
    <row r="1" spans="1:17" ht="15.75" x14ac:dyDescent="0.25">
      <c r="A1" s="317"/>
      <c r="B1" s="318" t="s">
        <v>0</v>
      </c>
      <c r="C1" s="319"/>
      <c r="D1" s="319"/>
      <c r="E1" s="319"/>
      <c r="F1" s="319"/>
      <c r="G1" s="319"/>
      <c r="H1" s="319"/>
      <c r="I1" s="319"/>
      <c r="J1" s="319"/>
      <c r="K1" s="319"/>
      <c r="L1" s="319"/>
      <c r="M1" s="319"/>
      <c r="N1" s="319"/>
      <c r="O1" s="319"/>
    </row>
    <row r="2" spans="1:17" x14ac:dyDescent="0.25">
      <c r="A2" s="320"/>
      <c r="B2" s="318" t="s">
        <v>761</v>
      </c>
      <c r="C2" s="319"/>
      <c r="D2" s="319"/>
      <c r="E2" s="319"/>
      <c r="F2" s="319"/>
      <c r="G2" s="319"/>
      <c r="H2" s="319"/>
      <c r="I2" s="319"/>
      <c r="J2" s="319"/>
      <c r="K2" s="319"/>
      <c r="L2" s="319"/>
      <c r="M2" s="319"/>
      <c r="N2" s="319"/>
      <c r="O2" s="319"/>
    </row>
    <row r="3" spans="1:17" x14ac:dyDescent="0.25">
      <c r="A3" s="320"/>
      <c r="B3" s="289" t="s">
        <v>652</v>
      </c>
      <c r="C3" s="319"/>
      <c r="D3" s="319"/>
      <c r="E3" s="319"/>
      <c r="F3" s="319"/>
      <c r="G3" s="319"/>
      <c r="H3" s="319"/>
      <c r="I3" s="319"/>
      <c r="J3" s="319"/>
      <c r="K3" s="319"/>
      <c r="L3" s="319"/>
      <c r="M3" s="319"/>
      <c r="N3" s="319"/>
      <c r="O3" s="319"/>
    </row>
    <row r="4" spans="1:17" x14ac:dyDescent="0.25">
      <c r="A4" s="321"/>
      <c r="B4" s="322" t="s">
        <v>1090</v>
      </c>
      <c r="C4" s="323"/>
      <c r="D4" s="323"/>
      <c r="E4" s="323"/>
      <c r="F4" s="323"/>
      <c r="G4" s="323"/>
      <c r="H4" s="323"/>
      <c r="I4" s="323"/>
      <c r="J4" s="323"/>
      <c r="K4" s="323"/>
      <c r="L4" s="323"/>
      <c r="M4" s="323"/>
      <c r="N4" s="323"/>
      <c r="O4" s="324"/>
      <c r="P4" s="325"/>
      <c r="Q4" s="325"/>
    </row>
    <row r="5" spans="1:17" x14ac:dyDescent="0.25">
      <c r="A5" s="321"/>
      <c r="B5" s="547" t="s">
        <v>4</v>
      </c>
      <c r="C5" s="547"/>
      <c r="D5" s="547"/>
      <c r="E5" s="547"/>
      <c r="F5" s="547"/>
      <c r="G5" s="547"/>
      <c r="H5" s="547"/>
      <c r="I5" s="547"/>
      <c r="J5" s="547"/>
      <c r="K5" s="547"/>
      <c r="L5" s="547"/>
      <c r="M5" s="547"/>
      <c r="N5" s="547"/>
      <c r="O5" s="547"/>
      <c r="P5" s="325"/>
      <c r="Q5" s="325"/>
    </row>
    <row r="6" spans="1:17" x14ac:dyDescent="0.25">
      <c r="A6" s="321"/>
      <c r="B6" s="289"/>
      <c r="C6" s="342"/>
      <c r="D6" s="342"/>
      <c r="E6" s="342"/>
      <c r="F6" s="342"/>
      <c r="G6" s="342"/>
      <c r="H6" s="342"/>
      <c r="I6" s="342"/>
      <c r="J6" s="342"/>
      <c r="K6" s="342"/>
      <c r="L6" s="342"/>
      <c r="M6" s="342"/>
      <c r="N6" s="342"/>
      <c r="O6" s="343"/>
      <c r="P6" s="325"/>
      <c r="Q6" s="325"/>
    </row>
    <row r="7" spans="1:17" x14ac:dyDescent="0.25">
      <c r="A7" s="278"/>
      <c r="B7" s="344"/>
      <c r="C7" s="344"/>
      <c r="D7" s="278"/>
      <c r="E7" s="278"/>
      <c r="F7" s="278"/>
      <c r="G7" s="278"/>
      <c r="H7" s="278"/>
      <c r="I7" s="278"/>
      <c r="J7" s="278"/>
      <c r="K7" s="278"/>
      <c r="L7" s="295"/>
      <c r="M7" s="316" t="s">
        <v>653</v>
      </c>
      <c r="N7" s="328" t="s">
        <v>1091</v>
      </c>
      <c r="O7" s="329"/>
      <c r="P7" s="313"/>
      <c r="Q7" s="313"/>
    </row>
    <row r="8" spans="1:17" x14ac:dyDescent="0.25">
      <c r="A8" s="278"/>
      <c r="B8" s="278"/>
      <c r="C8" s="278"/>
      <c r="D8" s="278"/>
      <c r="E8" s="278"/>
      <c r="F8" s="278"/>
      <c r="G8" s="278"/>
      <c r="H8" s="278"/>
      <c r="I8" s="278"/>
      <c r="J8" s="278"/>
      <c r="K8" s="278"/>
      <c r="L8" s="278"/>
      <c r="M8" s="278"/>
      <c r="N8" s="278"/>
      <c r="O8" s="329"/>
      <c r="P8" s="313"/>
      <c r="Q8" s="313"/>
    </row>
    <row r="9" spans="1:17" x14ac:dyDescent="0.25">
      <c r="A9" s="294"/>
      <c r="B9" s="330" t="s">
        <v>654</v>
      </c>
      <c r="C9" s="330" t="s">
        <v>655</v>
      </c>
      <c r="D9" s="330" t="s">
        <v>656</v>
      </c>
      <c r="E9" s="330" t="s">
        <v>657</v>
      </c>
      <c r="F9" s="330" t="s">
        <v>658</v>
      </c>
      <c r="G9" s="330" t="s">
        <v>659</v>
      </c>
      <c r="H9" s="330" t="s">
        <v>660</v>
      </c>
      <c r="I9" s="330" t="s">
        <v>661</v>
      </c>
      <c r="J9" s="330" t="s">
        <v>662</v>
      </c>
      <c r="K9" s="330" t="s">
        <v>663</v>
      </c>
      <c r="L9" s="330" t="s">
        <v>664</v>
      </c>
      <c r="M9" s="330" t="s">
        <v>665</v>
      </c>
      <c r="N9" s="330" t="s">
        <v>666</v>
      </c>
      <c r="O9" s="331"/>
      <c r="P9" s="332"/>
      <c r="Q9" s="332"/>
    </row>
    <row r="10" spans="1:17" ht="15.75" thickBot="1" x14ac:dyDescent="0.3">
      <c r="A10" s="278"/>
      <c r="B10" s="294"/>
      <c r="C10" s="294"/>
      <c r="D10" s="294"/>
      <c r="E10" s="294"/>
      <c r="F10" s="294"/>
      <c r="G10" s="294"/>
      <c r="H10" s="294"/>
      <c r="I10" s="294"/>
      <c r="J10" s="294"/>
      <c r="K10" s="294"/>
      <c r="L10" s="294"/>
      <c r="M10" s="294"/>
      <c r="N10" s="294"/>
      <c r="O10" s="331"/>
      <c r="P10" s="331"/>
      <c r="Q10" s="331"/>
    </row>
    <row r="11" spans="1:17" ht="15.75" thickBot="1" x14ac:dyDescent="0.3">
      <c r="A11" s="278"/>
      <c r="B11" s="294"/>
      <c r="C11" s="294"/>
      <c r="D11" s="333"/>
      <c r="E11" s="333"/>
      <c r="F11" s="333"/>
      <c r="G11" s="333"/>
      <c r="H11" s="333"/>
      <c r="I11" s="333"/>
      <c r="J11" s="369" t="s">
        <v>280</v>
      </c>
      <c r="K11" s="359" t="s">
        <v>667</v>
      </c>
      <c r="L11" s="334" t="s">
        <v>762</v>
      </c>
      <c r="M11" s="334" t="s">
        <v>669</v>
      </c>
      <c r="N11" s="334" t="s">
        <v>669</v>
      </c>
      <c r="O11" s="331"/>
      <c r="P11" s="331"/>
      <c r="Q11" s="331"/>
    </row>
    <row r="12" spans="1:17" ht="72.75" customHeight="1" thickBot="1" x14ac:dyDescent="0.3">
      <c r="A12" s="335" t="s">
        <v>670</v>
      </c>
      <c r="B12" s="361" t="s">
        <v>671</v>
      </c>
      <c r="C12" s="336" t="s">
        <v>672</v>
      </c>
      <c r="D12" s="337" t="s">
        <v>673</v>
      </c>
      <c r="E12" s="337" t="s">
        <v>674</v>
      </c>
      <c r="F12" s="337" t="s">
        <v>675</v>
      </c>
      <c r="G12" s="337" t="s">
        <v>676</v>
      </c>
      <c r="H12" s="338" t="s">
        <v>677</v>
      </c>
      <c r="I12" s="337" t="s">
        <v>678</v>
      </c>
      <c r="J12" s="337" t="s">
        <v>679</v>
      </c>
      <c r="K12" s="337" t="s">
        <v>680</v>
      </c>
      <c r="L12" s="338" t="s">
        <v>681</v>
      </c>
      <c r="M12" s="337" t="s">
        <v>682</v>
      </c>
      <c r="N12" s="337" t="s">
        <v>683</v>
      </c>
      <c r="O12" s="361" t="s">
        <v>8</v>
      </c>
      <c r="P12" s="335" t="s">
        <v>670</v>
      </c>
      <c r="Q12" s="339"/>
    </row>
    <row r="13" spans="1:17" x14ac:dyDescent="0.25">
      <c r="A13" s="293">
        <v>1</v>
      </c>
      <c r="B13" s="278" t="s">
        <v>684</v>
      </c>
      <c r="C13" s="300"/>
      <c r="D13" s="278"/>
      <c r="E13" s="278"/>
      <c r="F13" s="278"/>
      <c r="G13" s="278"/>
      <c r="H13" s="278"/>
      <c r="I13" s="278"/>
      <c r="J13" s="278"/>
      <c r="K13" s="278"/>
      <c r="L13" s="278"/>
      <c r="M13" s="278"/>
      <c r="N13" s="278"/>
      <c r="O13" s="305"/>
      <c r="P13" s="293">
        <v>1</v>
      </c>
      <c r="Q13" s="313"/>
    </row>
    <row r="14" spans="1:17" x14ac:dyDescent="0.25">
      <c r="A14" s="293">
        <f t="shared" ref="A14:A44" si="0">+A13+1</f>
        <v>2</v>
      </c>
      <c r="B14" s="278" t="s">
        <v>685</v>
      </c>
      <c r="C14" s="293"/>
      <c r="D14" s="278"/>
      <c r="E14" s="278"/>
      <c r="F14" s="283"/>
      <c r="G14" s="283"/>
      <c r="H14" s="283"/>
      <c r="I14" s="283"/>
      <c r="J14" s="278"/>
      <c r="K14" s="278"/>
      <c r="L14" s="278"/>
      <c r="M14" s="278"/>
      <c r="N14" s="278"/>
      <c r="O14" s="294"/>
      <c r="P14" s="293">
        <f t="shared" ref="P14:P44" si="1">+P13+1</f>
        <v>2</v>
      </c>
      <c r="Q14" s="313"/>
    </row>
    <row r="15" spans="1:17" x14ac:dyDescent="0.25">
      <c r="A15" s="293">
        <f t="shared" si="0"/>
        <v>3</v>
      </c>
      <c r="B15" s="278" t="s">
        <v>686</v>
      </c>
      <c r="C15" s="293">
        <v>190</v>
      </c>
      <c r="D15" s="278">
        <f>'Order 864-1'!M15</f>
        <v>0</v>
      </c>
      <c r="E15" s="278">
        <f>'Order 864-1'!N15</f>
        <v>0</v>
      </c>
      <c r="F15" s="283"/>
      <c r="G15" s="283"/>
      <c r="H15" s="283"/>
      <c r="I15" s="283"/>
      <c r="J15" s="278">
        <f>'Order 864-1'!J15+H15+I15</f>
        <v>0</v>
      </c>
      <c r="K15" s="278">
        <f t="shared" ref="K15:K17" si="2">SUM(D15:I15)</f>
        <v>0</v>
      </c>
      <c r="L15" s="278">
        <f>'Order 864-4'!I21</f>
        <v>0</v>
      </c>
      <c r="M15" s="278">
        <f>IF(SUM($K$15:$L$17)&lt;0,0,SUM($K15:$L15))</f>
        <v>0</v>
      </c>
      <c r="N15" s="278">
        <f>IF(SUM($K$15:$L$17)&lt;0,SUM($K15:$L15),0)</f>
        <v>0</v>
      </c>
      <c r="O15" s="294" t="s">
        <v>280</v>
      </c>
      <c r="P15" s="293">
        <f t="shared" si="1"/>
        <v>3</v>
      </c>
      <c r="Q15" s="313"/>
    </row>
    <row r="16" spans="1:17" x14ac:dyDescent="0.25">
      <c r="A16" s="293">
        <f t="shared" si="0"/>
        <v>4</v>
      </c>
      <c r="B16" s="278" t="s">
        <v>687</v>
      </c>
      <c r="C16" s="293">
        <v>190</v>
      </c>
      <c r="D16" s="278">
        <f>'Order 864-1'!M16</f>
        <v>0</v>
      </c>
      <c r="E16" s="278">
        <f>'Order 864-1'!N16</f>
        <v>0</v>
      </c>
      <c r="F16" s="283"/>
      <c r="G16" s="283"/>
      <c r="H16" s="283"/>
      <c r="I16" s="283"/>
      <c r="J16" s="278">
        <f>'Order 864-1'!J16+H16+I16</f>
        <v>0</v>
      </c>
      <c r="K16" s="278">
        <f t="shared" si="2"/>
        <v>0</v>
      </c>
      <c r="L16" s="278">
        <f>'Order 864-4'!I23</f>
        <v>0</v>
      </c>
      <c r="M16" s="278">
        <f>IF(SUM($K$15:$L$17)&lt;0,0,SUM($K16:$L16))</f>
        <v>0</v>
      </c>
      <c r="N16" s="278">
        <f>IF(SUM($K$15:$L$17)&lt;0,SUM($K16:$L16),0)</f>
        <v>0</v>
      </c>
      <c r="O16" s="294" t="s">
        <v>280</v>
      </c>
      <c r="P16" s="293">
        <f t="shared" si="1"/>
        <v>4</v>
      </c>
      <c r="Q16" s="313"/>
    </row>
    <row r="17" spans="1:17" x14ac:dyDescent="0.25">
      <c r="A17" s="293">
        <f t="shared" si="0"/>
        <v>5</v>
      </c>
      <c r="B17" s="278" t="s">
        <v>688</v>
      </c>
      <c r="C17" s="293">
        <v>190</v>
      </c>
      <c r="D17" s="278">
        <f>'Order 864-1'!M17</f>
        <v>0</v>
      </c>
      <c r="E17" s="278">
        <f>'Order 864-1'!N17</f>
        <v>0</v>
      </c>
      <c r="F17" s="283"/>
      <c r="G17" s="283"/>
      <c r="H17" s="283"/>
      <c r="I17" s="283"/>
      <c r="J17" s="278">
        <f>'Order 864-1'!J17+H17+I17</f>
        <v>0</v>
      </c>
      <c r="K17" s="278">
        <f t="shared" si="2"/>
        <v>0</v>
      </c>
      <c r="L17" s="278">
        <f>'Order 864-4'!I26</f>
        <v>0</v>
      </c>
      <c r="M17" s="278">
        <f>IF(SUM($K$15:$L$17)&lt;0,0,SUM($K17:$L17))</f>
        <v>0</v>
      </c>
      <c r="N17" s="278">
        <f>IF(SUM($K$15:$L$17)&lt;0,SUM($K17:$L17),0)</f>
        <v>0</v>
      </c>
      <c r="O17" s="294" t="s">
        <v>280</v>
      </c>
      <c r="P17" s="293">
        <f t="shared" si="1"/>
        <v>5</v>
      </c>
      <c r="Q17" s="313"/>
    </row>
    <row r="18" spans="1:17" x14ac:dyDescent="0.25">
      <c r="A18" s="293">
        <f t="shared" si="0"/>
        <v>6</v>
      </c>
      <c r="B18" s="278" t="s">
        <v>689</v>
      </c>
      <c r="C18" s="293"/>
      <c r="D18" s="278"/>
      <c r="E18" s="278"/>
      <c r="F18" s="283"/>
      <c r="G18" s="283"/>
      <c r="H18" s="283"/>
      <c r="I18" s="283"/>
      <c r="J18" s="278">
        <f>'Order 864-1'!J18+H18+I18</f>
        <v>0</v>
      </c>
      <c r="K18" s="278"/>
      <c r="L18" s="278"/>
      <c r="M18" s="278"/>
      <c r="N18" s="278"/>
      <c r="O18" s="294"/>
      <c r="P18" s="293">
        <f t="shared" si="1"/>
        <v>6</v>
      </c>
      <c r="Q18" s="313"/>
    </row>
    <row r="19" spans="1:17" x14ac:dyDescent="0.25">
      <c r="A19" s="293">
        <f t="shared" si="0"/>
        <v>7</v>
      </c>
      <c r="B19" s="278" t="s">
        <v>690</v>
      </c>
      <c r="C19" s="293">
        <v>190</v>
      </c>
      <c r="D19" s="278">
        <f>'Order 864-1'!M19</f>
        <v>0</v>
      </c>
      <c r="E19" s="278">
        <f>'Order 864-1'!N19</f>
        <v>0</v>
      </c>
      <c r="F19" s="283"/>
      <c r="G19" s="283"/>
      <c r="H19" s="283"/>
      <c r="I19" s="283"/>
      <c r="J19" s="278">
        <f>'Order 864-1'!J19+H19+I19</f>
        <v>0</v>
      </c>
      <c r="K19" s="278">
        <f t="shared" ref="K19" si="3">SUM(D19:I19)</f>
        <v>0</v>
      </c>
      <c r="L19" s="278">
        <f>'Order 864-4'!I23</f>
        <v>0</v>
      </c>
      <c r="M19" s="278">
        <f>IF(SUM($K$19:$L$19)&lt;0,0,SUM($K19:$L19))</f>
        <v>0</v>
      </c>
      <c r="N19" s="278">
        <f>IF(SUM($K$19:$L$19)&lt;0,SUM($K19:$L19),0)</f>
        <v>0</v>
      </c>
      <c r="O19" s="294" t="s">
        <v>280</v>
      </c>
      <c r="P19" s="293">
        <f t="shared" si="1"/>
        <v>7</v>
      </c>
      <c r="Q19" s="313"/>
    </row>
    <row r="20" spans="1:17" x14ac:dyDescent="0.25">
      <c r="A20" s="293">
        <f t="shared" si="0"/>
        <v>8</v>
      </c>
      <c r="B20" s="278" t="s">
        <v>691</v>
      </c>
      <c r="C20" s="293"/>
      <c r="D20" s="278"/>
      <c r="E20" s="278"/>
      <c r="F20" s="283"/>
      <c r="G20" s="283"/>
      <c r="H20" s="283"/>
      <c r="I20" s="283"/>
      <c r="J20" s="278">
        <f>'Order 864-1'!J20+H20+I20</f>
        <v>0</v>
      </c>
      <c r="K20" s="278"/>
      <c r="L20" s="278"/>
      <c r="M20" s="278"/>
      <c r="N20" s="278"/>
      <c r="O20" s="294"/>
      <c r="P20" s="293">
        <f t="shared" si="1"/>
        <v>8</v>
      </c>
      <c r="Q20" s="313"/>
    </row>
    <row r="21" spans="1:17" x14ac:dyDescent="0.25">
      <c r="A21" s="293">
        <f t="shared" si="0"/>
        <v>9</v>
      </c>
      <c r="B21" s="278" t="s">
        <v>692</v>
      </c>
      <c r="C21" s="293">
        <v>283</v>
      </c>
      <c r="D21" s="278">
        <f>'Order 864-1'!M21</f>
        <v>0</v>
      </c>
      <c r="E21" s="278">
        <f>'Order 864-1'!N21</f>
        <v>0</v>
      </c>
      <c r="F21" s="283"/>
      <c r="G21" s="283"/>
      <c r="H21" s="283"/>
      <c r="I21" s="283"/>
      <c r="J21" s="278">
        <f>'Order 864-1'!J21+H21+I21</f>
        <v>0</v>
      </c>
      <c r="K21" s="278">
        <f t="shared" ref="K21:K22" si="4">SUM(D21:I21)</f>
        <v>0</v>
      </c>
      <c r="L21" s="278">
        <f>'Order 864-4'!I26</f>
        <v>0</v>
      </c>
      <c r="M21" s="278">
        <f>IF(SUM($K$21:$L$22)&lt;0,0,SUM($K21:$L21))</f>
        <v>0</v>
      </c>
      <c r="N21" s="278">
        <f>IF(SUM($K$21:$L$22)&lt;0,SUM($K21:$L21),0)</f>
        <v>0</v>
      </c>
      <c r="O21" s="294" t="s">
        <v>280</v>
      </c>
      <c r="P21" s="293">
        <f t="shared" si="1"/>
        <v>9</v>
      </c>
      <c r="Q21" s="313"/>
    </row>
    <row r="22" spans="1:17" x14ac:dyDescent="0.25">
      <c r="A22" s="293">
        <f t="shared" si="0"/>
        <v>10</v>
      </c>
      <c r="B22" s="278" t="s">
        <v>693</v>
      </c>
      <c r="C22" s="293">
        <v>283</v>
      </c>
      <c r="D22" s="278">
        <f>'Order 864-1'!M22</f>
        <v>0</v>
      </c>
      <c r="E22" s="278">
        <f>'Order 864-1'!N22</f>
        <v>0</v>
      </c>
      <c r="F22" s="283"/>
      <c r="G22" s="283"/>
      <c r="H22" s="283"/>
      <c r="I22" s="283"/>
      <c r="J22" s="278">
        <f>'Order 864-1'!J22+H22+I22</f>
        <v>0</v>
      </c>
      <c r="K22" s="278">
        <f t="shared" si="4"/>
        <v>0</v>
      </c>
      <c r="L22" s="278">
        <f>'Order 864-4'!I27</f>
        <v>0</v>
      </c>
      <c r="M22" s="278">
        <f>IF(SUM($K$21:$L$22)&lt;0,0,SUM($K22:$L22))</f>
        <v>0</v>
      </c>
      <c r="N22" s="278">
        <f>IF(SUM($K$21:$L$22)&lt;0,SUM($K22:$L22),0)</f>
        <v>0</v>
      </c>
      <c r="O22" s="294" t="s">
        <v>280</v>
      </c>
      <c r="P22" s="293">
        <f t="shared" si="1"/>
        <v>10</v>
      </c>
      <c r="Q22" s="313"/>
    </row>
    <row r="23" spans="1:17" x14ac:dyDescent="0.25">
      <c r="A23" s="293">
        <f t="shared" si="0"/>
        <v>11</v>
      </c>
      <c r="B23" s="294"/>
      <c r="C23" s="295"/>
      <c r="D23" s="345"/>
      <c r="E23" s="345"/>
      <c r="F23" s="345"/>
      <c r="G23" s="345"/>
      <c r="H23" s="345"/>
      <c r="I23" s="345"/>
      <c r="J23" s="345"/>
      <c r="K23" s="345"/>
      <c r="L23" s="345"/>
      <c r="M23" s="345"/>
      <c r="N23" s="345"/>
      <c r="O23" s="278"/>
      <c r="P23" s="293">
        <f t="shared" si="1"/>
        <v>11</v>
      </c>
      <c r="Q23" s="313"/>
    </row>
    <row r="24" spans="1:17" ht="15.75" thickBot="1" x14ac:dyDescent="0.3">
      <c r="A24" s="293">
        <f t="shared" si="0"/>
        <v>12</v>
      </c>
      <c r="B24" s="294" t="s">
        <v>694</v>
      </c>
      <c r="C24" s="326"/>
      <c r="D24" s="276">
        <f>SUM(D14:D22)</f>
        <v>0</v>
      </c>
      <c r="E24" s="276">
        <f t="shared" ref="E24:L24" si="5">SUM(E14:E22)</f>
        <v>0</v>
      </c>
      <c r="F24" s="276">
        <f t="shared" si="5"/>
        <v>0</v>
      </c>
      <c r="G24" s="276">
        <f t="shared" si="5"/>
        <v>0</v>
      </c>
      <c r="H24" s="276">
        <f t="shared" si="5"/>
        <v>0</v>
      </c>
      <c r="I24" s="276">
        <f t="shared" si="5"/>
        <v>0</v>
      </c>
      <c r="J24" s="276">
        <f t="shared" ref="J24" si="6">SUM(J14:J22)</f>
        <v>0</v>
      </c>
      <c r="K24" s="276">
        <f t="shared" si="5"/>
        <v>0</v>
      </c>
      <c r="L24" s="276">
        <f t="shared" si="5"/>
        <v>0</v>
      </c>
      <c r="M24" s="276">
        <f t="shared" ref="M24:N24" si="7">SUM(M14:M22)</f>
        <v>0</v>
      </c>
      <c r="N24" s="276">
        <f t="shared" si="7"/>
        <v>0</v>
      </c>
      <c r="O24" s="294" t="s">
        <v>695</v>
      </c>
      <c r="P24" s="293">
        <f t="shared" si="1"/>
        <v>12</v>
      </c>
      <c r="Q24" s="313"/>
    </row>
    <row r="25" spans="1:17" ht="15.75" thickTop="1" x14ac:dyDescent="0.25">
      <c r="A25" s="293">
        <f t="shared" si="0"/>
        <v>13</v>
      </c>
      <c r="B25" s="278"/>
      <c r="C25" s="278"/>
      <c r="D25" s="298"/>
      <c r="E25" s="298"/>
      <c r="F25" s="298"/>
      <c r="G25" s="298"/>
      <c r="H25" s="298"/>
      <c r="I25" s="298"/>
      <c r="J25" s="298"/>
      <c r="K25" s="298"/>
      <c r="L25" s="298"/>
      <c r="M25" s="298"/>
      <c r="N25" s="298"/>
      <c r="O25" s="278"/>
      <c r="P25" s="293">
        <f t="shared" si="1"/>
        <v>13</v>
      </c>
      <c r="Q25" s="313"/>
    </row>
    <row r="26" spans="1:17" x14ac:dyDescent="0.25">
      <c r="A26" s="293">
        <f t="shared" si="0"/>
        <v>14</v>
      </c>
      <c r="B26" s="278" t="s">
        <v>696</v>
      </c>
      <c r="C26" s="299"/>
      <c r="D26" s="298"/>
      <c r="E26" s="298"/>
      <c r="F26" s="298"/>
      <c r="G26" s="298"/>
      <c r="H26" s="298"/>
      <c r="I26" s="298"/>
      <c r="J26" s="298"/>
      <c r="K26" s="298"/>
      <c r="L26" s="298"/>
      <c r="M26" s="298"/>
      <c r="N26" s="298"/>
      <c r="O26" s="278"/>
      <c r="P26" s="293">
        <f t="shared" si="1"/>
        <v>14</v>
      </c>
      <c r="Q26" s="313"/>
    </row>
    <row r="27" spans="1:17" x14ac:dyDescent="0.25">
      <c r="A27" s="293">
        <f t="shared" si="0"/>
        <v>15</v>
      </c>
      <c r="B27" s="278" t="s">
        <v>697</v>
      </c>
      <c r="C27" s="293">
        <v>190</v>
      </c>
      <c r="D27" s="278">
        <f>'Order 864-1'!M27</f>
        <v>0</v>
      </c>
      <c r="E27" s="278">
        <f>'Order 864-1'!N27</f>
        <v>0</v>
      </c>
      <c r="F27" s="283">
        <v>0</v>
      </c>
      <c r="G27" s="283"/>
      <c r="H27" s="283">
        <v>0</v>
      </c>
      <c r="I27" s="283"/>
      <c r="J27" s="278">
        <f>'Order 864-1'!J27+F27+H27+I27</f>
        <v>0</v>
      </c>
      <c r="K27" s="278">
        <f>SUM(D27:I27)</f>
        <v>0</v>
      </c>
      <c r="L27" s="278">
        <f>'Order 864-4'!I30</f>
        <v>0</v>
      </c>
      <c r="M27" s="278">
        <f>IF(SUM($K$27:$L$27)&lt;0,0,SUM($K27:$L27))</f>
        <v>0</v>
      </c>
      <c r="N27" s="278">
        <f>IF(SUM($K$27:$L$27)&lt;0,SUM($K27:$L27),0)</f>
        <v>0</v>
      </c>
      <c r="O27" s="294" t="s">
        <v>280</v>
      </c>
      <c r="P27" s="293">
        <f t="shared" si="1"/>
        <v>15</v>
      </c>
      <c r="Q27" s="313"/>
    </row>
    <row r="28" spans="1:17" x14ac:dyDescent="0.25">
      <c r="A28" s="293">
        <f t="shared" si="0"/>
        <v>16</v>
      </c>
      <c r="B28" s="278" t="s">
        <v>698</v>
      </c>
      <c r="C28" s="293"/>
      <c r="D28" s="278"/>
      <c r="E28" s="278"/>
      <c r="F28" s="283"/>
      <c r="G28" s="283"/>
      <c r="H28" s="283"/>
      <c r="I28" s="283"/>
      <c r="J28" s="278">
        <f>'Order 864-1'!J28+H28+I28</f>
        <v>0</v>
      </c>
      <c r="K28" s="278"/>
      <c r="L28" s="278"/>
      <c r="M28" s="278"/>
      <c r="N28" s="278"/>
      <c r="O28" s="294"/>
      <c r="P28" s="293">
        <f t="shared" si="1"/>
        <v>16</v>
      </c>
      <c r="Q28" s="313"/>
    </row>
    <row r="29" spans="1:17" x14ac:dyDescent="0.25">
      <c r="A29" s="293">
        <f t="shared" si="0"/>
        <v>17</v>
      </c>
      <c r="B29" s="278" t="s">
        <v>699</v>
      </c>
      <c r="C29" s="293">
        <v>282</v>
      </c>
      <c r="D29" s="278">
        <f>'Order 864-1'!M29</f>
        <v>0</v>
      </c>
      <c r="E29" s="278">
        <f>'Order 864-1'!N29</f>
        <v>0</v>
      </c>
      <c r="F29" s="283"/>
      <c r="G29" s="283">
        <v>0</v>
      </c>
      <c r="H29" s="283"/>
      <c r="I29" s="283">
        <v>0</v>
      </c>
      <c r="J29" s="278">
        <f>'Order 864-1'!J29+H29+I29</f>
        <v>0</v>
      </c>
      <c r="K29" s="278">
        <f t="shared" ref="K29" si="8">SUM(D29:I29)</f>
        <v>0</v>
      </c>
      <c r="L29" s="278">
        <f>'Order 864-4'!I34</f>
        <v>0</v>
      </c>
      <c r="M29" s="278">
        <f>IF(SUM($K$29:$L$30)&lt;0,0,SUM($K29:$L29))</f>
        <v>0</v>
      </c>
      <c r="N29" s="278">
        <f>IF(SUM($K$29:$L$30)&lt;0,SUM($K29:$L29),0)</f>
        <v>0</v>
      </c>
      <c r="O29" s="294" t="s">
        <v>280</v>
      </c>
      <c r="P29" s="293">
        <f t="shared" si="1"/>
        <v>17</v>
      </c>
      <c r="Q29" s="313"/>
    </row>
    <row r="30" spans="1:17" x14ac:dyDescent="0.25">
      <c r="A30" s="293">
        <f t="shared" si="0"/>
        <v>18</v>
      </c>
      <c r="B30" s="278" t="s">
        <v>700</v>
      </c>
      <c r="C30" s="293">
        <v>282</v>
      </c>
      <c r="D30" s="278">
        <f>'Order 864-1'!M30</f>
        <v>0</v>
      </c>
      <c r="E30" s="278">
        <f>'Order 864-1'!N30</f>
        <v>0</v>
      </c>
      <c r="F30" s="283"/>
      <c r="G30" s="283">
        <v>0</v>
      </c>
      <c r="H30" s="283"/>
      <c r="I30" s="283">
        <v>0</v>
      </c>
      <c r="J30" s="278">
        <f>'Order 864-1'!J30+H30+I30</f>
        <v>0</v>
      </c>
      <c r="K30" s="278">
        <f>SUM(D30:I30)</f>
        <v>0</v>
      </c>
      <c r="L30" s="278">
        <f>'Order 864-4'!I36</f>
        <v>0</v>
      </c>
      <c r="M30" s="278">
        <f>IF(SUM($K$29:$L$30)&lt;0,0,SUM($K30:$L30))</f>
        <v>0</v>
      </c>
      <c r="N30" s="278">
        <f>IF(SUM($K$29:$L$30)&lt;0,SUM($K30:$L30),0)</f>
        <v>0</v>
      </c>
      <c r="O30" s="294" t="s">
        <v>280</v>
      </c>
      <c r="P30" s="293">
        <f t="shared" si="1"/>
        <v>18</v>
      </c>
      <c r="Q30" s="313"/>
    </row>
    <row r="31" spans="1:17" x14ac:dyDescent="0.25">
      <c r="A31" s="293">
        <f t="shared" si="0"/>
        <v>19</v>
      </c>
      <c r="B31" s="294" t="s">
        <v>701</v>
      </c>
      <c r="C31" s="327"/>
      <c r="D31" s="286">
        <f t="shared" ref="D31:N31" si="9">SUM(D27:D30)</f>
        <v>0</v>
      </c>
      <c r="E31" s="286">
        <f t="shared" si="9"/>
        <v>0</v>
      </c>
      <c r="F31" s="286">
        <f t="shared" si="9"/>
        <v>0</v>
      </c>
      <c r="G31" s="286">
        <f t="shared" si="9"/>
        <v>0</v>
      </c>
      <c r="H31" s="286">
        <f t="shared" si="9"/>
        <v>0</v>
      </c>
      <c r="I31" s="286">
        <f t="shared" si="9"/>
        <v>0</v>
      </c>
      <c r="J31" s="286">
        <f t="shared" si="9"/>
        <v>0</v>
      </c>
      <c r="K31" s="286">
        <f t="shared" si="9"/>
        <v>0</v>
      </c>
      <c r="L31" s="286">
        <f t="shared" si="9"/>
        <v>0</v>
      </c>
      <c r="M31" s="286">
        <f t="shared" si="9"/>
        <v>0</v>
      </c>
      <c r="N31" s="286">
        <f t="shared" si="9"/>
        <v>0</v>
      </c>
      <c r="O31" s="294" t="s">
        <v>702</v>
      </c>
      <c r="P31" s="293">
        <f t="shared" si="1"/>
        <v>19</v>
      </c>
      <c r="Q31" s="313"/>
    </row>
    <row r="32" spans="1:17" x14ac:dyDescent="0.25">
      <c r="A32" s="293">
        <f t="shared" si="0"/>
        <v>20</v>
      </c>
      <c r="B32" s="278"/>
      <c r="C32" s="295"/>
      <c r="D32" s="278"/>
      <c r="E32" s="278"/>
      <c r="F32" s="278"/>
      <c r="G32" s="278"/>
      <c r="H32" s="278"/>
      <c r="I32" s="278"/>
      <c r="J32" s="278"/>
      <c r="K32" s="278"/>
      <c r="L32" s="278"/>
      <c r="M32" s="278"/>
      <c r="N32" s="278"/>
      <c r="O32" s="278"/>
      <c r="P32" s="293">
        <f t="shared" si="1"/>
        <v>20</v>
      </c>
      <c r="Q32" s="313"/>
    </row>
    <row r="33" spans="1:17" x14ac:dyDescent="0.25">
      <c r="A33" s="293">
        <f t="shared" si="0"/>
        <v>21</v>
      </c>
      <c r="B33" s="278" t="s">
        <v>703</v>
      </c>
      <c r="C33" s="300"/>
      <c r="D33" s="278"/>
      <c r="E33" s="278"/>
      <c r="F33" s="278"/>
      <c r="G33" s="278"/>
      <c r="H33" s="278"/>
      <c r="I33" s="278"/>
      <c r="J33" s="278"/>
      <c r="K33" s="278"/>
      <c r="L33" s="278"/>
      <c r="M33" s="278"/>
      <c r="N33" s="278"/>
      <c r="O33" s="278"/>
      <c r="P33" s="293">
        <f t="shared" si="1"/>
        <v>21</v>
      </c>
      <c r="Q33" s="313"/>
    </row>
    <row r="34" spans="1:17" x14ac:dyDescent="0.25">
      <c r="A34" s="293">
        <f t="shared" si="0"/>
        <v>22</v>
      </c>
      <c r="B34" s="278" t="s">
        <v>704</v>
      </c>
      <c r="C34" s="293">
        <v>282</v>
      </c>
      <c r="D34" s="278">
        <f>'Order 864-1'!M34</f>
        <v>0</v>
      </c>
      <c r="E34" s="278">
        <f>'Order 864-1'!N34</f>
        <v>0</v>
      </c>
      <c r="F34" s="283"/>
      <c r="G34" s="283">
        <v>0</v>
      </c>
      <c r="H34" s="283"/>
      <c r="I34" s="283">
        <v>0</v>
      </c>
      <c r="J34" s="278">
        <f>'Order 864-1'!J34+H34+I34</f>
        <v>0</v>
      </c>
      <c r="K34" s="278">
        <f t="shared" ref="K34:K36" si="10">SUM(D34:I34)</f>
        <v>0</v>
      </c>
      <c r="L34" s="278">
        <f>'Order 864-4'!I37</f>
        <v>0</v>
      </c>
      <c r="M34" s="278">
        <f>IF(SUM($K$34:$L$34)&lt;0,0,SUM($K34:$L34))</f>
        <v>0</v>
      </c>
      <c r="N34" s="278">
        <f>IF(SUM($K$34:$L$34)&lt;0,SUM($K34:$L34),0)</f>
        <v>0</v>
      </c>
      <c r="O34" s="294" t="s">
        <v>280</v>
      </c>
      <c r="P34" s="293">
        <f t="shared" si="1"/>
        <v>22</v>
      </c>
      <c r="Q34" s="313"/>
    </row>
    <row r="35" spans="1:17" x14ac:dyDescent="0.25">
      <c r="A35" s="293">
        <f t="shared" si="0"/>
        <v>23</v>
      </c>
      <c r="B35" s="278" t="s">
        <v>705</v>
      </c>
      <c r="C35" s="293">
        <v>282</v>
      </c>
      <c r="D35" s="278">
        <f>'Order 864-1'!M35</f>
        <v>0</v>
      </c>
      <c r="E35" s="278">
        <f>'Order 864-1'!N35</f>
        <v>0</v>
      </c>
      <c r="F35" s="283"/>
      <c r="G35" s="283">
        <v>0</v>
      </c>
      <c r="H35" s="283"/>
      <c r="I35" s="283">
        <v>0</v>
      </c>
      <c r="J35" s="278">
        <f>'Order 864-1'!J35+H35+I35</f>
        <v>0</v>
      </c>
      <c r="K35" s="278">
        <f t="shared" si="10"/>
        <v>0</v>
      </c>
      <c r="L35" s="278">
        <f>'Order 864-4'!I38</f>
        <v>0</v>
      </c>
      <c r="M35" s="278">
        <f>IF(SUM($K$35:$L$35)&lt;0,0,SUM($K35:$L35))</f>
        <v>0</v>
      </c>
      <c r="N35" s="278">
        <f>IF(SUM($K$35:$L$35)&lt;0,SUM($K35:$L35),0)</f>
        <v>0</v>
      </c>
      <c r="O35" s="294" t="s">
        <v>280</v>
      </c>
      <c r="P35" s="293">
        <f t="shared" si="1"/>
        <v>23</v>
      </c>
      <c r="Q35" s="313"/>
    </row>
    <row r="36" spans="1:17" x14ac:dyDescent="0.25">
      <c r="A36" s="293">
        <f t="shared" si="0"/>
        <v>24</v>
      </c>
      <c r="B36" s="278" t="s">
        <v>706</v>
      </c>
      <c r="C36" s="301">
        <v>282</v>
      </c>
      <c r="D36" s="278">
        <f>'Order 864-1'!M36</f>
        <v>0</v>
      </c>
      <c r="E36" s="278">
        <f>'Order 864-1'!N36</f>
        <v>0</v>
      </c>
      <c r="F36" s="283">
        <v>0</v>
      </c>
      <c r="G36" s="283"/>
      <c r="H36" s="283">
        <v>0</v>
      </c>
      <c r="I36" s="283"/>
      <c r="J36" s="278">
        <f>'Order 864-1'!J36+H36+I36</f>
        <v>0</v>
      </c>
      <c r="K36" s="278">
        <f t="shared" si="10"/>
        <v>0</v>
      </c>
      <c r="L36" s="278">
        <f>'Order 864-4'!I39</f>
        <v>0</v>
      </c>
      <c r="M36" s="278">
        <f>IF(SUM($K$36:$L$36)&lt;0,0,SUM($K36:$L36))</f>
        <v>0</v>
      </c>
      <c r="N36" s="278">
        <f>IF(SUM($K$36:$L$36)&lt;0,SUM($K36:$L36),0)</f>
        <v>0</v>
      </c>
      <c r="O36" s="294" t="s">
        <v>280</v>
      </c>
      <c r="P36" s="293">
        <f t="shared" si="1"/>
        <v>24</v>
      </c>
      <c r="Q36" s="313"/>
    </row>
    <row r="37" spans="1:17" x14ac:dyDescent="0.25">
      <c r="A37" s="293">
        <f t="shared" si="0"/>
        <v>25</v>
      </c>
      <c r="B37" s="294" t="s">
        <v>701</v>
      </c>
      <c r="C37" s="327"/>
      <c r="D37" s="286">
        <f t="shared" ref="D37:L37" si="11">SUM(D34:D36)</f>
        <v>0</v>
      </c>
      <c r="E37" s="286">
        <f t="shared" si="11"/>
        <v>0</v>
      </c>
      <c r="F37" s="286">
        <f t="shared" si="11"/>
        <v>0</v>
      </c>
      <c r="G37" s="286">
        <f t="shared" si="11"/>
        <v>0</v>
      </c>
      <c r="H37" s="286">
        <f t="shared" si="11"/>
        <v>0</v>
      </c>
      <c r="I37" s="286">
        <f t="shared" si="11"/>
        <v>0</v>
      </c>
      <c r="J37" s="286">
        <f t="shared" ref="J37" si="12">SUM(J34:J36)</f>
        <v>0</v>
      </c>
      <c r="K37" s="286">
        <f t="shared" si="11"/>
        <v>0</v>
      </c>
      <c r="L37" s="286">
        <f t="shared" si="11"/>
        <v>0</v>
      </c>
      <c r="M37" s="286">
        <f>SUM(M34:M36)</f>
        <v>0</v>
      </c>
      <c r="N37" s="286">
        <f>SUM(N34:N36)</f>
        <v>0</v>
      </c>
      <c r="O37" s="294" t="s">
        <v>707</v>
      </c>
      <c r="P37" s="293">
        <f t="shared" si="1"/>
        <v>25</v>
      </c>
      <c r="Q37" s="313"/>
    </row>
    <row r="38" spans="1:17" x14ac:dyDescent="0.25">
      <c r="A38" s="293">
        <f t="shared" si="0"/>
        <v>26</v>
      </c>
      <c r="B38" s="278"/>
      <c r="C38" s="295"/>
      <c r="D38" s="296"/>
      <c r="E38" s="296"/>
      <c r="F38" s="296"/>
      <c r="G38" s="296"/>
      <c r="H38" s="296"/>
      <c r="I38" s="296"/>
      <c r="J38" s="296"/>
      <c r="K38" s="296"/>
      <c r="L38" s="296"/>
      <c r="M38" s="296"/>
      <c r="N38" s="296"/>
      <c r="O38" s="278"/>
      <c r="P38" s="293">
        <f t="shared" si="1"/>
        <v>26</v>
      </c>
      <c r="Q38" s="313"/>
    </row>
    <row r="39" spans="1:17" x14ac:dyDescent="0.25">
      <c r="A39" s="293">
        <f t="shared" si="0"/>
        <v>27</v>
      </c>
      <c r="B39" s="278" t="s">
        <v>703</v>
      </c>
      <c r="C39" s="295"/>
      <c r="D39" s="298"/>
      <c r="E39" s="298"/>
      <c r="F39" s="298"/>
      <c r="G39" s="298"/>
      <c r="H39" s="298"/>
      <c r="I39" s="298"/>
      <c r="J39" s="298"/>
      <c r="K39" s="298"/>
      <c r="L39" s="298"/>
      <c r="M39" s="298"/>
      <c r="N39" s="298"/>
      <c r="O39" s="278"/>
      <c r="P39" s="293">
        <f t="shared" si="1"/>
        <v>27</v>
      </c>
      <c r="Q39" s="313"/>
    </row>
    <row r="40" spans="1:17" x14ac:dyDescent="0.25">
      <c r="A40" s="293">
        <f t="shared" si="0"/>
        <v>28</v>
      </c>
      <c r="B40" s="278" t="s">
        <v>708</v>
      </c>
      <c r="C40" s="301">
        <v>282</v>
      </c>
      <c r="D40" s="312">
        <f>'Order 864-1'!M40</f>
        <v>0</v>
      </c>
      <c r="E40" s="312">
        <f>'Order 864-1'!N40</f>
        <v>0</v>
      </c>
      <c r="F40" s="346">
        <v>0</v>
      </c>
      <c r="G40" s="346"/>
      <c r="H40" s="346">
        <v>0</v>
      </c>
      <c r="I40" s="346"/>
      <c r="J40" s="278">
        <f>'Order 864-1'!J40+H40+I40</f>
        <v>0</v>
      </c>
      <c r="K40" s="278">
        <f t="shared" ref="K40" si="13">SUM(D40:I40)</f>
        <v>0</v>
      </c>
      <c r="L40" s="278">
        <f>'Order 864-4'!I43</f>
        <v>0</v>
      </c>
      <c r="M40" s="278">
        <f>IF(SUM($K$40:$L$40)&lt;0,0,SUM($K40:$L40))</f>
        <v>0</v>
      </c>
      <c r="N40" s="278">
        <f>IF(SUM($K$40:$L$40)&lt;0,SUM($K40:$L40),0)</f>
        <v>0</v>
      </c>
      <c r="O40" s="294" t="s">
        <v>280</v>
      </c>
      <c r="P40" s="293">
        <f t="shared" si="1"/>
        <v>28</v>
      </c>
      <c r="Q40" s="313"/>
    </row>
    <row r="41" spans="1:17" x14ac:dyDescent="0.25">
      <c r="A41" s="293">
        <f t="shared" si="0"/>
        <v>29</v>
      </c>
      <c r="B41" s="278"/>
      <c r="C41" s="295"/>
      <c r="D41" s="302"/>
      <c r="E41" s="302"/>
      <c r="F41" s="302"/>
      <c r="G41" s="302"/>
      <c r="H41" s="302"/>
      <c r="I41" s="302"/>
      <c r="J41" s="302"/>
      <c r="K41" s="302"/>
      <c r="L41" s="302"/>
      <c r="M41" s="302"/>
      <c r="N41" s="302"/>
      <c r="O41" s="278"/>
      <c r="P41" s="293">
        <f t="shared" si="1"/>
        <v>29</v>
      </c>
      <c r="Q41" s="313"/>
    </row>
    <row r="42" spans="1:17" ht="15.75" thickBot="1" x14ac:dyDescent="0.3">
      <c r="A42" s="293">
        <f t="shared" si="0"/>
        <v>30</v>
      </c>
      <c r="B42" s="294" t="s">
        <v>709</v>
      </c>
      <c r="C42" s="327"/>
      <c r="D42" s="276">
        <f t="shared" ref="D42:L42" si="14">D31+D37+D40</f>
        <v>0</v>
      </c>
      <c r="E42" s="276">
        <f t="shared" si="14"/>
        <v>0</v>
      </c>
      <c r="F42" s="276">
        <f t="shared" si="14"/>
        <v>0</v>
      </c>
      <c r="G42" s="276">
        <f t="shared" si="14"/>
        <v>0</v>
      </c>
      <c r="H42" s="276">
        <f t="shared" si="14"/>
        <v>0</v>
      </c>
      <c r="I42" s="276">
        <f t="shared" si="14"/>
        <v>0</v>
      </c>
      <c r="J42" s="276">
        <f t="shared" si="14"/>
        <v>0</v>
      </c>
      <c r="K42" s="276">
        <f>K31+K37+K40</f>
        <v>0</v>
      </c>
      <c r="L42" s="276">
        <f t="shared" si="14"/>
        <v>0</v>
      </c>
      <c r="M42" s="276">
        <f t="shared" ref="M42:N42" si="15">+M40+M37+M31</f>
        <v>0</v>
      </c>
      <c r="N42" s="276">
        <f t="shared" si="15"/>
        <v>0</v>
      </c>
      <c r="O42" s="362" t="s">
        <v>710</v>
      </c>
      <c r="P42" s="293">
        <f t="shared" si="1"/>
        <v>30</v>
      </c>
      <c r="Q42" s="313"/>
    </row>
    <row r="43" spans="1:17" ht="15.75" thickTop="1" x14ac:dyDescent="0.25">
      <c r="A43" s="293">
        <f t="shared" si="0"/>
        <v>31</v>
      </c>
      <c r="B43" s="278"/>
      <c r="C43" s="278"/>
      <c r="D43" s="303"/>
      <c r="E43" s="303"/>
      <c r="F43" s="303"/>
      <c r="G43" s="303"/>
      <c r="H43" s="303"/>
      <c r="I43" s="303"/>
      <c r="J43" s="303"/>
      <c r="K43" s="303"/>
      <c r="L43" s="303"/>
      <c r="M43" s="303"/>
      <c r="N43" s="303"/>
      <c r="O43" s="278"/>
      <c r="P43" s="293">
        <f t="shared" si="1"/>
        <v>31</v>
      </c>
      <c r="Q43" s="313"/>
    </row>
    <row r="44" spans="1:17" ht="15.75" thickBot="1" x14ac:dyDescent="0.3">
      <c r="A44" s="293">
        <f t="shared" si="0"/>
        <v>32</v>
      </c>
      <c r="B44" s="294" t="s">
        <v>711</v>
      </c>
      <c r="C44" s="326"/>
      <c r="D44" s="276">
        <f t="shared" ref="D44:N44" si="16">D24+D42</f>
        <v>0</v>
      </c>
      <c r="E44" s="276">
        <f t="shared" si="16"/>
        <v>0</v>
      </c>
      <c r="F44" s="276">
        <f t="shared" si="16"/>
        <v>0</v>
      </c>
      <c r="G44" s="276">
        <f t="shared" si="16"/>
        <v>0</v>
      </c>
      <c r="H44" s="276">
        <f t="shared" si="16"/>
        <v>0</v>
      </c>
      <c r="I44" s="276">
        <f t="shared" si="16"/>
        <v>0</v>
      </c>
      <c r="J44" s="276">
        <f t="shared" si="16"/>
        <v>0</v>
      </c>
      <c r="K44" s="276">
        <f t="shared" si="16"/>
        <v>0</v>
      </c>
      <c r="L44" s="276">
        <f t="shared" si="16"/>
        <v>0</v>
      </c>
      <c r="M44" s="276">
        <f t="shared" si="16"/>
        <v>0</v>
      </c>
      <c r="N44" s="276">
        <f t="shared" si="16"/>
        <v>0</v>
      </c>
      <c r="O44" s="294" t="s">
        <v>712</v>
      </c>
      <c r="P44" s="293">
        <f t="shared" si="1"/>
        <v>32</v>
      </c>
      <c r="Q44" s="313"/>
    </row>
    <row r="45" spans="1:17" ht="15.75" thickTop="1" x14ac:dyDescent="0.25">
      <c r="A45" s="340"/>
      <c r="B45" s="278"/>
      <c r="C45" s="278"/>
      <c r="D45" s="278"/>
      <c r="E45" s="278"/>
      <c r="F45" s="278"/>
      <c r="G45" s="278"/>
      <c r="H45" s="278"/>
      <c r="I45" s="278"/>
      <c r="J45" s="278"/>
      <c r="K45" s="278"/>
      <c r="L45" s="278"/>
      <c r="M45" s="278">
        <f>'AF-2'!E35-M44</f>
        <v>0</v>
      </c>
      <c r="N45" s="278">
        <f>N44-'AF-2'!G35</f>
        <v>0</v>
      </c>
      <c r="O45" s="313"/>
      <c r="P45" s="313"/>
      <c r="Q45" s="313"/>
    </row>
    <row r="46" spans="1:17" x14ac:dyDescent="0.25">
      <c r="A46" s="340"/>
      <c r="B46" s="265" t="s">
        <v>713</v>
      </c>
      <c r="C46" s="304"/>
      <c r="D46" s="278"/>
      <c r="E46" s="278"/>
      <c r="F46" s="278"/>
      <c r="G46" s="278"/>
      <c r="H46" s="278"/>
      <c r="I46" s="278"/>
      <c r="J46" s="278"/>
      <c r="K46" s="278"/>
      <c r="L46" s="278"/>
      <c r="M46" s="278"/>
      <c r="N46" s="278"/>
      <c r="O46" s="313"/>
      <c r="P46" s="313"/>
      <c r="Q46" s="313"/>
    </row>
    <row r="47" spans="1:17" x14ac:dyDescent="0.25">
      <c r="A47" s="340"/>
      <c r="B47" s="376" t="s">
        <v>714</v>
      </c>
      <c r="C47" s="304"/>
      <c r="D47" s="278"/>
      <c r="E47" s="278"/>
      <c r="F47" s="278"/>
      <c r="G47" s="278"/>
      <c r="H47" s="278"/>
      <c r="I47" s="278"/>
      <c r="J47" s="278"/>
      <c r="K47" s="278"/>
      <c r="L47" s="278"/>
      <c r="M47" s="278"/>
      <c r="N47" s="278"/>
      <c r="O47" s="313"/>
      <c r="P47" s="313"/>
      <c r="Q47" s="313"/>
    </row>
    <row r="48" spans="1:17" x14ac:dyDescent="0.25">
      <c r="A48" s="340"/>
      <c r="B48" s="376" t="s">
        <v>763</v>
      </c>
      <c r="C48" s="305"/>
      <c r="D48" s="305"/>
      <c r="E48" s="305"/>
      <c r="F48" s="278"/>
      <c r="G48" s="278"/>
      <c r="H48" s="278"/>
      <c r="I48" s="278"/>
      <c r="J48" s="278"/>
      <c r="K48" s="278"/>
      <c r="L48"/>
      <c r="M48" s="278"/>
      <c r="N48" s="278"/>
      <c r="O48" s="313"/>
      <c r="P48" s="313"/>
      <c r="Q48" s="313"/>
    </row>
    <row r="49" spans="1:17" x14ac:dyDescent="0.25">
      <c r="A49" s="340"/>
      <c r="B49" s="376" t="s">
        <v>715</v>
      </c>
      <c r="C49" s="278"/>
      <c r="D49" s="278"/>
      <c r="E49" s="278"/>
      <c r="F49" s="278"/>
      <c r="G49" s="278"/>
      <c r="H49" s="278"/>
      <c r="I49" s="278"/>
      <c r="J49" s="278"/>
      <c r="K49" s="278"/>
      <c r="L49" s="278"/>
      <c r="M49" s="278"/>
      <c r="P49" s="313"/>
      <c r="Q49" s="313"/>
    </row>
    <row r="50" spans="1:17" x14ac:dyDescent="0.25">
      <c r="A50" s="340"/>
      <c r="B50" s="376" t="s">
        <v>716</v>
      </c>
      <c r="C50" s="278"/>
      <c r="D50" s="370"/>
      <c r="E50" s="278"/>
      <c r="F50" s="278"/>
      <c r="G50" s="278"/>
      <c r="H50" s="278"/>
      <c r="I50" s="278"/>
      <c r="J50" s="278"/>
      <c r="K50" s="278"/>
      <c r="L50" s="278"/>
      <c r="M50" s="278"/>
      <c r="P50" s="313"/>
      <c r="Q50" s="313"/>
    </row>
    <row r="51" spans="1:17" x14ac:dyDescent="0.25">
      <c r="A51" s="340"/>
      <c r="B51" s="376" t="s">
        <v>717</v>
      </c>
      <c r="C51" s="315"/>
      <c r="D51" s="347"/>
      <c r="E51" s="316"/>
      <c r="F51" s="278"/>
      <c r="G51" s="278"/>
      <c r="H51" s="278"/>
      <c r="I51" s="278"/>
      <c r="J51" s="278"/>
      <c r="K51" s="278"/>
      <c r="L51" s="278"/>
      <c r="M51" s="278"/>
      <c r="P51" s="313"/>
      <c r="Q51" s="313"/>
    </row>
    <row r="52" spans="1:17" x14ac:dyDescent="0.25">
      <c r="B52" s="376" t="s">
        <v>718</v>
      </c>
      <c r="C52" s="315"/>
      <c r="D52" s="316"/>
      <c r="E52" s="316"/>
    </row>
    <row r="53" spans="1:17" x14ac:dyDescent="0.25">
      <c r="B53" s="376" t="s">
        <v>719</v>
      </c>
      <c r="C53" s="315"/>
      <c r="D53" s="341"/>
      <c r="E53" s="341"/>
    </row>
    <row r="54" spans="1:17" x14ac:dyDescent="0.25">
      <c r="B54" s="376" t="s">
        <v>720</v>
      </c>
      <c r="C54" s="305"/>
      <c r="D54" s="305"/>
      <c r="E54" s="305"/>
    </row>
    <row r="55" spans="1:17" x14ac:dyDescent="0.25">
      <c r="B55" s="376" t="s">
        <v>721</v>
      </c>
    </row>
    <row r="56" spans="1:17" x14ac:dyDescent="0.25">
      <c r="B56" s="376" t="s">
        <v>722</v>
      </c>
    </row>
    <row r="58" spans="1:17" x14ac:dyDescent="0.25">
      <c r="B58" s="306"/>
      <c r="C58" s="278"/>
      <c r="D58" s="278"/>
      <c r="E58" s="278"/>
      <c r="F58" s="295"/>
      <c r="G58" s="295"/>
      <c r="H58" s="340" t="s">
        <v>723</v>
      </c>
      <c r="I58" s="340" t="s">
        <v>724</v>
      </c>
      <c r="J58" s="340" t="s">
        <v>725</v>
      </c>
      <c r="K58" s="340" t="s">
        <v>726</v>
      </c>
      <c r="L58" s="340" t="s">
        <v>727</v>
      </c>
    </row>
    <row r="59" spans="1:17" x14ac:dyDescent="0.25">
      <c r="B59" s="306"/>
      <c r="C59" s="278"/>
      <c r="D59" s="278"/>
      <c r="E59" s="278"/>
      <c r="F59" s="295"/>
      <c r="G59" s="295"/>
      <c r="H59" s="330" t="s">
        <v>665</v>
      </c>
      <c r="I59" s="330" t="s">
        <v>666</v>
      </c>
      <c r="J59" s="295"/>
    </row>
    <row r="60" spans="1:17" ht="39" x14ac:dyDescent="0.25">
      <c r="B60" s="377" t="s">
        <v>728</v>
      </c>
      <c r="C60" s="278"/>
      <c r="D60" s="378" t="s">
        <v>729</v>
      </c>
      <c r="E60" s="293"/>
      <c r="F60" s="295"/>
      <c r="G60" s="295"/>
      <c r="H60" s="379" t="s">
        <v>682</v>
      </c>
      <c r="I60" s="379" t="s">
        <v>683</v>
      </c>
      <c r="J60" s="379" t="s">
        <v>730</v>
      </c>
      <c r="K60" s="379" t="s">
        <v>731</v>
      </c>
      <c r="L60" s="379" t="s">
        <v>732</v>
      </c>
    </row>
    <row r="61" spans="1:17" x14ac:dyDescent="0.25">
      <c r="B61" s="315" t="s">
        <v>733</v>
      </c>
      <c r="C61" s="380" t="s">
        <v>649</v>
      </c>
      <c r="D61" s="381">
        <v>0.21</v>
      </c>
      <c r="E61" s="382"/>
      <c r="F61" s="295"/>
      <c r="G61" s="315" t="s">
        <v>734</v>
      </c>
      <c r="H61" s="278">
        <f>M24</f>
        <v>0</v>
      </c>
      <c r="I61" s="278">
        <f>N24</f>
        <v>0</v>
      </c>
      <c r="J61" s="383">
        <f>D66-1</f>
        <v>0.38857260290711548</v>
      </c>
      <c r="K61" s="278">
        <f>H61*J61</f>
        <v>0</v>
      </c>
      <c r="L61" s="278">
        <f>I61*J61</f>
        <v>0</v>
      </c>
    </row>
    <row r="62" spans="1:17" x14ac:dyDescent="0.25">
      <c r="B62" s="315" t="s">
        <v>735</v>
      </c>
      <c r="C62" s="380" t="s">
        <v>650</v>
      </c>
      <c r="D62" s="381">
        <v>8.8400000000000006E-2</v>
      </c>
      <c r="E62" s="382"/>
      <c r="F62" s="295"/>
      <c r="G62" s="315" t="s">
        <v>736</v>
      </c>
      <c r="H62" s="278">
        <f>M42</f>
        <v>0</v>
      </c>
      <c r="I62" s="278">
        <f>N42</f>
        <v>0</v>
      </c>
      <c r="J62" s="383">
        <f>D66-1</f>
        <v>0.38857260290711548</v>
      </c>
      <c r="K62" s="278">
        <f>H62*J62</f>
        <v>0</v>
      </c>
      <c r="L62" s="278">
        <f>I62*J62</f>
        <v>0</v>
      </c>
    </row>
    <row r="63" spans="1:17" x14ac:dyDescent="0.25">
      <c r="B63" s="315" t="s">
        <v>737</v>
      </c>
      <c r="C63" s="380" t="s">
        <v>738</v>
      </c>
      <c r="D63" s="385">
        <f>-D62*D61</f>
        <v>-1.8564000000000001E-2</v>
      </c>
      <c r="E63" s="382"/>
      <c r="F63" s="382"/>
      <c r="G63" s="307"/>
      <c r="H63" s="307"/>
      <c r="I63" s="307"/>
      <c r="J63" s="307"/>
      <c r="K63" s="307"/>
      <c r="L63" s="307"/>
    </row>
    <row r="64" spans="1:17" x14ac:dyDescent="0.25">
      <c r="B64" s="315" t="s">
        <v>739</v>
      </c>
      <c r="C64" s="380" t="s">
        <v>740</v>
      </c>
      <c r="D64" s="386">
        <f>SUM(D61:D63)</f>
        <v>0.27983599999999997</v>
      </c>
      <c r="E64" s="384"/>
      <c r="F64" s="382"/>
    </row>
    <row r="65" spans="2:6" x14ac:dyDescent="0.25">
      <c r="B65" s="315" t="s">
        <v>741</v>
      </c>
      <c r="C65" s="380" t="s">
        <v>742</v>
      </c>
      <c r="D65" s="386">
        <f>1-D64</f>
        <v>0.72016400000000003</v>
      </c>
      <c r="E65" s="384"/>
      <c r="F65" s="382"/>
    </row>
    <row r="66" spans="2:6" x14ac:dyDescent="0.25">
      <c r="B66" s="315" t="s">
        <v>730</v>
      </c>
      <c r="C66" s="380" t="s">
        <v>743</v>
      </c>
      <c r="D66" s="387">
        <f>1/D65</f>
        <v>1.3885726029071155</v>
      </c>
      <c r="E66" s="383"/>
      <c r="F66" s="383"/>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zoomScale="80" zoomScaleNormal="80" workbookViewId="0"/>
  </sheetViews>
  <sheetFormatPr defaultColWidth="14.5703125" defaultRowHeight="15" x14ac:dyDescent="0.25"/>
  <cols>
    <col min="1" max="1" width="5.7109375" style="314" customWidth="1"/>
    <col min="2" max="2" width="45.7109375" style="314" customWidth="1"/>
    <col min="3" max="3" width="8.7109375" style="314" customWidth="1"/>
    <col min="4" max="9" width="16.5703125" style="314" customWidth="1"/>
    <col min="10" max="10" width="45.7109375" style="314" customWidth="1"/>
    <col min="11" max="11" width="5.7109375" style="314" customWidth="1"/>
    <col min="12" max="12" width="15.7109375" style="314" customWidth="1"/>
    <col min="13" max="16384" width="14.5703125" style="314"/>
  </cols>
  <sheetData>
    <row r="1" spans="1:12" x14ac:dyDescent="0.25">
      <c r="A1" s="320"/>
      <c r="B1" s="318" t="s">
        <v>0</v>
      </c>
      <c r="C1" s="319"/>
      <c r="D1" s="319"/>
      <c r="E1" s="319"/>
      <c r="F1" s="319"/>
      <c r="G1" s="319"/>
      <c r="H1" s="319"/>
      <c r="I1" s="319"/>
      <c r="J1" s="319"/>
      <c r="K1" s="320"/>
    </row>
    <row r="2" spans="1:12" x14ac:dyDescent="0.25">
      <c r="A2" s="320"/>
      <c r="B2" s="318" t="s">
        <v>764</v>
      </c>
      <c r="C2" s="319"/>
      <c r="D2" s="319"/>
      <c r="E2" s="319"/>
      <c r="F2" s="319"/>
      <c r="G2" s="319"/>
      <c r="H2" s="319"/>
      <c r="I2" s="319"/>
      <c r="J2" s="319"/>
      <c r="K2" s="320"/>
    </row>
    <row r="3" spans="1:12" x14ac:dyDescent="0.25">
      <c r="A3" s="320"/>
      <c r="B3" s="289" t="s">
        <v>652</v>
      </c>
      <c r="C3" s="319"/>
      <c r="D3" s="319"/>
      <c r="E3" s="319"/>
      <c r="F3" s="319"/>
      <c r="G3" s="319"/>
      <c r="H3" s="319"/>
      <c r="I3" s="319"/>
      <c r="J3" s="319"/>
      <c r="K3" s="320"/>
    </row>
    <row r="4" spans="1:12" x14ac:dyDescent="0.25">
      <c r="A4" s="326"/>
      <c r="B4" s="348" t="s">
        <v>1090</v>
      </c>
      <c r="C4" s="349"/>
      <c r="D4" s="349"/>
      <c r="E4" s="349"/>
      <c r="F4" s="349"/>
      <c r="G4" s="349"/>
      <c r="H4" s="349"/>
      <c r="I4" s="349"/>
      <c r="J4" s="349"/>
      <c r="K4" s="350"/>
      <c r="L4" s="325"/>
    </row>
    <row r="5" spans="1:12" x14ac:dyDescent="0.25">
      <c r="A5" s="326"/>
      <c r="B5" s="547" t="s">
        <v>4</v>
      </c>
      <c r="C5" s="547"/>
      <c r="D5" s="547"/>
      <c r="E5" s="547"/>
      <c r="F5" s="547"/>
      <c r="G5" s="547"/>
      <c r="H5" s="547"/>
      <c r="I5" s="547"/>
      <c r="J5" s="547"/>
      <c r="K5" s="350"/>
      <c r="L5" s="325"/>
    </row>
    <row r="6" spans="1:12" x14ac:dyDescent="0.25">
      <c r="A6" s="278"/>
      <c r="B6" s="351"/>
      <c r="C6" s="294"/>
      <c r="D6" s="294"/>
      <c r="E6" s="294"/>
      <c r="F6" s="294"/>
      <c r="G6" s="294"/>
      <c r="H6" s="294"/>
      <c r="I6" s="294"/>
      <c r="J6" s="329"/>
      <c r="K6" s="329"/>
      <c r="L6" s="313"/>
    </row>
    <row r="7" spans="1:12" x14ac:dyDescent="0.25">
      <c r="A7" s="278"/>
      <c r="B7" s="351"/>
      <c r="C7" s="294"/>
      <c r="D7" s="294"/>
      <c r="E7" s="294"/>
      <c r="F7" s="294"/>
      <c r="G7" s="294"/>
      <c r="H7" s="316" t="s">
        <v>653</v>
      </c>
      <c r="I7" s="328" t="s">
        <v>1091</v>
      </c>
      <c r="J7" s="329"/>
      <c r="K7" s="329"/>
      <c r="L7" s="313"/>
    </row>
    <row r="8" spans="1:12" x14ac:dyDescent="0.25">
      <c r="A8" s="278"/>
      <c r="B8" s="351"/>
      <c r="C8" s="294"/>
      <c r="D8" s="294"/>
      <c r="E8" s="294"/>
      <c r="F8" s="294"/>
      <c r="G8" s="294"/>
      <c r="H8" s="316" t="s">
        <v>745</v>
      </c>
      <c r="I8" s="352" t="s">
        <v>546</v>
      </c>
      <c r="J8" s="329"/>
      <c r="K8" s="329"/>
      <c r="L8" s="313"/>
    </row>
    <row r="9" spans="1:12" x14ac:dyDescent="0.25">
      <c r="A9" s="278"/>
      <c r="B9" s="278"/>
      <c r="C9" s="278"/>
      <c r="D9" s="278"/>
      <c r="E9" s="278"/>
      <c r="F9" s="278"/>
      <c r="G9" s="278"/>
      <c r="H9" s="315" t="s">
        <v>746</v>
      </c>
      <c r="I9" s="353"/>
      <c r="J9" s="329"/>
      <c r="K9" s="329"/>
      <c r="L9" s="313"/>
    </row>
    <row r="10" spans="1:12" x14ac:dyDescent="0.25">
      <c r="A10" s="278"/>
      <c r="B10" s="278"/>
      <c r="C10" s="278"/>
      <c r="D10" s="278"/>
      <c r="E10" s="278"/>
      <c r="F10" s="278"/>
      <c r="G10" s="278"/>
      <c r="H10" s="315"/>
      <c r="I10" s="315"/>
      <c r="J10" s="329"/>
      <c r="K10" s="329"/>
      <c r="L10" s="313"/>
    </row>
    <row r="11" spans="1:12" x14ac:dyDescent="0.25">
      <c r="A11" s="294"/>
      <c r="B11" s="330" t="s">
        <v>654</v>
      </c>
      <c r="C11" s="330" t="s">
        <v>655</v>
      </c>
      <c r="D11" s="330" t="s">
        <v>656</v>
      </c>
      <c r="E11" s="330" t="s">
        <v>657</v>
      </c>
      <c r="F11" s="330" t="s">
        <v>658</v>
      </c>
      <c r="G11" s="330" t="s">
        <v>659</v>
      </c>
      <c r="H11" s="330" t="s">
        <v>660</v>
      </c>
      <c r="I11" s="330" t="s">
        <v>661</v>
      </c>
      <c r="J11" s="329"/>
      <c r="K11" s="329"/>
      <c r="L11" s="313"/>
    </row>
    <row r="12" spans="1:12" ht="15.75" thickBot="1" x14ac:dyDescent="0.3">
      <c r="A12" s="278"/>
      <c r="B12" s="294"/>
      <c r="C12" s="294"/>
      <c r="D12" s="278"/>
      <c r="E12" s="278"/>
      <c r="F12" s="278"/>
      <c r="G12" s="278"/>
      <c r="H12" s="278"/>
      <c r="I12" s="278"/>
      <c r="J12" s="329"/>
      <c r="K12" s="329"/>
      <c r="L12" s="313"/>
    </row>
    <row r="13" spans="1:12" ht="15.75" thickBot="1" x14ac:dyDescent="0.3">
      <c r="A13" s="278"/>
      <c r="B13" s="294"/>
      <c r="C13" s="294"/>
      <c r="D13" s="551" t="s">
        <v>765</v>
      </c>
      <c r="E13" s="552"/>
      <c r="F13" s="552"/>
      <c r="G13" s="552"/>
      <c r="H13" s="552"/>
      <c r="I13" s="553"/>
      <c r="J13" s="329"/>
      <c r="K13" s="329"/>
      <c r="L13" s="313"/>
    </row>
    <row r="14" spans="1:12" ht="15.75" thickBot="1" x14ac:dyDescent="0.3">
      <c r="A14" s="278"/>
      <c r="B14" s="294"/>
      <c r="C14" s="294"/>
      <c r="D14" s="333"/>
      <c r="E14" s="333"/>
      <c r="F14" s="354" t="s">
        <v>748</v>
      </c>
      <c r="G14" s="355" t="s">
        <v>749</v>
      </c>
      <c r="H14" s="354" t="s">
        <v>766</v>
      </c>
      <c r="I14" s="354" t="s">
        <v>751</v>
      </c>
      <c r="J14" s="329"/>
      <c r="K14" s="329"/>
      <c r="L14" s="313"/>
    </row>
    <row r="15" spans="1:12" ht="51.75" thickBot="1" x14ac:dyDescent="0.3">
      <c r="A15" s="335" t="s">
        <v>670</v>
      </c>
      <c r="B15" s="361" t="s">
        <v>671</v>
      </c>
      <c r="C15" s="336" t="s">
        <v>672</v>
      </c>
      <c r="D15" s="337" t="s">
        <v>752</v>
      </c>
      <c r="E15" s="337" t="s">
        <v>753</v>
      </c>
      <c r="F15" s="337" t="s">
        <v>754</v>
      </c>
      <c r="G15" s="337" t="s">
        <v>755</v>
      </c>
      <c r="H15" s="337" t="s">
        <v>756</v>
      </c>
      <c r="I15" s="337" t="s">
        <v>757</v>
      </c>
      <c r="J15" s="361" t="s">
        <v>8</v>
      </c>
      <c r="K15" s="335" t="s">
        <v>670</v>
      </c>
      <c r="L15" s="308"/>
    </row>
    <row r="16" spans="1:12" x14ac:dyDescent="0.25">
      <c r="A16" s="293">
        <v>1</v>
      </c>
      <c r="B16" s="278" t="s">
        <v>684</v>
      </c>
      <c r="C16" s="300"/>
      <c r="D16" s="278"/>
      <c r="E16" s="278"/>
      <c r="F16" s="278"/>
      <c r="G16" s="278"/>
      <c r="H16" s="278"/>
      <c r="I16" s="278"/>
      <c r="J16" s="278"/>
      <c r="K16" s="293">
        <v>1</v>
      </c>
      <c r="L16" s="313"/>
    </row>
    <row r="17" spans="1:12" x14ac:dyDescent="0.25">
      <c r="A17" s="293">
        <f t="shared" ref="A17:A47" si="0">+A16+1</f>
        <v>2</v>
      </c>
      <c r="B17" s="278" t="s">
        <v>685</v>
      </c>
      <c r="C17" s="293"/>
      <c r="D17" s="283"/>
      <c r="E17" s="283"/>
      <c r="F17" s="278"/>
      <c r="G17" s="278"/>
      <c r="H17" s="278"/>
      <c r="I17" s="278"/>
      <c r="J17" s="294"/>
      <c r="K17" s="293">
        <f t="shared" ref="K17:K47" si="1">+K16+1</f>
        <v>2</v>
      </c>
      <c r="L17" s="313"/>
    </row>
    <row r="18" spans="1:12" x14ac:dyDescent="0.25">
      <c r="A18" s="293">
        <f t="shared" si="0"/>
        <v>3</v>
      </c>
      <c r="B18" s="278" t="s">
        <v>686</v>
      </c>
      <c r="C18" s="293">
        <v>190</v>
      </c>
      <c r="D18" s="283"/>
      <c r="E18" s="283"/>
      <c r="F18" s="278">
        <f t="shared" ref="F18:F20" si="2">+D18*$I$9</f>
        <v>0</v>
      </c>
      <c r="G18" s="278">
        <f t="shared" ref="G18:G20" si="3">+E18-F18</f>
        <v>0</v>
      </c>
      <c r="H18" s="278">
        <f>IF(+$I$8="No",0,'Order 864-3'!K15)</f>
        <v>0</v>
      </c>
      <c r="I18" s="278">
        <f t="shared" ref="I18:I20" si="4">+G18-H18</f>
        <v>0</v>
      </c>
      <c r="J18" s="294" t="s">
        <v>280</v>
      </c>
      <c r="K18" s="293">
        <f t="shared" si="1"/>
        <v>3</v>
      </c>
      <c r="L18" s="313"/>
    </row>
    <row r="19" spans="1:12" x14ac:dyDescent="0.25">
      <c r="A19" s="293">
        <f t="shared" si="0"/>
        <v>4</v>
      </c>
      <c r="B19" s="278" t="s">
        <v>687</v>
      </c>
      <c r="C19" s="293">
        <v>190</v>
      </c>
      <c r="D19" s="283"/>
      <c r="E19" s="283"/>
      <c r="F19" s="278">
        <f t="shared" si="2"/>
        <v>0</v>
      </c>
      <c r="G19" s="278">
        <f t="shared" si="3"/>
        <v>0</v>
      </c>
      <c r="H19" s="278">
        <f>IF(+$I$8="No",0,'Order 864-3'!K16)</f>
        <v>0</v>
      </c>
      <c r="I19" s="278">
        <f t="shared" si="4"/>
        <v>0</v>
      </c>
      <c r="J19" s="294" t="s">
        <v>280</v>
      </c>
      <c r="K19" s="293">
        <f t="shared" si="1"/>
        <v>4</v>
      </c>
      <c r="L19" s="313"/>
    </row>
    <row r="20" spans="1:12" x14ac:dyDescent="0.25">
      <c r="A20" s="293">
        <f t="shared" si="0"/>
        <v>5</v>
      </c>
      <c r="B20" s="278" t="s">
        <v>688</v>
      </c>
      <c r="C20" s="293">
        <v>190</v>
      </c>
      <c r="D20" s="283"/>
      <c r="E20" s="283"/>
      <c r="F20" s="278">
        <f t="shared" si="2"/>
        <v>0</v>
      </c>
      <c r="G20" s="278">
        <f t="shared" si="3"/>
        <v>0</v>
      </c>
      <c r="H20" s="278">
        <f>IF(+$I$8="No",0,'Order 864-3'!K17)</f>
        <v>0</v>
      </c>
      <c r="I20" s="278">
        <f t="shared" si="4"/>
        <v>0</v>
      </c>
      <c r="J20" s="294" t="s">
        <v>280</v>
      </c>
      <c r="K20" s="293">
        <f t="shared" si="1"/>
        <v>5</v>
      </c>
      <c r="L20" s="313"/>
    </row>
    <row r="21" spans="1:12" x14ac:dyDescent="0.25">
      <c r="A21" s="293">
        <f t="shared" si="0"/>
        <v>6</v>
      </c>
      <c r="B21" s="278" t="s">
        <v>689</v>
      </c>
      <c r="C21" s="293"/>
      <c r="D21" s="283"/>
      <c r="E21" s="283"/>
      <c r="F21" s="278"/>
      <c r="G21" s="278"/>
      <c r="H21" s="278"/>
      <c r="I21" s="278"/>
      <c r="J21" s="294"/>
      <c r="K21" s="293">
        <f t="shared" si="1"/>
        <v>6</v>
      </c>
      <c r="L21" s="313"/>
    </row>
    <row r="22" spans="1:12" x14ac:dyDescent="0.25">
      <c r="A22" s="293">
        <f t="shared" si="0"/>
        <v>7</v>
      </c>
      <c r="B22" s="278" t="s">
        <v>690</v>
      </c>
      <c r="C22" s="293">
        <v>190</v>
      </c>
      <c r="D22" s="283"/>
      <c r="E22" s="283"/>
      <c r="F22" s="278">
        <f t="shared" ref="F22" si="5">+D22*$I$9</f>
        <v>0</v>
      </c>
      <c r="G22" s="278">
        <f t="shared" ref="G22" si="6">+E22-F22</f>
        <v>0</v>
      </c>
      <c r="H22" s="278">
        <f>IF(+$I$8="No",0,'Order 864-3'!K19)</f>
        <v>0</v>
      </c>
      <c r="I22" s="278">
        <f t="shared" ref="I22" si="7">+G22-H22</f>
        <v>0</v>
      </c>
      <c r="J22" s="294" t="s">
        <v>280</v>
      </c>
      <c r="K22" s="293">
        <f t="shared" si="1"/>
        <v>7</v>
      </c>
      <c r="L22" s="313"/>
    </row>
    <row r="23" spans="1:12" x14ac:dyDescent="0.25">
      <c r="A23" s="293">
        <f t="shared" si="0"/>
        <v>8</v>
      </c>
      <c r="B23" s="278" t="s">
        <v>691</v>
      </c>
      <c r="C23" s="293"/>
      <c r="D23" s="283"/>
      <c r="E23" s="283"/>
      <c r="F23" s="278"/>
      <c r="G23" s="278"/>
      <c r="H23" s="278"/>
      <c r="I23" s="278"/>
      <c r="J23" s="294"/>
      <c r="K23" s="293">
        <f t="shared" si="1"/>
        <v>8</v>
      </c>
      <c r="L23" s="313"/>
    </row>
    <row r="24" spans="1:12" x14ac:dyDescent="0.25">
      <c r="A24" s="293">
        <f t="shared" si="0"/>
        <v>9</v>
      </c>
      <c r="B24" s="278" t="s">
        <v>692</v>
      </c>
      <c r="C24" s="293">
        <v>283</v>
      </c>
      <c r="D24" s="283"/>
      <c r="E24" s="283"/>
      <c r="F24" s="278">
        <f t="shared" ref="F24:F25" si="8">+D24*$I$9</f>
        <v>0</v>
      </c>
      <c r="G24" s="278">
        <f t="shared" ref="G24:G25" si="9">+E24-F24</f>
        <v>0</v>
      </c>
      <c r="H24" s="278">
        <f>IF(+$I$8="No",0,'Order 864-3'!K21)</f>
        <v>0</v>
      </c>
      <c r="I24" s="278">
        <f t="shared" ref="I24:I25" si="10">+G24-H24</f>
        <v>0</v>
      </c>
      <c r="J24" s="294" t="s">
        <v>280</v>
      </c>
      <c r="K24" s="293">
        <f t="shared" si="1"/>
        <v>9</v>
      </c>
      <c r="L24" s="313"/>
    </row>
    <row r="25" spans="1:12" x14ac:dyDescent="0.25">
      <c r="A25" s="293">
        <f t="shared" si="0"/>
        <v>10</v>
      </c>
      <c r="B25" s="278" t="s">
        <v>693</v>
      </c>
      <c r="C25" s="293">
        <v>283</v>
      </c>
      <c r="D25" s="311"/>
      <c r="E25" s="311"/>
      <c r="F25" s="312">
        <f t="shared" si="8"/>
        <v>0</v>
      </c>
      <c r="G25" s="312">
        <f t="shared" si="9"/>
        <v>0</v>
      </c>
      <c r="H25" s="312">
        <f>IF(+$I$8="No",0,'Order 864-3'!K22)</f>
        <v>0</v>
      </c>
      <c r="I25" s="312">
        <f t="shared" si="10"/>
        <v>0</v>
      </c>
      <c r="J25" s="294" t="s">
        <v>280</v>
      </c>
      <c r="K25" s="293">
        <f t="shared" si="1"/>
        <v>10</v>
      </c>
      <c r="L25" s="313"/>
    </row>
    <row r="26" spans="1:12" x14ac:dyDescent="0.25">
      <c r="A26" s="293">
        <f t="shared" si="0"/>
        <v>11</v>
      </c>
      <c r="B26" s="294"/>
      <c r="C26" s="295"/>
      <c r="D26" s="278"/>
      <c r="E26" s="278"/>
      <c r="F26" s="278"/>
      <c r="G26" s="278"/>
      <c r="H26" s="278"/>
      <c r="I26" s="278"/>
      <c r="J26" s="278"/>
      <c r="K26" s="293">
        <f t="shared" si="1"/>
        <v>11</v>
      </c>
      <c r="L26" s="313"/>
    </row>
    <row r="27" spans="1:12" ht="15.75" thickBot="1" x14ac:dyDescent="0.3">
      <c r="A27" s="293">
        <f t="shared" si="0"/>
        <v>12</v>
      </c>
      <c r="B27" s="294" t="s">
        <v>694</v>
      </c>
      <c r="C27" s="295"/>
      <c r="D27" s="276">
        <f>SUM(D17:D25)</f>
        <v>0</v>
      </c>
      <c r="E27" s="276">
        <f t="shared" ref="E27:I27" si="11">SUM(E17:E25)</f>
        <v>0</v>
      </c>
      <c r="F27" s="276">
        <f t="shared" si="11"/>
        <v>0</v>
      </c>
      <c r="G27" s="276">
        <f t="shared" si="11"/>
        <v>0</v>
      </c>
      <c r="H27" s="276">
        <f t="shared" si="11"/>
        <v>0</v>
      </c>
      <c r="I27" s="276">
        <f t="shared" si="11"/>
        <v>0</v>
      </c>
      <c r="J27" s="294" t="s">
        <v>695</v>
      </c>
      <c r="K27" s="293">
        <f t="shared" si="1"/>
        <v>12</v>
      </c>
      <c r="L27" s="313"/>
    </row>
    <row r="28" spans="1:12" ht="15.75" thickTop="1" x14ac:dyDescent="0.25">
      <c r="A28" s="293">
        <f t="shared" si="0"/>
        <v>13</v>
      </c>
      <c r="B28" s="309"/>
      <c r="C28" s="295"/>
      <c r="D28" s="298"/>
      <c r="E28" s="298"/>
      <c r="F28" s="298"/>
      <c r="G28" s="298"/>
      <c r="H28" s="298"/>
      <c r="I28" s="298"/>
      <c r="J28" s="278"/>
      <c r="K28" s="293">
        <f t="shared" si="1"/>
        <v>13</v>
      </c>
      <c r="L28" s="313"/>
    </row>
    <row r="29" spans="1:12" x14ac:dyDescent="0.25">
      <c r="A29" s="293">
        <f t="shared" si="0"/>
        <v>14</v>
      </c>
      <c r="B29" s="278" t="s">
        <v>696</v>
      </c>
      <c r="C29" s="299"/>
      <c r="D29" s="278"/>
      <c r="E29" s="278"/>
      <c r="F29" s="278"/>
      <c r="G29" s="278"/>
      <c r="H29" s="278"/>
      <c r="I29" s="278"/>
      <c r="J29" s="278"/>
      <c r="K29" s="293">
        <f t="shared" si="1"/>
        <v>14</v>
      </c>
      <c r="L29" s="313"/>
    </row>
    <row r="30" spans="1:12" x14ac:dyDescent="0.25">
      <c r="A30" s="293">
        <f t="shared" si="0"/>
        <v>15</v>
      </c>
      <c r="B30" s="278" t="s">
        <v>697</v>
      </c>
      <c r="C30" s="293">
        <v>190</v>
      </c>
      <c r="D30" s="356"/>
      <c r="E30" s="283"/>
      <c r="F30" s="278">
        <f>+D30*$I$9</f>
        <v>0</v>
      </c>
      <c r="G30" s="278">
        <f>+E30-F30</f>
        <v>0</v>
      </c>
      <c r="H30" s="278">
        <f>IF(+$I$8="No",0,'Order 864-3'!K27)</f>
        <v>0</v>
      </c>
      <c r="I30" s="278">
        <f>+G30-H30</f>
        <v>0</v>
      </c>
      <c r="J30" s="294" t="s">
        <v>280</v>
      </c>
      <c r="K30" s="293">
        <f t="shared" si="1"/>
        <v>15</v>
      </c>
      <c r="L30" s="313"/>
    </row>
    <row r="31" spans="1:12" x14ac:dyDescent="0.25">
      <c r="A31" s="293">
        <f t="shared" si="0"/>
        <v>16</v>
      </c>
      <c r="B31" s="278" t="s">
        <v>698</v>
      </c>
      <c r="C31" s="293"/>
      <c r="D31" s="356"/>
      <c r="E31" s="283"/>
      <c r="F31" s="278"/>
      <c r="G31" s="278"/>
      <c r="H31" s="278"/>
      <c r="I31" s="278"/>
      <c r="J31" s="294"/>
      <c r="K31" s="293">
        <f t="shared" si="1"/>
        <v>16</v>
      </c>
      <c r="L31" s="313"/>
    </row>
    <row r="32" spans="1:12" x14ac:dyDescent="0.25">
      <c r="A32" s="293">
        <f t="shared" si="0"/>
        <v>17</v>
      </c>
      <c r="B32" s="278" t="s">
        <v>699</v>
      </c>
      <c r="C32" s="293">
        <v>282</v>
      </c>
      <c r="D32" s="356"/>
      <c r="E32" s="283"/>
      <c r="F32" s="278">
        <f t="shared" ref="F32:F33" si="12">+D32*$I$9</f>
        <v>0</v>
      </c>
      <c r="G32" s="278">
        <f t="shared" ref="G32:G33" si="13">+E32-F32</f>
        <v>0</v>
      </c>
      <c r="H32" s="278">
        <f>IF(+$I$8="No",0,'Order 864-3'!K29)</f>
        <v>0</v>
      </c>
      <c r="I32" s="278">
        <f t="shared" ref="I32:I33" si="14">+G32-H32</f>
        <v>0</v>
      </c>
      <c r="J32" s="294" t="s">
        <v>280</v>
      </c>
      <c r="K32" s="293">
        <f t="shared" si="1"/>
        <v>17</v>
      </c>
      <c r="L32" s="313"/>
    </row>
    <row r="33" spans="1:12" x14ac:dyDescent="0.25">
      <c r="A33" s="293">
        <f t="shared" si="0"/>
        <v>18</v>
      </c>
      <c r="B33" s="278" t="s">
        <v>700</v>
      </c>
      <c r="C33" s="293">
        <v>282</v>
      </c>
      <c r="D33" s="356"/>
      <c r="E33" s="283"/>
      <c r="F33" s="278">
        <f t="shared" si="12"/>
        <v>0</v>
      </c>
      <c r="G33" s="278">
        <f t="shared" si="13"/>
        <v>0</v>
      </c>
      <c r="H33" s="278">
        <f>IF(+$I$8="No",0,'Order 864-3'!K30)</f>
        <v>0</v>
      </c>
      <c r="I33" s="278">
        <f t="shared" si="14"/>
        <v>0</v>
      </c>
      <c r="J33" s="294" t="s">
        <v>280</v>
      </c>
      <c r="K33" s="293">
        <f t="shared" si="1"/>
        <v>18</v>
      </c>
      <c r="L33" s="313"/>
    </row>
    <row r="34" spans="1:12" x14ac:dyDescent="0.25">
      <c r="A34" s="293">
        <f t="shared" si="0"/>
        <v>19</v>
      </c>
      <c r="B34" s="294" t="s">
        <v>701</v>
      </c>
      <c r="C34" s="295"/>
      <c r="D34" s="286">
        <f t="shared" ref="D34:I34" si="15">SUM(D30:D33)</f>
        <v>0</v>
      </c>
      <c r="E34" s="286">
        <f t="shared" si="15"/>
        <v>0</v>
      </c>
      <c r="F34" s="286">
        <f t="shared" si="15"/>
        <v>0</v>
      </c>
      <c r="G34" s="286">
        <f t="shared" si="15"/>
        <v>0</v>
      </c>
      <c r="H34" s="286">
        <f t="shared" si="15"/>
        <v>0</v>
      </c>
      <c r="I34" s="286">
        <f t="shared" si="15"/>
        <v>0</v>
      </c>
      <c r="J34" s="294" t="s">
        <v>767</v>
      </c>
      <c r="K34" s="293">
        <f t="shared" si="1"/>
        <v>19</v>
      </c>
      <c r="L34" s="313"/>
    </row>
    <row r="35" spans="1:12" x14ac:dyDescent="0.25">
      <c r="A35" s="293">
        <f t="shared" si="0"/>
        <v>20</v>
      </c>
      <c r="B35" s="278"/>
      <c r="C35" s="295"/>
      <c r="D35" s="278"/>
      <c r="E35" s="278"/>
      <c r="F35" s="278"/>
      <c r="G35" s="278"/>
      <c r="H35" s="278"/>
      <c r="I35" s="278"/>
      <c r="J35" s="278"/>
      <c r="K35" s="293">
        <f t="shared" si="1"/>
        <v>20</v>
      </c>
      <c r="L35" s="313"/>
    </row>
    <row r="36" spans="1:12" x14ac:dyDescent="0.25">
      <c r="A36" s="293">
        <f t="shared" si="0"/>
        <v>21</v>
      </c>
      <c r="B36" s="278" t="s">
        <v>703</v>
      </c>
      <c r="C36" s="300"/>
      <c r="D36" s="278"/>
      <c r="E36" s="278"/>
      <c r="F36" s="278"/>
      <c r="G36" s="278"/>
      <c r="H36" s="278"/>
      <c r="I36" s="278"/>
      <c r="J36" s="278"/>
      <c r="K36" s="293">
        <f t="shared" si="1"/>
        <v>21</v>
      </c>
      <c r="L36" s="313"/>
    </row>
    <row r="37" spans="1:12" x14ac:dyDescent="0.25">
      <c r="A37" s="293">
        <f t="shared" si="0"/>
        <v>22</v>
      </c>
      <c r="B37" s="278" t="s">
        <v>704</v>
      </c>
      <c r="C37" s="293">
        <v>282</v>
      </c>
      <c r="D37" s="283"/>
      <c r="E37" s="283"/>
      <c r="F37" s="278">
        <f t="shared" ref="F37:F39" si="16">+D37*$I$9</f>
        <v>0</v>
      </c>
      <c r="G37" s="278">
        <f t="shared" ref="G37:G39" si="17">+E37-F37</f>
        <v>0</v>
      </c>
      <c r="H37" s="278">
        <f>IF(+$I$8="No",0,'Order 864-3'!K34)</f>
        <v>0</v>
      </c>
      <c r="I37" s="278">
        <f t="shared" ref="I37:I39" si="18">+G37-H37</f>
        <v>0</v>
      </c>
      <c r="J37" s="294" t="s">
        <v>280</v>
      </c>
      <c r="K37" s="293">
        <f t="shared" si="1"/>
        <v>22</v>
      </c>
      <c r="L37" s="313"/>
    </row>
    <row r="38" spans="1:12" x14ac:dyDescent="0.25">
      <c r="A38" s="293">
        <f t="shared" si="0"/>
        <v>23</v>
      </c>
      <c r="B38" s="278" t="s">
        <v>705</v>
      </c>
      <c r="C38" s="293">
        <v>282</v>
      </c>
      <c r="D38" s="283"/>
      <c r="E38" s="283"/>
      <c r="F38" s="278">
        <f t="shared" si="16"/>
        <v>0</v>
      </c>
      <c r="G38" s="278">
        <f t="shared" si="17"/>
        <v>0</v>
      </c>
      <c r="H38" s="278">
        <f>IF(+$I$8="No",0,'Order 864-3'!K35)</f>
        <v>0</v>
      </c>
      <c r="I38" s="278">
        <f t="shared" si="18"/>
        <v>0</v>
      </c>
      <c r="J38" s="294" t="s">
        <v>280</v>
      </c>
      <c r="K38" s="293">
        <f t="shared" si="1"/>
        <v>23</v>
      </c>
      <c r="L38" s="313"/>
    </row>
    <row r="39" spans="1:12" x14ac:dyDescent="0.25">
      <c r="A39" s="293">
        <f t="shared" si="0"/>
        <v>24</v>
      </c>
      <c r="B39" s="278" t="s">
        <v>706</v>
      </c>
      <c r="C39" s="301">
        <v>282</v>
      </c>
      <c r="D39" s="283"/>
      <c r="E39" s="283"/>
      <c r="F39" s="278">
        <f t="shared" si="16"/>
        <v>0</v>
      </c>
      <c r="G39" s="278">
        <f t="shared" si="17"/>
        <v>0</v>
      </c>
      <c r="H39" s="278">
        <f>IF(+$I$8="No",0,'Order 864-3'!K36)</f>
        <v>0</v>
      </c>
      <c r="I39" s="278">
        <f t="shared" si="18"/>
        <v>0</v>
      </c>
      <c r="J39" s="294" t="s">
        <v>280</v>
      </c>
      <c r="K39" s="293">
        <f t="shared" si="1"/>
        <v>24</v>
      </c>
      <c r="L39" s="313"/>
    </row>
    <row r="40" spans="1:12" x14ac:dyDescent="0.25">
      <c r="A40" s="293">
        <f t="shared" si="0"/>
        <v>25</v>
      </c>
      <c r="B40" s="294" t="s">
        <v>701</v>
      </c>
      <c r="C40" s="295"/>
      <c r="D40" s="286">
        <f t="shared" ref="D40:I40" si="19">SUM(D37:D39)</f>
        <v>0</v>
      </c>
      <c r="E40" s="286">
        <f t="shared" si="19"/>
        <v>0</v>
      </c>
      <c r="F40" s="286">
        <f t="shared" si="19"/>
        <v>0</v>
      </c>
      <c r="G40" s="286">
        <f t="shared" si="19"/>
        <v>0</v>
      </c>
      <c r="H40" s="286">
        <f t="shared" si="19"/>
        <v>0</v>
      </c>
      <c r="I40" s="286">
        <f t="shared" si="19"/>
        <v>0</v>
      </c>
      <c r="J40" s="294" t="s">
        <v>768</v>
      </c>
      <c r="K40" s="293">
        <f t="shared" si="1"/>
        <v>25</v>
      </c>
      <c r="L40" s="313"/>
    </row>
    <row r="41" spans="1:12" x14ac:dyDescent="0.25">
      <c r="A41" s="293">
        <f t="shared" si="0"/>
        <v>26</v>
      </c>
      <c r="B41" s="309"/>
      <c r="C41" s="295"/>
      <c r="D41" s="345"/>
      <c r="E41" s="345"/>
      <c r="F41" s="345"/>
      <c r="G41" s="345"/>
      <c r="H41" s="345"/>
      <c r="I41" s="345"/>
      <c r="J41" s="278"/>
      <c r="K41" s="293">
        <f t="shared" si="1"/>
        <v>26</v>
      </c>
      <c r="L41" s="313"/>
    </row>
    <row r="42" spans="1:12" x14ac:dyDescent="0.25">
      <c r="A42" s="293">
        <f t="shared" si="0"/>
        <v>27</v>
      </c>
      <c r="B42" s="278" t="s">
        <v>703</v>
      </c>
      <c r="C42" s="295"/>
      <c r="D42" s="278"/>
      <c r="E42" s="278"/>
      <c r="F42" s="278"/>
      <c r="G42" s="278"/>
      <c r="H42" s="278"/>
      <c r="I42" s="278"/>
      <c r="J42" s="278"/>
      <c r="K42" s="293">
        <f t="shared" si="1"/>
        <v>27</v>
      </c>
      <c r="L42" s="313"/>
    </row>
    <row r="43" spans="1:12" x14ac:dyDescent="0.25">
      <c r="A43" s="293">
        <f t="shared" si="0"/>
        <v>28</v>
      </c>
      <c r="B43" s="278" t="s">
        <v>708</v>
      </c>
      <c r="C43" s="301">
        <v>282</v>
      </c>
      <c r="D43" s="357"/>
      <c r="E43" s="357"/>
      <c r="F43" s="358">
        <f t="shared" ref="F43" si="20">+D43*$I$9</f>
        <v>0</v>
      </c>
      <c r="G43" s="358">
        <f>+E43-F43</f>
        <v>0</v>
      </c>
      <c r="H43" s="358">
        <f>IF(+$I$8="No",0,'Order 864-3'!K40)</f>
        <v>0</v>
      </c>
      <c r="I43" s="358">
        <f>+G43-H43</f>
        <v>0</v>
      </c>
      <c r="J43" s="294" t="s">
        <v>280</v>
      </c>
      <c r="K43" s="293">
        <f t="shared" si="1"/>
        <v>28</v>
      </c>
      <c r="L43" s="313"/>
    </row>
    <row r="44" spans="1:12" x14ac:dyDescent="0.25">
      <c r="A44" s="293">
        <f t="shared" si="0"/>
        <v>29</v>
      </c>
      <c r="B44" s="278"/>
      <c r="C44" s="295"/>
      <c r="D44" s="302"/>
      <c r="E44" s="302"/>
      <c r="F44" s="302"/>
      <c r="G44" s="302"/>
      <c r="H44" s="302"/>
      <c r="I44" s="302"/>
      <c r="J44" s="278"/>
      <c r="K44" s="293">
        <f t="shared" si="1"/>
        <v>29</v>
      </c>
      <c r="L44" s="313"/>
    </row>
    <row r="45" spans="1:12" ht="15.75" thickBot="1" x14ac:dyDescent="0.3">
      <c r="A45" s="293">
        <f t="shared" si="0"/>
        <v>30</v>
      </c>
      <c r="B45" s="294" t="s">
        <v>709</v>
      </c>
      <c r="C45" s="295"/>
      <c r="D45" s="297">
        <f t="shared" ref="D45:I45" si="21">D34+D40+D43</f>
        <v>0</v>
      </c>
      <c r="E45" s="297">
        <f t="shared" si="21"/>
        <v>0</v>
      </c>
      <c r="F45" s="297">
        <f t="shared" si="21"/>
        <v>0</v>
      </c>
      <c r="G45" s="297">
        <f t="shared" si="21"/>
        <v>0</v>
      </c>
      <c r="H45" s="297">
        <f t="shared" si="21"/>
        <v>0</v>
      </c>
      <c r="I45" s="297">
        <f t="shared" si="21"/>
        <v>0</v>
      </c>
      <c r="J45" s="362" t="s">
        <v>769</v>
      </c>
      <c r="K45" s="293">
        <f t="shared" si="1"/>
        <v>30</v>
      </c>
      <c r="L45" s="313"/>
    </row>
    <row r="46" spans="1:12" ht="15.75" thickTop="1" x14ac:dyDescent="0.25">
      <c r="A46" s="293">
        <f t="shared" si="0"/>
        <v>31</v>
      </c>
      <c r="B46" s="278"/>
      <c r="C46" s="295"/>
      <c r="D46" s="278"/>
      <c r="E46" s="278"/>
      <c r="F46" s="278"/>
      <c r="G46" s="278"/>
      <c r="H46" s="278"/>
      <c r="I46" s="278"/>
      <c r="J46" s="278"/>
      <c r="K46" s="293">
        <f t="shared" si="1"/>
        <v>31</v>
      </c>
      <c r="L46" s="313"/>
    </row>
    <row r="47" spans="1:12" ht="15.75" thickBot="1" x14ac:dyDescent="0.3">
      <c r="A47" s="293">
        <f t="shared" si="0"/>
        <v>32</v>
      </c>
      <c r="B47" s="294" t="s">
        <v>711</v>
      </c>
      <c r="C47" s="278"/>
      <c r="D47" s="297">
        <f t="shared" ref="D47:I47" si="22">D27+D45</f>
        <v>0</v>
      </c>
      <c r="E47" s="297">
        <f t="shared" si="22"/>
        <v>0</v>
      </c>
      <c r="F47" s="297">
        <f t="shared" si="22"/>
        <v>0</v>
      </c>
      <c r="G47" s="297">
        <f t="shared" si="22"/>
        <v>0</v>
      </c>
      <c r="H47" s="297">
        <f t="shared" si="22"/>
        <v>0</v>
      </c>
      <c r="I47" s="297">
        <f t="shared" si="22"/>
        <v>0</v>
      </c>
      <c r="J47" s="294" t="s">
        <v>770</v>
      </c>
      <c r="K47" s="293">
        <f t="shared" si="1"/>
        <v>32</v>
      </c>
      <c r="L47" s="313"/>
    </row>
    <row r="48" spans="1:12" ht="15.75" thickTop="1" x14ac:dyDescent="0.25">
      <c r="A48" s="340"/>
      <c r="B48" s="278"/>
      <c r="C48" s="278"/>
      <c r="D48" s="278"/>
      <c r="E48" s="278"/>
      <c r="F48" s="278"/>
      <c r="G48" s="278"/>
      <c r="H48" s="278"/>
      <c r="I48" s="278"/>
      <c r="J48" s="313"/>
      <c r="K48" s="313"/>
      <c r="L48" s="313"/>
    </row>
    <row r="49" spans="1:12" x14ac:dyDescent="0.25">
      <c r="A49" s="340"/>
      <c r="B49" s="265" t="s">
        <v>758</v>
      </c>
      <c r="C49" s="278"/>
      <c r="D49" s="278"/>
      <c r="E49" s="278"/>
      <c r="F49" s="278"/>
      <c r="G49" s="278"/>
      <c r="H49" s="278"/>
      <c r="I49" s="278"/>
      <c r="J49" s="313"/>
      <c r="K49" s="313"/>
      <c r="L49" s="313"/>
    </row>
    <row r="50" spans="1:12" ht="16.5" x14ac:dyDescent="0.35">
      <c r="A50" s="340"/>
      <c r="B50" s="306" t="s">
        <v>759</v>
      </c>
      <c r="C50" s="278"/>
      <c r="D50" s="278"/>
      <c r="E50" s="278"/>
      <c r="F50" s="278"/>
      <c r="G50" s="278"/>
      <c r="H50" s="278"/>
      <c r="I50" s="278"/>
      <c r="J50" s="313"/>
      <c r="K50" s="313"/>
      <c r="L50" s="313"/>
    </row>
    <row r="51" spans="1:12" x14ac:dyDescent="0.25">
      <c r="A51" s="340"/>
      <c r="B51" s="306" t="s">
        <v>760</v>
      </c>
      <c r="C51" s="278"/>
      <c r="D51" s="278"/>
      <c r="E51" s="278"/>
      <c r="F51" s="278"/>
      <c r="G51" s="278"/>
      <c r="H51" s="278"/>
      <c r="I51" s="278"/>
      <c r="J51" s="313"/>
      <c r="K51" s="313"/>
      <c r="L51" s="313"/>
    </row>
    <row r="52" spans="1:12" x14ac:dyDescent="0.25">
      <c r="A52" s="340"/>
      <c r="B52" s="265" t="s">
        <v>713</v>
      </c>
      <c r="C52" s="304"/>
      <c r="D52" s="278"/>
      <c r="E52" s="278"/>
      <c r="F52" s="278"/>
      <c r="G52" s="278"/>
      <c r="H52" s="278"/>
      <c r="I52" s="278"/>
      <c r="J52" s="313"/>
      <c r="K52" s="313"/>
      <c r="L52" s="313"/>
    </row>
    <row r="53" spans="1:12" x14ac:dyDescent="0.25">
      <c r="A53" s="340"/>
      <c r="B53" s="376" t="s">
        <v>714</v>
      </c>
      <c r="C53" s="305"/>
      <c r="D53" s="305"/>
      <c r="E53" s="305"/>
      <c r="F53" s="278"/>
      <c r="G53" s="278"/>
      <c r="H53" s="278"/>
      <c r="I53" s="278"/>
      <c r="J53" s="313"/>
      <c r="K53" s="313"/>
      <c r="L53" s="313"/>
    </row>
    <row r="54" spans="1:12" x14ac:dyDescent="0.25">
      <c r="A54" s="340"/>
      <c r="B54" s="376" t="s">
        <v>763</v>
      </c>
      <c r="C54" s="305"/>
      <c r="D54" s="305"/>
      <c r="E54" s="305"/>
      <c r="F54" s="278"/>
      <c r="G54" s="278"/>
      <c r="H54" s="278"/>
      <c r="I54" s="278"/>
      <c r="J54" s="313"/>
      <c r="K54" s="313"/>
      <c r="L54"/>
    </row>
    <row r="55" spans="1:12" x14ac:dyDescent="0.25">
      <c r="A55" s="340"/>
      <c r="B55" s="376" t="s">
        <v>715</v>
      </c>
      <c r="C55" s="278"/>
      <c r="D55" s="278"/>
      <c r="E55" s="278"/>
      <c r="F55" s="305"/>
      <c r="G55" s="305"/>
      <c r="H55" s="278"/>
      <c r="I55" s="278"/>
      <c r="J55" s="313"/>
      <c r="K55" s="313"/>
      <c r="L55" s="313"/>
    </row>
    <row r="56" spans="1:12" x14ac:dyDescent="0.25">
      <c r="A56" s="305"/>
      <c r="B56" s="376" t="s">
        <v>716</v>
      </c>
      <c r="C56" s="305"/>
      <c r="D56" s="305"/>
      <c r="E56" s="305"/>
      <c r="F56" s="305"/>
      <c r="G56" s="305"/>
      <c r="H56" s="305"/>
      <c r="I56" s="305"/>
      <c r="J56" s="313"/>
      <c r="K56" s="313"/>
      <c r="L56" s="313"/>
    </row>
    <row r="57" spans="1:12" x14ac:dyDescent="0.25">
      <c r="A57" s="305"/>
      <c r="B57" s="376" t="s">
        <v>717</v>
      </c>
      <c r="C57" s="305"/>
      <c r="D57" s="305"/>
      <c r="E57" s="305"/>
      <c r="F57" s="305"/>
      <c r="G57" s="305"/>
      <c r="H57" s="305"/>
      <c r="I57" s="305"/>
      <c r="J57" s="313"/>
      <c r="K57" s="313"/>
      <c r="L57" s="313"/>
    </row>
    <row r="58" spans="1:12" x14ac:dyDescent="0.25">
      <c r="A58" s="305"/>
      <c r="B58" s="376" t="s">
        <v>718</v>
      </c>
      <c r="C58" s="305"/>
      <c r="D58" s="305"/>
      <c r="E58" s="305"/>
      <c r="F58" s="305"/>
      <c r="G58" s="305"/>
      <c r="H58" s="305"/>
      <c r="I58" s="305"/>
      <c r="J58" s="313"/>
      <c r="K58" s="313"/>
      <c r="L58" s="313"/>
    </row>
    <row r="59" spans="1:12" x14ac:dyDescent="0.25">
      <c r="A59" s="305"/>
      <c r="B59" s="376" t="s">
        <v>719</v>
      </c>
      <c r="C59" s="305"/>
      <c r="D59" s="305"/>
      <c r="E59" s="305"/>
      <c r="F59" s="305"/>
      <c r="G59" s="305"/>
      <c r="H59" s="305"/>
      <c r="I59" s="305"/>
      <c r="J59" s="313"/>
      <c r="K59" s="313"/>
      <c r="L59" s="313"/>
    </row>
    <row r="60" spans="1:12" x14ac:dyDescent="0.25">
      <c r="A60" s="305"/>
      <c r="B60" s="376" t="s">
        <v>720</v>
      </c>
      <c r="C60" s="313"/>
      <c r="D60" s="313"/>
      <c r="E60" s="313"/>
      <c r="F60" s="305"/>
      <c r="G60" s="305"/>
      <c r="H60" s="305"/>
      <c r="I60" s="305"/>
      <c r="J60" s="313"/>
      <c r="K60" s="313"/>
      <c r="L60" s="313"/>
    </row>
    <row r="61" spans="1:12" x14ac:dyDescent="0.25">
      <c r="A61" s="305"/>
      <c r="B61" s="376" t="s">
        <v>721</v>
      </c>
      <c r="C61" s="305"/>
      <c r="D61" s="305"/>
      <c r="E61" s="305"/>
      <c r="F61" s="305"/>
      <c r="G61" s="305"/>
      <c r="H61" s="305"/>
      <c r="I61" s="305"/>
      <c r="J61" s="313"/>
      <c r="K61" s="313"/>
      <c r="L61" s="313"/>
    </row>
  </sheetData>
  <mergeCells count="2">
    <mergeCell ref="B5:J5"/>
    <mergeCell ref="D13:I13"/>
  </mergeCells>
  <printOptions horizontalCentered="1"/>
  <pageMargins left="0.25" right="0.25" top="0.5" bottom="0.5" header="0.25" footer="0.25"/>
  <pageSetup scale="58"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49"/>
  <sheetViews>
    <sheetView zoomScale="80" zoomScaleNormal="80" workbookViewId="0"/>
  </sheetViews>
  <sheetFormatPr defaultColWidth="9.28515625" defaultRowHeight="15.75" x14ac:dyDescent="0.25"/>
  <cols>
    <col min="1" max="1" width="5.28515625" style="157" customWidth="1"/>
    <col min="2" max="2" width="12.5703125" style="3" customWidth="1"/>
    <col min="3" max="3" width="20" style="3" customWidth="1"/>
    <col min="4" max="7" width="21.5703125" style="3" customWidth="1"/>
    <col min="8" max="8" width="22.7109375" style="3" bestFit="1" customWidth="1"/>
    <col min="9" max="13" width="21.5703125" style="3" customWidth="1"/>
    <col min="14" max="14" width="5.28515625" style="157" customWidth="1"/>
    <col min="15" max="15" width="13.5703125" style="3" customWidth="1"/>
    <col min="16" max="16" width="12.5703125" style="3" customWidth="1"/>
    <col min="17" max="16384" width="9.28515625" style="3"/>
  </cols>
  <sheetData>
    <row r="1" spans="1:14" x14ac:dyDescent="0.25">
      <c r="I1" s="146"/>
    </row>
    <row r="2" spans="1:14" x14ac:dyDescent="0.25">
      <c r="B2" s="555" t="s">
        <v>0</v>
      </c>
      <c r="C2" s="555"/>
      <c r="D2" s="555"/>
      <c r="E2" s="555"/>
      <c r="F2" s="555"/>
      <c r="G2" s="555"/>
      <c r="H2" s="555"/>
      <c r="I2" s="555"/>
      <c r="J2" s="555"/>
      <c r="K2" s="555"/>
      <c r="L2" s="555"/>
      <c r="M2" s="555"/>
      <c r="N2" s="190"/>
    </row>
    <row r="3" spans="1:14" x14ac:dyDescent="0.25">
      <c r="B3" s="556" t="s">
        <v>1092</v>
      </c>
      <c r="C3" s="556"/>
      <c r="D3" s="556"/>
      <c r="E3" s="556"/>
      <c r="F3" s="556"/>
      <c r="G3" s="556"/>
      <c r="H3" s="556"/>
      <c r="I3" s="556"/>
      <c r="J3" s="556"/>
      <c r="K3" s="556"/>
      <c r="L3" s="556"/>
      <c r="M3" s="556"/>
      <c r="N3" s="190"/>
    </row>
    <row r="4" spans="1:14" x14ac:dyDescent="0.25">
      <c r="B4" s="556" t="s">
        <v>1104</v>
      </c>
      <c r="C4" s="556"/>
      <c r="D4" s="556"/>
      <c r="E4" s="556"/>
      <c r="F4" s="556"/>
      <c r="G4" s="556"/>
      <c r="H4" s="556"/>
      <c r="I4" s="556"/>
      <c r="J4" s="556"/>
      <c r="K4" s="556"/>
      <c r="L4" s="556"/>
      <c r="M4" s="556"/>
      <c r="N4" s="190"/>
    </row>
    <row r="5" spans="1:14" x14ac:dyDescent="0.25">
      <c r="B5" s="554" t="s">
        <v>4</v>
      </c>
      <c r="C5" s="554"/>
      <c r="D5" s="554"/>
      <c r="E5" s="554"/>
      <c r="F5" s="554"/>
      <c r="G5" s="554"/>
      <c r="H5" s="554"/>
      <c r="I5" s="554"/>
      <c r="J5" s="554"/>
      <c r="K5" s="554"/>
      <c r="L5" s="554"/>
      <c r="M5" s="554"/>
      <c r="N5" s="190"/>
    </row>
    <row r="6" spans="1:14" x14ac:dyDescent="0.25">
      <c r="A6" s="190"/>
      <c r="B6" s="190"/>
      <c r="C6" s="190"/>
      <c r="D6" s="190"/>
      <c r="E6" s="190"/>
      <c r="F6" s="190"/>
      <c r="G6" s="190"/>
      <c r="H6" s="190"/>
      <c r="I6" s="190"/>
      <c r="J6" s="190"/>
      <c r="K6" s="190"/>
      <c r="L6" s="190"/>
      <c r="M6" s="190"/>
      <c r="N6" s="190"/>
    </row>
    <row r="7" spans="1:14" x14ac:dyDescent="0.25">
      <c r="A7" s="2" t="s">
        <v>5</v>
      </c>
      <c r="B7" s="156"/>
      <c r="E7" s="31"/>
      <c r="F7" s="133"/>
      <c r="G7" s="133"/>
      <c r="N7" s="2" t="s">
        <v>5</v>
      </c>
    </row>
    <row r="8" spans="1:14" x14ac:dyDescent="0.25">
      <c r="A8" s="2" t="s">
        <v>6</v>
      </c>
      <c r="B8" s="156"/>
      <c r="E8" s="31"/>
      <c r="F8" s="133"/>
      <c r="G8" s="133"/>
      <c r="N8" s="2" t="s">
        <v>6</v>
      </c>
    </row>
    <row r="9" spans="1:14" x14ac:dyDescent="0.25">
      <c r="A9" s="188"/>
      <c r="B9" s="156"/>
      <c r="E9" s="31"/>
      <c r="F9" s="394" t="s">
        <v>8</v>
      </c>
      <c r="G9" s="394"/>
      <c r="N9" s="188"/>
    </row>
    <row r="10" spans="1:14" ht="18.75" x14ac:dyDescent="0.25">
      <c r="A10" s="2">
        <v>1</v>
      </c>
      <c r="B10" s="31" t="s">
        <v>771</v>
      </c>
      <c r="C10" s="27"/>
      <c r="E10" s="66">
        <v>0</v>
      </c>
      <c r="F10" s="31" t="s">
        <v>1123</v>
      </c>
      <c r="G10" s="31"/>
      <c r="H10" s="30"/>
      <c r="I10" s="30"/>
      <c r="N10" s="2">
        <f>A10</f>
        <v>1</v>
      </c>
    </row>
    <row r="11" spans="1:14" x14ac:dyDescent="0.25">
      <c r="A11" s="2">
        <f>A10+1</f>
        <v>2</v>
      </c>
      <c r="B11" s="3" t="s">
        <v>772</v>
      </c>
      <c r="D11" s="123">
        <v>0</v>
      </c>
      <c r="E11" s="4">
        <f>E10*D11</f>
        <v>0</v>
      </c>
      <c r="F11" s="3" t="s">
        <v>773</v>
      </c>
      <c r="H11" s="30"/>
      <c r="I11" s="191"/>
      <c r="J11" s="191"/>
      <c r="N11" s="2">
        <f>N10+1</f>
        <v>2</v>
      </c>
    </row>
    <row r="12" spans="1:14" ht="16.5" thickBot="1" x14ac:dyDescent="0.3">
      <c r="A12" s="2">
        <f t="shared" ref="A12:A35" si="0">A11+1</f>
        <v>3</v>
      </c>
      <c r="B12" s="3" t="s">
        <v>914</v>
      </c>
      <c r="D12" s="123">
        <v>0</v>
      </c>
      <c r="E12" s="246">
        <f>E10*D12</f>
        <v>0</v>
      </c>
      <c r="F12" s="192" t="s">
        <v>774</v>
      </c>
      <c r="G12" s="192"/>
      <c r="H12" s="2"/>
      <c r="I12" s="191"/>
      <c r="J12" s="191"/>
      <c r="N12" s="2">
        <f t="shared" ref="N12:N35" si="1">N11+1</f>
        <v>3</v>
      </c>
    </row>
    <row r="13" spans="1:14" ht="16.5" thickTop="1" x14ac:dyDescent="0.25">
      <c r="A13" s="2">
        <f t="shared" si="0"/>
        <v>4</v>
      </c>
      <c r="B13" s="3" t="s">
        <v>775</v>
      </c>
      <c r="E13" s="8">
        <f>E10+E11+E12</f>
        <v>0</v>
      </c>
      <c r="F13" s="192" t="s">
        <v>358</v>
      </c>
      <c r="G13" s="192"/>
      <c r="H13" s="2"/>
      <c r="I13" s="191"/>
      <c r="J13" s="191"/>
      <c r="N13" s="2">
        <f t="shared" si="1"/>
        <v>4</v>
      </c>
    </row>
    <row r="14" spans="1:14" x14ac:dyDescent="0.25">
      <c r="A14" s="2">
        <f t="shared" si="0"/>
        <v>5</v>
      </c>
      <c r="E14" s="158"/>
      <c r="I14" s="191"/>
      <c r="J14" s="191"/>
      <c r="N14" s="2">
        <f t="shared" si="1"/>
        <v>5</v>
      </c>
    </row>
    <row r="15" spans="1:14" x14ac:dyDescent="0.25">
      <c r="A15" s="2">
        <f t="shared" si="0"/>
        <v>6</v>
      </c>
      <c r="C15" s="193" t="s">
        <v>654</v>
      </c>
      <c r="D15" s="193" t="s">
        <v>655</v>
      </c>
      <c r="E15" s="193" t="s">
        <v>656</v>
      </c>
      <c r="F15" s="193" t="s">
        <v>657</v>
      </c>
      <c r="G15" s="193" t="s">
        <v>658</v>
      </c>
      <c r="H15" s="193" t="s">
        <v>659</v>
      </c>
      <c r="I15" s="193" t="s">
        <v>660</v>
      </c>
      <c r="J15" s="193" t="s">
        <v>661</v>
      </c>
      <c r="K15" s="193" t="s">
        <v>662</v>
      </c>
      <c r="L15" s="193" t="s">
        <v>663</v>
      </c>
      <c r="M15" s="193" t="s">
        <v>664</v>
      </c>
      <c r="N15" s="2">
        <f t="shared" si="1"/>
        <v>6</v>
      </c>
    </row>
    <row r="16" spans="1:14" x14ac:dyDescent="0.25">
      <c r="A16" s="2">
        <f t="shared" si="0"/>
        <v>7</v>
      </c>
      <c r="B16" s="158" t="s">
        <v>776</v>
      </c>
      <c r="C16" s="2"/>
      <c r="D16" s="2" t="s">
        <v>777</v>
      </c>
      <c r="E16" s="2"/>
      <c r="F16" s="2" t="s">
        <v>778</v>
      </c>
      <c r="G16" s="2"/>
      <c r="H16" s="33" t="s">
        <v>779</v>
      </c>
      <c r="I16" s="33" t="s">
        <v>780</v>
      </c>
      <c r="J16" s="2"/>
      <c r="K16" s="2" t="s">
        <v>781</v>
      </c>
      <c r="L16" s="2" t="s">
        <v>782</v>
      </c>
      <c r="M16" s="33" t="s">
        <v>783</v>
      </c>
      <c r="N16" s="2">
        <f t="shared" si="1"/>
        <v>7</v>
      </c>
    </row>
    <row r="17" spans="1:21" x14ac:dyDescent="0.25">
      <c r="A17" s="2">
        <f t="shared" si="0"/>
        <v>8</v>
      </c>
      <c r="B17" s="158"/>
      <c r="C17" s="2"/>
      <c r="D17" s="2"/>
      <c r="E17" s="2"/>
      <c r="F17" s="2"/>
      <c r="G17" s="2"/>
      <c r="H17" s="33"/>
      <c r="I17" s="33"/>
      <c r="J17" s="2"/>
      <c r="K17" s="2"/>
      <c r="L17" s="2"/>
      <c r="M17" s="33"/>
      <c r="N17" s="2">
        <f t="shared" si="1"/>
        <v>8</v>
      </c>
    </row>
    <row r="18" spans="1:21" x14ac:dyDescent="0.25">
      <c r="A18" s="2">
        <f t="shared" si="0"/>
        <v>9</v>
      </c>
      <c r="C18" s="193"/>
      <c r="H18" s="190"/>
      <c r="K18" s="122" t="s">
        <v>784</v>
      </c>
      <c r="M18" s="122" t="s">
        <v>784</v>
      </c>
      <c r="N18" s="2">
        <f t="shared" si="1"/>
        <v>9</v>
      </c>
    </row>
    <row r="19" spans="1:21" x14ac:dyDescent="0.25">
      <c r="A19" s="2">
        <f t="shared" si="0"/>
        <v>10</v>
      </c>
      <c r="C19" s="193"/>
      <c r="F19" s="190"/>
      <c r="G19" s="190"/>
      <c r="H19" s="122"/>
      <c r="I19" s="122" t="s">
        <v>785</v>
      </c>
      <c r="J19" s="122"/>
      <c r="K19" s="122" t="s">
        <v>786</v>
      </c>
      <c r="M19" s="122" t="s">
        <v>786</v>
      </c>
      <c r="N19" s="2">
        <f t="shared" si="1"/>
        <v>10</v>
      </c>
    </row>
    <row r="20" spans="1:21" x14ac:dyDescent="0.25">
      <c r="A20" s="2">
        <f t="shared" si="0"/>
        <v>11</v>
      </c>
      <c r="C20" s="122"/>
      <c r="D20" s="122" t="s">
        <v>785</v>
      </c>
      <c r="E20" s="122" t="s">
        <v>785</v>
      </c>
      <c r="F20" s="122" t="s">
        <v>787</v>
      </c>
      <c r="G20" s="122"/>
      <c r="H20" s="122" t="s">
        <v>788</v>
      </c>
      <c r="I20" s="122" t="s">
        <v>786</v>
      </c>
      <c r="J20" s="122" t="s">
        <v>785</v>
      </c>
      <c r="K20" s="122" t="s">
        <v>789</v>
      </c>
      <c r="M20" s="122" t="s">
        <v>789</v>
      </c>
      <c r="N20" s="2">
        <f t="shared" si="1"/>
        <v>11</v>
      </c>
    </row>
    <row r="21" spans="1:21" x14ac:dyDescent="0.25">
      <c r="A21" s="2">
        <f t="shared" si="0"/>
        <v>12</v>
      </c>
      <c r="C21" s="122"/>
      <c r="D21" s="122" t="s">
        <v>790</v>
      </c>
      <c r="E21" s="122" t="s">
        <v>790</v>
      </c>
      <c r="F21" s="122" t="s">
        <v>790</v>
      </c>
      <c r="G21" s="122" t="s">
        <v>791</v>
      </c>
      <c r="H21" s="122" t="s">
        <v>790</v>
      </c>
      <c r="I21" s="122" t="s">
        <v>789</v>
      </c>
      <c r="J21" s="122" t="s">
        <v>792</v>
      </c>
      <c r="K21" s="122" t="s">
        <v>793</v>
      </c>
      <c r="L21" s="122"/>
      <c r="M21" s="122" t="s">
        <v>793</v>
      </c>
      <c r="N21" s="2">
        <f t="shared" si="1"/>
        <v>12</v>
      </c>
    </row>
    <row r="22" spans="1:21" ht="18.75" x14ac:dyDescent="0.25">
      <c r="A22" s="2">
        <f t="shared" si="0"/>
        <v>13</v>
      </c>
      <c r="B22" s="133" t="s">
        <v>279</v>
      </c>
      <c r="C22" s="133" t="s">
        <v>794</v>
      </c>
      <c r="D22" s="133" t="s">
        <v>795</v>
      </c>
      <c r="E22" s="133" t="s">
        <v>796</v>
      </c>
      <c r="F22" s="133" t="s">
        <v>797</v>
      </c>
      <c r="G22" s="133" t="s">
        <v>798</v>
      </c>
      <c r="H22" s="133" t="s">
        <v>799</v>
      </c>
      <c r="I22" s="133" t="s">
        <v>793</v>
      </c>
      <c r="J22" s="133" t="s">
        <v>800</v>
      </c>
      <c r="K22" s="133" t="s">
        <v>801</v>
      </c>
      <c r="L22" s="205" t="s">
        <v>792</v>
      </c>
      <c r="M22" s="133" t="s">
        <v>802</v>
      </c>
      <c r="N22" s="2">
        <f t="shared" si="1"/>
        <v>13</v>
      </c>
      <c r="P22"/>
      <c r="Q22"/>
      <c r="R22"/>
      <c r="S22"/>
      <c r="T22"/>
      <c r="U22"/>
    </row>
    <row r="23" spans="1:21" x14ac:dyDescent="0.25">
      <c r="A23" s="2">
        <f t="shared" si="0"/>
        <v>14</v>
      </c>
      <c r="B23" s="31" t="s">
        <v>803</v>
      </c>
      <c r="C23" s="194" t="str">
        <f>RIGHT(B4,4)</f>
        <v>xxxx</v>
      </c>
      <c r="D23" s="97">
        <f t="shared" ref="D23:D34" si="2">$E$13/12</f>
        <v>0</v>
      </c>
      <c r="E23" s="403">
        <v>0</v>
      </c>
      <c r="F23" s="98">
        <f t="shared" ref="F23:F34" si="3">$F$35/12</f>
        <v>0</v>
      </c>
      <c r="G23" s="98">
        <f>$G$35/12</f>
        <v>0</v>
      </c>
      <c r="H23" s="8">
        <f>SUM(E23:G23)</f>
        <v>0</v>
      </c>
      <c r="I23" s="98">
        <f>D23-H23</f>
        <v>0</v>
      </c>
      <c r="J23" s="99">
        <v>0</v>
      </c>
      <c r="K23" s="100">
        <f>I23</f>
        <v>0</v>
      </c>
      <c r="L23" s="97">
        <f>(I23/2)*J23</f>
        <v>0</v>
      </c>
      <c r="M23" s="97">
        <f t="shared" ref="M23:M34" si="4">K23+L23</f>
        <v>0</v>
      </c>
      <c r="N23" s="2">
        <f t="shared" si="1"/>
        <v>14</v>
      </c>
      <c r="O23" s="87"/>
      <c r="P23" s="134"/>
    </row>
    <row r="24" spans="1:21" x14ac:dyDescent="0.25">
      <c r="A24" s="2">
        <f t="shared" si="0"/>
        <v>15</v>
      </c>
      <c r="B24" s="31" t="s">
        <v>804</v>
      </c>
      <c r="C24" s="194" t="str">
        <f>C23</f>
        <v>xxxx</v>
      </c>
      <c r="D24" s="101">
        <f t="shared" si="2"/>
        <v>0</v>
      </c>
      <c r="E24" s="403">
        <v>0</v>
      </c>
      <c r="F24" s="87">
        <f t="shared" si="3"/>
        <v>0</v>
      </c>
      <c r="G24" s="87">
        <f>$G$35/12</f>
        <v>0</v>
      </c>
      <c r="H24" s="6">
        <f>SUM(E24:G24)</f>
        <v>0</v>
      </c>
      <c r="I24" s="87">
        <f t="shared" ref="I24:I34" si="5">D24-H24</f>
        <v>0</v>
      </c>
      <c r="J24" s="99">
        <v>0</v>
      </c>
      <c r="K24" s="102">
        <f>M23+I24</f>
        <v>0</v>
      </c>
      <c r="L24" s="101">
        <f t="shared" ref="L24:L34" si="6">(M23+K24)/2*J24</f>
        <v>0</v>
      </c>
      <c r="M24" s="101">
        <f t="shared" si="4"/>
        <v>0</v>
      </c>
      <c r="N24" s="2">
        <f t="shared" si="1"/>
        <v>15</v>
      </c>
      <c r="O24" s="110"/>
    </row>
    <row r="25" spans="1:21" x14ac:dyDescent="0.25">
      <c r="A25" s="2">
        <f t="shared" si="0"/>
        <v>16</v>
      </c>
      <c r="B25" s="31" t="s">
        <v>805</v>
      </c>
      <c r="C25" s="194" t="str">
        <f>C23</f>
        <v>xxxx</v>
      </c>
      <c r="D25" s="101">
        <f t="shared" si="2"/>
        <v>0</v>
      </c>
      <c r="E25" s="403">
        <v>0</v>
      </c>
      <c r="F25" s="87">
        <f t="shared" si="3"/>
        <v>0</v>
      </c>
      <c r="G25" s="87">
        <f t="shared" ref="G25:G34" si="7">$G$35/12</f>
        <v>0</v>
      </c>
      <c r="H25" s="6">
        <f t="shared" ref="H25:H33" si="8">SUM(E25:G25)</f>
        <v>0</v>
      </c>
      <c r="I25" s="87">
        <f t="shared" si="5"/>
        <v>0</v>
      </c>
      <c r="J25" s="99">
        <v>0</v>
      </c>
      <c r="K25" s="102">
        <f>M24+I25</f>
        <v>0</v>
      </c>
      <c r="L25" s="101">
        <f>(M24+K25)/2*J25</f>
        <v>0</v>
      </c>
      <c r="M25" s="101">
        <f t="shared" si="4"/>
        <v>0</v>
      </c>
      <c r="N25" s="2">
        <f t="shared" si="1"/>
        <v>16</v>
      </c>
      <c r="O25" s="110"/>
    </row>
    <row r="26" spans="1:21" x14ac:dyDescent="0.25">
      <c r="A26" s="2">
        <f t="shared" si="0"/>
        <v>17</v>
      </c>
      <c r="B26" s="31" t="s">
        <v>806</v>
      </c>
      <c r="C26" s="194" t="str">
        <f>C23</f>
        <v>xxxx</v>
      </c>
      <c r="D26" s="101">
        <f t="shared" si="2"/>
        <v>0</v>
      </c>
      <c r="E26" s="403">
        <v>0</v>
      </c>
      <c r="F26" s="87">
        <f t="shared" si="3"/>
        <v>0</v>
      </c>
      <c r="G26" s="87">
        <f t="shared" si="7"/>
        <v>0</v>
      </c>
      <c r="H26" s="6">
        <f t="shared" si="8"/>
        <v>0</v>
      </c>
      <c r="I26" s="87">
        <f>D26-H26</f>
        <v>0</v>
      </c>
      <c r="J26" s="99">
        <v>0</v>
      </c>
      <c r="K26" s="102">
        <f>M25+I26</f>
        <v>0</v>
      </c>
      <c r="L26" s="101">
        <f>(M25+K26)/2*J26</f>
        <v>0</v>
      </c>
      <c r="M26" s="101">
        <f t="shared" si="4"/>
        <v>0</v>
      </c>
      <c r="N26" s="2">
        <f t="shared" si="1"/>
        <v>17</v>
      </c>
      <c r="O26" s="110"/>
      <c r="Q26" s="195"/>
    </row>
    <row r="27" spans="1:21" x14ac:dyDescent="0.25">
      <c r="A27" s="2">
        <f t="shared" si="0"/>
        <v>18</v>
      </c>
      <c r="B27" s="31" t="s">
        <v>807</v>
      </c>
      <c r="C27" s="194" t="str">
        <f>C23</f>
        <v>xxxx</v>
      </c>
      <c r="D27" s="101">
        <f t="shared" si="2"/>
        <v>0</v>
      </c>
      <c r="E27" s="403">
        <v>0</v>
      </c>
      <c r="F27" s="87">
        <f t="shared" si="3"/>
        <v>0</v>
      </c>
      <c r="G27" s="87">
        <f t="shared" si="7"/>
        <v>0</v>
      </c>
      <c r="H27" s="6">
        <f t="shared" si="8"/>
        <v>0</v>
      </c>
      <c r="I27" s="87">
        <f t="shared" si="5"/>
        <v>0</v>
      </c>
      <c r="J27" s="99">
        <v>0</v>
      </c>
      <c r="K27" s="102">
        <f t="shared" ref="K27:K34" si="9">M26+I27</f>
        <v>0</v>
      </c>
      <c r="L27" s="101">
        <f t="shared" si="6"/>
        <v>0</v>
      </c>
      <c r="M27" s="101">
        <f t="shared" si="4"/>
        <v>0</v>
      </c>
      <c r="N27" s="2">
        <f t="shared" si="1"/>
        <v>18</v>
      </c>
      <c r="O27" s="110"/>
    </row>
    <row r="28" spans="1:21" x14ac:dyDescent="0.25">
      <c r="A28" s="2">
        <f t="shared" si="0"/>
        <v>19</v>
      </c>
      <c r="B28" s="31" t="s">
        <v>808</v>
      </c>
      <c r="C28" s="194" t="str">
        <f>C23</f>
        <v>xxxx</v>
      </c>
      <c r="D28" s="101">
        <f t="shared" si="2"/>
        <v>0</v>
      </c>
      <c r="E28" s="403">
        <v>0</v>
      </c>
      <c r="F28" s="87">
        <f t="shared" si="3"/>
        <v>0</v>
      </c>
      <c r="G28" s="87">
        <f t="shared" si="7"/>
        <v>0</v>
      </c>
      <c r="H28" s="6">
        <f t="shared" si="8"/>
        <v>0</v>
      </c>
      <c r="I28" s="87">
        <f t="shared" si="5"/>
        <v>0</v>
      </c>
      <c r="J28" s="99">
        <v>0</v>
      </c>
      <c r="K28" s="102">
        <f t="shared" si="9"/>
        <v>0</v>
      </c>
      <c r="L28" s="101">
        <f>(M27+K28)/2*J28</f>
        <v>0</v>
      </c>
      <c r="M28" s="101">
        <f t="shared" si="4"/>
        <v>0</v>
      </c>
      <c r="N28" s="2">
        <f t="shared" si="1"/>
        <v>19</v>
      </c>
      <c r="O28" s="110"/>
    </row>
    <row r="29" spans="1:21" x14ac:dyDescent="0.25">
      <c r="A29" s="2">
        <f t="shared" si="0"/>
        <v>20</v>
      </c>
      <c r="B29" s="31" t="s">
        <v>809</v>
      </c>
      <c r="C29" s="194" t="str">
        <f>C23</f>
        <v>xxxx</v>
      </c>
      <c r="D29" s="101">
        <f t="shared" si="2"/>
        <v>0</v>
      </c>
      <c r="E29" s="403">
        <v>0</v>
      </c>
      <c r="F29" s="87">
        <f t="shared" si="3"/>
        <v>0</v>
      </c>
      <c r="G29" s="87">
        <f t="shared" si="7"/>
        <v>0</v>
      </c>
      <c r="H29" s="6">
        <f t="shared" si="8"/>
        <v>0</v>
      </c>
      <c r="I29" s="87">
        <f t="shared" si="5"/>
        <v>0</v>
      </c>
      <c r="J29" s="99">
        <v>0</v>
      </c>
      <c r="K29" s="102">
        <f t="shared" si="9"/>
        <v>0</v>
      </c>
      <c r="L29" s="101">
        <f t="shared" si="6"/>
        <v>0</v>
      </c>
      <c r="M29" s="101">
        <f t="shared" si="4"/>
        <v>0</v>
      </c>
      <c r="N29" s="2">
        <f t="shared" si="1"/>
        <v>20</v>
      </c>
      <c r="O29" s="110"/>
    </row>
    <row r="30" spans="1:21" x14ac:dyDescent="0.25">
      <c r="A30" s="2">
        <f t="shared" si="0"/>
        <v>21</v>
      </c>
      <c r="B30" s="31" t="s">
        <v>810</v>
      </c>
      <c r="C30" s="194" t="str">
        <f>C23</f>
        <v>xxxx</v>
      </c>
      <c r="D30" s="101">
        <f t="shared" si="2"/>
        <v>0</v>
      </c>
      <c r="E30" s="403">
        <v>0</v>
      </c>
      <c r="F30" s="87">
        <f t="shared" si="3"/>
        <v>0</v>
      </c>
      <c r="G30" s="87">
        <f t="shared" si="7"/>
        <v>0</v>
      </c>
      <c r="H30" s="6">
        <f t="shared" si="8"/>
        <v>0</v>
      </c>
      <c r="I30" s="87">
        <f t="shared" si="5"/>
        <v>0</v>
      </c>
      <c r="J30" s="99">
        <v>0</v>
      </c>
      <c r="K30" s="102">
        <f t="shared" si="9"/>
        <v>0</v>
      </c>
      <c r="L30" s="101">
        <f t="shared" si="6"/>
        <v>0</v>
      </c>
      <c r="M30" s="101">
        <f t="shared" si="4"/>
        <v>0</v>
      </c>
      <c r="N30" s="2">
        <f t="shared" si="1"/>
        <v>21</v>
      </c>
      <c r="O30" s="110"/>
    </row>
    <row r="31" spans="1:21" x14ac:dyDescent="0.25">
      <c r="A31" s="2">
        <f t="shared" si="0"/>
        <v>22</v>
      </c>
      <c r="B31" s="31" t="s">
        <v>811</v>
      </c>
      <c r="C31" s="194" t="str">
        <f>C23</f>
        <v>xxxx</v>
      </c>
      <c r="D31" s="101">
        <f t="shared" si="2"/>
        <v>0</v>
      </c>
      <c r="E31" s="403">
        <v>0</v>
      </c>
      <c r="F31" s="87">
        <f t="shared" si="3"/>
        <v>0</v>
      </c>
      <c r="G31" s="87">
        <f t="shared" si="7"/>
        <v>0</v>
      </c>
      <c r="H31" s="6">
        <f t="shared" si="8"/>
        <v>0</v>
      </c>
      <c r="I31" s="87">
        <f t="shared" si="5"/>
        <v>0</v>
      </c>
      <c r="J31" s="99">
        <v>0</v>
      </c>
      <c r="K31" s="102">
        <f t="shared" si="9"/>
        <v>0</v>
      </c>
      <c r="L31" s="101">
        <f t="shared" si="6"/>
        <v>0</v>
      </c>
      <c r="M31" s="101">
        <f t="shared" si="4"/>
        <v>0</v>
      </c>
      <c r="N31" s="2">
        <f t="shared" si="1"/>
        <v>22</v>
      </c>
      <c r="O31" s="110"/>
    </row>
    <row r="32" spans="1:21" x14ac:dyDescent="0.25">
      <c r="A32" s="2">
        <f t="shared" si="0"/>
        <v>23</v>
      </c>
      <c r="B32" s="31" t="s">
        <v>812</v>
      </c>
      <c r="C32" s="194" t="str">
        <f>C23</f>
        <v>xxxx</v>
      </c>
      <c r="D32" s="101">
        <f t="shared" si="2"/>
        <v>0</v>
      </c>
      <c r="E32" s="403">
        <v>0</v>
      </c>
      <c r="F32" s="87">
        <f t="shared" si="3"/>
        <v>0</v>
      </c>
      <c r="G32" s="87">
        <f t="shared" si="7"/>
        <v>0</v>
      </c>
      <c r="H32" s="6">
        <f t="shared" si="8"/>
        <v>0</v>
      </c>
      <c r="I32" s="87">
        <f t="shared" si="5"/>
        <v>0</v>
      </c>
      <c r="J32" s="99">
        <v>0</v>
      </c>
      <c r="K32" s="102">
        <f t="shared" si="9"/>
        <v>0</v>
      </c>
      <c r="L32" s="101">
        <f t="shared" si="6"/>
        <v>0</v>
      </c>
      <c r="M32" s="101">
        <f t="shared" si="4"/>
        <v>0</v>
      </c>
      <c r="N32" s="2">
        <f t="shared" si="1"/>
        <v>23</v>
      </c>
      <c r="O32" s="110"/>
    </row>
    <row r="33" spans="1:15" x14ac:dyDescent="0.25">
      <c r="A33" s="2">
        <f t="shared" si="0"/>
        <v>24</v>
      </c>
      <c r="B33" s="31" t="s">
        <v>813</v>
      </c>
      <c r="C33" s="194" t="str">
        <f>C23</f>
        <v>xxxx</v>
      </c>
      <c r="D33" s="101">
        <f t="shared" si="2"/>
        <v>0</v>
      </c>
      <c r="E33" s="403">
        <v>0</v>
      </c>
      <c r="F33" s="87">
        <f t="shared" si="3"/>
        <v>0</v>
      </c>
      <c r="G33" s="87">
        <f t="shared" si="7"/>
        <v>0</v>
      </c>
      <c r="H33" s="6">
        <f t="shared" si="8"/>
        <v>0</v>
      </c>
      <c r="I33" s="87">
        <f t="shared" si="5"/>
        <v>0</v>
      </c>
      <c r="J33" s="99">
        <v>0</v>
      </c>
      <c r="K33" s="102">
        <f t="shared" si="9"/>
        <v>0</v>
      </c>
      <c r="L33" s="6">
        <f t="shared" si="6"/>
        <v>0</v>
      </c>
      <c r="M33" s="6">
        <f t="shared" si="4"/>
        <v>0</v>
      </c>
      <c r="N33" s="2">
        <f t="shared" si="1"/>
        <v>24</v>
      </c>
      <c r="O33" s="110"/>
    </row>
    <row r="34" spans="1:15" x14ac:dyDescent="0.25">
      <c r="A34" s="2">
        <f t="shared" si="0"/>
        <v>25</v>
      </c>
      <c r="B34" s="458" t="s">
        <v>814</v>
      </c>
      <c r="C34" s="459" t="str">
        <f>C23</f>
        <v>xxxx</v>
      </c>
      <c r="D34" s="460">
        <f t="shared" si="2"/>
        <v>0</v>
      </c>
      <c r="E34" s="403">
        <v>0</v>
      </c>
      <c r="F34" s="461">
        <f t="shared" si="3"/>
        <v>0</v>
      </c>
      <c r="G34" s="461">
        <f t="shared" si="7"/>
        <v>0</v>
      </c>
      <c r="H34" s="421">
        <f>SUM(E34:G34)</f>
        <v>0</v>
      </c>
      <c r="I34" s="461">
        <f t="shared" si="5"/>
        <v>0</v>
      </c>
      <c r="J34" s="448">
        <v>0</v>
      </c>
      <c r="K34" s="462">
        <f t="shared" si="9"/>
        <v>0</v>
      </c>
      <c r="L34" s="421">
        <f t="shared" si="6"/>
        <v>0</v>
      </c>
      <c r="M34" s="421">
        <f t="shared" si="4"/>
        <v>0</v>
      </c>
      <c r="N34" s="2">
        <f t="shared" si="1"/>
        <v>25</v>
      </c>
      <c r="O34" s="110"/>
    </row>
    <row r="35" spans="1:15" ht="16.5" thickBot="1" x14ac:dyDescent="0.3">
      <c r="A35" s="2">
        <f t="shared" si="0"/>
        <v>26</v>
      </c>
      <c r="D35" s="103">
        <f>SUM(D23:D34)</f>
        <v>0</v>
      </c>
      <c r="E35" s="103">
        <f>SUM(E23:E34)</f>
        <v>0</v>
      </c>
      <c r="F35" s="104">
        <v>0</v>
      </c>
      <c r="G35" s="104">
        <v>0</v>
      </c>
      <c r="H35" s="103">
        <f>SUM(H23:H34)</f>
        <v>0</v>
      </c>
      <c r="I35" s="103">
        <f>SUM(I23:I34)</f>
        <v>0</v>
      </c>
      <c r="J35" s="105"/>
      <c r="K35" s="106"/>
      <c r="L35" s="78">
        <f>SUM(L23:L34)</f>
        <v>0</v>
      </c>
      <c r="M35" s="247"/>
      <c r="N35" s="2">
        <f t="shared" si="1"/>
        <v>26</v>
      </c>
    </row>
    <row r="36" spans="1:15" ht="16.5" thickTop="1" x14ac:dyDescent="0.25">
      <c r="D36" s="118"/>
      <c r="E36" s="118"/>
      <c r="F36" s="411"/>
      <c r="G36" s="118"/>
      <c r="H36" s="411"/>
      <c r="I36" s="411"/>
      <c r="J36" s="118"/>
      <c r="K36" s="118"/>
      <c r="L36" s="248"/>
      <c r="M36" s="248"/>
    </row>
    <row r="37" spans="1:15" x14ac:dyDescent="0.25">
      <c r="B37" s="35"/>
      <c r="F37" s="196"/>
      <c r="G37" s="196"/>
    </row>
    <row r="38" spans="1:15" ht="18.75" x14ac:dyDescent="0.25">
      <c r="A38" s="132">
        <v>1</v>
      </c>
      <c r="B38" s="3" t="s">
        <v>815</v>
      </c>
      <c r="F38" s="196"/>
      <c r="G38" s="196"/>
    </row>
    <row r="39" spans="1:15" ht="18.75" x14ac:dyDescent="0.25">
      <c r="A39" s="132">
        <v>2</v>
      </c>
      <c r="B39" s="3" t="s">
        <v>816</v>
      </c>
    </row>
    <row r="40" spans="1:15" ht="18.75" x14ac:dyDescent="0.25">
      <c r="A40" s="132">
        <v>3</v>
      </c>
      <c r="B40" s="3" t="s">
        <v>817</v>
      </c>
    </row>
    <row r="41" spans="1:15" ht="18.75" x14ac:dyDescent="0.25">
      <c r="A41" s="132">
        <v>4</v>
      </c>
      <c r="B41" s="3" t="s">
        <v>818</v>
      </c>
    </row>
    <row r="42" spans="1:15" ht="18.75" x14ac:dyDescent="0.25">
      <c r="A42" s="132"/>
      <c r="B42" s="3" t="s">
        <v>819</v>
      </c>
    </row>
    <row r="43" spans="1:15" ht="18.75" x14ac:dyDescent="0.25">
      <c r="A43" s="132">
        <v>5</v>
      </c>
      <c r="B43" s="3" t="s">
        <v>820</v>
      </c>
      <c r="C43" s="173"/>
    </row>
    <row r="44" spans="1:15" ht="18.75" x14ac:dyDescent="0.25">
      <c r="A44" s="132">
        <v>6</v>
      </c>
      <c r="B44" s="3" t="s">
        <v>821</v>
      </c>
    </row>
    <row r="45" spans="1:15" ht="18.75" x14ac:dyDescent="0.25">
      <c r="A45" s="132">
        <v>7</v>
      </c>
      <c r="B45" s="3" t="s">
        <v>822</v>
      </c>
    </row>
    <row r="46" spans="1:15" customFormat="1" ht="15" x14ac:dyDescent="0.25"/>
    <row r="47" spans="1:15" customFormat="1" ht="15" x14ac:dyDescent="0.25"/>
    <row r="48" spans="1:15" customFormat="1" ht="15" x14ac:dyDescent="0.25"/>
    <row r="49" customFormat="1" ht="15" x14ac:dyDescent="0.25"/>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topLeftCell="A4" zoomScale="80" zoomScaleNormal="80" workbookViewId="0"/>
  </sheetViews>
  <sheetFormatPr defaultColWidth="9.28515625" defaultRowHeight="15.75" x14ac:dyDescent="0.25"/>
  <cols>
    <col min="1" max="1" width="5.28515625" style="157" customWidth="1"/>
    <col min="2" max="3" width="19.5703125" style="3" customWidth="1"/>
    <col min="4" max="5" width="20.7109375" style="3" customWidth="1"/>
    <col min="6" max="6" width="35.5703125" style="3" customWidth="1"/>
    <col min="7" max="7" width="20.7109375" style="3" customWidth="1"/>
    <col min="8" max="8" width="35.28515625" style="3" customWidth="1"/>
    <col min="9" max="9" width="5.28515625" style="157" customWidth="1"/>
    <col min="10" max="10" width="8.7109375" style="3" customWidth="1"/>
    <col min="11" max="11" width="9" style="3" customWidth="1"/>
    <col min="12" max="12" width="14" style="3" customWidth="1"/>
    <col min="13" max="13" width="13.28515625" style="3" customWidth="1"/>
    <col min="14" max="14" width="12.7109375" style="3" customWidth="1"/>
    <col min="15" max="15" width="13.5703125" style="3" customWidth="1"/>
    <col min="16" max="16" width="12.5703125" style="3" customWidth="1"/>
    <col min="17" max="16384" width="9.28515625" style="3"/>
  </cols>
  <sheetData>
    <row r="1" spans="1:13" x14ac:dyDescent="0.25">
      <c r="M1" s="118"/>
    </row>
    <row r="2" spans="1:13" x14ac:dyDescent="0.25">
      <c r="B2" s="538" t="s">
        <v>0</v>
      </c>
      <c r="C2" s="538"/>
      <c r="D2" s="538"/>
      <c r="E2" s="538"/>
      <c r="F2" s="538"/>
      <c r="G2" s="538"/>
      <c r="H2" s="538"/>
      <c r="I2" s="122"/>
      <c r="J2" s="122"/>
      <c r="M2" s="118"/>
    </row>
    <row r="3" spans="1:13" x14ac:dyDescent="0.25">
      <c r="B3" s="536" t="s">
        <v>1093</v>
      </c>
      <c r="C3" s="536"/>
      <c r="D3" s="536"/>
      <c r="E3" s="536"/>
      <c r="F3" s="536"/>
      <c r="G3" s="536"/>
      <c r="H3" s="536"/>
      <c r="I3" s="122"/>
      <c r="J3" s="122"/>
      <c r="M3" s="118"/>
    </row>
    <row r="4" spans="1:13" x14ac:dyDescent="0.25">
      <c r="B4" s="540" t="str">
        <f>'True-Up'!B4</f>
        <v>For 12-Month True-Up Period January 1, xxxx Through December 31, xxxx</v>
      </c>
      <c r="C4" s="540"/>
      <c r="D4" s="540"/>
      <c r="E4" s="540"/>
      <c r="F4" s="540"/>
      <c r="G4" s="540"/>
      <c r="H4" s="540"/>
      <c r="I4" s="122"/>
      <c r="J4" s="122"/>
      <c r="M4" s="118"/>
    </row>
    <row r="5" spans="1:13" x14ac:dyDescent="0.25">
      <c r="B5" s="534" t="s">
        <v>4</v>
      </c>
      <c r="C5" s="534"/>
      <c r="D5" s="534"/>
      <c r="E5" s="534"/>
      <c r="F5" s="534"/>
      <c r="G5" s="534"/>
      <c r="H5" s="534"/>
      <c r="I5" s="122"/>
      <c r="J5" s="122"/>
    </row>
    <row r="6" spans="1:13" x14ac:dyDescent="0.25">
      <c r="A6" s="122"/>
      <c r="B6" s="122"/>
      <c r="C6" s="122"/>
      <c r="D6" s="122"/>
      <c r="E6" s="122"/>
      <c r="F6" s="122"/>
      <c r="G6" s="122"/>
      <c r="H6" s="122"/>
      <c r="I6" s="122"/>
      <c r="J6" s="122"/>
    </row>
    <row r="7" spans="1:13" x14ac:dyDescent="0.25">
      <c r="A7" s="2" t="s">
        <v>5</v>
      </c>
      <c r="B7" s="122"/>
      <c r="C7" s="122"/>
      <c r="D7" s="122"/>
      <c r="E7" s="122"/>
      <c r="F7" s="122"/>
      <c r="G7" s="122"/>
      <c r="H7" s="122"/>
      <c r="I7" s="2" t="s">
        <v>5</v>
      </c>
      <c r="J7" s="122"/>
    </row>
    <row r="8" spans="1:13" x14ac:dyDescent="0.25">
      <c r="A8" s="2" t="s">
        <v>6</v>
      </c>
      <c r="E8" s="191"/>
      <c r="I8" s="2" t="s">
        <v>6</v>
      </c>
      <c r="J8" s="188"/>
    </row>
    <row r="9" spans="1:13" x14ac:dyDescent="0.25">
      <c r="A9" s="188"/>
      <c r="E9" s="191"/>
      <c r="I9" s="188"/>
      <c r="J9" s="188"/>
    </row>
    <row r="10" spans="1:13" x14ac:dyDescent="0.25">
      <c r="A10" s="157">
        <v>1</v>
      </c>
      <c r="C10" s="193" t="s">
        <v>654</v>
      </c>
      <c r="D10" s="193" t="s">
        <v>655</v>
      </c>
      <c r="E10" s="193" t="s">
        <v>656</v>
      </c>
      <c r="F10" s="193" t="s">
        <v>657</v>
      </c>
      <c r="G10" s="193" t="s">
        <v>658</v>
      </c>
      <c r="H10" s="193" t="s">
        <v>659</v>
      </c>
      <c r="I10" s="157">
        <f>A10</f>
        <v>1</v>
      </c>
      <c r="J10" s="157"/>
    </row>
    <row r="11" spans="1:13" x14ac:dyDescent="0.25">
      <c r="A11" s="157">
        <f>A10+1</f>
        <v>2</v>
      </c>
      <c r="B11" s="158" t="s">
        <v>776</v>
      </c>
      <c r="C11" s="193"/>
      <c r="D11" s="2"/>
      <c r="E11" s="2" t="s">
        <v>851</v>
      </c>
      <c r="F11" s="2" t="s">
        <v>852</v>
      </c>
      <c r="G11" s="33" t="s">
        <v>853</v>
      </c>
      <c r="H11" s="33" t="s">
        <v>854</v>
      </c>
      <c r="I11" s="157">
        <f>I10+1</f>
        <v>2</v>
      </c>
      <c r="J11" s="157"/>
    </row>
    <row r="12" spans="1:13" x14ac:dyDescent="0.25">
      <c r="A12" s="157">
        <f t="shared" ref="A12:A28" si="0">A11+1</f>
        <v>3</v>
      </c>
      <c r="C12" s="193"/>
      <c r="D12" s="193"/>
      <c r="E12" s="193"/>
      <c r="F12" s="122"/>
      <c r="G12" s="193"/>
      <c r="H12" s="193"/>
      <c r="I12" s="157">
        <f t="shared" ref="I12:I28" si="1">I11+1</f>
        <v>3</v>
      </c>
      <c r="J12" s="157"/>
    </row>
    <row r="13" spans="1:13" x14ac:dyDescent="0.25">
      <c r="A13" s="157">
        <f t="shared" si="0"/>
        <v>4</v>
      </c>
      <c r="C13" s="122"/>
      <c r="D13" s="122" t="s">
        <v>855</v>
      </c>
      <c r="E13" s="122" t="s">
        <v>785</v>
      </c>
      <c r="F13" s="122" t="s">
        <v>856</v>
      </c>
      <c r="H13" s="122" t="s">
        <v>856</v>
      </c>
      <c r="I13" s="157">
        <f t="shared" si="1"/>
        <v>4</v>
      </c>
      <c r="J13" s="157"/>
    </row>
    <row r="14" spans="1:13" x14ac:dyDescent="0.25">
      <c r="A14" s="157">
        <f t="shared" si="0"/>
        <v>5</v>
      </c>
      <c r="C14" s="122"/>
      <c r="D14" s="122" t="s">
        <v>857</v>
      </c>
      <c r="E14" s="122" t="s">
        <v>792</v>
      </c>
      <c r="F14" s="122" t="s">
        <v>858</v>
      </c>
      <c r="G14" s="122"/>
      <c r="H14" s="122" t="s">
        <v>858</v>
      </c>
      <c r="I14" s="157">
        <f t="shared" si="1"/>
        <v>5</v>
      </c>
      <c r="J14" s="157"/>
    </row>
    <row r="15" spans="1:13" ht="18.75" x14ac:dyDescent="0.25">
      <c r="A15" s="157">
        <f t="shared" si="0"/>
        <v>6</v>
      </c>
      <c r="B15" s="133" t="s">
        <v>279</v>
      </c>
      <c r="C15" s="133" t="s">
        <v>794</v>
      </c>
      <c r="D15" s="133" t="s">
        <v>859</v>
      </c>
      <c r="E15" s="133" t="s">
        <v>436</v>
      </c>
      <c r="F15" s="133" t="s">
        <v>801</v>
      </c>
      <c r="G15" s="205" t="s">
        <v>792</v>
      </c>
      <c r="H15" s="133" t="s">
        <v>802</v>
      </c>
      <c r="I15" s="157">
        <f t="shared" si="1"/>
        <v>6</v>
      </c>
      <c r="J15" s="157"/>
    </row>
    <row r="16" spans="1:13" x14ac:dyDescent="0.25">
      <c r="A16" s="157">
        <f t="shared" si="0"/>
        <v>7</v>
      </c>
      <c r="B16" s="31" t="s">
        <v>803</v>
      </c>
      <c r="C16" s="194" t="str">
        <f>'True-Up'!C23</f>
        <v>xxxx</v>
      </c>
      <c r="D16" s="107">
        <v>0</v>
      </c>
      <c r="E16" s="108">
        <f>'True-Up'!J23</f>
        <v>0</v>
      </c>
      <c r="F16" s="97">
        <f>D16</f>
        <v>0</v>
      </c>
      <c r="G16" s="97">
        <f>((F16))*E16</f>
        <v>0</v>
      </c>
      <c r="H16" s="97">
        <f t="shared" ref="H16:H27" si="2">F16+G16</f>
        <v>0</v>
      </c>
      <c r="I16" s="157">
        <f t="shared" si="1"/>
        <v>7</v>
      </c>
      <c r="J16" s="157"/>
    </row>
    <row r="17" spans="1:10" x14ac:dyDescent="0.25">
      <c r="A17" s="157">
        <f t="shared" si="0"/>
        <v>8</v>
      </c>
      <c r="B17" s="31" t="s">
        <v>804</v>
      </c>
      <c r="C17" s="194" t="str">
        <f>$C$16</f>
        <v>xxxx</v>
      </c>
      <c r="D17" s="109"/>
      <c r="E17" s="108">
        <f>'True-Up'!J24</f>
        <v>0</v>
      </c>
      <c r="F17" s="101">
        <f>H16</f>
        <v>0</v>
      </c>
      <c r="G17" s="101">
        <f t="shared" ref="G17:G27" si="3">((H16+F17)/2)*E17</f>
        <v>0</v>
      </c>
      <c r="H17" s="101">
        <f t="shared" si="2"/>
        <v>0</v>
      </c>
      <c r="I17" s="157">
        <f t="shared" si="1"/>
        <v>8</v>
      </c>
      <c r="J17" s="157"/>
    </row>
    <row r="18" spans="1:10" x14ac:dyDescent="0.25">
      <c r="A18" s="157">
        <f t="shared" si="0"/>
        <v>9</v>
      </c>
      <c r="B18" s="31" t="s">
        <v>839</v>
      </c>
      <c r="C18" s="194" t="str">
        <f t="shared" ref="C18:C27" si="4">$C$16</f>
        <v>xxxx</v>
      </c>
      <c r="D18" s="109"/>
      <c r="E18" s="108">
        <f>'True-Up'!J25</f>
        <v>0</v>
      </c>
      <c r="F18" s="101">
        <f>H17</f>
        <v>0</v>
      </c>
      <c r="G18" s="101">
        <f t="shared" si="3"/>
        <v>0</v>
      </c>
      <c r="H18" s="101">
        <f t="shared" si="2"/>
        <v>0</v>
      </c>
      <c r="I18" s="157">
        <f t="shared" si="1"/>
        <v>9</v>
      </c>
      <c r="J18" s="157"/>
    </row>
    <row r="19" spans="1:10" x14ac:dyDescent="0.25">
      <c r="A19" s="157">
        <f t="shared" si="0"/>
        <v>10</v>
      </c>
      <c r="B19" s="31" t="s">
        <v>840</v>
      </c>
      <c r="C19" s="194" t="str">
        <f t="shared" si="4"/>
        <v>xxxx</v>
      </c>
      <c r="D19" s="109"/>
      <c r="E19" s="108">
        <f>'True-Up'!J26</f>
        <v>0</v>
      </c>
      <c r="F19" s="101">
        <f t="shared" ref="F19:F27" si="5">H18</f>
        <v>0</v>
      </c>
      <c r="G19" s="101">
        <f t="shared" si="3"/>
        <v>0</v>
      </c>
      <c r="H19" s="101">
        <f t="shared" si="2"/>
        <v>0</v>
      </c>
      <c r="I19" s="157">
        <f t="shared" si="1"/>
        <v>10</v>
      </c>
      <c r="J19" s="157"/>
    </row>
    <row r="20" spans="1:10" x14ac:dyDescent="0.25">
      <c r="A20" s="157">
        <f t="shared" si="0"/>
        <v>11</v>
      </c>
      <c r="B20" s="31" t="s">
        <v>281</v>
      </c>
      <c r="C20" s="194" t="str">
        <f t="shared" si="4"/>
        <v>xxxx</v>
      </c>
      <c r="D20" s="109"/>
      <c r="E20" s="108">
        <f>'True-Up'!J27</f>
        <v>0</v>
      </c>
      <c r="F20" s="101">
        <f t="shared" si="5"/>
        <v>0</v>
      </c>
      <c r="G20" s="101">
        <f t="shared" si="3"/>
        <v>0</v>
      </c>
      <c r="H20" s="101">
        <f t="shared" si="2"/>
        <v>0</v>
      </c>
      <c r="I20" s="157">
        <f t="shared" si="1"/>
        <v>11</v>
      </c>
      <c r="J20" s="157"/>
    </row>
    <row r="21" spans="1:10" x14ac:dyDescent="0.25">
      <c r="A21" s="157">
        <f t="shared" si="0"/>
        <v>12</v>
      </c>
      <c r="B21" s="31" t="s">
        <v>860</v>
      </c>
      <c r="C21" s="194" t="str">
        <f t="shared" si="4"/>
        <v>xxxx</v>
      </c>
      <c r="D21" s="109"/>
      <c r="E21" s="108">
        <f>'True-Up'!J28</f>
        <v>0</v>
      </c>
      <c r="F21" s="101">
        <f t="shared" si="5"/>
        <v>0</v>
      </c>
      <c r="G21" s="101">
        <f t="shared" si="3"/>
        <v>0</v>
      </c>
      <c r="H21" s="101">
        <f t="shared" si="2"/>
        <v>0</v>
      </c>
      <c r="I21" s="157">
        <f t="shared" si="1"/>
        <v>12</v>
      </c>
      <c r="J21" s="157"/>
    </row>
    <row r="22" spans="1:10" x14ac:dyDescent="0.25">
      <c r="A22" s="157">
        <f t="shared" si="0"/>
        <v>13</v>
      </c>
      <c r="B22" s="31" t="s">
        <v>842</v>
      </c>
      <c r="C22" s="194" t="str">
        <f t="shared" si="4"/>
        <v>xxxx</v>
      </c>
      <c r="D22" s="109"/>
      <c r="E22" s="108">
        <f>'True-Up'!J29</f>
        <v>0</v>
      </c>
      <c r="F22" s="101">
        <f t="shared" si="5"/>
        <v>0</v>
      </c>
      <c r="G22" s="101">
        <f t="shared" si="3"/>
        <v>0</v>
      </c>
      <c r="H22" s="101">
        <f t="shared" si="2"/>
        <v>0</v>
      </c>
      <c r="I22" s="157">
        <f t="shared" si="1"/>
        <v>13</v>
      </c>
      <c r="J22" s="157"/>
    </row>
    <row r="23" spans="1:10" x14ac:dyDescent="0.25">
      <c r="A23" s="157">
        <f t="shared" si="0"/>
        <v>14</v>
      </c>
      <c r="B23" s="31" t="s">
        <v>843</v>
      </c>
      <c r="C23" s="194" t="str">
        <f t="shared" si="4"/>
        <v>xxxx</v>
      </c>
      <c r="D23" s="109"/>
      <c r="E23" s="108">
        <f>'True-Up'!J30</f>
        <v>0</v>
      </c>
      <c r="F23" s="101">
        <f t="shared" si="5"/>
        <v>0</v>
      </c>
      <c r="G23" s="101">
        <f t="shared" si="3"/>
        <v>0</v>
      </c>
      <c r="H23" s="101">
        <f t="shared" si="2"/>
        <v>0</v>
      </c>
      <c r="I23" s="157">
        <f t="shared" si="1"/>
        <v>14</v>
      </c>
      <c r="J23" s="157"/>
    </row>
    <row r="24" spans="1:10" x14ac:dyDescent="0.25">
      <c r="A24" s="157">
        <f t="shared" si="0"/>
        <v>15</v>
      </c>
      <c r="B24" s="31" t="s">
        <v>844</v>
      </c>
      <c r="C24" s="194" t="str">
        <f t="shared" si="4"/>
        <v>xxxx</v>
      </c>
      <c r="D24" s="109"/>
      <c r="E24" s="108">
        <f>'True-Up'!J31</f>
        <v>0</v>
      </c>
      <c r="F24" s="101">
        <f t="shared" si="5"/>
        <v>0</v>
      </c>
      <c r="G24" s="101">
        <f t="shared" si="3"/>
        <v>0</v>
      </c>
      <c r="H24" s="101">
        <f t="shared" si="2"/>
        <v>0</v>
      </c>
      <c r="I24" s="157">
        <f t="shared" si="1"/>
        <v>15</v>
      </c>
      <c r="J24" s="157"/>
    </row>
    <row r="25" spans="1:10" x14ac:dyDescent="0.25">
      <c r="A25" s="157">
        <f t="shared" si="0"/>
        <v>16</v>
      </c>
      <c r="B25" s="31" t="s">
        <v>845</v>
      </c>
      <c r="C25" s="194" t="str">
        <f t="shared" si="4"/>
        <v>xxxx</v>
      </c>
      <c r="D25" s="109"/>
      <c r="E25" s="108">
        <f>'True-Up'!J32</f>
        <v>0</v>
      </c>
      <c r="F25" s="101">
        <f t="shared" si="5"/>
        <v>0</v>
      </c>
      <c r="G25" s="101">
        <f t="shared" si="3"/>
        <v>0</v>
      </c>
      <c r="H25" s="101">
        <f t="shared" si="2"/>
        <v>0</v>
      </c>
      <c r="I25" s="157">
        <f t="shared" si="1"/>
        <v>16</v>
      </c>
      <c r="J25" s="157"/>
    </row>
    <row r="26" spans="1:10" x14ac:dyDescent="0.25">
      <c r="A26" s="157">
        <f t="shared" si="0"/>
        <v>17</v>
      </c>
      <c r="B26" s="31" t="s">
        <v>846</v>
      </c>
      <c r="C26" s="194" t="str">
        <f t="shared" si="4"/>
        <v>xxxx</v>
      </c>
      <c r="D26" s="109"/>
      <c r="E26" s="108">
        <f>'True-Up'!J33</f>
        <v>0</v>
      </c>
      <c r="F26" s="101">
        <f t="shared" si="5"/>
        <v>0</v>
      </c>
      <c r="G26" s="101">
        <f t="shared" si="3"/>
        <v>0</v>
      </c>
      <c r="H26" s="101">
        <f t="shared" si="2"/>
        <v>0</v>
      </c>
      <c r="I26" s="157">
        <f t="shared" si="1"/>
        <v>17</v>
      </c>
      <c r="J26" s="157"/>
    </row>
    <row r="27" spans="1:10" x14ac:dyDescent="0.25">
      <c r="A27" s="157">
        <f t="shared" si="0"/>
        <v>18</v>
      </c>
      <c r="B27" s="458" t="s">
        <v>847</v>
      </c>
      <c r="C27" s="459" t="str">
        <f t="shared" si="4"/>
        <v>xxxx</v>
      </c>
      <c r="D27" s="463"/>
      <c r="E27" s="464">
        <f>'True-Up'!J34</f>
        <v>0</v>
      </c>
      <c r="F27" s="460">
        <f t="shared" si="5"/>
        <v>0</v>
      </c>
      <c r="G27" s="460">
        <f t="shared" si="3"/>
        <v>0</v>
      </c>
      <c r="H27" s="460">
        <f t="shared" si="2"/>
        <v>0</v>
      </c>
      <c r="I27" s="157">
        <f t="shared" si="1"/>
        <v>18</v>
      </c>
      <c r="J27" s="157"/>
    </row>
    <row r="28" spans="1:10" ht="16.5" thickBot="1" x14ac:dyDescent="0.3">
      <c r="A28" s="157">
        <f t="shared" si="0"/>
        <v>19</v>
      </c>
      <c r="B28" s="31"/>
      <c r="C28" s="194"/>
      <c r="D28" s="109"/>
      <c r="E28" s="110"/>
      <c r="F28" s="111"/>
      <c r="G28" s="112">
        <f>SUM(G16:G27)</f>
        <v>0</v>
      </c>
      <c r="H28" s="111"/>
      <c r="I28" s="157">
        <f t="shared" si="1"/>
        <v>19</v>
      </c>
      <c r="J28" s="157"/>
    </row>
    <row r="29" spans="1:10" ht="16.5" thickTop="1" x14ac:dyDescent="0.25">
      <c r="B29" s="31"/>
      <c r="C29" s="194"/>
      <c r="D29" s="109"/>
      <c r="E29" s="110"/>
      <c r="F29" s="111"/>
      <c r="G29" s="111"/>
      <c r="H29" s="111"/>
      <c r="J29" s="157"/>
    </row>
    <row r="30" spans="1:10" x14ac:dyDescent="0.25">
      <c r="B30" s="31"/>
      <c r="C30" s="194"/>
      <c r="D30" s="116"/>
      <c r="E30" s="109"/>
      <c r="F30" s="191"/>
      <c r="G30" s="110"/>
      <c r="H30" s="197"/>
      <c r="I30" s="218"/>
      <c r="J30" s="197"/>
    </row>
    <row r="31" spans="1:10" ht="18.75" x14ac:dyDescent="0.25">
      <c r="A31" s="132">
        <v>1</v>
      </c>
      <c r="B31" s="31" t="s">
        <v>861</v>
      </c>
      <c r="C31" s="194"/>
      <c r="D31" s="116"/>
      <c r="E31" s="109"/>
      <c r="F31" s="191"/>
      <c r="G31" s="110"/>
      <c r="H31" s="197"/>
      <c r="I31" s="218"/>
      <c r="J31" s="197"/>
    </row>
    <row r="32" spans="1:10" ht="18.75" x14ac:dyDescent="0.25">
      <c r="A32" s="189">
        <v>2</v>
      </c>
      <c r="B32" s="31" t="s">
        <v>820</v>
      </c>
      <c r="C32" s="194"/>
      <c r="D32" s="116"/>
      <c r="E32" s="109"/>
      <c r="F32" s="191"/>
      <c r="G32" s="110"/>
      <c r="H32" s="197"/>
      <c r="I32" s="218"/>
      <c r="J32" s="197"/>
    </row>
    <row r="33" spans="1:10" ht="18.75" x14ac:dyDescent="0.25">
      <c r="A33" s="132">
        <v>3</v>
      </c>
      <c r="B33" s="3" t="s">
        <v>862</v>
      </c>
      <c r="C33" s="194"/>
      <c r="D33" s="116"/>
      <c r="E33" s="109"/>
      <c r="F33" s="191"/>
      <c r="G33" s="110"/>
      <c r="H33" s="197"/>
      <c r="I33" s="218"/>
      <c r="J33" s="197"/>
    </row>
    <row r="34" spans="1:10" ht="18.75" x14ac:dyDescent="0.25">
      <c r="A34" s="132">
        <v>4</v>
      </c>
      <c r="B34" s="3" t="s">
        <v>863</v>
      </c>
    </row>
    <row r="35" spans="1:10" x14ac:dyDescent="0.25">
      <c r="B35" s="3" t="s">
        <v>864</v>
      </c>
    </row>
  </sheetData>
  <mergeCells count="4">
    <mergeCell ref="B5:H5"/>
    <mergeCell ref="B2:H2"/>
    <mergeCell ref="B3:H3"/>
    <mergeCell ref="B4:H4"/>
  </mergeCells>
  <printOptions horizontalCentered="1"/>
  <pageMargins left="0.5" right="0.5" top="0.5" bottom="0.5" header="0.25" footer="0.25"/>
  <pageSetup scale="70" orientation="landscape" r:id="rId1"/>
  <headerFooter scaleWithDoc="0">
    <oddFooter>&amp;C&amp;"Times New Roman,Regular"&amp;10Interest True-Up BP</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heetViews>
  <sheetFormatPr defaultColWidth="9.28515625" defaultRowHeight="15.75" x14ac:dyDescent="0.25"/>
  <cols>
    <col min="1" max="1" width="5.28515625" style="3" customWidth="1"/>
    <col min="2" max="3" width="21.42578125" style="3" customWidth="1"/>
    <col min="4" max="9" width="22" style="3" customWidth="1"/>
    <col min="10" max="10" width="5.28515625" style="157" customWidth="1"/>
    <col min="11" max="11" width="14" style="3" customWidth="1"/>
    <col min="12" max="12" width="13.28515625" style="3" customWidth="1"/>
    <col min="13" max="13" width="12.7109375" style="3" customWidth="1"/>
    <col min="14" max="14" width="13.5703125" style="3" customWidth="1"/>
    <col min="15" max="15" width="12.5703125" style="3" customWidth="1"/>
    <col min="16" max="16384" width="9.28515625" style="3"/>
  </cols>
  <sheetData>
    <row r="1" spans="1:10" x14ac:dyDescent="0.25">
      <c r="A1" s="190"/>
      <c r="B1" s="156"/>
      <c r="C1" s="181"/>
      <c r="D1" s="198"/>
      <c r="E1" s="199"/>
      <c r="F1" s="200"/>
      <c r="G1" s="201"/>
      <c r="H1" s="202"/>
      <c r="I1" s="202"/>
      <c r="J1" s="203"/>
    </row>
    <row r="2" spans="1:10" x14ac:dyDescent="0.25">
      <c r="B2" s="555" t="s">
        <v>0</v>
      </c>
      <c r="C2" s="555"/>
      <c r="D2" s="555"/>
      <c r="E2" s="555"/>
      <c r="F2" s="555"/>
      <c r="G2" s="555"/>
      <c r="H2" s="555"/>
      <c r="I2" s="555"/>
      <c r="J2" s="190"/>
    </row>
    <row r="3" spans="1:10" x14ac:dyDescent="0.25">
      <c r="B3" s="557" t="str">
        <f>'Interest TU BP'!B3</f>
        <v>TO6-Cycle x Interest True-Up Adjustment</v>
      </c>
      <c r="C3" s="557"/>
      <c r="D3" s="557"/>
      <c r="E3" s="557"/>
      <c r="F3" s="557"/>
      <c r="G3" s="557"/>
      <c r="H3" s="557"/>
      <c r="I3" s="557"/>
      <c r="J3" s="190"/>
    </row>
    <row r="4" spans="1:10" x14ac:dyDescent="0.25">
      <c r="B4" s="557" t="str">
        <f>'True-Up'!B4</f>
        <v>For 12-Month True-Up Period January 1, xxxx Through December 31, xxxx</v>
      </c>
      <c r="C4" s="557"/>
      <c r="D4" s="557"/>
      <c r="E4" s="557"/>
      <c r="F4" s="557"/>
      <c r="G4" s="557"/>
      <c r="H4" s="557"/>
      <c r="I4" s="557"/>
      <c r="J4" s="190"/>
    </row>
    <row r="5" spans="1:10" x14ac:dyDescent="0.25">
      <c r="B5" s="554" t="s">
        <v>4</v>
      </c>
      <c r="C5" s="554"/>
      <c r="D5" s="554"/>
      <c r="E5" s="554"/>
      <c r="F5" s="554"/>
      <c r="G5" s="554"/>
      <c r="H5" s="554"/>
      <c r="I5" s="554"/>
      <c r="J5" s="190"/>
    </row>
    <row r="6" spans="1:10" x14ac:dyDescent="0.25">
      <c r="A6" s="190"/>
      <c r="B6" s="190"/>
      <c r="C6" s="190"/>
      <c r="D6" s="190"/>
      <c r="E6" s="190"/>
      <c r="F6" s="190"/>
      <c r="G6" s="190"/>
      <c r="H6" s="190"/>
      <c r="I6" s="190"/>
      <c r="J6" s="190"/>
    </row>
    <row r="7" spans="1:10" x14ac:dyDescent="0.25">
      <c r="A7" s="2" t="s">
        <v>5</v>
      </c>
      <c r="B7" s="31"/>
      <c r="C7" s="194"/>
      <c r="D7" s="116"/>
      <c r="E7" s="109"/>
      <c r="F7" s="191"/>
      <c r="G7" s="110"/>
      <c r="H7" s="197"/>
      <c r="I7" s="197"/>
      <c r="J7" s="2" t="s">
        <v>5</v>
      </c>
    </row>
    <row r="8" spans="1:10" x14ac:dyDescent="0.25">
      <c r="A8" s="2" t="s">
        <v>6</v>
      </c>
      <c r="B8" s="31"/>
      <c r="C8" s="194"/>
      <c r="D8" s="116"/>
      <c r="E8" s="109"/>
      <c r="F8" s="191"/>
      <c r="G8" s="110"/>
      <c r="H8" s="197"/>
      <c r="I8" s="197"/>
      <c r="J8" s="2" t="s">
        <v>6</v>
      </c>
    </row>
    <row r="9" spans="1:10" x14ac:dyDescent="0.25">
      <c r="B9" s="31"/>
      <c r="C9" s="194"/>
      <c r="D9" s="116"/>
      <c r="E9" s="109"/>
      <c r="F9" s="191"/>
      <c r="G9" s="110"/>
      <c r="H9" s="197"/>
      <c r="I9" s="197"/>
    </row>
    <row r="10" spans="1:10" x14ac:dyDescent="0.25">
      <c r="A10" s="157">
        <v>1</v>
      </c>
      <c r="C10" s="193" t="s">
        <v>654</v>
      </c>
      <c r="D10" s="193" t="s">
        <v>655</v>
      </c>
      <c r="E10" s="193" t="s">
        <v>656</v>
      </c>
      <c r="F10" s="193" t="s">
        <v>657</v>
      </c>
      <c r="G10" s="193" t="s">
        <v>658</v>
      </c>
      <c r="H10" s="193" t="s">
        <v>659</v>
      </c>
      <c r="I10" s="193" t="s">
        <v>660</v>
      </c>
      <c r="J10" s="157">
        <f>A10</f>
        <v>1</v>
      </c>
    </row>
    <row r="11" spans="1:10" x14ac:dyDescent="0.25">
      <c r="A11" s="157">
        <f>A10+1</f>
        <v>2</v>
      </c>
      <c r="C11" s="193"/>
      <c r="D11" s="2"/>
      <c r="E11" s="2" t="s">
        <v>851</v>
      </c>
      <c r="F11" s="2" t="s">
        <v>852</v>
      </c>
      <c r="G11" s="33" t="s">
        <v>865</v>
      </c>
      <c r="H11" s="33" t="s">
        <v>866</v>
      </c>
      <c r="I11" s="33" t="s">
        <v>867</v>
      </c>
      <c r="J11" s="157">
        <f>J10+1</f>
        <v>2</v>
      </c>
    </row>
    <row r="12" spans="1:10" x14ac:dyDescent="0.25">
      <c r="A12" s="157">
        <f t="shared" ref="A12:A32" si="0">A11+1</f>
        <v>3</v>
      </c>
      <c r="C12" s="193"/>
      <c r="D12" s="2"/>
      <c r="E12" s="2"/>
      <c r="F12" s="190"/>
      <c r="I12" s="193"/>
      <c r="J12" s="157">
        <f t="shared" ref="J12:J32" si="1">J11+1</f>
        <v>3</v>
      </c>
    </row>
    <row r="13" spans="1:10" x14ac:dyDescent="0.25">
      <c r="A13" s="157">
        <f t="shared" si="0"/>
        <v>4</v>
      </c>
      <c r="B13" s="31"/>
      <c r="C13" s="194"/>
      <c r="D13" s="122" t="s">
        <v>785</v>
      </c>
      <c r="E13" s="203" t="s">
        <v>279</v>
      </c>
      <c r="F13" s="190"/>
      <c r="I13" s="140" t="s">
        <v>279</v>
      </c>
      <c r="J13" s="157">
        <f t="shared" si="1"/>
        <v>4</v>
      </c>
    </row>
    <row r="14" spans="1:10" x14ac:dyDescent="0.25">
      <c r="A14" s="157">
        <f t="shared" si="0"/>
        <v>5</v>
      </c>
      <c r="C14" s="194"/>
      <c r="D14" s="122" t="s">
        <v>792</v>
      </c>
      <c r="E14" s="203" t="s">
        <v>868</v>
      </c>
      <c r="F14" s="190"/>
      <c r="I14" s="140" t="s">
        <v>869</v>
      </c>
      <c r="J14" s="157">
        <f t="shared" si="1"/>
        <v>5</v>
      </c>
    </row>
    <row r="15" spans="1:10" ht="18.75" x14ac:dyDescent="0.25">
      <c r="A15" s="157">
        <f t="shared" si="0"/>
        <v>6</v>
      </c>
      <c r="B15" s="133" t="s">
        <v>279</v>
      </c>
      <c r="C15" s="133" t="s">
        <v>794</v>
      </c>
      <c r="D15" s="133" t="s">
        <v>870</v>
      </c>
      <c r="E15" s="204" t="s">
        <v>283</v>
      </c>
      <c r="F15" s="205" t="s">
        <v>871</v>
      </c>
      <c r="G15" s="133" t="s">
        <v>872</v>
      </c>
      <c r="H15" s="133" t="s">
        <v>792</v>
      </c>
      <c r="I15" s="193" t="s">
        <v>283</v>
      </c>
      <c r="J15" s="157">
        <f t="shared" si="1"/>
        <v>6</v>
      </c>
    </row>
    <row r="16" spans="1:10" x14ac:dyDescent="0.25">
      <c r="A16" s="157">
        <f t="shared" si="0"/>
        <v>7</v>
      </c>
      <c r="B16" s="31" t="s">
        <v>803</v>
      </c>
      <c r="C16" s="194" t="str">
        <f>IFERROR(('True-Up'!C23+1),"xxxx")</f>
        <v>xxxx</v>
      </c>
      <c r="D16" s="108">
        <f>AVERAGE('True-Up'!J23:J34)</f>
        <v>0</v>
      </c>
      <c r="E16" s="113">
        <f>'Interest TU BP'!H27</f>
        <v>0</v>
      </c>
      <c r="F16" s="98">
        <f>IFERROR(-E16/(((1+D16)^12-1)/(D16*(1+D16)^12)),0)</f>
        <v>0</v>
      </c>
      <c r="G16" s="98">
        <f>-(F16+H16)</f>
        <v>0</v>
      </c>
      <c r="H16" s="98">
        <f>E16*D16</f>
        <v>0</v>
      </c>
      <c r="I16" s="114">
        <f>E16-G16</f>
        <v>0</v>
      </c>
      <c r="J16" s="157">
        <f t="shared" si="1"/>
        <v>7</v>
      </c>
    </row>
    <row r="17" spans="1:13" x14ac:dyDescent="0.25">
      <c r="A17" s="157">
        <f t="shared" si="0"/>
        <v>8</v>
      </c>
      <c r="B17" s="31" t="s">
        <v>804</v>
      </c>
      <c r="C17" s="194" t="str">
        <f>$C$16</f>
        <v>xxxx</v>
      </c>
      <c r="D17" s="110">
        <f t="shared" ref="D17:D27" si="2">$D$16</f>
        <v>0</v>
      </c>
      <c r="E17" s="101">
        <f>I16</f>
        <v>0</v>
      </c>
      <c r="F17" s="87">
        <f>IFERROR(-E16/(((1+D16)^12-1)/(D16*(1+D16)^12)),0)</f>
        <v>0</v>
      </c>
      <c r="G17" s="87">
        <f t="shared" ref="G17:G27" si="3">-(F17+H17)</f>
        <v>0</v>
      </c>
      <c r="H17" s="87">
        <f>E17*D17</f>
        <v>0</v>
      </c>
      <c r="I17" s="115">
        <f>E17-G17</f>
        <v>0</v>
      </c>
      <c r="J17" s="157">
        <f t="shared" si="1"/>
        <v>8</v>
      </c>
      <c r="L17" s="196"/>
    </row>
    <row r="18" spans="1:13" x14ac:dyDescent="0.25">
      <c r="A18" s="157">
        <f t="shared" si="0"/>
        <v>9</v>
      </c>
      <c r="B18" s="31" t="s">
        <v>839</v>
      </c>
      <c r="C18" s="194" t="str">
        <f t="shared" ref="C18:C27" si="4">$C$16</f>
        <v>xxxx</v>
      </c>
      <c r="D18" s="110">
        <f t="shared" si="2"/>
        <v>0</v>
      </c>
      <c r="E18" s="101">
        <f t="shared" ref="E18:E27" si="5">I17</f>
        <v>0</v>
      </c>
      <c r="F18" s="87">
        <f>IFERROR(-E16/(((1+D16)^12-1)/(D16*(1+D16)^12)),0)</f>
        <v>0</v>
      </c>
      <c r="G18" s="87">
        <f t="shared" si="3"/>
        <v>0</v>
      </c>
      <c r="H18" s="87">
        <f t="shared" ref="H18:H27" si="6">E18*D18</f>
        <v>0</v>
      </c>
      <c r="I18" s="115">
        <f t="shared" ref="I18:I26" si="7">E18-G18</f>
        <v>0</v>
      </c>
      <c r="J18" s="157">
        <f t="shared" si="1"/>
        <v>9</v>
      </c>
    </row>
    <row r="19" spans="1:13" x14ac:dyDescent="0.25">
      <c r="A19" s="157">
        <f t="shared" si="0"/>
        <v>10</v>
      </c>
      <c r="B19" s="31" t="s">
        <v>840</v>
      </c>
      <c r="C19" s="194" t="str">
        <f t="shared" si="4"/>
        <v>xxxx</v>
      </c>
      <c r="D19" s="110">
        <f t="shared" si="2"/>
        <v>0</v>
      </c>
      <c r="E19" s="101">
        <f t="shared" si="5"/>
        <v>0</v>
      </c>
      <c r="F19" s="87">
        <f>IFERROR(-E16/(((1+D16)^12-1)/(D16*(1+D16)^12)),0)</f>
        <v>0</v>
      </c>
      <c r="G19" s="87">
        <f t="shared" si="3"/>
        <v>0</v>
      </c>
      <c r="H19" s="87">
        <f t="shared" si="6"/>
        <v>0</v>
      </c>
      <c r="I19" s="115">
        <f t="shared" si="7"/>
        <v>0</v>
      </c>
      <c r="J19" s="157">
        <f t="shared" si="1"/>
        <v>10</v>
      </c>
    </row>
    <row r="20" spans="1:13" x14ac:dyDescent="0.25">
      <c r="A20" s="157">
        <f t="shared" si="0"/>
        <v>11</v>
      </c>
      <c r="B20" s="31" t="s">
        <v>281</v>
      </c>
      <c r="C20" s="194" t="str">
        <f t="shared" si="4"/>
        <v>xxxx</v>
      </c>
      <c r="D20" s="110">
        <f t="shared" si="2"/>
        <v>0</v>
      </c>
      <c r="E20" s="101">
        <f t="shared" si="5"/>
        <v>0</v>
      </c>
      <c r="F20" s="87">
        <f>IFERROR(-E16/(((1+D16)^12-1)/(D16*(1+D16)^12)),0)</f>
        <v>0</v>
      </c>
      <c r="G20" s="87">
        <f t="shared" si="3"/>
        <v>0</v>
      </c>
      <c r="H20" s="87">
        <f t="shared" si="6"/>
        <v>0</v>
      </c>
      <c r="I20" s="115">
        <f t="shared" si="7"/>
        <v>0</v>
      </c>
      <c r="J20" s="157">
        <f t="shared" si="1"/>
        <v>11</v>
      </c>
    </row>
    <row r="21" spans="1:13" x14ac:dyDescent="0.25">
      <c r="A21" s="157">
        <f t="shared" si="0"/>
        <v>12</v>
      </c>
      <c r="B21" s="31" t="s">
        <v>841</v>
      </c>
      <c r="C21" s="194" t="str">
        <f t="shared" si="4"/>
        <v>xxxx</v>
      </c>
      <c r="D21" s="110">
        <f t="shared" si="2"/>
        <v>0</v>
      </c>
      <c r="E21" s="101">
        <f t="shared" si="5"/>
        <v>0</v>
      </c>
      <c r="F21" s="87">
        <f>IFERROR(-E16/(((1+D16)^12-1)/(D16*(1+D16)^12)),0)</f>
        <v>0</v>
      </c>
      <c r="G21" s="87">
        <f t="shared" si="3"/>
        <v>0</v>
      </c>
      <c r="H21" s="87">
        <f t="shared" si="6"/>
        <v>0</v>
      </c>
      <c r="I21" s="115">
        <f t="shared" si="7"/>
        <v>0</v>
      </c>
      <c r="J21" s="157">
        <f t="shared" si="1"/>
        <v>12</v>
      </c>
    </row>
    <row r="22" spans="1:13" x14ac:dyDescent="0.25">
      <c r="A22" s="157">
        <f t="shared" si="0"/>
        <v>13</v>
      </c>
      <c r="B22" s="31" t="s">
        <v>842</v>
      </c>
      <c r="C22" s="194" t="str">
        <f t="shared" si="4"/>
        <v>xxxx</v>
      </c>
      <c r="D22" s="110">
        <f t="shared" si="2"/>
        <v>0</v>
      </c>
      <c r="E22" s="101">
        <f t="shared" si="5"/>
        <v>0</v>
      </c>
      <c r="F22" s="87">
        <f>IFERROR(-E16/(((1+D16)^12-1)/(D16*(1+D16)^12)),0)</f>
        <v>0</v>
      </c>
      <c r="G22" s="87">
        <f t="shared" si="3"/>
        <v>0</v>
      </c>
      <c r="H22" s="87">
        <f t="shared" si="6"/>
        <v>0</v>
      </c>
      <c r="I22" s="115">
        <f t="shared" si="7"/>
        <v>0</v>
      </c>
      <c r="J22" s="157">
        <f t="shared" si="1"/>
        <v>13</v>
      </c>
    </row>
    <row r="23" spans="1:13" x14ac:dyDescent="0.25">
      <c r="A23" s="157">
        <f t="shared" si="0"/>
        <v>14</v>
      </c>
      <c r="B23" s="31" t="s">
        <v>843</v>
      </c>
      <c r="C23" s="194" t="str">
        <f t="shared" si="4"/>
        <v>xxxx</v>
      </c>
      <c r="D23" s="110">
        <f t="shared" si="2"/>
        <v>0</v>
      </c>
      <c r="E23" s="101">
        <f t="shared" si="5"/>
        <v>0</v>
      </c>
      <c r="F23" s="87">
        <f>IFERROR(-E16/(((1+D16)^12-1)/(D16*(1+D16)^12)),0)</f>
        <v>0</v>
      </c>
      <c r="G23" s="87">
        <f t="shared" si="3"/>
        <v>0</v>
      </c>
      <c r="H23" s="87">
        <f t="shared" si="6"/>
        <v>0</v>
      </c>
      <c r="I23" s="115">
        <f t="shared" si="7"/>
        <v>0</v>
      </c>
      <c r="J23" s="157">
        <f t="shared" si="1"/>
        <v>14</v>
      </c>
    </row>
    <row r="24" spans="1:13" x14ac:dyDescent="0.25">
      <c r="A24" s="157">
        <f t="shared" si="0"/>
        <v>15</v>
      </c>
      <c r="B24" s="31" t="s">
        <v>844</v>
      </c>
      <c r="C24" s="194" t="str">
        <f t="shared" si="4"/>
        <v>xxxx</v>
      </c>
      <c r="D24" s="110">
        <f t="shared" si="2"/>
        <v>0</v>
      </c>
      <c r="E24" s="101">
        <f t="shared" si="5"/>
        <v>0</v>
      </c>
      <c r="F24" s="87">
        <f>IFERROR(-E16/(((1+D16)^12-1)/(D16*(1+D16)^12)),0)</f>
        <v>0</v>
      </c>
      <c r="G24" s="87">
        <f t="shared" si="3"/>
        <v>0</v>
      </c>
      <c r="H24" s="87">
        <f t="shared" si="6"/>
        <v>0</v>
      </c>
      <c r="I24" s="115">
        <f t="shared" si="7"/>
        <v>0</v>
      </c>
      <c r="J24" s="157">
        <f t="shared" si="1"/>
        <v>15</v>
      </c>
      <c r="K24" s="192"/>
    </row>
    <row r="25" spans="1:13" x14ac:dyDescent="0.25">
      <c r="A25" s="157">
        <f t="shared" si="0"/>
        <v>16</v>
      </c>
      <c r="B25" s="31" t="s">
        <v>845</v>
      </c>
      <c r="C25" s="194" t="str">
        <f t="shared" si="4"/>
        <v>xxxx</v>
      </c>
      <c r="D25" s="110">
        <f t="shared" si="2"/>
        <v>0</v>
      </c>
      <c r="E25" s="101">
        <f t="shared" si="5"/>
        <v>0</v>
      </c>
      <c r="F25" s="87">
        <f>IFERROR(-E16/(((1+D16)^12-1)/(D16*(1+D16)^12)),0)</f>
        <v>0</v>
      </c>
      <c r="G25" s="87">
        <f t="shared" si="3"/>
        <v>0</v>
      </c>
      <c r="H25" s="87">
        <f t="shared" si="6"/>
        <v>0</v>
      </c>
      <c r="I25" s="115">
        <f t="shared" si="7"/>
        <v>0</v>
      </c>
      <c r="J25" s="157">
        <f t="shared" si="1"/>
        <v>16</v>
      </c>
      <c r="K25" s="192"/>
      <c r="M25" s="110"/>
    </row>
    <row r="26" spans="1:13" x14ac:dyDescent="0.25">
      <c r="A26" s="157">
        <f t="shared" si="0"/>
        <v>17</v>
      </c>
      <c r="B26" s="31" t="s">
        <v>846</v>
      </c>
      <c r="C26" s="194" t="str">
        <f t="shared" si="4"/>
        <v>xxxx</v>
      </c>
      <c r="D26" s="110">
        <f t="shared" si="2"/>
        <v>0</v>
      </c>
      <c r="E26" s="101">
        <f t="shared" si="5"/>
        <v>0</v>
      </c>
      <c r="F26" s="87">
        <f>IFERROR(-E16/(((1+D16)^12-1)/(D16*(1+D16)^12)),0)</f>
        <v>0</v>
      </c>
      <c r="G26" s="87">
        <f t="shared" si="3"/>
        <v>0</v>
      </c>
      <c r="H26" s="87">
        <f t="shared" si="6"/>
        <v>0</v>
      </c>
      <c r="I26" s="115">
        <f t="shared" si="7"/>
        <v>0</v>
      </c>
      <c r="J26" s="157">
        <f t="shared" si="1"/>
        <v>17</v>
      </c>
      <c r="K26" s="192"/>
    </row>
    <row r="27" spans="1:13" x14ac:dyDescent="0.25">
      <c r="A27" s="157">
        <f t="shared" si="0"/>
        <v>18</v>
      </c>
      <c r="B27" s="458" t="s">
        <v>847</v>
      </c>
      <c r="C27" s="459" t="str">
        <f t="shared" si="4"/>
        <v>xxxx</v>
      </c>
      <c r="D27" s="465">
        <f t="shared" si="2"/>
        <v>0</v>
      </c>
      <c r="E27" s="460">
        <f t="shared" si="5"/>
        <v>0</v>
      </c>
      <c r="F27" s="461">
        <f>IFERROR(-E16/(((1+D16)^12-1)/(D16*(1+D16)^12)),0)</f>
        <v>0</v>
      </c>
      <c r="G27" s="461">
        <f t="shared" si="3"/>
        <v>0</v>
      </c>
      <c r="H27" s="461">
        <f t="shared" si="6"/>
        <v>0</v>
      </c>
      <c r="I27" s="466">
        <f>E27-G27</f>
        <v>0</v>
      </c>
      <c r="J27" s="157">
        <f t="shared" si="1"/>
        <v>18</v>
      </c>
    </row>
    <row r="28" spans="1:13" ht="16.5" thickBot="1" x14ac:dyDescent="0.3">
      <c r="A28" s="157">
        <f t="shared" si="0"/>
        <v>19</v>
      </c>
      <c r="B28" s="31"/>
      <c r="C28" s="194"/>
      <c r="D28" s="116"/>
      <c r="E28" s="117"/>
      <c r="F28" s="118"/>
      <c r="H28" s="103">
        <f>SUM(H16:H27)</f>
        <v>0</v>
      </c>
      <c r="I28" s="118"/>
      <c r="J28" s="157">
        <f t="shared" si="1"/>
        <v>19</v>
      </c>
    </row>
    <row r="29" spans="1:13" ht="16.5" thickTop="1" x14ac:dyDescent="0.25">
      <c r="A29" s="157">
        <f t="shared" si="0"/>
        <v>20</v>
      </c>
      <c r="B29" s="31"/>
      <c r="C29" s="194"/>
      <c r="D29" s="117"/>
      <c r="E29" s="118"/>
      <c r="F29" s="118"/>
      <c r="G29" s="118"/>
      <c r="H29" s="111"/>
      <c r="I29" s="111"/>
      <c r="J29" s="157">
        <f t="shared" si="1"/>
        <v>20</v>
      </c>
      <c r="K29" s="118"/>
    </row>
    <row r="30" spans="1:13" x14ac:dyDescent="0.25">
      <c r="A30" s="157">
        <f t="shared" si="0"/>
        <v>21</v>
      </c>
      <c r="B30" s="3" t="s">
        <v>873</v>
      </c>
      <c r="D30" s="96">
        <f>'True-Up'!M34</f>
        <v>0</v>
      </c>
      <c r="E30" s="206" t="s">
        <v>874</v>
      </c>
      <c r="F30" s="207"/>
      <c r="G30" s="207"/>
      <c r="J30" s="157">
        <f t="shared" si="1"/>
        <v>21</v>
      </c>
    </row>
    <row r="31" spans="1:13" x14ac:dyDescent="0.25">
      <c r="A31" s="157">
        <f t="shared" si="0"/>
        <v>22</v>
      </c>
      <c r="B31" s="3" t="s">
        <v>875</v>
      </c>
      <c r="D31" s="467">
        <f>'Interest TU BP'!G28+'Interest TU CY'!H28</f>
        <v>0</v>
      </c>
      <c r="E31" s="208" t="s">
        <v>876</v>
      </c>
      <c r="F31" s="207"/>
      <c r="G31" s="207"/>
      <c r="J31" s="157">
        <f t="shared" si="1"/>
        <v>22</v>
      </c>
    </row>
    <row r="32" spans="1:13" x14ac:dyDescent="0.25">
      <c r="A32" s="157">
        <f t="shared" si="0"/>
        <v>23</v>
      </c>
      <c r="B32" s="3" t="s">
        <v>198</v>
      </c>
      <c r="D32" s="34">
        <f>D30+D31</f>
        <v>0</v>
      </c>
      <c r="F32" s="207"/>
      <c r="G32" s="207"/>
      <c r="J32" s="157">
        <f t="shared" si="1"/>
        <v>23</v>
      </c>
    </row>
    <row r="33" spans="1:2" x14ac:dyDescent="0.25">
      <c r="A33" s="157"/>
    </row>
    <row r="34" spans="1:2" x14ac:dyDescent="0.25">
      <c r="A34" s="157"/>
    </row>
    <row r="35" spans="1:2" ht="18.75" x14ac:dyDescent="0.25">
      <c r="A35" s="132">
        <v>1</v>
      </c>
      <c r="B35" s="3" t="s">
        <v>877</v>
      </c>
    </row>
    <row r="36" spans="1:2" ht="18.75" x14ac:dyDescent="0.25">
      <c r="A36" s="132">
        <v>2</v>
      </c>
      <c r="B36" s="3" t="s">
        <v>878</v>
      </c>
    </row>
    <row r="37" spans="1:2" ht="18.75" x14ac:dyDescent="0.25">
      <c r="A37" s="132"/>
      <c r="B37" s="3" t="s">
        <v>879</v>
      </c>
    </row>
    <row r="38" spans="1:2" ht="18.75" x14ac:dyDescent="0.25">
      <c r="A38" s="132">
        <v>3</v>
      </c>
      <c r="B38" s="3" t="s">
        <v>880</v>
      </c>
    </row>
    <row r="39" spans="1:2" x14ac:dyDescent="0.25">
      <c r="B39" s="3" t="s">
        <v>881</v>
      </c>
    </row>
  </sheetData>
  <mergeCells count="4">
    <mergeCell ref="B5:I5"/>
    <mergeCell ref="B2:I2"/>
    <mergeCell ref="B3:I3"/>
    <mergeCell ref="B4:I4"/>
  </mergeCells>
  <printOptions horizontalCentered="1"/>
  <pageMargins left="0.5" right="0.5" top="0.5" bottom="0.5" header="0.25" footer="0.25"/>
  <pageSetup scale="69" orientation="landscape" r:id="rId1"/>
  <headerFooter scaleWithDoc="0">
    <oddFooter>&amp;C&amp;"Times New Roman,Regular"&amp;10Interest True-Up CY</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zoomScale="80" zoomScaleNormal="80" workbookViewId="0"/>
  </sheetViews>
  <sheetFormatPr defaultColWidth="8.7109375" defaultRowHeight="15.75" x14ac:dyDescent="0.25"/>
  <cols>
    <col min="1" max="1" width="5.28515625" style="2" bestFit="1" customWidth="1"/>
    <col min="2" max="2" width="55.7109375" style="30" customWidth="1"/>
    <col min="3" max="3" width="40.28515625" style="2" bestFit="1" customWidth="1"/>
    <col min="4" max="4" width="1.5703125" style="30" customWidth="1"/>
    <col min="5" max="5" width="16.7109375" style="30" customWidth="1"/>
    <col min="6" max="6" width="1.5703125" style="30" customWidth="1"/>
    <col min="7" max="7" width="16.7109375" style="30" customWidth="1"/>
    <col min="8" max="8" width="1.5703125" style="30" customWidth="1"/>
    <col min="9" max="9" width="16.7109375" style="30" customWidth="1"/>
    <col min="10" max="10" width="1.5703125" style="30" customWidth="1"/>
    <col min="11" max="11" width="34.5703125" style="30" customWidth="1"/>
    <col min="12" max="12" width="5.28515625" style="2" bestFit="1" customWidth="1"/>
    <col min="13" max="13" width="8.7109375" style="30"/>
    <col min="14" max="14" width="38.28515625" style="30" customWidth="1"/>
    <col min="15" max="16384" width="8.7109375" style="30"/>
  </cols>
  <sheetData>
    <row r="1" spans="1:14" x14ac:dyDescent="0.25">
      <c r="A1" s="2" t="s">
        <v>1</v>
      </c>
    </row>
    <row r="2" spans="1:14" x14ac:dyDescent="0.25">
      <c r="A2" s="30"/>
      <c r="B2" s="538" t="s">
        <v>0</v>
      </c>
      <c r="C2" s="538"/>
      <c r="D2" s="538"/>
      <c r="E2" s="538"/>
      <c r="F2" s="538"/>
      <c r="G2" s="538"/>
      <c r="H2" s="538"/>
      <c r="I2" s="538"/>
      <c r="J2" s="538"/>
      <c r="K2" s="538"/>
      <c r="N2" s="135"/>
    </row>
    <row r="3" spans="1:14" x14ac:dyDescent="0.25">
      <c r="A3" s="30"/>
      <c r="B3" s="538" t="s">
        <v>232</v>
      </c>
      <c r="C3" s="538"/>
      <c r="D3" s="538"/>
      <c r="E3" s="538"/>
      <c r="F3" s="538"/>
      <c r="G3" s="538"/>
      <c r="H3" s="538"/>
      <c r="I3" s="538"/>
      <c r="J3" s="538"/>
      <c r="K3" s="538"/>
      <c r="N3" s="135"/>
    </row>
    <row r="4" spans="1:14" x14ac:dyDescent="0.25">
      <c r="A4" s="30"/>
      <c r="B4" s="538" t="s">
        <v>233</v>
      </c>
      <c r="C4" s="538"/>
      <c r="D4" s="538"/>
      <c r="E4" s="538"/>
      <c r="F4" s="538"/>
      <c r="G4" s="538"/>
      <c r="H4" s="535"/>
      <c r="I4" s="535"/>
      <c r="J4" s="535"/>
      <c r="K4" s="535"/>
    </row>
    <row r="5" spans="1:14" x14ac:dyDescent="0.25">
      <c r="B5" s="536" t="s">
        <v>1087</v>
      </c>
      <c r="C5" s="536"/>
      <c r="D5" s="536"/>
      <c r="E5" s="536"/>
      <c r="F5" s="536"/>
      <c r="G5" s="536"/>
      <c r="H5" s="537"/>
      <c r="I5" s="537"/>
      <c r="J5" s="537"/>
      <c r="K5" s="537"/>
      <c r="N5" s="1"/>
    </row>
    <row r="6" spans="1:14" x14ac:dyDescent="0.25">
      <c r="B6" s="534" t="s">
        <v>4</v>
      </c>
      <c r="C6" s="535"/>
      <c r="D6" s="535"/>
      <c r="E6" s="535"/>
      <c r="F6" s="535"/>
      <c r="G6" s="535"/>
      <c r="H6" s="535"/>
      <c r="I6" s="535"/>
      <c r="J6" s="535"/>
      <c r="K6" s="535"/>
      <c r="N6" s="135"/>
    </row>
    <row r="7" spans="1:14" x14ac:dyDescent="0.25">
      <c r="B7" s="140"/>
      <c r="C7" s="122"/>
      <c r="D7" s="1"/>
      <c r="E7" s="1"/>
      <c r="F7" s="1"/>
      <c r="G7" s="1"/>
      <c r="H7" s="1"/>
      <c r="I7" s="1"/>
      <c r="J7" s="1"/>
      <c r="K7" s="1"/>
      <c r="N7" s="135"/>
    </row>
    <row r="8" spans="1:14" x14ac:dyDescent="0.25">
      <c r="A8" s="2" t="s">
        <v>5</v>
      </c>
      <c r="B8" s="122"/>
      <c r="C8" s="2" t="s">
        <v>234</v>
      </c>
      <c r="D8" s="122"/>
      <c r="E8" s="33" t="s">
        <v>208</v>
      </c>
      <c r="F8" s="2"/>
      <c r="G8" s="33" t="s">
        <v>209</v>
      </c>
      <c r="H8" s="2"/>
      <c r="I8" s="33" t="s">
        <v>235</v>
      </c>
      <c r="J8" s="122"/>
      <c r="L8" s="2" t="s">
        <v>5</v>
      </c>
    </row>
    <row r="9" spans="1:14" x14ac:dyDescent="0.25">
      <c r="A9" s="2" t="s">
        <v>6</v>
      </c>
      <c r="B9" s="122"/>
      <c r="C9" s="394" t="s">
        <v>236</v>
      </c>
      <c r="D9" s="122"/>
      <c r="E9" s="431" t="s">
        <v>1088</v>
      </c>
      <c r="F9" s="122"/>
      <c r="G9" s="432" t="s">
        <v>1088</v>
      </c>
      <c r="H9" s="122"/>
      <c r="I9" s="395" t="s">
        <v>237</v>
      </c>
      <c r="J9" s="122"/>
      <c r="K9" s="394" t="s">
        <v>8</v>
      </c>
      <c r="L9" s="2" t="s">
        <v>6</v>
      </c>
    </row>
    <row r="10" spans="1:14" x14ac:dyDescent="0.25">
      <c r="E10" s="141"/>
      <c r="G10" s="141"/>
      <c r="H10" s="141"/>
      <c r="I10" s="141"/>
      <c r="J10" s="141"/>
      <c r="K10" s="141"/>
    </row>
    <row r="11" spans="1:14" ht="18.75" x14ac:dyDescent="0.25">
      <c r="A11" s="2">
        <v>1</v>
      </c>
      <c r="B11" s="30" t="s">
        <v>238</v>
      </c>
      <c r="C11" s="2" t="s">
        <v>239</v>
      </c>
      <c r="E11" s="37"/>
      <c r="G11" s="37"/>
      <c r="H11" s="38"/>
      <c r="I11" s="39">
        <v>0</v>
      </c>
      <c r="J11" s="58"/>
      <c r="K11" s="2" t="s">
        <v>240</v>
      </c>
      <c r="L11" s="2">
        <f>A11</f>
        <v>1</v>
      </c>
    </row>
    <row r="12" spans="1:14" x14ac:dyDescent="0.25">
      <c r="A12" s="2">
        <f t="shared" ref="A12:A45" si="0">+A11+1</f>
        <v>2</v>
      </c>
      <c r="B12" s="30" t="s">
        <v>1</v>
      </c>
      <c r="E12" s="37"/>
      <c r="G12" s="37"/>
      <c r="H12" s="40"/>
      <c r="I12" s="37"/>
      <c r="J12" s="40"/>
      <c r="K12" s="2"/>
      <c r="L12" s="2">
        <f t="shared" ref="L12:L45" si="1">+L11+1</f>
        <v>2</v>
      </c>
      <c r="N12" s="372"/>
    </row>
    <row r="13" spans="1:14" ht="18.75" x14ac:dyDescent="0.25">
      <c r="A13" s="2">
        <f t="shared" si="0"/>
        <v>3</v>
      </c>
      <c r="B13" s="30" t="s">
        <v>241</v>
      </c>
      <c r="C13" s="2" t="s">
        <v>239</v>
      </c>
      <c r="E13" s="37"/>
      <c r="G13" s="37"/>
      <c r="H13" s="38"/>
      <c r="I13" s="41">
        <v>0</v>
      </c>
      <c r="J13" s="58"/>
      <c r="K13" s="2" t="s">
        <v>242</v>
      </c>
      <c r="L13" s="2">
        <f t="shared" si="1"/>
        <v>3</v>
      </c>
    </row>
    <row r="14" spans="1:14" x14ac:dyDescent="0.25">
      <c r="A14" s="2">
        <f t="shared" si="0"/>
        <v>4</v>
      </c>
      <c r="E14" s="37"/>
      <c r="F14" s="1"/>
      <c r="G14" s="37"/>
      <c r="H14" s="40"/>
      <c r="I14" s="37"/>
      <c r="J14" s="40"/>
      <c r="K14" s="2"/>
      <c r="L14" s="2">
        <f t="shared" si="1"/>
        <v>4</v>
      </c>
    </row>
    <row r="15" spans="1:14" ht="18.75" x14ac:dyDescent="0.25">
      <c r="A15" s="2">
        <f t="shared" si="0"/>
        <v>5</v>
      </c>
      <c r="B15" s="30" t="s">
        <v>243</v>
      </c>
      <c r="E15" s="37"/>
      <c r="F15" s="1"/>
      <c r="G15" s="37"/>
      <c r="H15" s="38"/>
      <c r="I15" s="41">
        <v>0</v>
      </c>
      <c r="J15" s="40"/>
      <c r="K15" s="2" t="s">
        <v>244</v>
      </c>
      <c r="L15" s="2">
        <f t="shared" si="1"/>
        <v>5</v>
      </c>
    </row>
    <row r="16" spans="1:14" x14ac:dyDescent="0.25">
      <c r="A16" s="2">
        <f t="shared" si="0"/>
        <v>6</v>
      </c>
      <c r="E16" s="37"/>
      <c r="F16" s="1"/>
      <c r="G16" s="37"/>
      <c r="H16" s="40"/>
      <c r="I16" s="37"/>
      <c r="J16" s="40"/>
      <c r="K16" s="2"/>
      <c r="L16" s="2">
        <f t="shared" si="1"/>
        <v>6</v>
      </c>
    </row>
    <row r="17" spans="1:14" ht="18.75" x14ac:dyDescent="0.25">
      <c r="A17" s="2">
        <f t="shared" si="0"/>
        <v>7</v>
      </c>
      <c r="B17" s="30" t="s">
        <v>245</v>
      </c>
      <c r="C17" s="2" t="s">
        <v>239</v>
      </c>
      <c r="E17" s="37"/>
      <c r="F17" s="1"/>
      <c r="G17" s="37"/>
      <c r="H17" s="38"/>
      <c r="I17" s="41">
        <v>0</v>
      </c>
      <c r="J17" s="58"/>
      <c r="K17" s="2" t="s">
        <v>246</v>
      </c>
      <c r="L17" s="2">
        <f t="shared" si="1"/>
        <v>7</v>
      </c>
      <c r="N17" s="404"/>
    </row>
    <row r="18" spans="1:14" x14ac:dyDescent="0.25">
      <c r="A18" s="2">
        <f t="shared" si="0"/>
        <v>8</v>
      </c>
      <c r="E18" s="37"/>
      <c r="F18" s="1"/>
      <c r="G18" s="37"/>
      <c r="H18" s="40"/>
      <c r="I18" s="37"/>
      <c r="J18" s="40"/>
      <c r="K18" s="2"/>
      <c r="L18" s="2">
        <f t="shared" si="1"/>
        <v>8</v>
      </c>
      <c r="N18" s="404"/>
    </row>
    <row r="19" spans="1:14" ht="18.75" x14ac:dyDescent="0.25">
      <c r="A19" s="2">
        <f>+A18+1</f>
        <v>9</v>
      </c>
      <c r="B19" s="30" t="s">
        <v>247</v>
      </c>
      <c r="C19" s="2" t="s">
        <v>248</v>
      </c>
      <c r="E19" s="39">
        <v>0</v>
      </c>
      <c r="F19" s="42"/>
      <c r="G19" s="39">
        <v>0</v>
      </c>
      <c r="H19" s="38"/>
      <c r="I19" s="37">
        <f>(E19+G19)/2</f>
        <v>0</v>
      </c>
      <c r="J19" s="40"/>
      <c r="K19" s="2" t="s">
        <v>249</v>
      </c>
      <c r="L19" s="2">
        <f>+L18+1</f>
        <v>9</v>
      </c>
      <c r="N19" s="404"/>
    </row>
    <row r="20" spans="1:14" x14ac:dyDescent="0.25">
      <c r="A20" s="2">
        <f t="shared" si="0"/>
        <v>10</v>
      </c>
      <c r="E20" s="37"/>
      <c r="G20" s="37"/>
      <c r="H20" s="40"/>
      <c r="I20" s="37"/>
      <c r="J20" s="40"/>
      <c r="K20" s="2"/>
      <c r="L20" s="2">
        <f t="shared" si="1"/>
        <v>10</v>
      </c>
      <c r="N20" s="404"/>
    </row>
    <row r="21" spans="1:14" ht="18.75" x14ac:dyDescent="0.25">
      <c r="A21" s="2">
        <f t="shared" si="0"/>
        <v>11</v>
      </c>
      <c r="B21" s="30" t="s">
        <v>250</v>
      </c>
      <c r="C21" s="2" t="s">
        <v>239</v>
      </c>
      <c r="E21" s="38"/>
      <c r="G21" s="38"/>
      <c r="H21" s="38"/>
      <c r="I21" s="41">
        <v>0</v>
      </c>
      <c r="J21" s="58"/>
      <c r="K21" s="2" t="s">
        <v>251</v>
      </c>
      <c r="L21" s="2">
        <f t="shared" si="1"/>
        <v>11</v>
      </c>
      <c r="N21" s="404"/>
    </row>
    <row r="22" spans="1:14" x14ac:dyDescent="0.25">
      <c r="A22" s="2">
        <f t="shared" si="0"/>
        <v>12</v>
      </c>
      <c r="E22" s="37"/>
      <c r="G22" s="37"/>
      <c r="H22" s="40"/>
      <c r="I22" s="37"/>
      <c r="J22" s="40"/>
      <c r="K22" s="2"/>
      <c r="L22" s="2">
        <f t="shared" si="1"/>
        <v>12</v>
      </c>
      <c r="N22" s="404"/>
    </row>
    <row r="23" spans="1:14" ht="18.75" x14ac:dyDescent="0.25">
      <c r="A23" s="2">
        <f t="shared" si="0"/>
        <v>13</v>
      </c>
      <c r="B23" s="30" t="s">
        <v>252</v>
      </c>
      <c r="E23" s="38"/>
      <c r="G23" s="38"/>
      <c r="H23" s="38"/>
      <c r="I23" s="41">
        <v>0</v>
      </c>
      <c r="J23" s="40"/>
      <c r="K23" s="2" t="s">
        <v>253</v>
      </c>
      <c r="L23" s="2">
        <f t="shared" si="1"/>
        <v>13</v>
      </c>
      <c r="N23" s="404"/>
    </row>
    <row r="24" spans="1:14" x14ac:dyDescent="0.25">
      <c r="A24" s="2">
        <f t="shared" si="0"/>
        <v>14</v>
      </c>
      <c r="E24" s="37"/>
      <c r="G24" s="37"/>
      <c r="H24" s="40"/>
      <c r="I24" s="37"/>
      <c r="J24" s="40"/>
      <c r="K24" s="2"/>
      <c r="L24" s="2">
        <f t="shared" si="1"/>
        <v>14</v>
      </c>
      <c r="N24" s="404"/>
    </row>
    <row r="25" spans="1:14" ht="18.75" x14ac:dyDescent="0.25">
      <c r="A25" s="2">
        <f>+A24+1</f>
        <v>15</v>
      </c>
      <c r="B25" s="30" t="s">
        <v>254</v>
      </c>
      <c r="C25" s="2" t="s">
        <v>248</v>
      </c>
      <c r="D25" s="134"/>
      <c r="E25" s="41">
        <v>0</v>
      </c>
      <c r="F25" s="1"/>
      <c r="G25" s="41">
        <v>0</v>
      </c>
      <c r="H25" s="40"/>
      <c r="I25" s="37">
        <f>(E25+G25)/2</f>
        <v>0</v>
      </c>
      <c r="J25" s="142"/>
      <c r="K25" s="74" t="s">
        <v>255</v>
      </c>
      <c r="L25" s="2">
        <f>+L24+1</f>
        <v>15</v>
      </c>
    </row>
    <row r="26" spans="1:14" x14ac:dyDescent="0.25">
      <c r="A26" s="2">
        <f t="shared" si="0"/>
        <v>16</v>
      </c>
      <c r="E26" s="37"/>
      <c r="G26" s="37"/>
      <c r="H26" s="40"/>
      <c r="I26" s="37"/>
      <c r="J26" s="40"/>
      <c r="K26" s="2"/>
      <c r="L26" s="2">
        <f t="shared" si="1"/>
        <v>16</v>
      </c>
    </row>
    <row r="27" spans="1:14" ht="18.75" x14ac:dyDescent="0.25">
      <c r="A27" s="2">
        <f t="shared" si="0"/>
        <v>17</v>
      </c>
      <c r="B27" s="30" t="s">
        <v>256</v>
      </c>
      <c r="C27" s="2" t="s">
        <v>248</v>
      </c>
      <c r="E27" s="41">
        <v>0</v>
      </c>
      <c r="F27" s="1"/>
      <c r="G27" s="41">
        <v>0</v>
      </c>
      <c r="H27" s="38"/>
      <c r="I27" s="37">
        <f>(E27+G27)/2</f>
        <v>0</v>
      </c>
      <c r="J27" s="40"/>
      <c r="K27" s="2" t="s">
        <v>257</v>
      </c>
      <c r="L27" s="2">
        <f t="shared" si="1"/>
        <v>17</v>
      </c>
    </row>
    <row r="28" spans="1:14" x14ac:dyDescent="0.25">
      <c r="A28" s="2">
        <f t="shared" si="0"/>
        <v>18</v>
      </c>
      <c r="E28" s="37"/>
      <c r="F28" s="1"/>
      <c r="G28" s="37"/>
      <c r="H28" s="40"/>
      <c r="I28" s="37"/>
      <c r="J28" s="40"/>
      <c r="K28" s="2"/>
      <c r="L28" s="2">
        <f t="shared" si="1"/>
        <v>18</v>
      </c>
    </row>
    <row r="29" spans="1:14" ht="18.75" x14ac:dyDescent="0.25">
      <c r="A29" s="2">
        <f t="shared" si="0"/>
        <v>19</v>
      </c>
      <c r="B29" s="30" t="s">
        <v>258</v>
      </c>
      <c r="E29" s="41">
        <v>0</v>
      </c>
      <c r="F29" s="1"/>
      <c r="G29" s="41">
        <v>0</v>
      </c>
      <c r="H29" s="38"/>
      <c r="I29" s="433">
        <f>(E29+G29)/2</f>
        <v>0</v>
      </c>
      <c r="J29" s="40"/>
      <c r="K29" s="2" t="s">
        <v>259</v>
      </c>
      <c r="L29" s="2">
        <f t="shared" si="1"/>
        <v>19</v>
      </c>
    </row>
    <row r="30" spans="1:14" x14ac:dyDescent="0.25">
      <c r="A30" s="2">
        <f t="shared" si="0"/>
        <v>20</v>
      </c>
      <c r="E30" s="37"/>
      <c r="F30" s="1"/>
      <c r="G30" s="37"/>
      <c r="H30" s="40"/>
      <c r="I30" s="37"/>
      <c r="J30" s="40"/>
      <c r="K30" s="2"/>
      <c r="L30" s="2">
        <f t="shared" si="1"/>
        <v>20</v>
      </c>
    </row>
    <row r="31" spans="1:14" ht="16.5" thickBot="1" x14ac:dyDescent="0.3">
      <c r="A31" s="2">
        <f t="shared" si="0"/>
        <v>21</v>
      </c>
      <c r="B31" s="30" t="s">
        <v>260</v>
      </c>
      <c r="E31" s="34"/>
      <c r="F31" s="42"/>
      <c r="G31" s="34"/>
      <c r="H31" s="43"/>
      <c r="I31" s="36">
        <f>I11+I13+I15+I17+I19+I21+I23+I25+I27+I29</f>
        <v>0</v>
      </c>
      <c r="J31" s="58"/>
      <c r="K31" s="2" t="s">
        <v>261</v>
      </c>
      <c r="L31" s="2">
        <f t="shared" si="1"/>
        <v>21</v>
      </c>
      <c r="M31" s="143"/>
    </row>
    <row r="32" spans="1:14" ht="16.5" thickTop="1" x14ac:dyDescent="0.25">
      <c r="A32" s="2">
        <f t="shared" si="0"/>
        <v>22</v>
      </c>
      <c r="E32" s="44"/>
      <c r="G32" s="44"/>
      <c r="H32" s="45"/>
      <c r="I32" s="44"/>
      <c r="J32" s="45"/>
      <c r="K32" s="2" t="s">
        <v>1</v>
      </c>
      <c r="L32" s="2">
        <f t="shared" si="1"/>
        <v>22</v>
      </c>
    </row>
    <row r="33" spans="1:13" x14ac:dyDescent="0.25">
      <c r="A33" s="2">
        <f t="shared" si="0"/>
        <v>23</v>
      </c>
      <c r="B33" s="30" t="s">
        <v>262</v>
      </c>
      <c r="E33" s="46"/>
      <c r="G33" s="46"/>
      <c r="H33" s="45"/>
      <c r="I33" s="434">
        <f>'Stmt AI'!E25</f>
        <v>0</v>
      </c>
      <c r="J33" s="45"/>
      <c r="K33" s="2" t="s">
        <v>263</v>
      </c>
      <c r="L33" s="2">
        <f t="shared" si="1"/>
        <v>23</v>
      </c>
    </row>
    <row r="34" spans="1:13" x14ac:dyDescent="0.25">
      <c r="A34" s="2">
        <f t="shared" si="0"/>
        <v>24</v>
      </c>
      <c r="E34" s="44"/>
      <c r="G34" s="44"/>
      <c r="H34" s="45"/>
      <c r="I34" s="44"/>
      <c r="J34" s="45"/>
      <c r="K34" s="2"/>
      <c r="L34" s="2">
        <f t="shared" si="1"/>
        <v>24</v>
      </c>
    </row>
    <row r="35" spans="1:13" x14ac:dyDescent="0.25">
      <c r="A35" s="2">
        <f t="shared" si="0"/>
        <v>25</v>
      </c>
      <c r="B35" s="30" t="s">
        <v>264</v>
      </c>
      <c r="E35" s="4"/>
      <c r="F35" s="4"/>
      <c r="G35" s="4"/>
      <c r="H35" s="9"/>
      <c r="I35" s="47">
        <f>I21+I23</f>
        <v>0</v>
      </c>
      <c r="J35" s="58"/>
      <c r="K35" s="2" t="s">
        <v>265</v>
      </c>
      <c r="L35" s="2">
        <f t="shared" si="1"/>
        <v>25</v>
      </c>
    </row>
    <row r="36" spans="1:13" x14ac:dyDescent="0.25">
      <c r="A36" s="2">
        <f t="shared" si="0"/>
        <v>26</v>
      </c>
      <c r="E36" s="44"/>
      <c r="G36" s="44"/>
      <c r="H36" s="45"/>
      <c r="I36" s="44"/>
      <c r="J36" s="45"/>
      <c r="K36" s="2"/>
      <c r="L36" s="2">
        <f t="shared" si="1"/>
        <v>26</v>
      </c>
    </row>
    <row r="37" spans="1:13" x14ac:dyDescent="0.25">
      <c r="A37" s="2">
        <f t="shared" si="0"/>
        <v>27</v>
      </c>
      <c r="B37" s="30" t="s">
        <v>59</v>
      </c>
      <c r="E37" s="4"/>
      <c r="G37" s="4"/>
      <c r="H37" s="45"/>
      <c r="I37" s="6">
        <f>I25*I33</f>
        <v>0</v>
      </c>
      <c r="J37" s="58"/>
      <c r="K37" s="2" t="s">
        <v>266</v>
      </c>
      <c r="L37" s="2">
        <f t="shared" si="1"/>
        <v>27</v>
      </c>
      <c r="M37" s="143"/>
    </row>
    <row r="38" spans="1:13" x14ac:dyDescent="0.25">
      <c r="A38" s="2">
        <f t="shared" si="0"/>
        <v>28</v>
      </c>
      <c r="E38" s="44"/>
      <c r="G38" s="44"/>
      <c r="H38" s="45"/>
      <c r="I38" s="48"/>
      <c r="J38" s="45"/>
      <c r="K38" s="2"/>
      <c r="L38" s="2">
        <f t="shared" si="1"/>
        <v>28</v>
      </c>
    </row>
    <row r="39" spans="1:13" x14ac:dyDescent="0.25">
      <c r="A39" s="2">
        <f t="shared" si="0"/>
        <v>29</v>
      </c>
      <c r="B39" s="30" t="s">
        <v>61</v>
      </c>
      <c r="E39" s="4"/>
      <c r="G39" s="4"/>
      <c r="H39" s="45"/>
      <c r="I39" s="6">
        <f>I27*I33</f>
        <v>0</v>
      </c>
      <c r="J39" s="45"/>
      <c r="K39" s="2" t="s">
        <v>267</v>
      </c>
      <c r="L39" s="2">
        <f t="shared" si="1"/>
        <v>29</v>
      </c>
      <c r="M39" s="143"/>
    </row>
    <row r="40" spans="1:13" x14ac:dyDescent="0.25">
      <c r="A40" s="2">
        <f t="shared" si="0"/>
        <v>30</v>
      </c>
      <c r="E40" s="4"/>
      <c r="G40" s="4"/>
      <c r="H40" s="45"/>
      <c r="I40" s="6"/>
      <c r="J40" s="45"/>
      <c r="K40" s="2"/>
      <c r="L40" s="2">
        <f t="shared" si="1"/>
        <v>30</v>
      </c>
      <c r="M40" s="143"/>
    </row>
    <row r="41" spans="1:13" x14ac:dyDescent="0.25">
      <c r="A41" s="2">
        <f t="shared" si="0"/>
        <v>31</v>
      </c>
      <c r="B41" s="30" t="s">
        <v>268</v>
      </c>
      <c r="E41" s="4"/>
      <c r="G41" s="4"/>
      <c r="H41" s="45"/>
      <c r="I41" s="421">
        <f>I29*I33</f>
        <v>0</v>
      </c>
      <c r="J41" s="45"/>
      <c r="K41" s="2" t="s">
        <v>269</v>
      </c>
      <c r="L41" s="2">
        <f t="shared" si="1"/>
        <v>31</v>
      </c>
      <c r="M41" s="143"/>
    </row>
    <row r="42" spans="1:13" x14ac:dyDescent="0.25">
      <c r="A42" s="2">
        <f t="shared" si="0"/>
        <v>32</v>
      </c>
      <c r="B42" s="30" t="s">
        <v>1</v>
      </c>
      <c r="E42" s="4"/>
      <c r="G42" s="4"/>
      <c r="H42" s="45"/>
      <c r="I42" s="6"/>
      <c r="J42" s="45"/>
      <c r="K42" s="2"/>
      <c r="L42" s="2">
        <f t="shared" si="1"/>
        <v>32</v>
      </c>
    </row>
    <row r="43" spans="1:13" ht="16.5" thickBot="1" x14ac:dyDescent="0.3">
      <c r="A43" s="2">
        <f t="shared" si="0"/>
        <v>33</v>
      </c>
      <c r="B43" s="30" t="s">
        <v>270</v>
      </c>
      <c r="E43" s="4"/>
      <c r="G43" s="4"/>
      <c r="H43" s="49"/>
      <c r="I43" s="22">
        <f>I35+I37+I39+I41</f>
        <v>0</v>
      </c>
      <c r="J43" s="58"/>
      <c r="K43" s="2" t="s">
        <v>271</v>
      </c>
      <c r="L43" s="2">
        <f t="shared" si="1"/>
        <v>33</v>
      </c>
      <c r="M43" s="143"/>
    </row>
    <row r="44" spans="1:13" ht="16.5" thickTop="1" x14ac:dyDescent="0.25">
      <c r="A44" s="2">
        <f t="shared" si="0"/>
        <v>34</v>
      </c>
      <c r="E44" s="44"/>
      <c r="G44" s="44"/>
      <c r="H44" s="49"/>
      <c r="I44" s="48"/>
      <c r="J44" s="49"/>
      <c r="K44" s="2"/>
      <c r="L44" s="2">
        <f t="shared" si="1"/>
        <v>34</v>
      </c>
    </row>
    <row r="45" spans="1:13" ht="19.5" thickBot="1" x14ac:dyDescent="0.3">
      <c r="A45" s="2">
        <f t="shared" si="0"/>
        <v>35</v>
      </c>
      <c r="B45" s="30" t="s">
        <v>272</v>
      </c>
      <c r="E45" s="46"/>
      <c r="G45" s="46"/>
      <c r="H45" s="49"/>
      <c r="I45" s="50">
        <f>IFERROR(I43/I31,0)</f>
        <v>0</v>
      </c>
      <c r="J45" s="58"/>
      <c r="K45" s="2" t="s">
        <v>273</v>
      </c>
      <c r="L45" s="2">
        <f t="shared" si="1"/>
        <v>35</v>
      </c>
      <c r="M45" s="143"/>
    </row>
    <row r="46" spans="1:13" ht="16.5" thickTop="1" x14ac:dyDescent="0.25">
      <c r="E46" s="122"/>
      <c r="G46" s="43"/>
      <c r="H46" s="49"/>
      <c r="I46" s="49"/>
      <c r="J46" s="49"/>
      <c r="K46" s="2"/>
    </row>
    <row r="47" spans="1:13" x14ac:dyDescent="0.25">
      <c r="B47" s="32"/>
    </row>
    <row r="48" spans="1:13" ht="18.75" x14ac:dyDescent="0.25">
      <c r="A48" s="132">
        <v>1</v>
      </c>
      <c r="B48" s="30" t="s">
        <v>274</v>
      </c>
    </row>
    <row r="49" spans="1:2" ht="18.75" x14ac:dyDescent="0.25">
      <c r="A49" s="144">
        <v>2</v>
      </c>
      <c r="B49" s="30" t="s">
        <v>275</v>
      </c>
    </row>
    <row r="50" spans="1:2" ht="18.75" x14ac:dyDescent="0.25">
      <c r="A50" s="144">
        <v>3</v>
      </c>
      <c r="B50" s="30" t="s">
        <v>276</v>
      </c>
    </row>
    <row r="51" spans="1:2" ht="18.75" x14ac:dyDescent="0.25">
      <c r="A51" s="144">
        <v>4</v>
      </c>
      <c r="B51" s="30" t="s">
        <v>277</v>
      </c>
    </row>
    <row r="52" spans="1:2" ht="18.75" x14ac:dyDescent="0.25">
      <c r="A52" s="144">
        <v>5</v>
      </c>
      <c r="B52" s="30" t="s">
        <v>278</v>
      </c>
    </row>
    <row r="53" spans="1:2" ht="18.75" x14ac:dyDescent="0.25">
      <c r="A53" s="144"/>
    </row>
    <row r="54" spans="1:2" ht="18.75" x14ac:dyDescent="0.25">
      <c r="A54" s="144"/>
    </row>
    <row r="55" spans="1:2" ht="18.75" x14ac:dyDescent="0.25">
      <c r="A55" s="144"/>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4"/>
  <sheetViews>
    <sheetView topLeftCell="A10" zoomScale="80" zoomScaleNormal="80" workbookViewId="0">
      <selection activeCell="G37" sqref="G37"/>
    </sheetView>
  </sheetViews>
  <sheetFormatPr defaultRowHeight="15.75" x14ac:dyDescent="0.25"/>
  <cols>
    <col min="1" max="1" width="5.28515625" style="2" customWidth="1"/>
    <col min="2" max="2" width="46.7109375" customWidth="1"/>
    <col min="3" max="3" width="16.42578125" bestFit="1" customWidth="1"/>
    <col min="4" max="4" width="14.5703125" customWidth="1"/>
    <col min="5" max="5" width="15.5703125" bestFit="1" customWidth="1"/>
    <col min="6" max="6" width="17" bestFit="1" customWidth="1"/>
    <col min="7" max="7" width="17.42578125" bestFit="1" customWidth="1"/>
    <col min="8" max="8" width="18.28515625" bestFit="1" customWidth="1"/>
    <col min="9" max="9" width="22" bestFit="1" customWidth="1"/>
    <col min="10" max="10" width="5.28515625" style="2" customWidth="1"/>
  </cols>
  <sheetData>
    <row r="2" spans="1:10" x14ac:dyDescent="0.25">
      <c r="B2" s="538" t="s">
        <v>0</v>
      </c>
      <c r="C2" s="538"/>
      <c r="D2" s="538"/>
      <c r="E2" s="538"/>
      <c r="F2" s="538"/>
      <c r="G2" s="538"/>
      <c r="H2" s="538"/>
      <c r="I2" s="538"/>
    </row>
    <row r="3" spans="1:10" x14ac:dyDescent="0.25">
      <c r="B3" s="538" t="s">
        <v>823</v>
      </c>
      <c r="C3" s="538"/>
      <c r="D3" s="538"/>
      <c r="E3" s="538"/>
      <c r="F3" s="538"/>
      <c r="G3" s="538"/>
      <c r="H3" s="538"/>
      <c r="I3" s="538"/>
    </row>
    <row r="4" spans="1:10" x14ac:dyDescent="0.25">
      <c r="B4" s="538" t="s">
        <v>307</v>
      </c>
      <c r="C4" s="538"/>
      <c r="D4" s="538"/>
      <c r="E4" s="538"/>
      <c r="F4" s="538"/>
      <c r="G4" s="538"/>
      <c r="H4" s="538"/>
      <c r="I4" s="538"/>
    </row>
    <row r="5" spans="1:10" x14ac:dyDescent="0.25">
      <c r="B5" s="556" t="s">
        <v>1104</v>
      </c>
      <c r="C5" s="556"/>
      <c r="D5" s="556"/>
      <c r="E5" s="556"/>
      <c r="F5" s="556"/>
      <c r="G5" s="556"/>
      <c r="H5" s="556"/>
      <c r="I5" s="556"/>
    </row>
    <row r="6" spans="1:10" x14ac:dyDescent="0.25">
      <c r="B6" s="534" t="s">
        <v>4</v>
      </c>
      <c r="C6" s="534"/>
      <c r="D6" s="534"/>
      <c r="E6" s="534"/>
      <c r="F6" s="534"/>
      <c r="G6" s="534"/>
      <c r="H6" s="534"/>
      <c r="I6" s="534"/>
    </row>
    <row r="8" spans="1:10" x14ac:dyDescent="0.25">
      <c r="A8" s="2" t="s">
        <v>5</v>
      </c>
      <c r="B8" s="221" t="s">
        <v>654</v>
      </c>
      <c r="C8" s="221" t="s">
        <v>655</v>
      </c>
      <c r="D8" s="221" t="s">
        <v>656</v>
      </c>
      <c r="E8" s="221" t="s">
        <v>657</v>
      </c>
      <c r="F8" s="221" t="s">
        <v>658</v>
      </c>
      <c r="G8" s="221" t="s">
        <v>659</v>
      </c>
      <c r="H8" s="221" t="s">
        <v>660</v>
      </c>
      <c r="I8" s="221" t="s">
        <v>661</v>
      </c>
      <c r="J8" s="2" t="s">
        <v>5</v>
      </c>
    </row>
    <row r="9" spans="1:10" x14ac:dyDescent="0.25">
      <c r="A9" s="2" t="s">
        <v>6</v>
      </c>
      <c r="B9" s="222"/>
      <c r="C9" s="223"/>
      <c r="D9" s="223"/>
      <c r="E9" s="224"/>
      <c r="F9" s="224"/>
      <c r="G9" s="236" t="s">
        <v>824</v>
      </c>
      <c r="H9" s="237" t="s">
        <v>825</v>
      </c>
      <c r="I9" s="223"/>
      <c r="J9" s="2" t="s">
        <v>6</v>
      </c>
    </row>
    <row r="10" spans="1:10" x14ac:dyDescent="0.25">
      <c r="B10" s="222"/>
      <c r="C10" s="225"/>
      <c r="D10" s="225"/>
      <c r="E10" s="224"/>
      <c r="F10" s="224"/>
      <c r="G10" s="224"/>
      <c r="H10" s="226"/>
      <c r="I10" s="222"/>
    </row>
    <row r="11" spans="1:10" x14ac:dyDescent="0.25">
      <c r="B11" s="227"/>
      <c r="C11" s="223" t="s">
        <v>826</v>
      </c>
      <c r="D11" s="223" t="s">
        <v>827</v>
      </c>
      <c r="E11" s="223"/>
      <c r="F11" s="223" t="s">
        <v>828</v>
      </c>
      <c r="G11" s="223" t="s">
        <v>829</v>
      </c>
      <c r="H11" s="228" t="s">
        <v>830</v>
      </c>
      <c r="I11" s="228" t="s">
        <v>831</v>
      </c>
    </row>
    <row r="12" spans="1:10" ht="18.75" x14ac:dyDescent="0.25">
      <c r="B12" s="227" t="s">
        <v>832</v>
      </c>
      <c r="C12" s="229" t="s">
        <v>833</v>
      </c>
      <c r="D12" s="229" t="s">
        <v>1107</v>
      </c>
      <c r="E12" s="229" t="s">
        <v>834</v>
      </c>
      <c r="F12" s="229" t="s">
        <v>835</v>
      </c>
      <c r="G12" s="229" t="s">
        <v>836</v>
      </c>
      <c r="H12" s="227" t="s">
        <v>837</v>
      </c>
      <c r="I12" s="227" t="s">
        <v>838</v>
      </c>
    </row>
    <row r="13" spans="1:10" x14ac:dyDescent="0.25">
      <c r="A13" s="2">
        <v>1</v>
      </c>
      <c r="B13" s="230" t="s">
        <v>1105</v>
      </c>
      <c r="C13" s="231"/>
      <c r="D13" s="96">
        <f>'Stmt AF'!E17</f>
        <v>0</v>
      </c>
      <c r="E13" s="224"/>
      <c r="F13" s="232">
        <f>SUM(E14:E25)</f>
        <v>0</v>
      </c>
      <c r="G13" s="233">
        <f xml:space="preserve"> 1</f>
        <v>1</v>
      </c>
      <c r="H13" s="234"/>
      <c r="I13" s="98">
        <f>+D13</f>
        <v>0</v>
      </c>
      <c r="J13" s="2">
        <v>1</v>
      </c>
    </row>
    <row r="14" spans="1:10" x14ac:dyDescent="0.25">
      <c r="A14" s="2">
        <f>A13+1</f>
        <v>2</v>
      </c>
      <c r="B14" s="230" t="s">
        <v>803</v>
      </c>
      <c r="C14" s="96">
        <f>('Stmt AF'!$G$17-'Stmt AF'!$E$17)/12</f>
        <v>0</v>
      </c>
      <c r="D14" s="87">
        <f>D13+C14</f>
        <v>0</v>
      </c>
      <c r="E14" s="522">
        <v>0</v>
      </c>
      <c r="F14" s="238">
        <f t="shared" ref="F14:F25" si="0">+F13-E14</f>
        <v>0</v>
      </c>
      <c r="G14" s="233">
        <f>IFERROR(F14/F13,0)</f>
        <v>0</v>
      </c>
      <c r="H14" s="98">
        <f t="shared" ref="H14:H25" si="1">C14*G14</f>
        <v>0</v>
      </c>
      <c r="I14" s="87">
        <f t="shared" ref="I14:I25" si="2">I13+H14</f>
        <v>0</v>
      </c>
      <c r="J14" s="2">
        <f>J13+1</f>
        <v>2</v>
      </c>
    </row>
    <row r="15" spans="1:10" x14ac:dyDescent="0.25">
      <c r="A15" s="2">
        <f>A14+1</f>
        <v>3</v>
      </c>
      <c r="B15" s="230" t="s">
        <v>804</v>
      </c>
      <c r="C15" s="393">
        <f>('Stmt AF'!$G$17-'Stmt AF'!$E$17)/12</f>
        <v>0</v>
      </c>
      <c r="D15" s="87">
        <f>D14+C15</f>
        <v>0</v>
      </c>
      <c r="E15" s="523">
        <v>0</v>
      </c>
      <c r="F15" s="238">
        <f t="shared" si="0"/>
        <v>0</v>
      </c>
      <c r="G15" s="233">
        <f>IFERROR(F15/F13,0)</f>
        <v>0</v>
      </c>
      <c r="H15" s="87">
        <f t="shared" si="1"/>
        <v>0</v>
      </c>
      <c r="I15" s="87">
        <f t="shared" si="2"/>
        <v>0</v>
      </c>
      <c r="J15" s="2">
        <f>J14+1</f>
        <v>3</v>
      </c>
    </row>
    <row r="16" spans="1:10" x14ac:dyDescent="0.25">
      <c r="A16" s="2">
        <f t="shared" ref="A16:A25" si="3">A15+1</f>
        <v>4</v>
      </c>
      <c r="B16" s="230" t="s">
        <v>839</v>
      </c>
      <c r="C16" s="393">
        <f>('Stmt AF'!$G$17-'Stmt AF'!$E$17)/12</f>
        <v>0</v>
      </c>
      <c r="D16" s="87">
        <f>D15+C16</f>
        <v>0</v>
      </c>
      <c r="E16" s="523">
        <v>0</v>
      </c>
      <c r="F16" s="238">
        <f t="shared" si="0"/>
        <v>0</v>
      </c>
      <c r="G16" s="233">
        <f>IFERROR(F16/F13,0)</f>
        <v>0</v>
      </c>
      <c r="H16" s="87">
        <f t="shared" si="1"/>
        <v>0</v>
      </c>
      <c r="I16" s="87">
        <f t="shared" si="2"/>
        <v>0</v>
      </c>
      <c r="J16" s="2">
        <f t="shared" ref="J16:J25" si="4">J15+1</f>
        <v>4</v>
      </c>
    </row>
    <row r="17" spans="1:10" x14ac:dyDescent="0.25">
      <c r="A17" s="2">
        <f t="shared" si="3"/>
        <v>5</v>
      </c>
      <c r="B17" s="230" t="s">
        <v>840</v>
      </c>
      <c r="C17" s="393">
        <f>('Stmt AF'!$G$17-'Stmt AF'!$E$17)/12</f>
        <v>0</v>
      </c>
      <c r="D17" s="87">
        <f t="shared" ref="D17:D25" si="5">D16+C17</f>
        <v>0</v>
      </c>
      <c r="E17" s="523">
        <v>0</v>
      </c>
      <c r="F17" s="238">
        <f t="shared" si="0"/>
        <v>0</v>
      </c>
      <c r="G17" s="233">
        <f>IFERROR(F17/F13,0)</f>
        <v>0</v>
      </c>
      <c r="H17" s="87">
        <f t="shared" si="1"/>
        <v>0</v>
      </c>
      <c r="I17" s="87">
        <f t="shared" si="2"/>
        <v>0</v>
      </c>
      <c r="J17" s="2">
        <f t="shared" si="4"/>
        <v>5</v>
      </c>
    </row>
    <row r="18" spans="1:10" x14ac:dyDescent="0.25">
      <c r="A18" s="2">
        <f>A17+1</f>
        <v>6</v>
      </c>
      <c r="B18" s="230" t="s">
        <v>281</v>
      </c>
      <c r="C18" s="393">
        <f>('Stmt AF'!$G$17-'Stmt AF'!$E$17)/12</f>
        <v>0</v>
      </c>
      <c r="D18" s="87">
        <f t="shared" si="5"/>
        <v>0</v>
      </c>
      <c r="E18" s="523">
        <v>0</v>
      </c>
      <c r="F18" s="238">
        <f t="shared" si="0"/>
        <v>0</v>
      </c>
      <c r="G18" s="233">
        <f>IFERROR(F18/F13,0)</f>
        <v>0</v>
      </c>
      <c r="H18" s="87">
        <f t="shared" si="1"/>
        <v>0</v>
      </c>
      <c r="I18" s="87">
        <f t="shared" si="2"/>
        <v>0</v>
      </c>
      <c r="J18" s="2">
        <f>J17+1</f>
        <v>6</v>
      </c>
    </row>
    <row r="19" spans="1:10" x14ac:dyDescent="0.25">
      <c r="A19" s="2">
        <f t="shared" si="3"/>
        <v>7</v>
      </c>
      <c r="B19" s="230" t="s">
        <v>841</v>
      </c>
      <c r="C19" s="393">
        <f>('Stmt AF'!$G$17-'Stmt AF'!$E$17)/12</f>
        <v>0</v>
      </c>
      <c r="D19" s="87">
        <f t="shared" si="5"/>
        <v>0</v>
      </c>
      <c r="E19" s="523">
        <v>0</v>
      </c>
      <c r="F19" s="238">
        <f t="shared" si="0"/>
        <v>0</v>
      </c>
      <c r="G19" s="233">
        <f>IFERROR(F19/F13,0)</f>
        <v>0</v>
      </c>
      <c r="H19" s="87">
        <f t="shared" si="1"/>
        <v>0</v>
      </c>
      <c r="I19" s="87">
        <f t="shared" si="2"/>
        <v>0</v>
      </c>
      <c r="J19" s="2">
        <f t="shared" si="4"/>
        <v>7</v>
      </c>
    </row>
    <row r="20" spans="1:10" x14ac:dyDescent="0.25">
      <c r="A20" s="2">
        <f t="shared" si="3"/>
        <v>8</v>
      </c>
      <c r="B20" s="230" t="s">
        <v>842</v>
      </c>
      <c r="C20" s="393">
        <f>('Stmt AF'!$G$17-'Stmt AF'!$E$17)/12</f>
        <v>0</v>
      </c>
      <c r="D20" s="87">
        <f t="shared" si="5"/>
        <v>0</v>
      </c>
      <c r="E20" s="523">
        <v>0</v>
      </c>
      <c r="F20" s="238">
        <f t="shared" si="0"/>
        <v>0</v>
      </c>
      <c r="G20" s="233">
        <f>IFERROR(F20/F13,0)</f>
        <v>0</v>
      </c>
      <c r="H20" s="87">
        <f t="shared" si="1"/>
        <v>0</v>
      </c>
      <c r="I20" s="87">
        <f t="shared" si="2"/>
        <v>0</v>
      </c>
      <c r="J20" s="2">
        <f t="shared" si="4"/>
        <v>8</v>
      </c>
    </row>
    <row r="21" spans="1:10" x14ac:dyDescent="0.25">
      <c r="A21" s="2">
        <f t="shared" si="3"/>
        <v>9</v>
      </c>
      <c r="B21" s="230" t="s">
        <v>843</v>
      </c>
      <c r="C21" s="393">
        <f>('Stmt AF'!$G$17-'Stmt AF'!$E$17)/12</f>
        <v>0</v>
      </c>
      <c r="D21" s="87">
        <f t="shared" si="5"/>
        <v>0</v>
      </c>
      <c r="E21" s="523">
        <v>0</v>
      </c>
      <c r="F21" s="238">
        <f t="shared" si="0"/>
        <v>0</v>
      </c>
      <c r="G21" s="233">
        <f>IFERROR(F21/F13,0)</f>
        <v>0</v>
      </c>
      <c r="H21" s="87">
        <f t="shared" si="1"/>
        <v>0</v>
      </c>
      <c r="I21" s="87">
        <f t="shared" si="2"/>
        <v>0</v>
      </c>
      <c r="J21" s="2">
        <f t="shared" si="4"/>
        <v>9</v>
      </c>
    </row>
    <row r="22" spans="1:10" x14ac:dyDescent="0.25">
      <c r="A22" s="2">
        <f t="shared" si="3"/>
        <v>10</v>
      </c>
      <c r="B22" s="230" t="s">
        <v>844</v>
      </c>
      <c r="C22" s="393">
        <f>('Stmt AF'!$G$17-'Stmt AF'!$E$17)/12</f>
        <v>0</v>
      </c>
      <c r="D22" s="87">
        <f t="shared" si="5"/>
        <v>0</v>
      </c>
      <c r="E22" s="523">
        <v>0</v>
      </c>
      <c r="F22" s="238">
        <f t="shared" si="0"/>
        <v>0</v>
      </c>
      <c r="G22" s="233">
        <f>IFERROR(F22/F13,0)</f>
        <v>0</v>
      </c>
      <c r="H22" s="87">
        <f t="shared" si="1"/>
        <v>0</v>
      </c>
      <c r="I22" s="87">
        <f t="shared" si="2"/>
        <v>0</v>
      </c>
      <c r="J22" s="2">
        <f t="shared" si="4"/>
        <v>10</v>
      </c>
    </row>
    <row r="23" spans="1:10" x14ac:dyDescent="0.25">
      <c r="A23" s="2">
        <f t="shared" si="3"/>
        <v>11</v>
      </c>
      <c r="B23" s="230" t="s">
        <v>845</v>
      </c>
      <c r="C23" s="393">
        <f>('Stmt AF'!$G$17-'Stmt AF'!$E$17)/12</f>
        <v>0</v>
      </c>
      <c r="D23" s="87">
        <f t="shared" si="5"/>
        <v>0</v>
      </c>
      <c r="E23" s="523">
        <v>0</v>
      </c>
      <c r="F23" s="238">
        <f t="shared" si="0"/>
        <v>0</v>
      </c>
      <c r="G23" s="233">
        <f>IFERROR(F23/F13,0)</f>
        <v>0</v>
      </c>
      <c r="H23" s="87">
        <f t="shared" si="1"/>
        <v>0</v>
      </c>
      <c r="I23" s="87">
        <f t="shared" si="2"/>
        <v>0</v>
      </c>
      <c r="J23" s="2">
        <f t="shared" si="4"/>
        <v>11</v>
      </c>
    </row>
    <row r="24" spans="1:10" x14ac:dyDescent="0.25">
      <c r="A24" s="2">
        <f t="shared" si="3"/>
        <v>12</v>
      </c>
      <c r="B24" s="230" t="s">
        <v>846</v>
      </c>
      <c r="C24" s="393">
        <f>('Stmt AF'!$G$17-'Stmt AF'!$E$17)/12</f>
        <v>0</v>
      </c>
      <c r="D24" s="87">
        <f t="shared" si="5"/>
        <v>0</v>
      </c>
      <c r="E24" s="523">
        <v>0</v>
      </c>
      <c r="F24" s="238">
        <f t="shared" si="0"/>
        <v>0</v>
      </c>
      <c r="G24" s="233">
        <f>IFERROR(F24/F13,0)</f>
        <v>0</v>
      </c>
      <c r="H24" s="87">
        <f t="shared" si="1"/>
        <v>0</v>
      </c>
      <c r="I24" s="87">
        <f t="shared" si="2"/>
        <v>0</v>
      </c>
      <c r="J24" s="2">
        <f t="shared" si="4"/>
        <v>12</v>
      </c>
    </row>
    <row r="25" spans="1:10" x14ac:dyDescent="0.25">
      <c r="A25" s="2">
        <f t="shared" si="3"/>
        <v>13</v>
      </c>
      <c r="B25" s="230" t="s">
        <v>847</v>
      </c>
      <c r="C25" s="393">
        <f>('Stmt AF'!$G$17-'Stmt AF'!$E$17)/12</f>
        <v>0</v>
      </c>
      <c r="D25" s="87">
        <f t="shared" si="5"/>
        <v>0</v>
      </c>
      <c r="E25" s="523">
        <v>0</v>
      </c>
      <c r="F25" s="238">
        <f t="shared" si="0"/>
        <v>0</v>
      </c>
      <c r="G25" s="233">
        <f>IFERROR(F25/F13,0)</f>
        <v>0</v>
      </c>
      <c r="H25" s="87">
        <f t="shared" si="1"/>
        <v>0</v>
      </c>
      <c r="I25" s="98">
        <f t="shared" si="2"/>
        <v>0</v>
      </c>
      <c r="J25" s="2">
        <f t="shared" si="4"/>
        <v>13</v>
      </c>
    </row>
    <row r="26" spans="1:10" x14ac:dyDescent="0.25">
      <c r="B26" s="230" t="s">
        <v>1106</v>
      </c>
      <c r="C26" s="235"/>
      <c r="D26" s="96">
        <f>'Stmt AF'!G17</f>
        <v>0</v>
      </c>
      <c r="E26" s="235"/>
      <c r="F26" s="235"/>
      <c r="G26" s="235"/>
      <c r="H26" s="235"/>
      <c r="I26" s="235"/>
    </row>
    <row r="29" spans="1:10" ht="18.75" x14ac:dyDescent="0.25">
      <c r="A29" s="132">
        <v>1</v>
      </c>
      <c r="B29" s="3" t="s">
        <v>848</v>
      </c>
    </row>
    <row r="30" spans="1:10" ht="18.75" x14ac:dyDescent="0.25">
      <c r="A30" s="132">
        <v>2</v>
      </c>
      <c r="B30" s="3" t="s">
        <v>849</v>
      </c>
    </row>
    <row r="73" spans="1:10" ht="18.75" x14ac:dyDescent="0.25">
      <c r="A73" s="132"/>
      <c r="J73" s="132"/>
    </row>
    <row r="74" spans="1:10" ht="18.75" x14ac:dyDescent="0.25">
      <c r="A74" s="132"/>
      <c r="J74" s="132"/>
    </row>
    <row r="75" spans="1:10" ht="18.75" x14ac:dyDescent="0.25">
      <c r="A75" s="132"/>
      <c r="J75" s="132"/>
    </row>
    <row r="76" spans="1:10" ht="18.75" x14ac:dyDescent="0.25">
      <c r="A76" s="132"/>
      <c r="J76" s="132"/>
    </row>
    <row r="77" spans="1:10" ht="18.75" x14ac:dyDescent="0.25">
      <c r="A77" s="132"/>
      <c r="J77" s="132"/>
    </row>
    <row r="78" spans="1:10" ht="18.75" x14ac:dyDescent="0.25">
      <c r="A78" s="132"/>
      <c r="J78" s="132"/>
    </row>
    <row r="79" spans="1:10" ht="18.75" x14ac:dyDescent="0.25">
      <c r="A79" s="132"/>
      <c r="J79" s="132"/>
    </row>
    <row r="131" spans="1:10" ht="18.75" x14ac:dyDescent="0.25">
      <c r="A131" s="132"/>
      <c r="J131" s="132"/>
    </row>
    <row r="132" spans="1:10" ht="18.75" x14ac:dyDescent="0.25">
      <c r="A132" s="132"/>
      <c r="J132" s="132"/>
    </row>
    <row r="171" spans="1:10" ht="18.75" x14ac:dyDescent="0.25">
      <c r="A171" s="132"/>
      <c r="J171" s="132"/>
    </row>
    <row r="174" spans="1:10" x14ac:dyDescent="0.25">
      <c r="A174" s="58"/>
      <c r="J174" s="58"/>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Roman,Regular"&amp;10Stmt AF Proration</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7109375" defaultRowHeight="15.75" x14ac:dyDescent="0.25"/>
  <cols>
    <col min="1" max="1" width="5.28515625" style="157" customWidth="1"/>
    <col min="2" max="2" width="85.7109375" style="3" customWidth="1"/>
    <col min="3" max="5" width="15.7109375" style="3" customWidth="1"/>
    <col min="6" max="6" width="3.28515625" style="3" customWidth="1"/>
    <col min="7" max="9" width="15.7109375" style="3" customWidth="1"/>
    <col min="10" max="10" width="34.7109375" style="3" customWidth="1"/>
    <col min="11" max="11" width="5.28515625" style="157" customWidth="1"/>
    <col min="12" max="16384" width="8.7109375" style="3"/>
  </cols>
  <sheetData>
    <row r="2" spans="1:11" ht="15.75" customHeight="1" x14ac:dyDescent="0.25">
      <c r="B2" s="538" t="s">
        <v>0</v>
      </c>
      <c r="C2" s="538"/>
      <c r="D2" s="538"/>
      <c r="E2" s="538"/>
      <c r="F2" s="538"/>
      <c r="G2" s="538"/>
      <c r="H2" s="538"/>
      <c r="I2" s="538"/>
      <c r="J2" s="538"/>
      <c r="K2" s="122"/>
    </row>
    <row r="3" spans="1:11" ht="15.75" customHeight="1" x14ac:dyDescent="0.25">
      <c r="B3" s="538" t="s">
        <v>882</v>
      </c>
      <c r="C3" s="538"/>
      <c r="D3" s="538"/>
      <c r="E3" s="538"/>
      <c r="F3" s="538"/>
      <c r="G3" s="538"/>
      <c r="H3" s="538"/>
      <c r="I3" s="538"/>
      <c r="J3" s="538"/>
      <c r="K3" s="122"/>
    </row>
    <row r="4" spans="1:11" ht="15.75" customHeight="1" x14ac:dyDescent="0.25">
      <c r="B4" s="536" t="s">
        <v>1094</v>
      </c>
      <c r="C4" s="536"/>
      <c r="D4" s="536"/>
      <c r="E4" s="536"/>
      <c r="F4" s="536"/>
      <c r="G4" s="536"/>
      <c r="H4" s="536"/>
      <c r="I4" s="536"/>
      <c r="J4" s="536"/>
      <c r="K4" s="122"/>
    </row>
    <row r="5" spans="1:11" x14ac:dyDescent="0.25">
      <c r="B5" s="558">
        <v>-1000</v>
      </c>
      <c r="C5" s="558"/>
      <c r="D5" s="558"/>
      <c r="E5" s="558"/>
      <c r="F5" s="558"/>
      <c r="G5" s="558"/>
      <c r="H5" s="558"/>
      <c r="I5" s="558"/>
      <c r="J5" s="558"/>
      <c r="K5" s="217"/>
    </row>
    <row r="6" spans="1:11" x14ac:dyDescent="0.25">
      <c r="A6" s="2"/>
      <c r="B6" s="209"/>
      <c r="C6" s="30"/>
      <c r="D6" s="30"/>
      <c r="E6" s="30"/>
      <c r="F6" s="30"/>
      <c r="G6" s="30"/>
      <c r="H6" s="30"/>
      <c r="I6" s="30"/>
      <c r="J6" s="30"/>
      <c r="K6" s="2"/>
    </row>
    <row r="7" spans="1:11" x14ac:dyDescent="0.25">
      <c r="A7" s="122"/>
      <c r="B7" s="435"/>
      <c r="C7" s="436" t="s">
        <v>208</v>
      </c>
      <c r="D7" s="436" t="s">
        <v>209</v>
      </c>
      <c r="E7" s="436" t="s">
        <v>435</v>
      </c>
      <c r="F7" s="435"/>
      <c r="G7" s="436" t="s">
        <v>544</v>
      </c>
      <c r="H7" s="436" t="s">
        <v>545</v>
      </c>
      <c r="I7" s="436" t="s">
        <v>883</v>
      </c>
      <c r="J7" s="435"/>
      <c r="K7" s="122"/>
    </row>
    <row r="8" spans="1:11" x14ac:dyDescent="0.25">
      <c r="A8" s="2" t="s">
        <v>5</v>
      </c>
      <c r="B8" s="468"/>
      <c r="C8" s="453" t="s">
        <v>884</v>
      </c>
      <c r="D8" s="453" t="s">
        <v>884</v>
      </c>
      <c r="E8" s="440" t="s">
        <v>885</v>
      </c>
      <c r="F8" s="435"/>
      <c r="G8" s="453" t="s">
        <v>434</v>
      </c>
      <c r="H8" s="453" t="s">
        <v>434</v>
      </c>
      <c r="I8" s="453" t="s">
        <v>596</v>
      </c>
      <c r="J8" s="148"/>
      <c r="K8" s="2" t="s">
        <v>5</v>
      </c>
    </row>
    <row r="9" spans="1:11" x14ac:dyDescent="0.25">
      <c r="A9" s="2" t="s">
        <v>6</v>
      </c>
      <c r="B9" s="210"/>
      <c r="C9" s="149" t="s">
        <v>886</v>
      </c>
      <c r="D9" s="145" t="s">
        <v>887</v>
      </c>
      <c r="E9" s="145" t="s">
        <v>198</v>
      </c>
      <c r="F9" s="88"/>
      <c r="G9" s="149" t="s">
        <v>888</v>
      </c>
      <c r="H9" s="149" t="s">
        <v>889</v>
      </c>
      <c r="I9" s="149" t="s">
        <v>198</v>
      </c>
      <c r="J9" s="149" t="s">
        <v>8</v>
      </c>
      <c r="K9" s="2" t="s">
        <v>6</v>
      </c>
    </row>
    <row r="10" spans="1:11" x14ac:dyDescent="0.25">
      <c r="A10" s="2"/>
      <c r="B10" s="211" t="s">
        <v>890</v>
      </c>
      <c r="C10" s="439"/>
      <c r="D10" s="438"/>
      <c r="E10" s="438"/>
      <c r="F10" s="126"/>
      <c r="G10" s="439"/>
      <c r="H10" s="439"/>
      <c r="I10" s="55"/>
      <c r="J10" s="55"/>
      <c r="K10" s="2"/>
    </row>
    <row r="11" spans="1:11" x14ac:dyDescent="0.25">
      <c r="A11" s="2">
        <v>1</v>
      </c>
      <c r="B11" s="212" t="s">
        <v>891</v>
      </c>
      <c r="C11" s="242">
        <v>0</v>
      </c>
      <c r="D11" s="242">
        <v>0</v>
      </c>
      <c r="E11" s="124">
        <f>C11+D11</f>
        <v>0</v>
      </c>
      <c r="F11" s="2"/>
      <c r="G11" s="242">
        <v>0</v>
      </c>
      <c r="H11" s="242">
        <v>0</v>
      </c>
      <c r="I11" s="53">
        <f>G11+H11</f>
        <v>0</v>
      </c>
      <c r="J11" s="54" t="s">
        <v>892</v>
      </c>
      <c r="K11" s="2">
        <f>A11</f>
        <v>1</v>
      </c>
    </row>
    <row r="12" spans="1:11" x14ac:dyDescent="0.25">
      <c r="A12" s="2">
        <f t="shared" ref="A12:A29" si="0">A11+1</f>
        <v>2</v>
      </c>
      <c r="B12" s="212"/>
      <c r="C12" s="124"/>
      <c r="D12" s="124"/>
      <c r="E12" s="124"/>
      <c r="F12" s="124"/>
      <c r="G12" s="124"/>
      <c r="H12" s="124"/>
      <c r="I12" s="53"/>
      <c r="J12" s="54"/>
      <c r="K12" s="2">
        <f t="shared" ref="K12:K29" si="1">K11+1</f>
        <v>2</v>
      </c>
    </row>
    <row r="13" spans="1:11" x14ac:dyDescent="0.25">
      <c r="A13" s="2">
        <f t="shared" si="0"/>
        <v>3</v>
      </c>
      <c r="B13" s="152" t="s">
        <v>893</v>
      </c>
      <c r="C13" s="216">
        <v>0</v>
      </c>
      <c r="D13" s="216">
        <v>0</v>
      </c>
      <c r="E13" s="76">
        <f>C13+D13</f>
        <v>0</v>
      </c>
      <c r="F13" s="2"/>
      <c r="G13" s="216">
        <v>0</v>
      </c>
      <c r="H13" s="216">
        <v>0</v>
      </c>
      <c r="I13" s="52">
        <f>G13+H13</f>
        <v>0</v>
      </c>
      <c r="J13" s="54" t="s">
        <v>851</v>
      </c>
      <c r="K13" s="2">
        <f t="shared" si="1"/>
        <v>3</v>
      </c>
    </row>
    <row r="14" spans="1:11" x14ac:dyDescent="0.25">
      <c r="A14" s="2">
        <f t="shared" si="0"/>
        <v>4</v>
      </c>
      <c r="B14" s="212"/>
      <c r="C14" s="125"/>
      <c r="D14" s="125"/>
      <c r="E14" s="125"/>
      <c r="F14" s="124"/>
      <c r="G14" s="124"/>
      <c r="H14" s="124"/>
      <c r="I14" s="53"/>
      <c r="J14" s="54"/>
      <c r="K14" s="2">
        <f t="shared" si="1"/>
        <v>4</v>
      </c>
    </row>
    <row r="15" spans="1:11" x14ac:dyDescent="0.25">
      <c r="A15" s="2">
        <f t="shared" si="0"/>
        <v>5</v>
      </c>
      <c r="B15" s="212" t="s">
        <v>894</v>
      </c>
      <c r="C15" s="124">
        <f>SUM(C11:C13)</f>
        <v>0</v>
      </c>
      <c r="D15" s="124">
        <f>SUM(D11:D13)</f>
        <v>0</v>
      </c>
      <c r="E15" s="124">
        <f>SUM(E11:E13)</f>
        <v>0</v>
      </c>
      <c r="F15" s="2"/>
      <c r="G15" s="124">
        <f>SUM(G11:G13)</f>
        <v>0</v>
      </c>
      <c r="H15" s="124">
        <f>SUM(H11:H13)</f>
        <v>0</v>
      </c>
      <c r="I15" s="124">
        <f>SUM(I11:I13)</f>
        <v>0</v>
      </c>
      <c r="J15" s="54" t="s">
        <v>440</v>
      </c>
      <c r="K15" s="2">
        <f t="shared" si="1"/>
        <v>5</v>
      </c>
    </row>
    <row r="16" spans="1:11" x14ac:dyDescent="0.25">
      <c r="A16" s="2">
        <f t="shared" si="0"/>
        <v>6</v>
      </c>
      <c r="B16" s="212"/>
      <c r="C16" s="125"/>
      <c r="D16" s="125"/>
      <c r="E16" s="125"/>
      <c r="F16" s="124"/>
      <c r="G16" s="124"/>
      <c r="H16" s="124"/>
      <c r="I16" s="53"/>
      <c r="J16" s="54"/>
      <c r="K16" s="2">
        <f t="shared" si="1"/>
        <v>6</v>
      </c>
    </row>
    <row r="17" spans="1:11" x14ac:dyDescent="0.25">
      <c r="A17" s="2">
        <f t="shared" si="0"/>
        <v>7</v>
      </c>
      <c r="B17" s="211" t="s">
        <v>895</v>
      </c>
      <c r="C17" s="125"/>
      <c r="D17" s="125"/>
      <c r="E17" s="125"/>
      <c r="F17" s="124"/>
      <c r="G17" s="124"/>
      <c r="H17" s="124"/>
      <c r="I17" s="53"/>
      <c r="J17" s="54"/>
      <c r="K17" s="2">
        <f t="shared" si="1"/>
        <v>7</v>
      </c>
    </row>
    <row r="18" spans="1:11" x14ac:dyDescent="0.25">
      <c r="A18" s="2">
        <f t="shared" si="0"/>
        <v>8</v>
      </c>
      <c r="B18" s="212" t="s">
        <v>896</v>
      </c>
      <c r="C18" s="242">
        <v>0</v>
      </c>
      <c r="D18" s="242">
        <v>0</v>
      </c>
      <c r="E18" s="124">
        <f>C18+D18</f>
        <v>0</v>
      </c>
      <c r="F18" s="124"/>
      <c r="G18" s="242">
        <v>0</v>
      </c>
      <c r="H18" s="242">
        <v>0</v>
      </c>
      <c r="I18" s="53">
        <f>G18+H18</f>
        <v>0</v>
      </c>
      <c r="J18" s="54" t="s">
        <v>852</v>
      </c>
      <c r="K18" s="2">
        <f t="shared" si="1"/>
        <v>8</v>
      </c>
    </row>
    <row r="19" spans="1:11" x14ac:dyDescent="0.25">
      <c r="A19" s="2">
        <f t="shared" si="0"/>
        <v>9</v>
      </c>
      <c r="B19" s="212"/>
      <c r="C19" s="125"/>
      <c r="D19" s="125"/>
      <c r="E19" s="125"/>
      <c r="F19" s="124"/>
      <c r="G19" s="124"/>
      <c r="H19" s="124"/>
      <c r="I19" s="53"/>
      <c r="J19" s="54"/>
      <c r="K19" s="2">
        <f t="shared" si="1"/>
        <v>9</v>
      </c>
    </row>
    <row r="20" spans="1:11" ht="31.5" x14ac:dyDescent="0.25">
      <c r="A20" s="2">
        <f t="shared" si="0"/>
        <v>10</v>
      </c>
      <c r="B20" s="212" t="s">
        <v>897</v>
      </c>
      <c r="C20" s="243">
        <v>0</v>
      </c>
      <c r="D20" s="243">
        <v>0</v>
      </c>
      <c r="E20" s="125">
        <f>C20+D20</f>
        <v>0</v>
      </c>
      <c r="F20" s="124"/>
      <c r="G20" s="243">
        <v>0</v>
      </c>
      <c r="H20" s="243">
        <v>0</v>
      </c>
      <c r="I20" s="51">
        <f>G20+H20</f>
        <v>0</v>
      </c>
      <c r="J20" s="54" t="s">
        <v>853</v>
      </c>
      <c r="K20" s="2">
        <f t="shared" si="1"/>
        <v>10</v>
      </c>
    </row>
    <row r="21" spans="1:11" x14ac:dyDescent="0.25">
      <c r="A21" s="2">
        <f t="shared" si="0"/>
        <v>11</v>
      </c>
      <c r="B21" s="212"/>
      <c r="C21" s="125"/>
      <c r="D21" s="125"/>
      <c r="E21" s="125"/>
      <c r="F21" s="124"/>
      <c r="G21" s="124"/>
      <c r="H21" s="124"/>
      <c r="I21" s="53"/>
      <c r="J21" s="54"/>
      <c r="K21" s="2">
        <f t="shared" si="1"/>
        <v>11</v>
      </c>
    </row>
    <row r="22" spans="1:11" x14ac:dyDescent="0.25">
      <c r="A22" s="2">
        <f t="shared" si="0"/>
        <v>12</v>
      </c>
      <c r="B22" s="212" t="s">
        <v>898</v>
      </c>
      <c r="C22" s="216">
        <v>0</v>
      </c>
      <c r="D22" s="216">
        <v>0</v>
      </c>
      <c r="E22" s="76">
        <f>C22+D22</f>
        <v>0</v>
      </c>
      <c r="F22" s="124"/>
      <c r="G22" s="216">
        <v>0</v>
      </c>
      <c r="H22" s="216">
        <v>0</v>
      </c>
      <c r="I22" s="52">
        <f>G22+H22</f>
        <v>0</v>
      </c>
      <c r="J22" s="54" t="s">
        <v>899</v>
      </c>
      <c r="K22" s="2">
        <f t="shared" si="1"/>
        <v>12</v>
      </c>
    </row>
    <row r="23" spans="1:11" x14ac:dyDescent="0.25">
      <c r="A23" s="2">
        <f t="shared" si="0"/>
        <v>13</v>
      </c>
      <c r="B23" s="212"/>
      <c r="C23" s="125"/>
      <c r="D23" s="125"/>
      <c r="E23" s="125"/>
      <c r="F23" s="124"/>
      <c r="G23" s="124"/>
      <c r="H23" s="124"/>
      <c r="I23" s="53"/>
      <c r="J23" s="54"/>
      <c r="K23" s="2">
        <f t="shared" si="1"/>
        <v>13</v>
      </c>
    </row>
    <row r="24" spans="1:11" x14ac:dyDescent="0.25">
      <c r="A24" s="2">
        <f t="shared" si="0"/>
        <v>14</v>
      </c>
      <c r="B24" s="212" t="s">
        <v>900</v>
      </c>
      <c r="C24" s="119">
        <f>SUM(C18:C22)</f>
        <v>0</v>
      </c>
      <c r="D24" s="119">
        <f>SUM(D18:D22)</f>
        <v>0</v>
      </c>
      <c r="E24" s="119">
        <f>SUM(E18:E22)</f>
        <v>0</v>
      </c>
      <c r="F24" s="124"/>
      <c r="G24" s="119">
        <f>SUM(G18:G22)</f>
        <v>0</v>
      </c>
      <c r="H24" s="119">
        <f>SUM(H18:H22)</f>
        <v>0</v>
      </c>
      <c r="I24" s="119">
        <f>SUM(I18:I22)</f>
        <v>0</v>
      </c>
      <c r="J24" s="54" t="s">
        <v>901</v>
      </c>
      <c r="K24" s="2">
        <f t="shared" si="1"/>
        <v>14</v>
      </c>
    </row>
    <row r="25" spans="1:11" x14ac:dyDescent="0.25">
      <c r="A25" s="2">
        <f t="shared" si="0"/>
        <v>15</v>
      </c>
      <c r="B25" s="212"/>
      <c r="C25" s="125"/>
      <c r="D25" s="125"/>
      <c r="E25" s="125"/>
      <c r="F25" s="124"/>
      <c r="G25" s="124"/>
      <c r="H25" s="124"/>
      <c r="I25" s="53"/>
      <c r="J25" s="55"/>
      <c r="K25" s="2">
        <f t="shared" si="1"/>
        <v>15</v>
      </c>
    </row>
    <row r="26" spans="1:11" ht="16.5" thickBot="1" x14ac:dyDescent="0.3">
      <c r="A26" s="2">
        <f t="shared" si="0"/>
        <v>16</v>
      </c>
      <c r="B26" s="213" t="s">
        <v>198</v>
      </c>
      <c r="C26" s="120">
        <f>C15+C24</f>
        <v>0</v>
      </c>
      <c r="D26" s="120">
        <f>D15+D24</f>
        <v>0</v>
      </c>
      <c r="E26" s="120">
        <f>E15+E24</f>
        <v>0</v>
      </c>
      <c r="F26" s="2"/>
      <c r="G26" s="120">
        <f>G15+G24</f>
        <v>0</v>
      </c>
      <c r="H26" s="120">
        <f>H15+H24</f>
        <v>0</v>
      </c>
      <c r="I26" s="120">
        <f>I15+I24</f>
        <v>0</v>
      </c>
      <c r="J26" s="54" t="s">
        <v>902</v>
      </c>
      <c r="K26" s="2">
        <f t="shared" si="1"/>
        <v>16</v>
      </c>
    </row>
    <row r="27" spans="1:11" ht="16.5" thickTop="1" x14ac:dyDescent="0.25">
      <c r="A27" s="2">
        <f t="shared" si="0"/>
        <v>17</v>
      </c>
      <c r="B27" s="213"/>
      <c r="C27" s="125"/>
      <c r="D27" s="125"/>
      <c r="E27" s="125"/>
      <c r="F27" s="124"/>
      <c r="G27" s="124"/>
      <c r="H27" s="124"/>
      <c r="I27" s="53"/>
      <c r="J27" s="54"/>
      <c r="K27" s="2">
        <f t="shared" si="1"/>
        <v>17</v>
      </c>
    </row>
    <row r="28" spans="1:11" ht="31.5" x14ac:dyDescent="0.25">
      <c r="A28" s="2">
        <f t="shared" si="0"/>
        <v>18</v>
      </c>
      <c r="B28" s="212"/>
      <c r="C28" s="125"/>
      <c r="D28" s="125"/>
      <c r="E28" s="125"/>
      <c r="F28" s="124"/>
      <c r="G28" s="124"/>
      <c r="H28" s="124"/>
      <c r="I28" s="53"/>
      <c r="J28" s="469" t="s">
        <v>903</v>
      </c>
      <c r="K28" s="2">
        <f t="shared" si="1"/>
        <v>18</v>
      </c>
    </row>
    <row r="29" spans="1:11" ht="16.5" thickBot="1" x14ac:dyDescent="0.3">
      <c r="A29" s="2">
        <f t="shared" si="0"/>
        <v>19</v>
      </c>
      <c r="B29" s="213" t="s">
        <v>904</v>
      </c>
      <c r="C29" s="125"/>
      <c r="D29" s="125"/>
      <c r="E29" s="125"/>
      <c r="F29" s="2"/>
      <c r="G29" s="121">
        <f>IFERROR(G26/I26,0)</f>
        <v>0</v>
      </c>
      <c r="H29" s="121">
        <f>IFERROR(H26/I26,0)</f>
        <v>0</v>
      </c>
      <c r="I29" s="121">
        <f>G29+H29</f>
        <v>0</v>
      </c>
      <c r="J29" s="469" t="s">
        <v>905</v>
      </c>
      <c r="K29" s="2">
        <f t="shared" si="1"/>
        <v>19</v>
      </c>
    </row>
    <row r="30" spans="1:11" ht="16.5" thickTop="1" x14ac:dyDescent="0.25">
      <c r="A30" s="2">
        <v>20</v>
      </c>
      <c r="B30" s="214"/>
      <c r="C30" s="147"/>
      <c r="D30" s="147"/>
      <c r="E30" s="147"/>
      <c r="F30" s="147"/>
      <c r="G30" s="145"/>
      <c r="H30" s="145"/>
      <c r="I30" s="86"/>
      <c r="J30" s="86"/>
      <c r="K30" s="2">
        <v>20</v>
      </c>
    </row>
    <row r="31" spans="1:11" x14ac:dyDescent="0.25">
      <c r="A31" s="2"/>
      <c r="B31" s="30"/>
      <c r="C31" s="30"/>
      <c r="D31" s="30"/>
      <c r="E31" s="30"/>
      <c r="F31" s="30"/>
      <c r="G31" s="30"/>
      <c r="H31" s="30"/>
      <c r="I31" s="30"/>
      <c r="J31" s="30"/>
      <c r="K31" s="2"/>
    </row>
    <row r="32" spans="1:11" x14ac:dyDescent="0.25">
      <c r="A32" s="2"/>
      <c r="B32" s="30"/>
      <c r="C32" s="30"/>
      <c r="D32" s="30"/>
      <c r="E32" s="30"/>
      <c r="F32" s="30"/>
      <c r="G32" s="30"/>
      <c r="H32" s="30"/>
      <c r="I32" s="30"/>
      <c r="J32" s="30"/>
      <c r="K32" s="2"/>
    </row>
    <row r="33" spans="1:11" ht="18.75" x14ac:dyDescent="0.25">
      <c r="A33" s="144">
        <v>1</v>
      </c>
      <c r="B33" s="30" t="s">
        <v>906</v>
      </c>
      <c r="C33" s="30"/>
      <c r="D33" s="30"/>
      <c r="E33" s="30"/>
      <c r="F33" s="30"/>
      <c r="G33" s="30"/>
      <c r="H33" s="30"/>
      <c r="I33" s="30"/>
      <c r="J33" s="30"/>
      <c r="K33" s="2"/>
    </row>
    <row r="34" spans="1:11" ht="18.75" x14ac:dyDescent="0.25">
      <c r="A34" s="144">
        <v>2</v>
      </c>
      <c r="B34" s="30" t="s">
        <v>907</v>
      </c>
      <c r="C34" s="30"/>
      <c r="D34" s="30"/>
      <c r="E34" s="30"/>
      <c r="F34" s="30"/>
      <c r="G34" s="30"/>
      <c r="H34" s="30"/>
      <c r="I34" s="30"/>
      <c r="J34" s="30"/>
      <c r="K34" s="2"/>
    </row>
    <row r="35" spans="1:11" ht="18.75" x14ac:dyDescent="0.25">
      <c r="A35" s="144">
        <v>3</v>
      </c>
      <c r="B35" s="30" t="s">
        <v>908</v>
      </c>
      <c r="C35" s="30"/>
      <c r="D35" s="30"/>
      <c r="E35" s="30"/>
      <c r="F35" s="30"/>
      <c r="G35" s="30"/>
      <c r="H35" s="30"/>
      <c r="I35" s="30"/>
      <c r="J35" s="30"/>
      <c r="K35" s="2"/>
    </row>
    <row r="36" spans="1:11" ht="18.75" x14ac:dyDescent="0.25">
      <c r="A36" s="144">
        <v>4</v>
      </c>
      <c r="B36" s="30" t="s">
        <v>909</v>
      </c>
      <c r="C36" s="30"/>
      <c r="D36" s="30"/>
      <c r="E36" s="30"/>
      <c r="F36" s="30"/>
      <c r="G36" s="30"/>
      <c r="H36" s="30"/>
      <c r="I36" s="30"/>
      <c r="J36" s="30"/>
      <c r="K36" s="2"/>
    </row>
    <row r="37" spans="1:11" ht="18.75" x14ac:dyDescent="0.25">
      <c r="A37" s="144">
        <v>5</v>
      </c>
      <c r="B37" s="30" t="s">
        <v>910</v>
      </c>
      <c r="C37" s="30"/>
      <c r="D37" s="30"/>
      <c r="E37" s="30"/>
      <c r="F37" s="30"/>
      <c r="G37" s="30"/>
      <c r="H37" s="30"/>
      <c r="I37" s="30"/>
      <c r="J37" s="30"/>
      <c r="K37" s="2"/>
    </row>
    <row r="38" spans="1:11" x14ac:dyDescent="0.25">
      <c r="A38" s="122"/>
      <c r="B38" s="1"/>
      <c r="C38" s="30"/>
      <c r="D38" s="30"/>
      <c r="E38" s="30"/>
      <c r="F38" s="30"/>
      <c r="G38" s="30"/>
      <c r="H38" s="30"/>
      <c r="I38" s="30"/>
      <c r="J38" s="30"/>
      <c r="K38" s="2"/>
    </row>
    <row r="39" spans="1:11" x14ac:dyDescent="0.25">
      <c r="A39" s="2"/>
      <c r="B39" s="30"/>
      <c r="C39" s="30"/>
      <c r="D39" s="30"/>
      <c r="E39" s="30"/>
      <c r="F39" s="30"/>
      <c r="G39" s="30"/>
      <c r="H39" s="30"/>
      <c r="I39" s="30"/>
      <c r="J39" s="30"/>
      <c r="K39" s="2"/>
    </row>
    <row r="40" spans="1:11" x14ac:dyDescent="0.25">
      <c r="A40" s="2"/>
      <c r="B40" s="30"/>
      <c r="C40" s="30"/>
      <c r="D40" s="30"/>
      <c r="E40" s="30"/>
      <c r="F40" s="30"/>
      <c r="G40" s="30"/>
      <c r="H40" s="30"/>
      <c r="I40" s="30"/>
      <c r="J40" s="30"/>
      <c r="K40" s="2"/>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7109375" defaultRowHeight="15.75" x14ac:dyDescent="0.25"/>
  <cols>
    <col min="1" max="1" width="5.28515625" style="2" bestFit="1" customWidth="1"/>
    <col min="2" max="2" width="67.5703125" style="30" customWidth="1"/>
    <col min="3" max="3" width="25.5703125" style="2" bestFit="1" customWidth="1"/>
    <col min="4" max="4" width="1.5703125" style="30" customWidth="1"/>
    <col min="5" max="5" width="16.7109375" style="30" customWidth="1"/>
    <col min="6" max="6" width="1.5703125" style="30" customWidth="1"/>
    <col min="7" max="7" width="16.7109375" style="30" customWidth="1"/>
    <col min="8" max="8" width="1.5703125" style="30" customWidth="1"/>
    <col min="9" max="9" width="16.7109375" style="30" customWidth="1"/>
    <col min="10" max="10" width="1.5703125" style="30" customWidth="1"/>
    <col min="11" max="11" width="34.5703125" style="30" customWidth="1"/>
    <col min="12" max="12" width="5.28515625" style="30" bestFit="1" customWidth="1"/>
    <col min="13" max="13" width="8.7109375" style="30"/>
    <col min="14" max="14" width="33.42578125" style="30" customWidth="1"/>
    <col min="15" max="16384" width="8.7109375" style="30"/>
  </cols>
  <sheetData>
    <row r="1" spans="1:14" x14ac:dyDescent="0.25">
      <c r="H1" s="2"/>
      <c r="I1" s="2"/>
      <c r="J1" s="2"/>
      <c r="K1" s="2"/>
      <c r="L1" s="2"/>
    </row>
    <row r="2" spans="1:14" x14ac:dyDescent="0.25">
      <c r="B2" s="538" t="s">
        <v>0</v>
      </c>
      <c r="C2" s="538"/>
      <c r="D2" s="538"/>
      <c r="E2" s="538"/>
      <c r="F2" s="538"/>
      <c r="G2" s="538"/>
      <c r="H2" s="538"/>
      <c r="I2" s="538"/>
      <c r="J2" s="538"/>
      <c r="K2" s="538"/>
      <c r="L2" s="2"/>
    </row>
    <row r="3" spans="1:14" x14ac:dyDescent="0.25">
      <c r="B3" s="538" t="s">
        <v>284</v>
      </c>
      <c r="C3" s="538"/>
      <c r="D3" s="538"/>
      <c r="E3" s="538"/>
      <c r="F3" s="538"/>
      <c r="G3" s="538"/>
      <c r="H3" s="538"/>
      <c r="I3" s="538"/>
      <c r="J3" s="538"/>
      <c r="K3" s="538"/>
      <c r="L3" s="2"/>
    </row>
    <row r="4" spans="1:14" x14ac:dyDescent="0.25">
      <c r="B4" s="538" t="s">
        <v>285</v>
      </c>
      <c r="C4" s="538"/>
      <c r="D4" s="538"/>
      <c r="E4" s="538"/>
      <c r="F4" s="538"/>
      <c r="G4" s="538"/>
      <c r="H4" s="538"/>
      <c r="I4" s="538"/>
      <c r="J4" s="538"/>
      <c r="K4" s="538"/>
      <c r="L4" s="2"/>
    </row>
    <row r="5" spans="1:14" x14ac:dyDescent="0.25">
      <c r="B5" s="540" t="str">
        <f>'Stmt AD'!B5</f>
        <v>Base Period &amp; True-Up Period 12 - Months Ending December 31, xxxx</v>
      </c>
      <c r="C5" s="540"/>
      <c r="D5" s="540"/>
      <c r="E5" s="540"/>
      <c r="F5" s="540"/>
      <c r="G5" s="540"/>
      <c r="H5" s="540"/>
      <c r="I5" s="540"/>
      <c r="J5" s="540"/>
      <c r="K5" s="540"/>
      <c r="L5" s="2"/>
      <c r="N5" s="1"/>
    </row>
    <row r="6" spans="1:14" x14ac:dyDescent="0.25">
      <c r="B6" s="534" t="s">
        <v>4</v>
      </c>
      <c r="C6" s="535"/>
      <c r="D6" s="535"/>
      <c r="E6" s="535"/>
      <c r="F6" s="535"/>
      <c r="G6" s="535"/>
      <c r="H6" s="535"/>
      <c r="I6" s="535"/>
      <c r="J6" s="535"/>
      <c r="K6" s="535"/>
      <c r="L6" s="2"/>
      <c r="N6" s="150"/>
    </row>
    <row r="7" spans="1:14" x14ac:dyDescent="0.25">
      <c r="B7" s="2"/>
      <c r="D7" s="2"/>
      <c r="E7" s="2"/>
      <c r="F7" s="2"/>
      <c r="G7" s="2"/>
      <c r="H7" s="122"/>
      <c r="I7" s="122"/>
      <c r="J7" s="122"/>
      <c r="K7" s="2"/>
      <c r="L7" s="2"/>
    </row>
    <row r="8" spans="1:14" x14ac:dyDescent="0.25">
      <c r="A8" s="2" t="s">
        <v>5</v>
      </c>
      <c r="B8" s="122"/>
      <c r="C8" s="2" t="s">
        <v>234</v>
      </c>
      <c r="D8" s="122"/>
      <c r="E8" s="33" t="s">
        <v>208</v>
      </c>
      <c r="F8" s="2"/>
      <c r="G8" s="33" t="s">
        <v>209</v>
      </c>
      <c r="H8" s="2"/>
      <c r="I8" s="33" t="s">
        <v>235</v>
      </c>
      <c r="J8" s="122"/>
      <c r="K8" s="2"/>
      <c r="L8" s="2" t="s">
        <v>5</v>
      </c>
    </row>
    <row r="9" spans="1:14" x14ac:dyDescent="0.25">
      <c r="A9" s="2" t="s">
        <v>6</v>
      </c>
      <c r="B9" s="122"/>
      <c r="C9" s="394" t="s">
        <v>236</v>
      </c>
      <c r="D9" s="122"/>
      <c r="E9" s="441" t="str">
        <f>'Stmt AD'!E9</f>
        <v>12/31/xxxx</v>
      </c>
      <c r="F9" s="122"/>
      <c r="G9" s="441" t="str">
        <f>'Stmt AD'!G9</f>
        <v>12/31/xxxx</v>
      </c>
      <c r="H9" s="122"/>
      <c r="I9" s="395" t="s">
        <v>237</v>
      </c>
      <c r="J9" s="122"/>
      <c r="K9" s="394" t="s">
        <v>8</v>
      </c>
      <c r="L9" s="2" t="s">
        <v>6</v>
      </c>
      <c r="N9" s="471"/>
    </row>
    <row r="10" spans="1:14" x14ac:dyDescent="0.25">
      <c r="B10" s="2"/>
      <c r="D10" s="2"/>
      <c r="E10" s="2"/>
      <c r="F10" s="2"/>
      <c r="G10" s="2"/>
      <c r="H10" s="2"/>
      <c r="I10" s="2"/>
      <c r="J10" s="2"/>
      <c r="K10" s="2"/>
      <c r="L10" s="2"/>
      <c r="N10" s="389"/>
    </row>
    <row r="11" spans="1:14" ht="18.75" x14ac:dyDescent="0.25">
      <c r="A11" s="2">
        <v>1</v>
      </c>
      <c r="B11" s="30" t="s">
        <v>286</v>
      </c>
      <c r="C11" s="2" t="s">
        <v>287</v>
      </c>
      <c r="D11" s="2"/>
      <c r="E11" s="56"/>
      <c r="F11" s="34"/>
      <c r="G11" s="56"/>
      <c r="H11" s="38"/>
      <c r="I11" s="39">
        <v>0</v>
      </c>
      <c r="J11" s="58"/>
      <c r="K11" s="2" t="s">
        <v>288</v>
      </c>
      <c r="L11" s="2">
        <f>A11</f>
        <v>1</v>
      </c>
      <c r="N11" s="471"/>
    </row>
    <row r="12" spans="1:14" x14ac:dyDescent="0.25">
      <c r="A12" s="2">
        <f>A11+1</f>
        <v>2</v>
      </c>
      <c r="E12" s="57"/>
      <c r="G12" s="57"/>
      <c r="H12" s="40"/>
      <c r="I12" s="57"/>
      <c r="J12" s="40"/>
      <c r="K12" s="151"/>
      <c r="L12" s="2">
        <f>L11+1</f>
        <v>2</v>
      </c>
      <c r="N12" s="389"/>
    </row>
    <row r="13" spans="1:14" ht="18.75" x14ac:dyDescent="0.25">
      <c r="A13" s="2">
        <f t="shared" ref="A13:A29" si="0">+A12+1</f>
        <v>3</v>
      </c>
      <c r="B13" s="30" t="s">
        <v>289</v>
      </c>
      <c r="E13" s="39">
        <v>0</v>
      </c>
      <c r="F13" s="56"/>
      <c r="G13" s="39">
        <v>0</v>
      </c>
      <c r="H13" s="58"/>
      <c r="I13" s="37">
        <f>(E13+G13)/2</f>
        <v>0</v>
      </c>
      <c r="J13" s="58"/>
      <c r="K13" s="2" t="s">
        <v>290</v>
      </c>
      <c r="L13" s="2">
        <f t="shared" ref="L13:L29" si="1">+L12+1</f>
        <v>3</v>
      </c>
      <c r="N13" s="389"/>
    </row>
    <row r="14" spans="1:14" x14ac:dyDescent="0.25">
      <c r="A14" s="2">
        <f t="shared" si="0"/>
        <v>4</v>
      </c>
      <c r="E14" s="57"/>
      <c r="G14" s="57"/>
      <c r="H14" s="40"/>
      <c r="I14" s="37"/>
      <c r="J14" s="40"/>
      <c r="K14" s="43"/>
      <c r="L14" s="2">
        <f t="shared" si="1"/>
        <v>4</v>
      </c>
      <c r="N14" s="389"/>
    </row>
    <row r="15" spans="1:14" ht="18.75" x14ac:dyDescent="0.25">
      <c r="A15" s="2">
        <f t="shared" si="0"/>
        <v>5</v>
      </c>
      <c r="B15" s="30" t="s">
        <v>291</v>
      </c>
      <c r="E15" s="41">
        <v>0</v>
      </c>
      <c r="G15" s="41">
        <v>0</v>
      </c>
      <c r="H15" s="38"/>
      <c r="I15" s="37">
        <f>(E15+G15)/2</f>
        <v>0</v>
      </c>
      <c r="J15" s="40"/>
      <c r="K15" s="2" t="s">
        <v>292</v>
      </c>
      <c r="L15" s="2">
        <f t="shared" si="1"/>
        <v>5</v>
      </c>
      <c r="N15" s="389"/>
    </row>
    <row r="16" spans="1:14" x14ac:dyDescent="0.25">
      <c r="A16" s="2">
        <f t="shared" si="0"/>
        <v>6</v>
      </c>
      <c r="E16" s="37"/>
      <c r="G16" s="37"/>
      <c r="H16" s="40"/>
      <c r="I16" s="37"/>
      <c r="J16" s="40"/>
      <c r="K16" s="43"/>
      <c r="L16" s="2">
        <f t="shared" si="1"/>
        <v>6</v>
      </c>
      <c r="N16" s="389"/>
    </row>
    <row r="17" spans="1:14" ht="18.75" x14ac:dyDescent="0.25">
      <c r="A17" s="2">
        <f t="shared" si="0"/>
        <v>7</v>
      </c>
      <c r="B17" s="30" t="s">
        <v>293</v>
      </c>
      <c r="E17" s="41">
        <v>0</v>
      </c>
      <c r="G17" s="41">
        <v>0</v>
      </c>
      <c r="H17" s="38"/>
      <c r="I17" s="37">
        <f>(E17+G17)/2</f>
        <v>0</v>
      </c>
      <c r="J17" s="40"/>
      <c r="K17" s="2" t="s">
        <v>294</v>
      </c>
      <c r="L17" s="2">
        <f t="shared" si="1"/>
        <v>7</v>
      </c>
      <c r="N17" s="389"/>
    </row>
    <row r="18" spans="1:14" x14ac:dyDescent="0.25">
      <c r="A18" s="2">
        <f t="shared" si="0"/>
        <v>8</v>
      </c>
      <c r="E18" s="57"/>
      <c r="G18" s="57"/>
      <c r="H18" s="40"/>
      <c r="I18" s="57"/>
      <c r="J18" s="40"/>
      <c r="K18" s="45"/>
      <c r="L18" s="2">
        <f t="shared" si="1"/>
        <v>8</v>
      </c>
      <c r="N18" s="389"/>
    </row>
    <row r="19" spans="1:14" x14ac:dyDescent="0.25">
      <c r="A19" s="2">
        <f t="shared" si="0"/>
        <v>9</v>
      </c>
      <c r="B19" s="30" t="s">
        <v>262</v>
      </c>
      <c r="E19" s="59"/>
      <c r="G19" s="59"/>
      <c r="H19" s="60"/>
      <c r="I19" s="442">
        <f>'Stmt AI'!E25</f>
        <v>0</v>
      </c>
      <c r="J19" s="60"/>
      <c r="K19" s="43" t="s">
        <v>263</v>
      </c>
      <c r="L19" s="2">
        <f t="shared" si="1"/>
        <v>9</v>
      </c>
      <c r="N19"/>
    </row>
    <row r="20" spans="1:14" x14ac:dyDescent="0.25">
      <c r="A20" s="2">
        <f t="shared" si="0"/>
        <v>10</v>
      </c>
      <c r="E20" s="57"/>
      <c r="G20" s="57"/>
      <c r="H20" s="40"/>
      <c r="I20" s="61"/>
      <c r="J20" s="40"/>
      <c r="K20" s="45"/>
      <c r="L20" s="2">
        <f t="shared" si="1"/>
        <v>10</v>
      </c>
    </row>
    <row r="21" spans="1:14" x14ac:dyDescent="0.25">
      <c r="A21" s="2">
        <f t="shared" si="0"/>
        <v>11</v>
      </c>
      <c r="B21" s="30" t="s">
        <v>124</v>
      </c>
      <c r="E21" s="57"/>
      <c r="G21" s="57"/>
      <c r="H21" s="40"/>
      <c r="I21" s="62">
        <f>I13*I19</f>
        <v>0</v>
      </c>
      <c r="J21" s="58"/>
      <c r="K21" s="45" t="s">
        <v>295</v>
      </c>
      <c r="L21" s="2">
        <f t="shared" si="1"/>
        <v>11</v>
      </c>
    </row>
    <row r="22" spans="1:14" x14ac:dyDescent="0.25">
      <c r="A22" s="2">
        <f t="shared" si="0"/>
        <v>12</v>
      </c>
      <c r="E22" s="57"/>
      <c r="G22" s="57"/>
      <c r="H22" s="40"/>
      <c r="I22" s="61"/>
      <c r="J22" s="40"/>
      <c r="K22" s="45"/>
      <c r="L22" s="2">
        <f t="shared" si="1"/>
        <v>12</v>
      </c>
    </row>
    <row r="23" spans="1:14" x14ac:dyDescent="0.25">
      <c r="A23" s="2">
        <f t="shared" si="0"/>
        <v>13</v>
      </c>
      <c r="B23" s="30" t="s">
        <v>296</v>
      </c>
      <c r="E23" s="37"/>
      <c r="F23" s="4"/>
      <c r="G23" s="37"/>
      <c r="H23" s="62"/>
      <c r="I23" s="63">
        <f>I15*I19</f>
        <v>0</v>
      </c>
      <c r="J23" s="40"/>
      <c r="K23" s="45" t="s">
        <v>297</v>
      </c>
      <c r="L23" s="2">
        <f t="shared" si="1"/>
        <v>13</v>
      </c>
    </row>
    <row r="24" spans="1:14" x14ac:dyDescent="0.25">
      <c r="A24" s="2">
        <f t="shared" si="0"/>
        <v>14</v>
      </c>
      <c r="E24" s="37"/>
      <c r="F24" s="4"/>
      <c r="G24" s="37"/>
      <c r="H24" s="38"/>
      <c r="I24" s="63"/>
      <c r="J24" s="40"/>
      <c r="K24" s="45"/>
      <c r="L24" s="2">
        <f t="shared" si="1"/>
        <v>14</v>
      </c>
    </row>
    <row r="25" spans="1:14" x14ac:dyDescent="0.25">
      <c r="A25" s="2">
        <f t="shared" si="0"/>
        <v>15</v>
      </c>
      <c r="B25" s="30" t="s">
        <v>298</v>
      </c>
      <c r="E25" s="63"/>
      <c r="F25" s="4"/>
      <c r="G25" s="63"/>
      <c r="H25" s="38"/>
      <c r="I25" s="443">
        <f>I17*I19</f>
        <v>0</v>
      </c>
      <c r="J25" s="40"/>
      <c r="K25" s="45" t="s">
        <v>299</v>
      </c>
      <c r="L25" s="2">
        <f t="shared" si="1"/>
        <v>15</v>
      </c>
    </row>
    <row r="26" spans="1:14" x14ac:dyDescent="0.25">
      <c r="A26" s="2">
        <f t="shared" si="0"/>
        <v>16</v>
      </c>
      <c r="E26" s="63"/>
      <c r="F26" s="4"/>
      <c r="G26" s="63"/>
      <c r="H26" s="38"/>
      <c r="I26" s="63"/>
      <c r="J26" s="40"/>
      <c r="K26" s="45"/>
      <c r="L26" s="2">
        <f t="shared" si="1"/>
        <v>16</v>
      </c>
    </row>
    <row r="27" spans="1:14" ht="16.5" thickBot="1" x14ac:dyDescent="0.3">
      <c r="A27" s="2">
        <f t="shared" si="0"/>
        <v>17</v>
      </c>
      <c r="B27" s="30" t="s">
        <v>130</v>
      </c>
      <c r="E27" s="62"/>
      <c r="F27" s="4"/>
      <c r="G27" s="62"/>
      <c r="H27" s="38"/>
      <c r="I27" s="64">
        <f>I11+I21+I23+I25</f>
        <v>0</v>
      </c>
      <c r="J27" s="58"/>
      <c r="K27" s="45" t="s">
        <v>300</v>
      </c>
      <c r="L27" s="2">
        <f t="shared" si="1"/>
        <v>17</v>
      </c>
    </row>
    <row r="28" spans="1:14" ht="16.5" thickTop="1" x14ac:dyDescent="0.25">
      <c r="A28" s="2">
        <f t="shared" si="0"/>
        <v>18</v>
      </c>
      <c r="G28" s="47"/>
      <c r="H28" s="40"/>
      <c r="I28" s="40"/>
      <c r="J28" s="40"/>
      <c r="K28" s="45"/>
      <c r="L28" s="2">
        <f t="shared" si="1"/>
        <v>18</v>
      </c>
    </row>
    <row r="29" spans="1:14" ht="19.5" thickBot="1" x14ac:dyDescent="0.3">
      <c r="A29" s="2">
        <f t="shared" si="0"/>
        <v>19</v>
      </c>
      <c r="B29" s="30" t="s">
        <v>301</v>
      </c>
      <c r="D29" s="2"/>
      <c r="E29" s="38"/>
      <c r="G29" s="38"/>
      <c r="H29" s="38"/>
      <c r="I29" s="65">
        <v>0</v>
      </c>
      <c r="J29" s="2"/>
      <c r="K29" s="2" t="s">
        <v>302</v>
      </c>
      <c r="L29" s="2">
        <f t="shared" si="1"/>
        <v>19</v>
      </c>
    </row>
    <row r="30" spans="1:14" ht="16.5" thickTop="1" x14ac:dyDescent="0.25">
      <c r="G30" s="47"/>
      <c r="H30" s="40"/>
      <c r="I30" s="40"/>
      <c r="J30" s="40"/>
      <c r="K30" s="45"/>
      <c r="L30" s="2"/>
    </row>
    <row r="32" spans="1:14" ht="18.75" x14ac:dyDescent="0.25">
      <c r="A32" s="132">
        <v>1</v>
      </c>
      <c r="B32" s="30" t="s">
        <v>303</v>
      </c>
    </row>
    <row r="33" spans="1:2" ht="18.75" x14ac:dyDescent="0.25">
      <c r="A33" s="144">
        <v>2</v>
      </c>
      <c r="B33" s="30" t="s">
        <v>304</v>
      </c>
    </row>
    <row r="34" spans="1:2" ht="18.75" x14ac:dyDescent="0.25">
      <c r="A34" s="144">
        <v>3</v>
      </c>
      <c r="B34" s="30" t="s">
        <v>305</v>
      </c>
    </row>
    <row r="35" spans="1:2" ht="18.75" x14ac:dyDescent="0.25">
      <c r="A35" s="144">
        <v>4</v>
      </c>
      <c r="B35" s="30" t="s">
        <v>277</v>
      </c>
    </row>
    <row r="37" spans="1:2" ht="18.75" x14ac:dyDescent="0.25">
      <c r="A37" s="144"/>
    </row>
    <row r="39" spans="1:2" x14ac:dyDescent="0.25">
      <c r="A39" s="58"/>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9"/>
  <sheetViews>
    <sheetView zoomScale="80" zoomScaleNormal="80" workbookViewId="0"/>
  </sheetViews>
  <sheetFormatPr defaultColWidth="9.28515625" defaultRowHeight="15.75" x14ac:dyDescent="0.25"/>
  <cols>
    <col min="1" max="1" width="5.28515625" style="2" customWidth="1"/>
    <col min="2" max="2" width="56" style="30" customWidth="1"/>
    <col min="3" max="3" width="33" style="30" bestFit="1" customWidth="1"/>
    <col min="4" max="4" width="1.5703125" style="30" customWidth="1"/>
    <col min="5" max="5" width="16.7109375" style="30" customWidth="1"/>
    <col min="6" max="6" width="1.5703125" style="30" customWidth="1"/>
    <col min="7" max="7" width="16.7109375" style="30" customWidth="1"/>
    <col min="8" max="8" width="1.5703125" style="30" customWidth="1"/>
    <col min="9" max="9" width="16.7109375" style="30" customWidth="1"/>
    <col min="10" max="10" width="1.5703125" style="30" customWidth="1"/>
    <col min="11" max="11" width="40.28515625" style="30" customWidth="1"/>
    <col min="12" max="12" width="5.28515625" style="30" customWidth="1"/>
    <col min="13" max="13" width="9.28515625" style="30"/>
    <col min="14" max="14" width="20.42578125" style="30" bestFit="1" customWidth="1"/>
    <col min="15" max="16384" width="9.28515625" style="30"/>
  </cols>
  <sheetData>
    <row r="1" spans="1:14" x14ac:dyDescent="0.25">
      <c r="H1" s="2"/>
      <c r="I1" s="2"/>
      <c r="J1" s="2"/>
      <c r="K1" s="2"/>
      <c r="L1" s="2"/>
    </row>
    <row r="2" spans="1:14" x14ac:dyDescent="0.25">
      <c r="B2" s="538" t="s">
        <v>0</v>
      </c>
      <c r="C2" s="538"/>
      <c r="D2" s="538"/>
      <c r="E2" s="538"/>
      <c r="F2" s="538"/>
      <c r="G2" s="538"/>
      <c r="H2" s="538"/>
      <c r="I2" s="538"/>
      <c r="J2" s="538"/>
      <c r="K2" s="538"/>
      <c r="L2" s="2"/>
    </row>
    <row r="3" spans="1:14" x14ac:dyDescent="0.25">
      <c r="B3" s="538" t="s">
        <v>306</v>
      </c>
      <c r="C3" s="538"/>
      <c r="D3" s="538"/>
      <c r="E3" s="538"/>
      <c r="F3" s="538"/>
      <c r="G3" s="538"/>
      <c r="H3" s="538"/>
      <c r="I3" s="538"/>
      <c r="J3" s="538"/>
      <c r="K3" s="538"/>
      <c r="L3" s="2"/>
    </row>
    <row r="4" spans="1:14" x14ac:dyDescent="0.25">
      <c r="B4" s="538" t="s">
        <v>307</v>
      </c>
      <c r="C4" s="538"/>
      <c r="D4" s="538"/>
      <c r="E4" s="538"/>
      <c r="F4" s="538"/>
      <c r="G4" s="538"/>
      <c r="H4" s="538"/>
      <c r="I4" s="538"/>
      <c r="J4" s="538"/>
      <c r="K4" s="538"/>
      <c r="L4" s="2"/>
    </row>
    <row r="5" spans="1:14" x14ac:dyDescent="0.25">
      <c r="B5" s="540" t="str">
        <f>'Stmt AD'!B5</f>
        <v>Base Period &amp; True-Up Period 12 - Months Ending December 31, xxxx</v>
      </c>
      <c r="C5" s="540"/>
      <c r="D5" s="540"/>
      <c r="E5" s="540"/>
      <c r="F5" s="540"/>
      <c r="G5" s="540"/>
      <c r="H5" s="540"/>
      <c r="I5" s="540"/>
      <c r="J5" s="540"/>
      <c r="K5" s="540"/>
      <c r="L5" s="2"/>
    </row>
    <row r="6" spans="1:14" x14ac:dyDescent="0.25">
      <c r="B6" s="534" t="s">
        <v>4</v>
      </c>
      <c r="C6" s="535"/>
      <c r="D6" s="535"/>
      <c r="E6" s="535"/>
      <c r="F6" s="535"/>
      <c r="G6" s="535"/>
      <c r="H6" s="535"/>
      <c r="I6" s="535"/>
      <c r="J6" s="535"/>
      <c r="K6" s="535"/>
      <c r="L6" s="2"/>
    </row>
    <row r="7" spans="1:14" x14ac:dyDescent="0.25">
      <c r="B7" s="2"/>
      <c r="C7" s="2"/>
      <c r="D7" s="2"/>
      <c r="E7" s="2"/>
      <c r="F7" s="2"/>
      <c r="G7" s="2"/>
      <c r="H7" s="2"/>
      <c r="I7" s="2"/>
      <c r="J7" s="2"/>
      <c r="K7" s="2"/>
      <c r="L7" s="2"/>
    </row>
    <row r="8" spans="1:14" x14ac:dyDescent="0.25">
      <c r="A8" s="2" t="s">
        <v>5</v>
      </c>
      <c r="B8" s="122"/>
      <c r="C8" s="2" t="s">
        <v>234</v>
      </c>
      <c r="D8" s="122"/>
      <c r="E8" s="33" t="s">
        <v>208</v>
      </c>
      <c r="F8" s="2"/>
      <c r="G8" s="33" t="s">
        <v>209</v>
      </c>
      <c r="H8" s="2"/>
      <c r="I8" s="33" t="s">
        <v>235</v>
      </c>
      <c r="J8" s="2"/>
      <c r="K8" s="2"/>
      <c r="L8" s="2" t="s">
        <v>5</v>
      </c>
    </row>
    <row r="9" spans="1:14" x14ac:dyDescent="0.25">
      <c r="A9" s="2" t="s">
        <v>6</v>
      </c>
      <c r="C9" s="394" t="s">
        <v>236</v>
      </c>
      <c r="E9" s="441" t="str">
        <f>'Stmt AD'!E9</f>
        <v>12/31/xxxx</v>
      </c>
      <c r="F9" s="122"/>
      <c r="G9" s="441" t="str">
        <f>'Stmt AD'!G9</f>
        <v>12/31/xxxx</v>
      </c>
      <c r="H9" s="122"/>
      <c r="I9" s="395" t="s">
        <v>237</v>
      </c>
      <c r="J9" s="122"/>
      <c r="K9" s="394" t="s">
        <v>8</v>
      </c>
      <c r="L9" s="2" t="s">
        <v>6</v>
      </c>
    </row>
    <row r="10" spans="1:14" x14ac:dyDescent="0.25">
      <c r="H10" s="2"/>
      <c r="I10" s="2"/>
      <c r="J10" s="2"/>
      <c r="K10" s="2"/>
      <c r="L10" s="2"/>
    </row>
    <row r="11" spans="1:14" s="134" customFormat="1" x14ac:dyDescent="0.25">
      <c r="A11" s="2">
        <v>1</v>
      </c>
      <c r="B11" s="30" t="s">
        <v>308</v>
      </c>
      <c r="C11" s="2" t="s">
        <v>309</v>
      </c>
      <c r="D11" s="30"/>
      <c r="E11" s="472">
        <f>'AF-1'!I18</f>
        <v>0</v>
      </c>
      <c r="F11" s="470"/>
      <c r="G11" s="66">
        <f>'AF-2'!I18</f>
        <v>0</v>
      </c>
      <c r="H11" s="2"/>
      <c r="I11" s="34">
        <f>(E11+G11)/2</f>
        <v>0</v>
      </c>
      <c r="J11" s="2"/>
      <c r="K11" s="2" t="s">
        <v>310</v>
      </c>
      <c r="L11" s="2">
        <f>A11</f>
        <v>1</v>
      </c>
      <c r="M11" s="30"/>
    </row>
    <row r="12" spans="1:14" s="134" customFormat="1" x14ac:dyDescent="0.25">
      <c r="A12" s="2">
        <f>A11+1</f>
        <v>2</v>
      </c>
      <c r="B12" s="30"/>
      <c r="C12" s="30"/>
      <c r="D12" s="30"/>
      <c r="E12" s="30"/>
      <c r="F12" s="30"/>
      <c r="G12" s="30"/>
      <c r="H12" s="2"/>
      <c r="I12" s="2"/>
      <c r="J12" s="2"/>
      <c r="K12" s="2"/>
      <c r="L12" s="2">
        <f>L11+1</f>
        <v>2</v>
      </c>
    </row>
    <row r="13" spans="1:14" s="134" customFormat="1" x14ac:dyDescent="0.25">
      <c r="A13" s="2">
        <f>A12+1</f>
        <v>3</v>
      </c>
      <c r="B13" s="30" t="s">
        <v>311</v>
      </c>
      <c r="C13" s="2" t="s">
        <v>312</v>
      </c>
      <c r="D13" s="30"/>
      <c r="E13" s="67">
        <f>'AF-1'!I25</f>
        <v>0</v>
      </c>
      <c r="F13" s="470"/>
      <c r="G13" s="67">
        <f>'AF-2'!I25</f>
        <v>0</v>
      </c>
      <c r="H13" s="2"/>
      <c r="I13" s="68">
        <f>(E13+G13)/2</f>
        <v>0</v>
      </c>
      <c r="J13" s="2"/>
      <c r="K13" s="2" t="s">
        <v>313</v>
      </c>
      <c r="L13" s="2">
        <f>L12+1</f>
        <v>3</v>
      </c>
      <c r="M13" s="30"/>
    </row>
    <row r="14" spans="1:14" s="134" customFormat="1" x14ac:dyDescent="0.25">
      <c r="A14" s="2">
        <f t="shared" ref="A14:A15" si="0">A13+1</f>
        <v>4</v>
      </c>
      <c r="B14" s="30"/>
      <c r="C14" s="30"/>
      <c r="D14" s="30"/>
      <c r="E14" s="30"/>
      <c r="F14" s="30"/>
      <c r="G14" s="30"/>
      <c r="H14" s="2"/>
      <c r="I14" s="2"/>
      <c r="J14" s="2"/>
      <c r="K14" s="2"/>
      <c r="L14" s="2">
        <f t="shared" ref="L14:L20" si="1">L13+1</f>
        <v>4</v>
      </c>
      <c r="M14" s="30"/>
    </row>
    <row r="15" spans="1:14" s="134" customFormat="1" x14ac:dyDescent="0.25">
      <c r="A15" s="2">
        <f t="shared" si="0"/>
        <v>5</v>
      </c>
      <c r="B15" s="30" t="s">
        <v>314</v>
      </c>
      <c r="C15" s="2" t="s">
        <v>315</v>
      </c>
      <c r="D15" s="30"/>
      <c r="E15" s="429">
        <f>'AF-1'!I33</f>
        <v>0</v>
      </c>
      <c r="F15" s="30"/>
      <c r="G15" s="429">
        <f>'AF-2'!I33</f>
        <v>0</v>
      </c>
      <c r="H15" s="2"/>
      <c r="I15" s="444">
        <f>(E15+G15)/2</f>
        <v>0</v>
      </c>
      <c r="J15" s="2"/>
      <c r="K15" s="2" t="s">
        <v>316</v>
      </c>
      <c r="L15" s="2">
        <f t="shared" si="1"/>
        <v>5</v>
      </c>
      <c r="M15" s="30"/>
      <c r="N15" s="30"/>
    </row>
    <row r="16" spans="1:14" x14ac:dyDescent="0.25">
      <c r="A16" s="2">
        <f>A15+1</f>
        <v>6</v>
      </c>
      <c r="E16" s="34"/>
      <c r="F16" s="34"/>
      <c r="G16" s="34"/>
      <c r="I16" s="34"/>
      <c r="J16" s="2"/>
      <c r="K16" s="2"/>
      <c r="L16" s="2">
        <f>L15+1</f>
        <v>6</v>
      </c>
    </row>
    <row r="17" spans="1:12" ht="19.5" thickBot="1" x14ac:dyDescent="0.3">
      <c r="A17" s="2">
        <f t="shared" ref="A17:A19" si="2">A16+1</f>
        <v>7</v>
      </c>
      <c r="B17" s="30" t="s">
        <v>317</v>
      </c>
      <c r="C17" s="2"/>
      <c r="E17" s="79">
        <f>SUM(E11:E15)</f>
        <v>0</v>
      </c>
      <c r="F17" s="470"/>
      <c r="G17" s="36">
        <f>SUM(G11:G15)</f>
        <v>0</v>
      </c>
      <c r="H17" s="69"/>
      <c r="I17" s="36">
        <f>SUM(I11:I15)</f>
        <v>0</v>
      </c>
      <c r="J17" s="2"/>
      <c r="K17" s="45" t="s">
        <v>14</v>
      </c>
      <c r="L17" s="2">
        <f t="shared" si="1"/>
        <v>7</v>
      </c>
    </row>
    <row r="18" spans="1:12" ht="16.5" thickTop="1" x14ac:dyDescent="0.25">
      <c r="A18" s="2">
        <f t="shared" si="2"/>
        <v>8</v>
      </c>
      <c r="J18" s="2"/>
      <c r="K18" s="154"/>
      <c r="L18" s="2">
        <f t="shared" si="1"/>
        <v>8</v>
      </c>
    </row>
    <row r="19" spans="1:12" ht="16.5" thickBot="1" x14ac:dyDescent="0.3">
      <c r="A19" s="2">
        <f t="shared" si="2"/>
        <v>9</v>
      </c>
      <c r="B19" s="30" t="s">
        <v>318</v>
      </c>
      <c r="E19" s="75">
        <v>0</v>
      </c>
      <c r="F19" s="34"/>
      <c r="G19" s="75">
        <v>0</v>
      </c>
      <c r="H19" s="34"/>
      <c r="I19" s="36">
        <f>(E19+G19)/2</f>
        <v>0</v>
      </c>
      <c r="K19" s="2" t="s">
        <v>319</v>
      </c>
      <c r="L19" s="2">
        <f t="shared" si="1"/>
        <v>9</v>
      </c>
    </row>
    <row r="20" spans="1:12" ht="16.5" thickTop="1" x14ac:dyDescent="0.25">
      <c r="A20" s="2">
        <f t="shared" ref="A20:A25" si="3">A19+1</f>
        <v>10</v>
      </c>
      <c r="E20" s="1"/>
      <c r="F20" s="1"/>
      <c r="G20" s="1"/>
      <c r="H20" s="1"/>
      <c r="I20" s="1"/>
      <c r="K20" s="2"/>
      <c r="L20" s="2">
        <f t="shared" si="1"/>
        <v>10</v>
      </c>
    </row>
    <row r="21" spans="1:12" ht="16.5" thickBot="1" x14ac:dyDescent="0.3">
      <c r="A21" s="2">
        <f t="shared" si="3"/>
        <v>11</v>
      </c>
      <c r="B21" s="30" t="s">
        <v>320</v>
      </c>
      <c r="E21" s="75">
        <v>0</v>
      </c>
      <c r="F21" s="70"/>
      <c r="G21" s="75">
        <v>0</v>
      </c>
      <c r="H21" s="70"/>
      <c r="I21" s="36">
        <f>(E21+G21)/2</f>
        <v>0</v>
      </c>
      <c r="K21" s="2" t="s">
        <v>321</v>
      </c>
      <c r="L21" s="2">
        <f t="shared" ref="L21:L25" si="4">L20+1</f>
        <v>11</v>
      </c>
    </row>
    <row r="22" spans="1:12" ht="16.5" thickTop="1" x14ac:dyDescent="0.25">
      <c r="A22" s="2">
        <f t="shared" si="3"/>
        <v>12</v>
      </c>
      <c r="E22" s="1"/>
      <c r="F22" s="1"/>
      <c r="G22" s="1"/>
      <c r="H22" s="1"/>
      <c r="I22" s="1"/>
      <c r="L22" s="2">
        <f t="shared" si="4"/>
        <v>12</v>
      </c>
    </row>
    <row r="23" spans="1:12" ht="16.5" thickBot="1" x14ac:dyDescent="0.3">
      <c r="A23" s="2">
        <f t="shared" si="3"/>
        <v>13</v>
      </c>
      <c r="B23" s="30" t="s">
        <v>322</v>
      </c>
      <c r="E23" s="75">
        <v>0</v>
      </c>
      <c r="F23" s="34"/>
      <c r="G23" s="75">
        <v>0</v>
      </c>
      <c r="H23" s="34"/>
      <c r="I23" s="36">
        <f>(E23+G23)/2</f>
        <v>0</v>
      </c>
      <c r="K23" s="2" t="s">
        <v>323</v>
      </c>
      <c r="L23" s="2">
        <f t="shared" si="4"/>
        <v>13</v>
      </c>
    </row>
    <row r="24" spans="1:12" ht="16.5" thickTop="1" x14ac:dyDescent="0.25">
      <c r="A24" s="2">
        <f t="shared" si="3"/>
        <v>14</v>
      </c>
      <c r="L24" s="2">
        <f t="shared" si="4"/>
        <v>14</v>
      </c>
    </row>
    <row r="25" spans="1:12" ht="16.5" thickBot="1" x14ac:dyDescent="0.3">
      <c r="A25" s="2">
        <f t="shared" si="3"/>
        <v>15</v>
      </c>
      <c r="B25" s="30" t="s">
        <v>1024</v>
      </c>
      <c r="E25" s="504">
        <v>0</v>
      </c>
      <c r="F25" s="524"/>
      <c r="G25" s="504">
        <v>0</v>
      </c>
      <c r="I25" s="36">
        <f>(E25+G25)/2</f>
        <v>0</v>
      </c>
      <c r="K25" s="2" t="s">
        <v>1023</v>
      </c>
      <c r="L25" s="2">
        <f t="shared" si="4"/>
        <v>15</v>
      </c>
    </row>
    <row r="26" spans="1:12" ht="16.5" thickTop="1" x14ac:dyDescent="0.25"/>
    <row r="28" spans="1:12" ht="18.75" x14ac:dyDescent="0.25">
      <c r="A28" s="132">
        <v>1</v>
      </c>
      <c r="B28" s="30" t="s">
        <v>324</v>
      </c>
    </row>
    <row r="29" spans="1:12" ht="18.75" x14ac:dyDescent="0.25">
      <c r="A29" s="132">
        <v>2</v>
      </c>
      <c r="B29" s="30" t="s">
        <v>112</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3"/>
  <sheetViews>
    <sheetView zoomScale="80" zoomScaleNormal="80" workbookViewId="0"/>
  </sheetViews>
  <sheetFormatPr defaultColWidth="8.5703125" defaultRowHeight="15.75" x14ac:dyDescent="0.25"/>
  <cols>
    <col min="1" max="1" width="5.5703125" style="2" customWidth="1"/>
    <col min="2" max="2" width="52.28515625" style="30" customWidth="1"/>
    <col min="3" max="3" width="16.7109375" style="30" customWidth="1"/>
    <col min="4" max="4" width="1.5703125" style="30" customWidth="1"/>
    <col min="5" max="5" width="20.42578125" style="30" customWidth="1"/>
    <col min="6" max="6" width="1.5703125" style="30" customWidth="1"/>
    <col min="7" max="7" width="20.42578125" style="30" customWidth="1"/>
    <col min="8" max="8" width="1.5703125" style="30" customWidth="1"/>
    <col min="9" max="9" width="23.42578125" style="30" bestFit="1" customWidth="1"/>
    <col min="10" max="10" width="2.28515625" style="30" bestFit="1" customWidth="1"/>
    <col min="11" max="11" width="62.5703125" style="30" customWidth="1"/>
    <col min="12" max="12" width="5.42578125" style="2" customWidth="1"/>
    <col min="13" max="13" width="18.42578125" style="30" bestFit="1" customWidth="1"/>
    <col min="14" max="16384" width="8.5703125" style="30"/>
  </cols>
  <sheetData>
    <row r="2" spans="1:14" x14ac:dyDescent="0.25">
      <c r="B2" s="538" t="s">
        <v>0</v>
      </c>
      <c r="C2" s="538"/>
      <c r="D2" s="538"/>
      <c r="E2" s="538"/>
      <c r="F2" s="538"/>
      <c r="G2" s="538"/>
      <c r="H2" s="538"/>
      <c r="I2" s="538"/>
      <c r="J2" s="538"/>
      <c r="K2" s="538"/>
    </row>
    <row r="3" spans="1:14" x14ac:dyDescent="0.25">
      <c r="B3" s="538" t="s">
        <v>325</v>
      </c>
      <c r="C3" s="538"/>
      <c r="D3" s="538"/>
      <c r="E3" s="538"/>
      <c r="F3" s="538"/>
      <c r="G3" s="538"/>
      <c r="H3" s="538"/>
      <c r="I3" s="538"/>
      <c r="J3" s="538"/>
      <c r="K3" s="538"/>
    </row>
    <row r="4" spans="1:14" x14ac:dyDescent="0.25">
      <c r="B4" s="538" t="s">
        <v>326</v>
      </c>
      <c r="C4" s="538"/>
      <c r="D4" s="538"/>
      <c r="E4" s="538"/>
      <c r="F4" s="538"/>
      <c r="G4" s="538"/>
      <c r="H4" s="538"/>
      <c r="I4" s="538"/>
      <c r="J4" s="538"/>
      <c r="K4" s="538"/>
    </row>
    <row r="5" spans="1:14" x14ac:dyDescent="0.25">
      <c r="B5" s="538" t="s">
        <v>1089</v>
      </c>
      <c r="C5" s="538"/>
      <c r="D5" s="538"/>
      <c r="E5" s="538"/>
      <c r="F5" s="538"/>
      <c r="G5" s="538"/>
      <c r="H5" s="538"/>
      <c r="I5" s="538"/>
      <c r="J5" s="538"/>
      <c r="K5" s="538"/>
    </row>
    <row r="6" spans="1:14" ht="15.75" customHeight="1" x14ac:dyDescent="0.25">
      <c r="B6" s="534" t="s">
        <v>4</v>
      </c>
      <c r="C6" s="534"/>
      <c r="D6" s="534"/>
      <c r="E6" s="534"/>
      <c r="F6" s="534"/>
      <c r="G6" s="534"/>
      <c r="H6" s="534"/>
      <c r="I6" s="534"/>
      <c r="J6" s="534"/>
      <c r="K6" s="534"/>
    </row>
    <row r="8" spans="1:14" x14ac:dyDescent="0.25">
      <c r="B8" s="1"/>
      <c r="C8" s="140" t="s">
        <v>208</v>
      </c>
      <c r="D8" s="140"/>
      <c r="E8" s="140" t="s">
        <v>209</v>
      </c>
      <c r="F8" s="140"/>
      <c r="G8" s="140" t="s">
        <v>210</v>
      </c>
      <c r="H8" s="140"/>
      <c r="I8" s="140" t="s">
        <v>327</v>
      </c>
      <c r="J8" s="140"/>
      <c r="K8" s="140"/>
    </row>
    <row r="9" spans="1:14" ht="18.75" x14ac:dyDescent="0.25">
      <c r="A9" s="2" t="s">
        <v>5</v>
      </c>
      <c r="B9" s="1"/>
      <c r="C9" s="140" t="s">
        <v>328</v>
      </c>
      <c r="D9" s="140"/>
      <c r="E9" s="140" t="s">
        <v>329</v>
      </c>
      <c r="F9" s="140"/>
      <c r="G9" s="140" t="s">
        <v>330</v>
      </c>
      <c r="H9" s="140"/>
      <c r="I9" s="140"/>
      <c r="J9" s="140"/>
      <c r="K9" s="140"/>
      <c r="L9" s="2" t="s">
        <v>5</v>
      </c>
    </row>
    <row r="10" spans="1:14" x14ac:dyDescent="0.25">
      <c r="A10" s="2" t="s">
        <v>6</v>
      </c>
      <c r="B10" s="437" t="s">
        <v>282</v>
      </c>
      <c r="C10" s="292" t="s">
        <v>331</v>
      </c>
      <c r="D10" s="292"/>
      <c r="E10" s="292" t="s">
        <v>332</v>
      </c>
      <c r="F10" s="292"/>
      <c r="G10" s="292" t="s">
        <v>333</v>
      </c>
      <c r="H10" s="292"/>
      <c r="I10" s="437" t="s">
        <v>198</v>
      </c>
      <c r="J10" s="437"/>
      <c r="K10" s="437" t="s">
        <v>8</v>
      </c>
      <c r="L10" s="2" t="s">
        <v>6</v>
      </c>
    </row>
    <row r="11" spans="1:14" x14ac:dyDescent="0.25">
      <c r="B11" s="1"/>
      <c r="C11" s="155"/>
      <c r="D11" s="155"/>
      <c r="E11" s="155"/>
      <c r="F11" s="155"/>
      <c r="G11" s="155"/>
      <c r="H11" s="155"/>
      <c r="I11" s="74"/>
      <c r="J11" s="74"/>
      <c r="K11" s="74"/>
    </row>
    <row r="12" spans="1:14" x14ac:dyDescent="0.25">
      <c r="A12" s="2">
        <v>1</v>
      </c>
      <c r="B12" s="31" t="s">
        <v>334</v>
      </c>
      <c r="C12" s="73"/>
      <c r="D12" s="73"/>
      <c r="E12" s="73"/>
      <c r="F12" s="73"/>
      <c r="G12" s="73"/>
      <c r="H12" s="73"/>
      <c r="I12" s="74"/>
      <c r="J12" s="74"/>
      <c r="K12" s="74"/>
      <c r="L12" s="2">
        <f>A12</f>
        <v>1</v>
      </c>
    </row>
    <row r="13" spans="1:14" x14ac:dyDescent="0.25">
      <c r="A13" s="2">
        <f>A12+1</f>
        <v>2</v>
      </c>
      <c r="B13" s="31" t="s">
        <v>335</v>
      </c>
      <c r="C13" s="42">
        <v>0</v>
      </c>
      <c r="D13" s="470"/>
      <c r="E13" s="34">
        <f>SUM('Order 864-1'!M15:M17,'Order 864-1'!M19)</f>
        <v>0</v>
      </c>
      <c r="F13" s="34"/>
      <c r="G13" s="34">
        <f>SUM('Order 864-1'!N15:N17,'Order 864-1'!N19)</f>
        <v>0</v>
      </c>
      <c r="H13" s="71"/>
      <c r="I13" s="42">
        <f>SUM(C13:G13)</f>
        <v>0</v>
      </c>
      <c r="J13" s="470"/>
      <c r="K13" s="43" t="s">
        <v>1109</v>
      </c>
      <c r="L13" s="2">
        <f>L12+1</f>
        <v>2</v>
      </c>
    </row>
    <row r="14" spans="1:14" x14ac:dyDescent="0.25">
      <c r="A14" s="2">
        <f>A13+1</f>
        <v>3</v>
      </c>
      <c r="B14" s="31" t="s">
        <v>336</v>
      </c>
      <c r="C14" s="4">
        <v>0</v>
      </c>
      <c r="D14" s="4"/>
      <c r="E14" s="4">
        <f>'Order 864-1'!M27</f>
        <v>0</v>
      </c>
      <c r="F14" s="4"/>
      <c r="G14" s="4">
        <f>'Order 864-1'!N27</f>
        <v>0</v>
      </c>
      <c r="H14" s="4"/>
      <c r="I14" s="4">
        <f>SUM(C14:G14)</f>
        <v>0</v>
      </c>
      <c r="J14" s="4"/>
      <c r="K14" s="43" t="s">
        <v>1109</v>
      </c>
      <c r="L14" s="2">
        <f>L13+1</f>
        <v>3</v>
      </c>
      <c r="M14" s="409"/>
      <c r="N14" s="372"/>
    </row>
    <row r="15" spans="1:14" ht="18.75" x14ac:dyDescent="0.25">
      <c r="A15" s="2">
        <f>A14+1</f>
        <v>4</v>
      </c>
      <c r="B15" s="31" t="s">
        <v>1117</v>
      </c>
      <c r="C15" s="4">
        <v>0</v>
      </c>
      <c r="D15" s="34"/>
      <c r="E15" s="4">
        <v>0</v>
      </c>
      <c r="F15" s="34"/>
      <c r="G15" s="4">
        <v>0</v>
      </c>
      <c r="H15" s="71"/>
      <c r="I15" s="4">
        <f>SUM(C15:G15)</f>
        <v>0</v>
      </c>
      <c r="J15" s="4"/>
      <c r="K15" s="43" t="s">
        <v>1118</v>
      </c>
      <c r="L15" s="2">
        <f t="shared" ref="L15:L17" si="0">L14+1</f>
        <v>4</v>
      </c>
      <c r="M15" s="410"/>
      <c r="N15" s="372"/>
    </row>
    <row r="16" spans="1:14" x14ac:dyDescent="0.25">
      <c r="A16" s="2">
        <f>A15+1</f>
        <v>5</v>
      </c>
      <c r="B16" s="31"/>
      <c r="C16" s="4">
        <v>0</v>
      </c>
      <c r="D16" s="4"/>
      <c r="E16" s="4">
        <v>0</v>
      </c>
      <c r="F16" s="4"/>
      <c r="G16" s="4">
        <v>0</v>
      </c>
      <c r="H16" s="4"/>
      <c r="I16" s="4">
        <f>SUM(C16:G16)</f>
        <v>0</v>
      </c>
      <c r="J16" s="4"/>
      <c r="K16" s="4"/>
      <c r="L16" s="2">
        <f t="shared" si="0"/>
        <v>5</v>
      </c>
      <c r="M16" s="161"/>
    </row>
    <row r="17" spans="1:13" x14ac:dyDescent="0.25">
      <c r="A17" s="2">
        <f t="shared" ref="A17:A35" si="1">A16+1</f>
        <v>6</v>
      </c>
      <c r="C17" s="4">
        <v>0</v>
      </c>
      <c r="D17" s="4"/>
      <c r="E17" s="4">
        <v>0</v>
      </c>
      <c r="F17" s="4"/>
      <c r="G17" s="4">
        <v>0</v>
      </c>
      <c r="H17" s="4"/>
      <c r="I17" s="4">
        <f>SUM(C17:G17)</f>
        <v>0</v>
      </c>
      <c r="J17" s="4"/>
      <c r="K17" s="4"/>
      <c r="L17" s="2">
        <f t="shared" si="0"/>
        <v>6</v>
      </c>
      <c r="M17" s="410"/>
    </row>
    <row r="18" spans="1:13" ht="16.5" thickBot="1" x14ac:dyDescent="0.3">
      <c r="A18" s="2">
        <f t="shared" si="1"/>
        <v>7</v>
      </c>
      <c r="B18" s="156" t="s">
        <v>337</v>
      </c>
      <c r="C18" s="72">
        <f>SUM(C13:C17)</f>
        <v>0</v>
      </c>
      <c r="D18" s="470"/>
      <c r="E18" s="72">
        <f>SUM(E13:E17)</f>
        <v>0</v>
      </c>
      <c r="F18" s="42"/>
      <c r="G18" s="72">
        <f>SUM(G13:G17)</f>
        <v>0</v>
      </c>
      <c r="H18" s="4"/>
      <c r="I18" s="72">
        <f>SUM(I13:I17)</f>
        <v>0</v>
      </c>
      <c r="J18" s="470"/>
      <c r="K18" s="43" t="s">
        <v>338</v>
      </c>
      <c r="L18" s="2">
        <f t="shared" ref="L18:L35" si="2">L17+1</f>
        <v>7</v>
      </c>
    </row>
    <row r="19" spans="1:13" ht="16.5" thickTop="1" x14ac:dyDescent="0.25">
      <c r="A19" s="2">
        <f t="shared" si="1"/>
        <v>8</v>
      </c>
      <c r="C19" s="68"/>
      <c r="D19" s="68"/>
      <c r="E19" s="68"/>
      <c r="F19" s="68"/>
      <c r="G19" s="68"/>
      <c r="H19" s="68"/>
      <c r="I19" s="68"/>
      <c r="J19" s="68"/>
      <c r="K19" s="68"/>
      <c r="L19" s="2">
        <f t="shared" si="2"/>
        <v>8</v>
      </c>
    </row>
    <row r="20" spans="1:13" x14ac:dyDescent="0.25">
      <c r="A20" s="2">
        <f t="shared" si="1"/>
        <v>9</v>
      </c>
      <c r="B20" s="31" t="s">
        <v>339</v>
      </c>
      <c r="C20" s="73"/>
      <c r="D20" s="73"/>
      <c r="E20" s="73"/>
      <c r="F20" s="73"/>
      <c r="G20" s="73"/>
      <c r="H20" s="73"/>
      <c r="I20" s="74"/>
      <c r="J20" s="74"/>
      <c r="K20" s="74"/>
      <c r="L20" s="2">
        <f t="shared" si="2"/>
        <v>9</v>
      </c>
    </row>
    <row r="21" spans="1:13" x14ac:dyDescent="0.25">
      <c r="A21" s="2">
        <f t="shared" si="1"/>
        <v>10</v>
      </c>
      <c r="B21" s="288" t="s">
        <v>336</v>
      </c>
      <c r="C21" s="34">
        <v>0</v>
      </c>
      <c r="D21" s="470"/>
      <c r="E21" s="34">
        <f>SUM('Order 864-1'!M29:M30,'Order 864-1'!M37,'Order 864-1'!M40)</f>
        <v>0</v>
      </c>
      <c r="F21" s="34"/>
      <c r="G21" s="34">
        <f>SUM('Order 864-1'!N29:N30,'Order 864-1'!N37,'Order 864-1'!N40)</f>
        <v>0</v>
      </c>
      <c r="H21" s="34"/>
      <c r="I21" s="34">
        <f t="shared" ref="I21:I24" si="3">SUM(C21:G21)</f>
        <v>0</v>
      </c>
      <c r="J21" s="470"/>
      <c r="K21" s="43" t="s">
        <v>280</v>
      </c>
      <c r="L21" s="2">
        <f t="shared" si="2"/>
        <v>10</v>
      </c>
    </row>
    <row r="22" spans="1:13" ht="18.75" x14ac:dyDescent="0.25">
      <c r="A22" s="2">
        <f t="shared" si="1"/>
        <v>11</v>
      </c>
      <c r="B22" s="31" t="s">
        <v>1117</v>
      </c>
      <c r="C22" s="4">
        <v>0</v>
      </c>
      <c r="D22" s="4"/>
      <c r="E22" s="4">
        <v>0</v>
      </c>
      <c r="F22" s="4"/>
      <c r="G22" s="4">
        <v>0</v>
      </c>
      <c r="H22" s="4"/>
      <c r="I22" s="4">
        <f t="shared" si="3"/>
        <v>0</v>
      </c>
      <c r="J22" s="4"/>
      <c r="K22" s="43" t="s">
        <v>1118</v>
      </c>
      <c r="L22" s="2">
        <f t="shared" si="2"/>
        <v>11</v>
      </c>
    </row>
    <row r="23" spans="1:13" x14ac:dyDescent="0.25">
      <c r="A23" s="2">
        <f t="shared" si="1"/>
        <v>12</v>
      </c>
      <c r="B23" s="288"/>
      <c r="C23" s="4">
        <v>0</v>
      </c>
      <c r="D23" s="4"/>
      <c r="E23" s="4">
        <v>0</v>
      </c>
      <c r="F23" s="4"/>
      <c r="G23" s="4">
        <v>0</v>
      </c>
      <c r="H23" s="4"/>
      <c r="I23" s="4">
        <f t="shared" si="3"/>
        <v>0</v>
      </c>
      <c r="J23" s="4"/>
      <c r="K23" s="371"/>
      <c r="L23" s="2">
        <f t="shared" si="2"/>
        <v>12</v>
      </c>
    </row>
    <row r="24" spans="1:13" x14ac:dyDescent="0.25">
      <c r="A24" s="2">
        <f t="shared" si="1"/>
        <v>13</v>
      </c>
      <c r="B24" s="288"/>
      <c r="C24" s="4">
        <v>0</v>
      </c>
      <c r="D24" s="4"/>
      <c r="E24" s="4">
        <v>0</v>
      </c>
      <c r="F24" s="4"/>
      <c r="G24" s="4">
        <v>0</v>
      </c>
      <c r="H24" s="4"/>
      <c r="I24" s="4">
        <f t="shared" si="3"/>
        <v>0</v>
      </c>
      <c r="J24" s="4"/>
      <c r="K24" s="371"/>
      <c r="L24" s="2">
        <f t="shared" si="2"/>
        <v>13</v>
      </c>
    </row>
    <row r="25" spans="1:13" ht="16.5" thickBot="1" x14ac:dyDescent="0.3">
      <c r="A25" s="2">
        <f t="shared" si="1"/>
        <v>14</v>
      </c>
      <c r="B25" s="156" t="s">
        <v>340</v>
      </c>
      <c r="C25" s="72">
        <f>SUM(C21:C24)</f>
        <v>0</v>
      </c>
      <c r="D25" s="470"/>
      <c r="E25" s="72">
        <f>SUM(E21:E24)</f>
        <v>0</v>
      </c>
      <c r="F25" s="42"/>
      <c r="G25" s="72">
        <f>SUM(G21:G24)</f>
        <v>0</v>
      </c>
      <c r="H25" s="4"/>
      <c r="I25" s="72">
        <f>SUM(I21:I24)</f>
        <v>0</v>
      </c>
      <c r="J25" s="470"/>
      <c r="K25" s="43" t="s">
        <v>341</v>
      </c>
      <c r="L25" s="2">
        <f t="shared" si="2"/>
        <v>14</v>
      </c>
    </row>
    <row r="26" spans="1:13" ht="16.5" thickTop="1" x14ac:dyDescent="0.25">
      <c r="A26" s="2">
        <f t="shared" si="1"/>
        <v>15</v>
      </c>
      <c r="L26" s="2">
        <f t="shared" si="2"/>
        <v>15</v>
      </c>
    </row>
    <row r="27" spans="1:13" x14ac:dyDescent="0.25">
      <c r="A27" s="2">
        <f t="shared" si="1"/>
        <v>16</v>
      </c>
      <c r="B27" s="31" t="s">
        <v>342</v>
      </c>
      <c r="C27" s="73"/>
      <c r="D27" s="73"/>
      <c r="E27" s="73"/>
      <c r="F27" s="73"/>
      <c r="G27" s="73"/>
      <c r="H27" s="73"/>
      <c r="I27" s="74"/>
      <c r="J27" s="74"/>
      <c r="K27" s="2"/>
      <c r="L27" s="2">
        <f t="shared" si="2"/>
        <v>16</v>
      </c>
    </row>
    <row r="28" spans="1:13" x14ac:dyDescent="0.25">
      <c r="A28" s="2">
        <f t="shared" si="1"/>
        <v>17</v>
      </c>
      <c r="B28" s="31" t="s">
        <v>335</v>
      </c>
      <c r="C28" s="34">
        <v>0</v>
      </c>
      <c r="D28" s="34"/>
      <c r="E28" s="34">
        <f>SUM('Order 864-1'!M21:M22)</f>
        <v>0</v>
      </c>
      <c r="F28" s="34"/>
      <c r="G28" s="34">
        <f>SUM('Order 864-1'!N21:N22)</f>
        <v>0</v>
      </c>
      <c r="H28" s="71"/>
      <c r="I28" s="34">
        <f>SUM(C28:G28)</f>
        <v>0</v>
      </c>
      <c r="J28" s="34"/>
      <c r="K28" s="43" t="s">
        <v>1110</v>
      </c>
      <c r="L28" s="2">
        <f t="shared" si="2"/>
        <v>17</v>
      </c>
    </row>
    <row r="29" spans="1:13" ht="18.75" x14ac:dyDescent="0.25">
      <c r="A29" s="2">
        <f t="shared" si="1"/>
        <v>18</v>
      </c>
      <c r="B29" s="31" t="s">
        <v>1117</v>
      </c>
      <c r="C29" s="4">
        <v>0</v>
      </c>
      <c r="D29" s="4"/>
      <c r="E29" s="4">
        <v>0</v>
      </c>
      <c r="F29" s="4"/>
      <c r="G29" s="4">
        <v>0</v>
      </c>
      <c r="H29" s="4"/>
      <c r="I29" s="4">
        <f>SUM(C29:G29)</f>
        <v>0</v>
      </c>
      <c r="J29" s="4"/>
      <c r="K29" s="43" t="s">
        <v>1118</v>
      </c>
      <c r="L29" s="2">
        <f t="shared" si="2"/>
        <v>18</v>
      </c>
    </row>
    <row r="30" spans="1:13" x14ac:dyDescent="0.25">
      <c r="A30" s="2">
        <f t="shared" si="1"/>
        <v>19</v>
      </c>
      <c r="B30" s="31"/>
      <c r="C30" s="4">
        <v>0</v>
      </c>
      <c r="D30" s="4"/>
      <c r="E30" s="4">
        <v>0</v>
      </c>
      <c r="F30" s="4"/>
      <c r="G30" s="4">
        <v>0</v>
      </c>
      <c r="H30" s="4"/>
      <c r="I30" s="4">
        <f>SUM(C30:G30)</f>
        <v>0</v>
      </c>
      <c r="J30" s="4"/>
      <c r="K30" s="4"/>
      <c r="L30" s="2">
        <f t="shared" si="2"/>
        <v>19</v>
      </c>
    </row>
    <row r="31" spans="1:13" x14ac:dyDescent="0.25">
      <c r="A31" s="2">
        <f t="shared" si="1"/>
        <v>20</v>
      </c>
      <c r="B31" s="31"/>
      <c r="C31" s="4">
        <v>0</v>
      </c>
      <c r="D31" s="4"/>
      <c r="E31" s="4">
        <v>0</v>
      </c>
      <c r="F31" s="4"/>
      <c r="G31" s="4">
        <v>0</v>
      </c>
      <c r="H31" s="4"/>
      <c r="I31" s="4">
        <f>SUM(C31:G31)</f>
        <v>0</v>
      </c>
      <c r="J31" s="4"/>
      <c r="K31" s="4"/>
      <c r="L31" s="2">
        <f t="shared" si="2"/>
        <v>20</v>
      </c>
    </row>
    <row r="32" spans="1:13" x14ac:dyDescent="0.25">
      <c r="A32" s="2">
        <f t="shared" si="1"/>
        <v>21</v>
      </c>
      <c r="B32" s="31"/>
      <c r="C32" s="4">
        <v>0</v>
      </c>
      <c r="D32" s="4"/>
      <c r="E32" s="4">
        <v>0</v>
      </c>
      <c r="F32" s="4"/>
      <c r="G32" s="4">
        <v>0</v>
      </c>
      <c r="H32" s="4"/>
      <c r="I32" s="4">
        <f>SUM(C32:G32)</f>
        <v>0</v>
      </c>
      <c r="J32" s="4"/>
      <c r="K32" s="4"/>
      <c r="L32" s="2">
        <f t="shared" si="2"/>
        <v>21</v>
      </c>
    </row>
    <row r="33" spans="1:12" ht="16.5" thickBot="1" x14ac:dyDescent="0.3">
      <c r="A33" s="2">
        <f t="shared" si="1"/>
        <v>22</v>
      </c>
      <c r="B33" s="156" t="s">
        <v>343</v>
      </c>
      <c r="C33" s="72">
        <f>SUM(C28:C32)</f>
        <v>0</v>
      </c>
      <c r="D33" s="4"/>
      <c r="E33" s="72">
        <f>SUM(E28:E32)</f>
        <v>0</v>
      </c>
      <c r="F33" s="42"/>
      <c r="G33" s="72">
        <f>SUM(G28:G32)</f>
        <v>0</v>
      </c>
      <c r="H33" s="4"/>
      <c r="I33" s="72">
        <f>SUM(I28:I32)</f>
        <v>0</v>
      </c>
      <c r="J33" s="42"/>
      <c r="K33" s="43" t="s">
        <v>344</v>
      </c>
      <c r="L33" s="2">
        <f t="shared" si="2"/>
        <v>22</v>
      </c>
    </row>
    <row r="34" spans="1:12" ht="16.5" thickTop="1" x14ac:dyDescent="0.25">
      <c r="A34" s="2">
        <f t="shared" si="1"/>
        <v>23</v>
      </c>
      <c r="L34" s="2">
        <f t="shared" si="2"/>
        <v>23</v>
      </c>
    </row>
    <row r="35" spans="1:12" ht="19.5" thickBot="1" x14ac:dyDescent="0.3">
      <c r="A35" s="2">
        <f t="shared" si="1"/>
        <v>24</v>
      </c>
      <c r="B35" s="1" t="s">
        <v>345</v>
      </c>
      <c r="C35" s="72">
        <f>+C18+C25+C33</f>
        <v>0</v>
      </c>
      <c r="D35" s="470"/>
      <c r="E35" s="72">
        <f>+E18+E25+E33</f>
        <v>0</v>
      </c>
      <c r="F35" s="42"/>
      <c r="G35" s="72">
        <f>+G18+G25+G33</f>
        <v>0</v>
      </c>
      <c r="H35" s="34"/>
      <c r="I35" s="72">
        <f>+I18+I25+I33</f>
        <v>0</v>
      </c>
      <c r="J35" s="470"/>
      <c r="K35" s="43" t="s">
        <v>346</v>
      </c>
      <c r="L35" s="2">
        <f t="shared" si="2"/>
        <v>24</v>
      </c>
    </row>
    <row r="36" spans="1:12" ht="16.5" thickTop="1" x14ac:dyDescent="0.25">
      <c r="B36" s="1"/>
      <c r="C36" s="42"/>
      <c r="D36" s="34"/>
      <c r="E36" s="42"/>
      <c r="F36" s="42"/>
      <c r="G36" s="42"/>
      <c r="H36" s="34"/>
      <c r="I36" s="42"/>
      <c r="J36" s="42"/>
      <c r="K36" s="43"/>
    </row>
    <row r="37" spans="1:12" x14ac:dyDescent="0.25">
      <c r="B37" s="1"/>
      <c r="C37" s="42"/>
      <c r="D37" s="34"/>
      <c r="E37" s="42"/>
      <c r="F37" s="42"/>
      <c r="G37" s="42"/>
      <c r="H37" s="34"/>
      <c r="I37" s="42"/>
      <c r="J37" s="42"/>
      <c r="K37" s="43"/>
    </row>
    <row r="38" spans="1:12" ht="18.75" x14ac:dyDescent="0.25">
      <c r="A38" s="132">
        <v>1</v>
      </c>
      <c r="B38" s="30" t="s">
        <v>347</v>
      </c>
    </row>
    <row r="39" spans="1:12" ht="18.75" x14ac:dyDescent="0.25">
      <c r="A39" s="132">
        <v>2</v>
      </c>
      <c r="B39" s="30" t="s">
        <v>348</v>
      </c>
    </row>
    <row r="40" spans="1:12" ht="18.75" x14ac:dyDescent="0.25">
      <c r="A40" s="132">
        <v>3</v>
      </c>
      <c r="B40" s="30" t="s">
        <v>349</v>
      </c>
    </row>
    <row r="41" spans="1:12" ht="18.75" x14ac:dyDescent="0.25">
      <c r="A41" s="132">
        <v>4</v>
      </c>
      <c r="B41" s="30" t="s">
        <v>1096</v>
      </c>
    </row>
    <row r="42" spans="1:12" x14ac:dyDescent="0.25">
      <c r="B42" s="30" t="s">
        <v>1120</v>
      </c>
    </row>
    <row r="43" spans="1:12" ht="18.75" x14ac:dyDescent="0.25">
      <c r="A43" s="132">
        <v>5</v>
      </c>
      <c r="B43" s="30" t="s">
        <v>1119</v>
      </c>
    </row>
  </sheetData>
  <mergeCells count="5">
    <mergeCell ref="B2:K2"/>
    <mergeCell ref="B3:K3"/>
    <mergeCell ref="B4:K4"/>
    <mergeCell ref="B5:K5"/>
    <mergeCell ref="B6:K6"/>
  </mergeCells>
  <phoneticPr fontId="48" type="noConversion"/>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zoomScale="80" zoomScaleNormal="80" workbookViewId="0"/>
  </sheetViews>
  <sheetFormatPr defaultColWidth="8.5703125" defaultRowHeight="15.75" x14ac:dyDescent="0.25"/>
  <cols>
    <col min="1" max="1" width="5.42578125" style="2" customWidth="1"/>
    <col min="2" max="2" width="52.28515625" style="30" customWidth="1"/>
    <col min="3" max="3" width="16.7109375" style="30" customWidth="1"/>
    <col min="4" max="4" width="1.5703125" style="30" customWidth="1"/>
    <col min="5" max="5" width="20.42578125" style="30" customWidth="1"/>
    <col min="6" max="6" width="1.5703125" style="30" customWidth="1"/>
    <col min="7" max="7" width="20.42578125" style="30" customWidth="1"/>
    <col min="8" max="8" width="1.5703125" style="30" customWidth="1"/>
    <col min="9" max="9" width="23.42578125" style="30" bestFit="1" customWidth="1"/>
    <col min="10" max="10" width="62.5703125" style="30" customWidth="1"/>
    <col min="11" max="11" width="5.42578125" style="2" customWidth="1"/>
    <col min="12" max="16384" width="8.5703125" style="30"/>
  </cols>
  <sheetData>
    <row r="2" spans="1:11" x14ac:dyDescent="0.25">
      <c r="B2" s="538" t="s">
        <v>0</v>
      </c>
      <c r="C2" s="538"/>
      <c r="D2" s="538"/>
      <c r="E2" s="538"/>
      <c r="F2" s="538"/>
      <c r="G2" s="538"/>
      <c r="H2" s="538"/>
      <c r="I2" s="538"/>
      <c r="J2" s="538"/>
    </row>
    <row r="3" spans="1:11" x14ac:dyDescent="0.25">
      <c r="B3" s="538" t="s">
        <v>325</v>
      </c>
      <c r="C3" s="538"/>
      <c r="D3" s="538"/>
      <c r="E3" s="538"/>
      <c r="F3" s="538"/>
      <c r="G3" s="538"/>
      <c r="H3" s="538"/>
      <c r="I3" s="538"/>
      <c r="J3" s="538"/>
    </row>
    <row r="4" spans="1:11" x14ac:dyDescent="0.25">
      <c r="B4" s="538" t="s">
        <v>326</v>
      </c>
      <c r="C4" s="538"/>
      <c r="D4" s="538"/>
      <c r="E4" s="538"/>
      <c r="F4" s="538"/>
      <c r="G4" s="538"/>
      <c r="H4" s="538"/>
      <c r="I4" s="538"/>
      <c r="J4" s="538"/>
    </row>
    <row r="5" spans="1:11" x14ac:dyDescent="0.25">
      <c r="B5" s="538" t="s">
        <v>1089</v>
      </c>
      <c r="C5" s="538"/>
      <c r="D5" s="538"/>
      <c r="E5" s="538"/>
      <c r="F5" s="538"/>
      <c r="G5" s="538"/>
      <c r="H5" s="538"/>
      <c r="I5" s="538"/>
      <c r="J5" s="538"/>
    </row>
    <row r="6" spans="1:11" ht="15.75" customHeight="1" x14ac:dyDescent="0.25">
      <c r="B6" s="534" t="s">
        <v>4</v>
      </c>
      <c r="C6" s="534"/>
      <c r="D6" s="534"/>
      <c r="E6" s="534"/>
      <c r="F6" s="534"/>
      <c r="G6" s="534"/>
      <c r="H6" s="534"/>
      <c r="I6" s="534"/>
      <c r="J6" s="534"/>
    </row>
    <row r="8" spans="1:11" x14ac:dyDescent="0.25">
      <c r="B8" s="1"/>
      <c r="C8" s="140" t="s">
        <v>208</v>
      </c>
      <c r="D8" s="140"/>
      <c r="E8" s="140" t="s">
        <v>209</v>
      </c>
      <c r="F8" s="140"/>
      <c r="G8" s="140" t="s">
        <v>210</v>
      </c>
      <c r="H8" s="140"/>
      <c r="I8" s="140" t="s">
        <v>327</v>
      </c>
      <c r="J8" s="140"/>
    </row>
    <row r="9" spans="1:11" ht="18.75" x14ac:dyDescent="0.25">
      <c r="A9" s="2" t="s">
        <v>5</v>
      </c>
      <c r="B9" s="1"/>
      <c r="C9" s="140" t="s">
        <v>328</v>
      </c>
      <c r="D9" s="140"/>
      <c r="E9" s="140" t="s">
        <v>329</v>
      </c>
      <c r="F9" s="140"/>
      <c r="G9" s="140" t="s">
        <v>330</v>
      </c>
      <c r="H9" s="140"/>
      <c r="I9" s="140"/>
      <c r="J9" s="140"/>
      <c r="K9" s="2" t="s">
        <v>5</v>
      </c>
    </row>
    <row r="10" spans="1:11" x14ac:dyDescent="0.25">
      <c r="A10" s="2" t="s">
        <v>6</v>
      </c>
      <c r="B10" s="437" t="s">
        <v>282</v>
      </c>
      <c r="C10" s="292" t="s">
        <v>331</v>
      </c>
      <c r="D10" s="292"/>
      <c r="E10" s="292" t="s">
        <v>332</v>
      </c>
      <c r="F10" s="292"/>
      <c r="G10" s="292" t="s">
        <v>333</v>
      </c>
      <c r="H10" s="292"/>
      <c r="I10" s="437" t="s">
        <v>198</v>
      </c>
      <c r="J10" s="437" t="s">
        <v>8</v>
      </c>
      <c r="K10" s="2" t="s">
        <v>6</v>
      </c>
    </row>
    <row r="11" spans="1:11" x14ac:dyDescent="0.25">
      <c r="B11" s="1"/>
      <c r="C11" s="155"/>
      <c r="D11" s="155"/>
      <c r="E11" s="155"/>
      <c r="F11" s="155"/>
      <c r="G11" s="155"/>
      <c r="H11" s="155"/>
      <c r="I11" s="74"/>
      <c r="J11" s="74"/>
    </row>
    <row r="12" spans="1:11" x14ac:dyDescent="0.25">
      <c r="A12" s="2">
        <v>1</v>
      </c>
      <c r="B12" s="31" t="s">
        <v>334</v>
      </c>
      <c r="C12" s="73"/>
      <c r="D12" s="73"/>
      <c r="E12" s="73"/>
      <c r="F12" s="73"/>
      <c r="G12" s="73"/>
      <c r="H12" s="73"/>
      <c r="I12" s="74"/>
      <c r="J12" s="74"/>
      <c r="K12" s="2">
        <f>A12</f>
        <v>1</v>
      </c>
    </row>
    <row r="13" spans="1:11" x14ac:dyDescent="0.25">
      <c r="A13" s="2">
        <f>A12+1</f>
        <v>2</v>
      </c>
      <c r="B13" s="31" t="s">
        <v>335</v>
      </c>
      <c r="C13" s="34">
        <v>0</v>
      </c>
      <c r="D13" s="34"/>
      <c r="E13" s="34">
        <f>SUM('Order 864-3'!M15:M17,'Order 864-3'!M19)</f>
        <v>0</v>
      </c>
      <c r="F13" s="34"/>
      <c r="G13" s="34">
        <f>SUM('Order 864-3'!N15:N17,'Order 864-3'!N19)</f>
        <v>0</v>
      </c>
      <c r="H13" s="71"/>
      <c r="I13" s="34">
        <f>SUM(C13:G13)</f>
        <v>0</v>
      </c>
      <c r="J13" s="43" t="s">
        <v>1111</v>
      </c>
      <c r="K13" s="2">
        <f>K12+1</f>
        <v>2</v>
      </c>
    </row>
    <row r="14" spans="1:11" x14ac:dyDescent="0.25">
      <c r="A14" s="2">
        <f>A13+1</f>
        <v>3</v>
      </c>
      <c r="B14" s="31" t="s">
        <v>336</v>
      </c>
      <c r="C14" s="4">
        <v>0</v>
      </c>
      <c r="D14" s="4"/>
      <c r="E14" s="4">
        <f>'Order 864-3'!M27</f>
        <v>0</v>
      </c>
      <c r="F14" s="4"/>
      <c r="G14" s="4">
        <f>'Order 864-3'!N27</f>
        <v>0</v>
      </c>
      <c r="H14" s="4"/>
      <c r="I14" s="4">
        <f>SUM(C14:G14)</f>
        <v>0</v>
      </c>
      <c r="J14" s="43" t="s">
        <v>1111</v>
      </c>
      <c r="K14" s="2">
        <f>K13+1</f>
        <v>3</v>
      </c>
    </row>
    <row r="15" spans="1:11" ht="18.75" x14ac:dyDescent="0.25">
      <c r="A15" s="2">
        <f>A14+1</f>
        <v>4</v>
      </c>
      <c r="B15" s="31" t="s">
        <v>1117</v>
      </c>
      <c r="C15" s="4">
        <v>0</v>
      </c>
      <c r="D15" s="34"/>
      <c r="E15" s="4">
        <v>0</v>
      </c>
      <c r="F15" s="34"/>
      <c r="G15" s="4">
        <v>0</v>
      </c>
      <c r="H15" s="71"/>
      <c r="I15" s="4">
        <f>SUM(C15:G15)</f>
        <v>0</v>
      </c>
      <c r="J15" s="43" t="s">
        <v>1118</v>
      </c>
      <c r="K15" s="2">
        <f>K14+1</f>
        <v>4</v>
      </c>
    </row>
    <row r="16" spans="1:11" x14ac:dyDescent="0.25">
      <c r="A16" s="2">
        <f>A15+1</f>
        <v>5</v>
      </c>
      <c r="B16" s="31"/>
      <c r="C16" s="4">
        <v>0</v>
      </c>
      <c r="D16" s="4"/>
      <c r="E16" s="4">
        <v>0</v>
      </c>
      <c r="F16" s="4"/>
      <c r="G16" s="4">
        <v>0</v>
      </c>
      <c r="H16" s="4"/>
      <c r="I16" s="4">
        <f>SUM(C16:G16)</f>
        <v>0</v>
      </c>
      <c r="J16" s="4"/>
      <c r="K16" s="2">
        <f>K15+1</f>
        <v>5</v>
      </c>
    </row>
    <row r="17" spans="1:11" x14ac:dyDescent="0.25">
      <c r="A17" s="2">
        <f>A16+1</f>
        <v>6</v>
      </c>
      <c r="C17" s="4">
        <v>0</v>
      </c>
      <c r="D17" s="4"/>
      <c r="E17" s="4">
        <v>0</v>
      </c>
      <c r="F17" s="4"/>
      <c r="G17" s="4">
        <v>0</v>
      </c>
      <c r="H17" s="4"/>
      <c r="I17" s="4">
        <f>SUM(C17:G17)</f>
        <v>0</v>
      </c>
      <c r="J17" s="4"/>
      <c r="K17" s="2">
        <f>K16+1</f>
        <v>6</v>
      </c>
    </row>
    <row r="18" spans="1:11" ht="16.5" thickBot="1" x14ac:dyDescent="0.3">
      <c r="A18" s="2">
        <f t="shared" ref="A18" si="0">A17+1</f>
        <v>7</v>
      </c>
      <c r="B18" s="156" t="s">
        <v>337</v>
      </c>
      <c r="C18" s="72">
        <f>SUM(C13:C17)</f>
        <v>0</v>
      </c>
      <c r="D18" s="4"/>
      <c r="E18" s="72">
        <f>SUM(E13:E17)</f>
        <v>0</v>
      </c>
      <c r="F18" s="42"/>
      <c r="G18" s="72">
        <f>SUM(G13:G17)</f>
        <v>0</v>
      </c>
      <c r="H18" s="4"/>
      <c r="I18" s="72">
        <f>SUM(I13:I17)</f>
        <v>0</v>
      </c>
      <c r="J18" s="43" t="s">
        <v>338</v>
      </c>
      <c r="K18" s="2">
        <f t="shared" ref="K18" si="1">K17+1</f>
        <v>7</v>
      </c>
    </row>
    <row r="19" spans="1:11" ht="16.5" thickTop="1" x14ac:dyDescent="0.25">
      <c r="A19" s="2">
        <f t="shared" ref="A19:A35" si="2">A18+1</f>
        <v>8</v>
      </c>
      <c r="C19" s="68"/>
      <c r="D19" s="68"/>
      <c r="E19" s="68"/>
      <c r="F19" s="68"/>
      <c r="G19" s="68"/>
      <c r="H19" s="68"/>
      <c r="I19" s="68"/>
      <c r="J19" s="68"/>
      <c r="K19" s="2">
        <f t="shared" ref="K19:K35" si="3">K18+1</f>
        <v>8</v>
      </c>
    </row>
    <row r="20" spans="1:11" x14ac:dyDescent="0.25">
      <c r="A20" s="2">
        <f t="shared" si="2"/>
        <v>9</v>
      </c>
      <c r="B20" s="31" t="s">
        <v>339</v>
      </c>
      <c r="C20" s="73"/>
      <c r="D20" s="73"/>
      <c r="E20" s="73"/>
      <c r="F20" s="73"/>
      <c r="G20" s="73"/>
      <c r="H20" s="73"/>
      <c r="I20" s="74"/>
      <c r="J20" s="74"/>
      <c r="K20" s="2">
        <f t="shared" si="3"/>
        <v>9</v>
      </c>
    </row>
    <row r="21" spans="1:11" x14ac:dyDescent="0.25">
      <c r="A21" s="2">
        <f t="shared" si="2"/>
        <v>10</v>
      </c>
      <c r="B21" s="288" t="s">
        <v>336</v>
      </c>
      <c r="C21" s="34">
        <v>0</v>
      </c>
      <c r="D21" s="34"/>
      <c r="E21" s="34">
        <f>SUM('Order 864-3'!M29:M30,'Order 864-3'!M37,'Order 864-3'!M40)</f>
        <v>0</v>
      </c>
      <c r="F21" s="34"/>
      <c r="G21" s="34">
        <f>SUM('Order 864-3'!N29:N30,'Order 864-3'!N37,'Order 864-3'!N40)</f>
        <v>0</v>
      </c>
      <c r="H21" s="34"/>
      <c r="I21" s="34">
        <f>SUM(C21:G21)</f>
        <v>0</v>
      </c>
      <c r="J21" s="43" t="s">
        <v>1112</v>
      </c>
      <c r="K21" s="2">
        <f t="shared" si="3"/>
        <v>10</v>
      </c>
    </row>
    <row r="22" spans="1:11" ht="18.75" x14ac:dyDescent="0.25">
      <c r="A22" s="2">
        <f t="shared" si="2"/>
        <v>11</v>
      </c>
      <c r="B22" s="31" t="s">
        <v>1117</v>
      </c>
      <c r="C22" s="4">
        <v>0</v>
      </c>
      <c r="D22" s="4"/>
      <c r="E22" s="4">
        <v>0</v>
      </c>
      <c r="F22" s="4"/>
      <c r="G22" s="4">
        <v>0</v>
      </c>
      <c r="H22" s="4"/>
      <c r="I22" s="4">
        <f>SUM(C22:G22)</f>
        <v>0</v>
      </c>
      <c r="J22" s="43" t="s">
        <v>1118</v>
      </c>
      <c r="K22" s="2">
        <f t="shared" si="3"/>
        <v>11</v>
      </c>
    </row>
    <row r="23" spans="1:11" x14ac:dyDescent="0.25">
      <c r="A23" s="2">
        <f t="shared" si="2"/>
        <v>12</v>
      </c>
      <c r="C23" s="4">
        <v>0</v>
      </c>
      <c r="D23" s="4"/>
      <c r="E23" s="4">
        <v>0</v>
      </c>
      <c r="F23" s="4"/>
      <c r="G23" s="4">
        <v>0</v>
      </c>
      <c r="H23" s="4"/>
      <c r="I23" s="4">
        <f>SUM(C23:G23)</f>
        <v>0</v>
      </c>
      <c r="J23" s="4"/>
      <c r="K23" s="2">
        <f t="shared" si="3"/>
        <v>12</v>
      </c>
    </row>
    <row r="24" spans="1:11" x14ac:dyDescent="0.25">
      <c r="A24" s="2">
        <f t="shared" si="2"/>
        <v>13</v>
      </c>
      <c r="C24" s="4">
        <v>0</v>
      </c>
      <c r="D24" s="4"/>
      <c r="E24" s="4">
        <v>0</v>
      </c>
      <c r="F24" s="4"/>
      <c r="G24" s="4">
        <v>0</v>
      </c>
      <c r="H24" s="4"/>
      <c r="I24" s="4">
        <f>SUM(C24:G24)</f>
        <v>0</v>
      </c>
      <c r="J24" s="4"/>
      <c r="K24" s="2">
        <f t="shared" si="3"/>
        <v>13</v>
      </c>
    </row>
    <row r="25" spans="1:11" ht="16.5" thickBot="1" x14ac:dyDescent="0.3">
      <c r="A25" s="2">
        <f t="shared" si="2"/>
        <v>14</v>
      </c>
      <c r="B25" s="156" t="s">
        <v>340</v>
      </c>
      <c r="C25" s="72">
        <f>SUM(C21:C24)</f>
        <v>0</v>
      </c>
      <c r="D25" s="4"/>
      <c r="E25" s="72">
        <f>SUM(E21:E24)</f>
        <v>0</v>
      </c>
      <c r="F25" s="42"/>
      <c r="G25" s="72">
        <f>SUM(G21:G24)</f>
        <v>0</v>
      </c>
      <c r="H25" s="4"/>
      <c r="I25" s="72">
        <f>SUM(I21:I24)</f>
        <v>0</v>
      </c>
      <c r="J25" s="43" t="s">
        <v>341</v>
      </c>
      <c r="K25" s="2">
        <f t="shared" si="3"/>
        <v>14</v>
      </c>
    </row>
    <row r="26" spans="1:11" ht="16.5" thickTop="1" x14ac:dyDescent="0.25">
      <c r="A26" s="2">
        <f t="shared" si="2"/>
        <v>15</v>
      </c>
      <c r="K26" s="2">
        <f t="shared" si="3"/>
        <v>15</v>
      </c>
    </row>
    <row r="27" spans="1:11" x14ac:dyDescent="0.25">
      <c r="A27" s="2">
        <f t="shared" si="2"/>
        <v>16</v>
      </c>
      <c r="B27" s="31" t="s">
        <v>342</v>
      </c>
      <c r="C27" s="73"/>
      <c r="D27" s="73"/>
      <c r="E27" s="73"/>
      <c r="F27" s="73"/>
      <c r="G27" s="73"/>
      <c r="H27" s="73"/>
      <c r="I27" s="74"/>
      <c r="J27" s="2"/>
      <c r="K27" s="2">
        <f t="shared" si="3"/>
        <v>16</v>
      </c>
    </row>
    <row r="28" spans="1:11" x14ac:dyDescent="0.25">
      <c r="A28" s="2">
        <f t="shared" si="2"/>
        <v>17</v>
      </c>
      <c r="B28" s="31" t="s">
        <v>335</v>
      </c>
      <c r="C28" s="34">
        <v>0</v>
      </c>
      <c r="D28" s="34"/>
      <c r="E28" s="34">
        <f>SUM('Order 864-3'!M21:M22)</f>
        <v>0</v>
      </c>
      <c r="F28" s="34"/>
      <c r="G28" s="34">
        <f>SUM('Order 864-3'!N21:N22)</f>
        <v>0</v>
      </c>
      <c r="H28" s="34"/>
      <c r="I28" s="34">
        <f>SUM(C28:G28)</f>
        <v>0</v>
      </c>
      <c r="J28" s="43" t="s">
        <v>1113</v>
      </c>
      <c r="K28" s="2">
        <f t="shared" si="3"/>
        <v>17</v>
      </c>
    </row>
    <row r="29" spans="1:11" ht="18.75" x14ac:dyDescent="0.25">
      <c r="A29" s="2">
        <f t="shared" si="2"/>
        <v>18</v>
      </c>
      <c r="B29" s="31" t="s">
        <v>1117</v>
      </c>
      <c r="C29" s="4">
        <v>0</v>
      </c>
      <c r="D29" s="4"/>
      <c r="E29" s="4">
        <v>0</v>
      </c>
      <c r="F29" s="4"/>
      <c r="G29" s="4">
        <v>0</v>
      </c>
      <c r="H29" s="4"/>
      <c r="I29" s="4">
        <f>SUM(C29:G29)</f>
        <v>0</v>
      </c>
      <c r="J29" s="43" t="s">
        <v>1118</v>
      </c>
      <c r="K29" s="2">
        <f t="shared" si="3"/>
        <v>18</v>
      </c>
    </row>
    <row r="30" spans="1:11" x14ac:dyDescent="0.25">
      <c r="A30" s="2">
        <f t="shared" si="2"/>
        <v>19</v>
      </c>
      <c r="B30" s="31"/>
      <c r="C30" s="4">
        <v>0</v>
      </c>
      <c r="D30" s="4"/>
      <c r="E30" s="4">
        <v>0</v>
      </c>
      <c r="F30" s="4"/>
      <c r="G30" s="4">
        <v>0</v>
      </c>
      <c r="H30" s="4"/>
      <c r="I30" s="4">
        <f>SUM(C30:G30)</f>
        <v>0</v>
      </c>
      <c r="J30" s="4"/>
      <c r="K30" s="2">
        <f t="shared" si="3"/>
        <v>19</v>
      </c>
    </row>
    <row r="31" spans="1:11" x14ac:dyDescent="0.25">
      <c r="A31" s="2">
        <f t="shared" si="2"/>
        <v>20</v>
      </c>
      <c r="B31" s="31"/>
      <c r="C31" s="4">
        <v>0</v>
      </c>
      <c r="D31" s="4"/>
      <c r="E31" s="4">
        <v>0</v>
      </c>
      <c r="F31" s="4"/>
      <c r="G31" s="4">
        <v>0</v>
      </c>
      <c r="H31" s="4"/>
      <c r="I31" s="4">
        <f>SUM(C31:G31)</f>
        <v>0</v>
      </c>
      <c r="J31" s="4"/>
      <c r="K31" s="2">
        <f t="shared" si="3"/>
        <v>20</v>
      </c>
    </row>
    <row r="32" spans="1:11" x14ac:dyDescent="0.25">
      <c r="A32" s="2">
        <f t="shared" si="2"/>
        <v>21</v>
      </c>
      <c r="B32" s="31"/>
      <c r="C32" s="4">
        <v>0</v>
      </c>
      <c r="D32" s="4"/>
      <c r="E32" s="4">
        <v>0</v>
      </c>
      <c r="F32" s="4"/>
      <c r="G32" s="4">
        <v>0</v>
      </c>
      <c r="H32" s="4"/>
      <c r="I32" s="4">
        <f>SUM(C32:G32)</f>
        <v>0</v>
      </c>
      <c r="J32" s="4"/>
      <c r="K32" s="2">
        <f t="shared" si="3"/>
        <v>21</v>
      </c>
    </row>
    <row r="33" spans="1:11" ht="16.5" thickBot="1" x14ac:dyDescent="0.3">
      <c r="A33" s="2">
        <f t="shared" si="2"/>
        <v>22</v>
      </c>
      <c r="B33" s="156" t="s">
        <v>343</v>
      </c>
      <c r="C33" s="72">
        <f>SUM(C28:C32)</f>
        <v>0</v>
      </c>
      <c r="D33" s="4"/>
      <c r="E33" s="72">
        <f>SUM(E28:E32)</f>
        <v>0</v>
      </c>
      <c r="F33" s="42"/>
      <c r="G33" s="72">
        <f>SUM(G28:G32)</f>
        <v>0</v>
      </c>
      <c r="H33" s="4"/>
      <c r="I33" s="72">
        <f>SUM(I28:I32)</f>
        <v>0</v>
      </c>
      <c r="J33" s="43" t="s">
        <v>344</v>
      </c>
      <c r="K33" s="2">
        <f t="shared" si="3"/>
        <v>22</v>
      </c>
    </row>
    <row r="34" spans="1:11" ht="16.5" thickTop="1" x14ac:dyDescent="0.25">
      <c r="A34" s="2">
        <f t="shared" si="2"/>
        <v>23</v>
      </c>
      <c r="K34" s="2">
        <f t="shared" si="3"/>
        <v>23</v>
      </c>
    </row>
    <row r="35" spans="1:11" ht="19.5" thickBot="1" x14ac:dyDescent="0.3">
      <c r="A35" s="2">
        <f t="shared" si="2"/>
        <v>24</v>
      </c>
      <c r="B35" s="1" t="s">
        <v>345</v>
      </c>
      <c r="C35" s="72">
        <f>+C18+C25+C33</f>
        <v>0</v>
      </c>
      <c r="E35" s="72">
        <f>+E18+E25+E33</f>
        <v>0</v>
      </c>
      <c r="F35" s="42"/>
      <c r="G35" s="72">
        <f>+G18+G25+G33</f>
        <v>0</v>
      </c>
      <c r="I35" s="72">
        <f>+I18+I25+I33</f>
        <v>0</v>
      </c>
      <c r="J35" s="43" t="s">
        <v>346</v>
      </c>
      <c r="K35" s="2">
        <f t="shared" si="3"/>
        <v>24</v>
      </c>
    </row>
    <row r="36" spans="1:11" ht="16.5" thickTop="1" x14ac:dyDescent="0.25">
      <c r="B36" s="1"/>
      <c r="C36" s="42"/>
      <c r="E36" s="42"/>
      <c r="F36" s="42"/>
      <c r="G36" s="42"/>
      <c r="I36" s="42"/>
      <c r="J36" s="43"/>
    </row>
    <row r="38" spans="1:11" ht="18.75" x14ac:dyDescent="0.25">
      <c r="A38" s="132">
        <v>1</v>
      </c>
      <c r="B38" s="30" t="s">
        <v>347</v>
      </c>
    </row>
    <row r="39" spans="1:11" ht="18.75" x14ac:dyDescent="0.25">
      <c r="A39" s="132">
        <v>2</v>
      </c>
      <c r="B39" s="30" t="s">
        <v>350</v>
      </c>
    </row>
    <row r="40" spans="1:11" ht="18.75" x14ac:dyDescent="0.25">
      <c r="A40" s="132">
        <v>3</v>
      </c>
      <c r="B40" s="30" t="s">
        <v>351</v>
      </c>
    </row>
    <row r="41" spans="1:11" ht="19.5" customHeight="1" x14ac:dyDescent="0.25">
      <c r="A41" s="132">
        <v>4</v>
      </c>
      <c r="B41" s="31" t="s">
        <v>1121</v>
      </c>
      <c r="C41" s="406"/>
      <c r="D41" s="406"/>
      <c r="E41" s="406"/>
      <c r="F41" s="406"/>
      <c r="G41" s="406"/>
      <c r="H41" s="406"/>
      <c r="I41" s="406"/>
      <c r="J41" s="406"/>
    </row>
    <row r="42" spans="1:11" x14ac:dyDescent="0.25">
      <c r="B42" s="31" t="s">
        <v>1122</v>
      </c>
    </row>
    <row r="43" spans="1:11" ht="18.75" x14ac:dyDescent="0.25">
      <c r="A43" s="132">
        <v>5</v>
      </c>
      <c r="B43" s="30" t="s">
        <v>1119</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heetViews>
  <sheetFormatPr defaultColWidth="9.28515625" defaultRowHeight="15.75" x14ac:dyDescent="0.25"/>
  <cols>
    <col min="1" max="1" width="5.28515625" style="2" bestFit="1" customWidth="1"/>
    <col min="2" max="2" width="50.7109375" style="30" customWidth="1"/>
    <col min="3" max="3" width="24" style="30" customWidth="1"/>
    <col min="4" max="4" width="1.5703125" style="30" customWidth="1"/>
    <col min="5" max="5" width="16.7109375" style="30" customWidth="1"/>
    <col min="6" max="6" width="1.5703125" style="30" customWidth="1"/>
    <col min="7" max="7" width="34.5703125" style="30" customWidth="1"/>
    <col min="8" max="8" width="5.28515625" style="30" bestFit="1" customWidth="1"/>
    <col min="9" max="9" width="9.28515625" style="30"/>
    <col min="10" max="10" width="20.42578125" style="30" bestFit="1" customWidth="1"/>
    <col min="11" max="16384" width="9.28515625" style="30"/>
  </cols>
  <sheetData>
    <row r="1" spans="1:8" x14ac:dyDescent="0.25">
      <c r="E1" s="2"/>
      <c r="F1" s="2"/>
      <c r="G1" s="2"/>
      <c r="H1" s="2"/>
    </row>
    <row r="2" spans="1:8" x14ac:dyDescent="0.25">
      <c r="B2" s="538" t="s">
        <v>0</v>
      </c>
      <c r="C2" s="538"/>
      <c r="D2" s="538"/>
      <c r="E2" s="538"/>
      <c r="F2" s="538"/>
      <c r="G2" s="538"/>
      <c r="H2" s="2"/>
    </row>
    <row r="3" spans="1:8" x14ac:dyDescent="0.25">
      <c r="B3" s="538" t="s">
        <v>352</v>
      </c>
      <c r="C3" s="538"/>
      <c r="D3" s="538"/>
      <c r="E3" s="538"/>
      <c r="F3" s="538"/>
      <c r="G3" s="538"/>
      <c r="H3" s="2"/>
    </row>
    <row r="4" spans="1:8" x14ac:dyDescent="0.25">
      <c r="B4" s="538" t="s">
        <v>353</v>
      </c>
      <c r="C4" s="538"/>
      <c r="D4" s="538"/>
      <c r="E4" s="538"/>
      <c r="F4" s="538"/>
      <c r="G4" s="538"/>
      <c r="H4" s="2"/>
    </row>
    <row r="5" spans="1:8" x14ac:dyDescent="0.25">
      <c r="B5" s="540" t="str">
        <f>'Stmt AD'!B5</f>
        <v>Base Period &amp; True-Up Period 12 - Months Ending December 31, xxxx</v>
      </c>
      <c r="C5" s="540"/>
      <c r="D5" s="540"/>
      <c r="E5" s="540"/>
      <c r="F5" s="540"/>
      <c r="G5" s="540"/>
      <c r="H5" s="2"/>
    </row>
    <row r="6" spans="1:8" x14ac:dyDescent="0.25">
      <c r="B6" s="534" t="s">
        <v>4</v>
      </c>
      <c r="C6" s="535"/>
      <c r="D6" s="535"/>
      <c r="E6" s="535"/>
      <c r="F6" s="535"/>
      <c r="G6" s="535"/>
      <c r="H6" s="2"/>
    </row>
    <row r="7" spans="1:8" x14ac:dyDescent="0.25">
      <c r="B7" s="2"/>
      <c r="C7" s="2"/>
      <c r="D7" s="2"/>
      <c r="E7" s="2"/>
      <c r="F7" s="2"/>
      <c r="G7" s="2"/>
      <c r="H7" s="2"/>
    </row>
    <row r="8" spans="1:8" x14ac:dyDescent="0.25">
      <c r="A8" s="2" t="s">
        <v>5</v>
      </c>
      <c r="B8" s="122"/>
      <c r="C8" s="2" t="s">
        <v>234</v>
      </c>
      <c r="D8" s="122"/>
      <c r="E8" s="159"/>
      <c r="F8" s="2"/>
      <c r="G8" s="2"/>
      <c r="H8" s="2" t="s">
        <v>5</v>
      </c>
    </row>
    <row r="9" spans="1:8" x14ac:dyDescent="0.25">
      <c r="A9" s="2" t="s">
        <v>6</v>
      </c>
      <c r="C9" s="394" t="s">
        <v>236</v>
      </c>
      <c r="E9" s="395" t="s">
        <v>237</v>
      </c>
      <c r="F9" s="122"/>
      <c r="G9" s="394" t="s">
        <v>8</v>
      </c>
      <c r="H9" s="2" t="s">
        <v>6</v>
      </c>
    </row>
    <row r="10" spans="1:8" x14ac:dyDescent="0.25">
      <c r="E10" s="2"/>
      <c r="F10" s="2"/>
      <c r="G10" s="2"/>
      <c r="H10" s="2"/>
    </row>
    <row r="11" spans="1:8" ht="19.5" thickBot="1" x14ac:dyDescent="0.3">
      <c r="A11" s="2">
        <f>A10+1</f>
        <v>1</v>
      </c>
      <c r="B11" s="31" t="s">
        <v>354</v>
      </c>
      <c r="C11" s="2">
        <v>214</v>
      </c>
      <c r="E11" s="75">
        <v>0</v>
      </c>
      <c r="F11" s="58"/>
      <c r="G11" s="2" t="s">
        <v>355</v>
      </c>
      <c r="H11" s="2">
        <f>A11</f>
        <v>1</v>
      </c>
    </row>
    <row r="12" spans="1:8" ht="16.5" thickTop="1" x14ac:dyDescent="0.25">
      <c r="E12" s="34"/>
      <c r="H12" s="2"/>
    </row>
    <row r="13" spans="1:8" x14ac:dyDescent="0.25">
      <c r="H13" s="2"/>
    </row>
    <row r="14" spans="1:8" ht="18.75" x14ac:dyDescent="0.25">
      <c r="A14" s="132" t="s">
        <v>356</v>
      </c>
      <c r="B14" s="30" t="s">
        <v>357</v>
      </c>
      <c r="H14" s="2"/>
    </row>
    <row r="15" spans="1:8" x14ac:dyDescent="0.25">
      <c r="H15" s="2"/>
    </row>
    <row r="18" spans="1:2" x14ac:dyDescent="0.25">
      <c r="A18" s="58"/>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55"/>
  <sheetViews>
    <sheetView zoomScale="80" zoomScaleNormal="80" workbookViewId="0">
      <selection activeCell="R33" sqref="R33"/>
    </sheetView>
  </sheetViews>
  <sheetFormatPr defaultColWidth="8.7109375" defaultRowHeight="15.75" x14ac:dyDescent="0.25"/>
  <cols>
    <col min="1" max="1" width="5.28515625" style="2" bestFit="1" customWidth="1"/>
    <col min="2" max="2" width="78.42578125" style="30" customWidth="1"/>
    <col min="3" max="3" width="21.28515625" style="30" customWidth="1"/>
    <col min="4" max="4" width="1.5703125" style="30" customWidth="1"/>
    <col min="5" max="5" width="16.7109375" style="30" customWidth="1"/>
    <col min="6" max="6" width="1.5703125" style="30" customWidth="1"/>
    <col min="7" max="7" width="44.7109375" style="30" customWidth="1"/>
    <col min="8" max="9" width="5.28515625" style="30" customWidth="1"/>
    <col min="10" max="10" width="20.42578125" style="30" bestFit="1" customWidth="1"/>
    <col min="11" max="16384" width="8.7109375" style="30"/>
  </cols>
  <sheetData>
    <row r="1" spans="1:12" x14ac:dyDescent="0.25">
      <c r="G1" s="2"/>
      <c r="H1" s="2"/>
    </row>
    <row r="2" spans="1:12" x14ac:dyDescent="0.25">
      <c r="B2" s="538" t="s">
        <v>0</v>
      </c>
      <c r="C2" s="538"/>
      <c r="D2" s="538"/>
      <c r="E2" s="538"/>
      <c r="F2" s="538"/>
      <c r="G2" s="538"/>
      <c r="H2" s="2"/>
    </row>
    <row r="3" spans="1:12" x14ac:dyDescent="0.25">
      <c r="B3" s="538" t="s">
        <v>359</v>
      </c>
      <c r="C3" s="538"/>
      <c r="D3" s="538"/>
      <c r="E3" s="538"/>
      <c r="F3" s="538"/>
      <c r="G3" s="538"/>
      <c r="H3" s="2"/>
    </row>
    <row r="4" spans="1:12" x14ac:dyDescent="0.25">
      <c r="B4" s="538" t="s">
        <v>360</v>
      </c>
      <c r="C4" s="538"/>
      <c r="D4" s="538"/>
      <c r="E4" s="538"/>
      <c r="F4" s="538"/>
      <c r="G4" s="538"/>
      <c r="H4" s="2"/>
    </row>
    <row r="5" spans="1:12" x14ac:dyDescent="0.25">
      <c r="B5" s="540" t="str">
        <f>'Stmt AD'!B5</f>
        <v>Base Period &amp; True-Up Period 12 - Months Ending December 31, xxxx</v>
      </c>
      <c r="C5" s="540"/>
      <c r="D5" s="540"/>
      <c r="E5" s="540"/>
      <c r="F5" s="540"/>
      <c r="G5" s="540"/>
      <c r="H5" s="2"/>
      <c r="J5"/>
      <c r="K5"/>
      <c r="L5"/>
    </row>
    <row r="6" spans="1:12" x14ac:dyDescent="0.25">
      <c r="B6" s="534" t="s">
        <v>4</v>
      </c>
      <c r="C6" s="535"/>
      <c r="D6" s="535"/>
      <c r="E6" s="535"/>
      <c r="F6" s="535"/>
      <c r="G6" s="535"/>
      <c r="H6" s="2"/>
    </row>
    <row r="7" spans="1:12" x14ac:dyDescent="0.25">
      <c r="B7" s="2"/>
      <c r="C7" s="2"/>
      <c r="D7" s="2"/>
      <c r="E7" s="9"/>
      <c r="F7" s="9"/>
      <c r="G7" s="2"/>
      <c r="H7" s="2"/>
    </row>
    <row r="8" spans="1:12" x14ac:dyDescent="0.25">
      <c r="A8" s="2" t="s">
        <v>5</v>
      </c>
      <c r="B8" s="122"/>
      <c r="C8" s="2" t="s">
        <v>234</v>
      </c>
      <c r="D8" s="122"/>
      <c r="E8" s="160"/>
      <c r="F8" s="160"/>
      <c r="G8" s="2"/>
      <c r="H8" s="2" t="s">
        <v>5</v>
      </c>
    </row>
    <row r="9" spans="1:12" x14ac:dyDescent="0.25">
      <c r="A9" s="2" t="s">
        <v>6</v>
      </c>
      <c r="C9" s="394" t="s">
        <v>236</v>
      </c>
      <c r="D9" s="122"/>
      <c r="E9" s="395" t="s">
        <v>7</v>
      </c>
      <c r="F9" s="160"/>
      <c r="G9" s="394" t="s">
        <v>8</v>
      </c>
      <c r="H9" s="2" t="s">
        <v>6</v>
      </c>
    </row>
    <row r="10" spans="1:12" x14ac:dyDescent="0.25">
      <c r="C10" s="122"/>
      <c r="D10" s="122"/>
      <c r="E10" s="160"/>
      <c r="F10" s="160"/>
      <c r="G10" s="2"/>
      <c r="H10" s="2"/>
    </row>
    <row r="11" spans="1:12" x14ac:dyDescent="0.25">
      <c r="A11" s="2">
        <v>1</v>
      </c>
      <c r="B11" s="130" t="s">
        <v>361</v>
      </c>
      <c r="G11" s="2"/>
      <c r="H11" s="2">
        <f>A11</f>
        <v>1</v>
      </c>
    </row>
    <row r="12" spans="1:12" x14ac:dyDescent="0.25">
      <c r="A12" s="2">
        <f>+A11+1</f>
        <v>2</v>
      </c>
      <c r="B12" s="30" t="s">
        <v>362</v>
      </c>
      <c r="C12" s="2" t="s">
        <v>363</v>
      </c>
      <c r="E12" s="39">
        <v>0</v>
      </c>
      <c r="G12" s="2" t="s">
        <v>364</v>
      </c>
      <c r="H12" s="2">
        <f>+H11+1</f>
        <v>2</v>
      </c>
    </row>
    <row r="13" spans="1:12" x14ac:dyDescent="0.25">
      <c r="A13" s="2">
        <f t="shared" ref="A13:A51" si="0">+A12+1</f>
        <v>3</v>
      </c>
      <c r="B13" s="31" t="s">
        <v>921</v>
      </c>
      <c r="E13" s="478">
        <v>0</v>
      </c>
      <c r="G13" s="2" t="s">
        <v>918</v>
      </c>
      <c r="H13" s="2">
        <f t="shared" ref="H13:H51" si="1">+H12+1</f>
        <v>3</v>
      </c>
    </row>
    <row r="14" spans="1:12" x14ac:dyDescent="0.25">
      <c r="A14" s="2">
        <f t="shared" si="0"/>
        <v>4</v>
      </c>
      <c r="B14" s="31" t="s">
        <v>922</v>
      </c>
      <c r="E14" s="478">
        <v>0</v>
      </c>
      <c r="G14" s="43" t="s">
        <v>280</v>
      </c>
      <c r="H14" s="2">
        <f t="shared" si="1"/>
        <v>4</v>
      </c>
    </row>
    <row r="15" spans="1:12" ht="16.5" thickBot="1" x14ac:dyDescent="0.3">
      <c r="A15" s="2">
        <f t="shared" si="0"/>
        <v>5</v>
      </c>
      <c r="B15" s="30" t="s">
        <v>365</v>
      </c>
      <c r="E15" s="78">
        <f>SUM(E12:E14)</f>
        <v>0</v>
      </c>
      <c r="G15" s="2" t="s">
        <v>923</v>
      </c>
      <c r="H15" s="2">
        <f t="shared" si="1"/>
        <v>5</v>
      </c>
      <c r="I15" s="161"/>
    </row>
    <row r="16" spans="1:12" ht="16.5" thickTop="1" x14ac:dyDescent="0.25">
      <c r="A16" s="2">
        <f t="shared" si="0"/>
        <v>6</v>
      </c>
      <c r="E16" s="4"/>
      <c r="H16" s="2">
        <f t="shared" si="1"/>
        <v>6</v>
      </c>
      <c r="I16" s="161"/>
    </row>
    <row r="17" spans="1:10" x14ac:dyDescent="0.25">
      <c r="A17" s="2">
        <f t="shared" si="0"/>
        <v>7</v>
      </c>
      <c r="B17" s="129" t="s">
        <v>366</v>
      </c>
      <c r="E17" s="37"/>
      <c r="G17" s="2"/>
      <c r="H17" s="2">
        <f t="shared" si="1"/>
        <v>7</v>
      </c>
      <c r="I17" s="161"/>
    </row>
    <row r="18" spans="1:10" x14ac:dyDescent="0.25">
      <c r="A18" s="2">
        <f t="shared" si="0"/>
        <v>8</v>
      </c>
      <c r="B18" s="31" t="s">
        <v>367</v>
      </c>
      <c r="C18" s="2" t="s">
        <v>368</v>
      </c>
      <c r="E18" s="39">
        <v>0</v>
      </c>
      <c r="G18" s="2" t="s">
        <v>369</v>
      </c>
      <c r="H18" s="2">
        <f t="shared" si="1"/>
        <v>8</v>
      </c>
      <c r="I18" s="161"/>
    </row>
    <row r="19" spans="1:10" ht="31.5" x14ac:dyDescent="0.25">
      <c r="A19" s="2">
        <f t="shared" si="0"/>
        <v>9</v>
      </c>
      <c r="B19" s="31" t="s">
        <v>924</v>
      </c>
      <c r="E19" s="41">
        <v>0</v>
      </c>
      <c r="G19" s="74" t="s">
        <v>1035</v>
      </c>
      <c r="H19" s="2">
        <f t="shared" si="1"/>
        <v>9</v>
      </c>
      <c r="I19" s="161"/>
    </row>
    <row r="20" spans="1:10" ht="18.75" x14ac:dyDescent="0.25">
      <c r="A20" s="2">
        <f t="shared" si="0"/>
        <v>10</v>
      </c>
      <c r="B20" s="31" t="s">
        <v>925</v>
      </c>
      <c r="E20" s="41">
        <v>0</v>
      </c>
      <c r="G20" s="2" t="s">
        <v>1036</v>
      </c>
      <c r="H20" s="2">
        <f t="shared" si="1"/>
        <v>10</v>
      </c>
      <c r="I20" s="161"/>
      <c r="J20" s="34"/>
    </row>
    <row r="21" spans="1:10" x14ac:dyDescent="0.25">
      <c r="A21" s="2">
        <f t="shared" si="0"/>
        <v>11</v>
      </c>
      <c r="B21" s="31" t="s">
        <v>922</v>
      </c>
      <c r="E21" s="416">
        <v>0</v>
      </c>
      <c r="G21" s="43" t="s">
        <v>280</v>
      </c>
      <c r="H21" s="2">
        <f t="shared" si="1"/>
        <v>11</v>
      </c>
      <c r="I21" s="161"/>
    </row>
    <row r="22" spans="1:10" x14ac:dyDescent="0.25">
      <c r="A22" s="2">
        <f t="shared" si="0"/>
        <v>12</v>
      </c>
      <c r="B22" s="31" t="s">
        <v>370</v>
      </c>
      <c r="E22" s="47">
        <f>SUM(E18:E21)</f>
        <v>0</v>
      </c>
      <c r="G22" s="2" t="s">
        <v>926</v>
      </c>
      <c r="H22" s="2">
        <f t="shared" si="1"/>
        <v>12</v>
      </c>
      <c r="I22" s="161"/>
    </row>
    <row r="23" spans="1:10" x14ac:dyDescent="0.25">
      <c r="A23" s="2">
        <f t="shared" si="0"/>
        <v>13</v>
      </c>
      <c r="B23" s="31" t="s">
        <v>371</v>
      </c>
      <c r="E23" s="37">
        <v>0</v>
      </c>
      <c r="G23" s="2" t="s">
        <v>372</v>
      </c>
      <c r="H23" s="2">
        <f t="shared" si="1"/>
        <v>13</v>
      </c>
      <c r="I23" s="161"/>
    </row>
    <row r="24" spans="1:10" x14ac:dyDescent="0.25">
      <c r="A24" s="2">
        <f t="shared" si="0"/>
        <v>14</v>
      </c>
      <c r="B24" s="31" t="s">
        <v>1137</v>
      </c>
      <c r="E24" s="433">
        <v>0</v>
      </c>
      <c r="G24" s="2" t="s">
        <v>1138</v>
      </c>
      <c r="H24" s="2">
        <f t="shared" si="1"/>
        <v>14</v>
      </c>
      <c r="I24" s="161"/>
    </row>
    <row r="25" spans="1:10" x14ac:dyDescent="0.25">
      <c r="A25" s="2">
        <f t="shared" si="0"/>
        <v>15</v>
      </c>
      <c r="B25" s="31" t="s">
        <v>373</v>
      </c>
      <c r="E25" s="47">
        <f>SUM(E22:E24)</f>
        <v>0</v>
      </c>
      <c r="G25" s="2" t="s">
        <v>466</v>
      </c>
      <c r="H25" s="2">
        <f t="shared" si="1"/>
        <v>15</v>
      </c>
      <c r="I25" s="161"/>
    </row>
    <row r="26" spans="1:10" x14ac:dyDescent="0.25">
      <c r="A26" s="2">
        <f t="shared" si="0"/>
        <v>16</v>
      </c>
      <c r="B26" s="30" t="s">
        <v>262</v>
      </c>
      <c r="E26" s="434">
        <f>IFERROR('Stmt AI'!E25,0)</f>
        <v>0</v>
      </c>
      <c r="G26" s="2" t="s">
        <v>263</v>
      </c>
      <c r="H26" s="2">
        <f t="shared" si="1"/>
        <v>16</v>
      </c>
      <c r="I26" s="161"/>
    </row>
    <row r="27" spans="1:10" x14ac:dyDescent="0.25">
      <c r="A27" s="2">
        <f t="shared" si="0"/>
        <v>17</v>
      </c>
      <c r="B27" s="31" t="s">
        <v>374</v>
      </c>
      <c r="E27" s="418">
        <f>E25*E26</f>
        <v>0</v>
      </c>
      <c r="G27" s="2" t="s">
        <v>1139</v>
      </c>
      <c r="H27" s="2">
        <f t="shared" si="1"/>
        <v>17</v>
      </c>
      <c r="I27" s="161"/>
    </row>
    <row r="28" spans="1:10" x14ac:dyDescent="0.25">
      <c r="A28" s="2">
        <f t="shared" si="0"/>
        <v>18</v>
      </c>
      <c r="B28" s="30" t="s">
        <v>375</v>
      </c>
      <c r="E28" s="37">
        <f>E49*(-E23)</f>
        <v>0</v>
      </c>
      <c r="G28" s="2" t="s">
        <v>1147</v>
      </c>
      <c r="H28" s="2">
        <f t="shared" si="1"/>
        <v>18</v>
      </c>
      <c r="I28" s="161"/>
    </row>
    <row r="29" spans="1:10" x14ac:dyDescent="0.25">
      <c r="A29" s="2">
        <f t="shared" si="0"/>
        <v>19</v>
      </c>
      <c r="B29" s="30" t="s">
        <v>1151</v>
      </c>
      <c r="E29" s="433">
        <f>-E24*E51</f>
        <v>0</v>
      </c>
      <c r="G29" s="74" t="s">
        <v>1150</v>
      </c>
      <c r="H29" s="2">
        <f t="shared" si="1"/>
        <v>19</v>
      </c>
      <c r="I29" s="161"/>
    </row>
    <row r="30" spans="1:10" ht="16.5" thickBot="1" x14ac:dyDescent="0.3">
      <c r="A30" s="2">
        <f t="shared" si="0"/>
        <v>20</v>
      </c>
      <c r="B30" s="31" t="s">
        <v>376</v>
      </c>
      <c r="E30" s="22">
        <f>SUM(E27:E29)</f>
        <v>0</v>
      </c>
      <c r="G30" s="2" t="s">
        <v>1140</v>
      </c>
      <c r="H30" s="2">
        <f t="shared" si="1"/>
        <v>20</v>
      </c>
      <c r="I30" s="161"/>
    </row>
    <row r="31" spans="1:10" ht="16.5" thickTop="1" x14ac:dyDescent="0.25">
      <c r="A31" s="2">
        <f t="shared" si="0"/>
        <v>21</v>
      </c>
      <c r="B31" s="156"/>
      <c r="E31" s="8"/>
      <c r="G31" s="2"/>
      <c r="H31" s="2">
        <f t="shared" si="1"/>
        <v>21</v>
      </c>
      <c r="I31" s="161"/>
    </row>
    <row r="32" spans="1:10" x14ac:dyDescent="0.25">
      <c r="A32" s="2">
        <f t="shared" si="0"/>
        <v>22</v>
      </c>
      <c r="B32" s="129" t="s">
        <v>377</v>
      </c>
      <c r="E32" s="48"/>
      <c r="G32" s="2"/>
      <c r="H32" s="2">
        <f t="shared" si="1"/>
        <v>22</v>
      </c>
      <c r="I32" s="161"/>
    </row>
    <row r="33" spans="1:9" x14ac:dyDescent="0.25">
      <c r="A33" s="2">
        <f t="shared" si="0"/>
        <v>23</v>
      </c>
      <c r="B33" s="31" t="s">
        <v>378</v>
      </c>
      <c r="E33" s="5">
        <f>'Stmt AD'!I35</f>
        <v>0</v>
      </c>
      <c r="G33" s="2" t="s">
        <v>379</v>
      </c>
      <c r="H33" s="2">
        <f t="shared" si="1"/>
        <v>23</v>
      </c>
      <c r="I33" s="161"/>
    </row>
    <row r="34" spans="1:9" x14ac:dyDescent="0.25">
      <c r="A34" s="2">
        <f t="shared" si="0"/>
        <v>24</v>
      </c>
      <c r="B34" s="31" t="s">
        <v>59</v>
      </c>
      <c r="E34" s="77">
        <v>0</v>
      </c>
      <c r="G34" s="2" t="s">
        <v>46</v>
      </c>
      <c r="H34" s="2">
        <f t="shared" si="1"/>
        <v>24</v>
      </c>
      <c r="I34" s="161"/>
    </row>
    <row r="35" spans="1:9" x14ac:dyDescent="0.25">
      <c r="A35" s="2">
        <f t="shared" si="0"/>
        <v>25</v>
      </c>
      <c r="B35" s="31" t="s">
        <v>61</v>
      </c>
      <c r="E35" s="7">
        <f>'Stmt AD'!I39</f>
        <v>0</v>
      </c>
      <c r="G35" s="2" t="s">
        <v>118</v>
      </c>
      <c r="H35" s="2">
        <f t="shared" si="1"/>
        <v>25</v>
      </c>
      <c r="I35" s="161"/>
    </row>
    <row r="36" spans="1:9" x14ac:dyDescent="0.25">
      <c r="A36" s="2">
        <f t="shared" si="0"/>
        <v>26</v>
      </c>
      <c r="B36" s="31" t="s">
        <v>268</v>
      </c>
      <c r="E36" s="391">
        <f>'Stmt AD'!I41</f>
        <v>0</v>
      </c>
      <c r="G36" s="2" t="s">
        <v>119</v>
      </c>
      <c r="H36" s="2">
        <f t="shared" si="1"/>
        <v>26</v>
      </c>
      <c r="I36" s="161"/>
    </row>
    <row r="37" spans="1:9" ht="16.5" thickBot="1" x14ac:dyDescent="0.3">
      <c r="A37" s="2">
        <f t="shared" si="0"/>
        <v>27</v>
      </c>
      <c r="B37" s="31" t="s">
        <v>380</v>
      </c>
      <c r="E37" s="15">
        <f>SUM(E33:E36)</f>
        <v>0</v>
      </c>
      <c r="G37" s="2" t="s">
        <v>1141</v>
      </c>
      <c r="H37" s="2">
        <f t="shared" si="1"/>
        <v>27</v>
      </c>
      <c r="I37" s="161"/>
    </row>
    <row r="38" spans="1:9" ht="16.5" thickTop="1" x14ac:dyDescent="0.25">
      <c r="A38" s="2">
        <f t="shared" si="0"/>
        <v>28</v>
      </c>
      <c r="B38" s="156"/>
      <c r="E38" s="4"/>
      <c r="G38" s="2"/>
      <c r="H38" s="2">
        <f t="shared" si="1"/>
        <v>28</v>
      </c>
      <c r="I38" s="161"/>
    </row>
    <row r="39" spans="1:9" x14ac:dyDescent="0.25">
      <c r="A39" s="2">
        <f t="shared" si="0"/>
        <v>29</v>
      </c>
      <c r="B39" s="31" t="s">
        <v>264</v>
      </c>
      <c r="E39" s="34">
        <f>E33</f>
        <v>0</v>
      </c>
      <c r="G39" s="45" t="s">
        <v>1144</v>
      </c>
      <c r="H39" s="2">
        <f t="shared" si="1"/>
        <v>29</v>
      </c>
      <c r="I39" s="161"/>
    </row>
    <row r="40" spans="1:9" x14ac:dyDescent="0.25">
      <c r="A40" s="2">
        <f t="shared" si="0"/>
        <v>30</v>
      </c>
      <c r="B40" s="31" t="s">
        <v>381</v>
      </c>
      <c r="E40" s="10">
        <f>'Stmt AD'!I11</f>
        <v>0</v>
      </c>
      <c r="G40" s="2" t="s">
        <v>382</v>
      </c>
      <c r="H40" s="2">
        <f t="shared" si="1"/>
        <v>30</v>
      </c>
      <c r="I40" s="161"/>
    </row>
    <row r="41" spans="1:9" x14ac:dyDescent="0.25">
      <c r="A41" s="2">
        <f t="shared" si="0"/>
        <v>31</v>
      </c>
      <c r="B41" s="31" t="s">
        <v>383</v>
      </c>
      <c r="E41" s="77">
        <v>0</v>
      </c>
      <c r="G41" s="2" t="s">
        <v>46</v>
      </c>
      <c r="H41" s="2">
        <f t="shared" si="1"/>
        <v>31</v>
      </c>
      <c r="I41" s="161"/>
    </row>
    <row r="42" spans="1:9" x14ac:dyDescent="0.25">
      <c r="A42" s="2">
        <f t="shared" si="0"/>
        <v>32</v>
      </c>
      <c r="B42" s="31" t="s">
        <v>384</v>
      </c>
      <c r="E42" s="10">
        <f>'Stmt AD'!I17</f>
        <v>0</v>
      </c>
      <c r="G42" s="2" t="s">
        <v>385</v>
      </c>
      <c r="H42" s="2">
        <f t="shared" si="1"/>
        <v>32</v>
      </c>
      <c r="I42" s="161"/>
    </row>
    <row r="43" spans="1:9" x14ac:dyDescent="0.25">
      <c r="A43" s="2">
        <f t="shared" si="0"/>
        <v>33</v>
      </c>
      <c r="B43" s="31" t="s">
        <v>386</v>
      </c>
      <c r="E43" s="10">
        <f>'Stmt AD'!I19</f>
        <v>0</v>
      </c>
      <c r="G43" s="2" t="s">
        <v>387</v>
      </c>
      <c r="H43" s="2">
        <f t="shared" si="1"/>
        <v>33</v>
      </c>
      <c r="I43" s="161"/>
    </row>
    <row r="44" spans="1:9" x14ac:dyDescent="0.25">
      <c r="A44" s="2">
        <f t="shared" si="0"/>
        <v>34</v>
      </c>
      <c r="B44" s="31" t="s">
        <v>59</v>
      </c>
      <c r="E44" s="77">
        <v>0</v>
      </c>
      <c r="G44" s="2" t="s">
        <v>46</v>
      </c>
      <c r="H44" s="2">
        <f t="shared" si="1"/>
        <v>34</v>
      </c>
      <c r="I44" s="161"/>
    </row>
    <row r="45" spans="1:9" x14ac:dyDescent="0.25">
      <c r="A45" s="2">
        <f t="shared" si="0"/>
        <v>35</v>
      </c>
      <c r="B45" s="31" t="s">
        <v>388</v>
      </c>
      <c r="E45" s="10">
        <f>'Stmt AD'!I27</f>
        <v>0</v>
      </c>
      <c r="G45" s="2" t="s">
        <v>389</v>
      </c>
      <c r="H45" s="2">
        <f t="shared" si="1"/>
        <v>35</v>
      </c>
      <c r="I45" s="161"/>
    </row>
    <row r="46" spans="1:9" x14ac:dyDescent="0.25">
      <c r="A46" s="2">
        <f t="shared" si="0"/>
        <v>36</v>
      </c>
      <c r="B46" s="31" t="s">
        <v>390</v>
      </c>
      <c r="E46" s="446">
        <f>'Stmt AD'!I29</f>
        <v>0</v>
      </c>
      <c r="G46" s="2" t="s">
        <v>391</v>
      </c>
      <c r="H46" s="2">
        <f t="shared" si="1"/>
        <v>36</v>
      </c>
      <c r="I46" s="161"/>
    </row>
    <row r="47" spans="1:9" ht="16.5" thickBot="1" x14ac:dyDescent="0.3">
      <c r="A47" s="2">
        <f t="shared" si="0"/>
        <v>37</v>
      </c>
      <c r="B47" s="31" t="s">
        <v>392</v>
      </c>
      <c r="E47" s="78">
        <f>SUM(E39:E46)</f>
        <v>0</v>
      </c>
      <c r="G47" s="2" t="s">
        <v>1142</v>
      </c>
      <c r="H47" s="2">
        <f t="shared" si="1"/>
        <v>37</v>
      </c>
      <c r="I47" s="161"/>
    </row>
    <row r="48" spans="1:9" ht="16.5" thickTop="1" x14ac:dyDescent="0.25">
      <c r="A48" s="2">
        <f t="shared" si="0"/>
        <v>38</v>
      </c>
      <c r="E48" s="57"/>
      <c r="G48" s="2"/>
      <c r="H48" s="2">
        <f t="shared" si="1"/>
        <v>38</v>
      </c>
      <c r="I48" s="161"/>
    </row>
    <row r="49" spans="1:9" ht="16.5" thickBot="1" x14ac:dyDescent="0.3">
      <c r="A49" s="2">
        <f t="shared" si="0"/>
        <v>39</v>
      </c>
      <c r="B49" s="31" t="s">
        <v>393</v>
      </c>
      <c r="E49" s="50">
        <f>IFERROR(E37/E47,0)</f>
        <v>0</v>
      </c>
      <c r="G49" s="2" t="s">
        <v>1143</v>
      </c>
      <c r="H49" s="2">
        <f t="shared" si="1"/>
        <v>39</v>
      </c>
      <c r="I49" s="161"/>
    </row>
    <row r="50" spans="1:9" ht="16.5" thickTop="1" x14ac:dyDescent="0.25">
      <c r="A50" s="2">
        <f t="shared" si="0"/>
        <v>40</v>
      </c>
      <c r="B50" s="31"/>
      <c r="E50" s="25"/>
      <c r="G50" s="2"/>
      <c r="H50" s="2">
        <f t="shared" si="1"/>
        <v>40</v>
      </c>
      <c r="I50" s="161"/>
    </row>
    <row r="51" spans="1:9" ht="16.5" thickBot="1" x14ac:dyDescent="0.3">
      <c r="A51" s="2">
        <f t="shared" si="0"/>
        <v>41</v>
      </c>
      <c r="B51" s="31" t="s">
        <v>1148</v>
      </c>
      <c r="E51" s="50">
        <f>((0.5*E26)+(0.5*'Stmt AD'!I45))</f>
        <v>0</v>
      </c>
      <c r="G51" s="2" t="s">
        <v>1149</v>
      </c>
      <c r="H51" s="2">
        <f t="shared" si="1"/>
        <v>41</v>
      </c>
      <c r="I51" s="161"/>
    </row>
    <row r="52" spans="1:9" ht="16.5" thickTop="1" x14ac:dyDescent="0.25">
      <c r="B52" s="31" t="s">
        <v>1</v>
      </c>
      <c r="E52" s="62"/>
      <c r="G52" s="2"/>
      <c r="H52" s="2"/>
    </row>
    <row r="53" spans="1:9" x14ac:dyDescent="0.25">
      <c r="B53" s="31"/>
      <c r="E53" s="62"/>
      <c r="F53" s="62"/>
      <c r="G53" s="2"/>
      <c r="H53" s="2"/>
    </row>
    <row r="54" spans="1:9" ht="18.75" x14ac:dyDescent="0.25">
      <c r="A54" s="144">
        <v>1</v>
      </c>
      <c r="B54" s="31" t="s">
        <v>394</v>
      </c>
      <c r="H54" s="2"/>
    </row>
    <row r="55" spans="1:9" x14ac:dyDescent="0.25">
      <c r="B55" s="31" t="s">
        <v>395</v>
      </c>
      <c r="E55" s="57"/>
      <c r="F55" s="57"/>
      <c r="G55" s="2"/>
      <c r="H55" s="2"/>
    </row>
  </sheetData>
  <mergeCells count="5">
    <mergeCell ref="B2:G2"/>
    <mergeCell ref="B3:G3"/>
    <mergeCell ref="B4:G4"/>
    <mergeCell ref="B5:G5"/>
    <mergeCell ref="B6:G6"/>
  </mergeCells>
  <printOptions horizontalCentered="1"/>
  <pageMargins left="0.5" right="0.5" top="0.5" bottom="0.5" header="0.25" footer="0.25"/>
  <pageSetup scale="55" orientation="portrait" r:id="rId1"/>
  <headerFooter scaleWithDoc="0">
    <oddFooter>&amp;C&amp;"Times New Roman,Regular"&amp;10&amp;A</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c4548d-ff52-42f9-a254-3bffe5157158">
      <Terms xmlns="http://schemas.microsoft.com/office/infopath/2007/PartnerControls"/>
    </lcf76f155ced4ddcb4097134ff3c332f>
    <TaxCatchAll xmlns="d3533485-01ac-4c85-a144-d07c02817c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AF033832634A47ACBF5D0BC7D2D682" ma:contentTypeVersion="9" ma:contentTypeDescription="Create a new document." ma:contentTypeScope="" ma:versionID="8a9456939c326a8a5424d6c96046d55e">
  <xsd:schema xmlns:xsd="http://www.w3.org/2001/XMLSchema" xmlns:xs="http://www.w3.org/2001/XMLSchema" xmlns:p="http://schemas.microsoft.com/office/2006/metadata/properties" xmlns:ns2="6fc4548d-ff52-42f9-a254-3bffe5157158" xmlns:ns3="d3533485-01ac-4c85-a144-d07c02817ce0" targetNamespace="http://schemas.microsoft.com/office/2006/metadata/properties" ma:root="true" ma:fieldsID="5b5a555ea9c8a33db3630162d45a898b" ns2:_="" ns3:_="">
    <xsd:import namespace="6fc4548d-ff52-42f9-a254-3bffe5157158"/>
    <xsd:import namespace="d3533485-01ac-4c85-a144-d07c02817c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4548d-ff52-42f9-a254-3bffe5157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533485-01ac-4c85-a144-d07c02817ce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9f08b38-53a8-4c16-a8c7-e51cb0eca8e8}" ma:internalName="TaxCatchAll" ma:showField="CatchAllData" ma:web="d3533485-01ac-4c85-a144-d07c02817c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125E5-D8B8-45DB-99CA-EF2AAE465A1F}">
  <ds:schemaRefs>
    <ds:schemaRef ds:uri="http://purl.org/dc/elements/1.1/"/>
    <ds:schemaRef ds:uri="http://schemas.microsoft.com/office/2006/metadata/properties"/>
    <ds:schemaRef ds:uri="http://www.w3.org/XML/1998/namespace"/>
    <ds:schemaRef ds:uri="d3533485-01ac-4c85-a144-d07c02817ce0"/>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6fc4548d-ff52-42f9-a254-3bffe5157158"/>
    <ds:schemaRef ds:uri="http://purl.org/dc/terms/"/>
  </ds:schemaRefs>
</ds:datastoreItem>
</file>

<file path=customXml/itemProps2.xml><?xml version="1.0" encoding="utf-8"?>
<ds:datastoreItem xmlns:ds="http://schemas.openxmlformats.org/officeDocument/2006/customXml" ds:itemID="{FF2DC7F7-9F77-4F1C-BA3A-0E9A83493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4548d-ff52-42f9-a254-3bffe5157158"/>
    <ds:schemaRef ds:uri="d3533485-01ac-4c85-a144-d07c02817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B28AC0-A937-4726-9F01-D09E7304DA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vt:i4>
      </vt:variant>
    </vt:vector>
  </HeadingPairs>
  <TitlesOfParts>
    <vt:vector size="33" baseType="lpstr">
      <vt:lpstr>BK-1 Retail TRR</vt:lpstr>
      <vt:lpstr>BK-2 ISO TRR</vt:lpstr>
      <vt:lpstr>Stmt AD</vt:lpstr>
      <vt:lpstr>Stmt AE</vt:lpstr>
      <vt:lpstr>Stmt AF</vt:lpstr>
      <vt:lpstr>AF-1</vt:lpstr>
      <vt:lpstr>AF-2</vt:lpstr>
      <vt:lpstr>Stmt AG</vt:lpstr>
      <vt:lpstr>Stmt AH</vt:lpstr>
      <vt:lpstr>Stmt AI</vt:lpstr>
      <vt:lpstr>Stmt AJ</vt:lpstr>
      <vt:lpstr>Stmt AK</vt:lpstr>
      <vt:lpstr>Stmt AL</vt:lpstr>
      <vt:lpstr>Stmt AM</vt:lpstr>
      <vt:lpstr>Stmt AQ</vt:lpstr>
      <vt:lpstr>Stmt AR</vt:lpstr>
      <vt:lpstr>AR-1</vt:lpstr>
      <vt:lpstr>Stmt AT</vt:lpstr>
      <vt:lpstr>AT-1</vt:lpstr>
      <vt:lpstr>Stmt AU</vt:lpstr>
      <vt:lpstr>Stmt AV</vt:lpstr>
      <vt:lpstr>Stmt Misc.</vt:lpstr>
      <vt:lpstr>Order 864-1</vt:lpstr>
      <vt:lpstr>Order 864-2</vt:lpstr>
      <vt:lpstr>Order 864-3</vt:lpstr>
      <vt:lpstr>Order 864-4</vt:lpstr>
      <vt:lpstr>True-Up</vt:lpstr>
      <vt:lpstr>Interest TU BP</vt:lpstr>
      <vt:lpstr>Interest TU CY</vt:lpstr>
      <vt:lpstr>TOX Stmt AF Proration</vt:lpstr>
      <vt:lpstr>Summary of HV-LV Splits</vt:lpstr>
      <vt:lpstr>'BK-1 Retail TRR'!Print_Area</vt:lpstr>
      <vt:lpstr>'BK-2 ISO TRR'!Print_Area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Pham, Jenny L.</cp:lastModifiedBy>
  <cp:revision/>
  <cp:lastPrinted>2024-10-28T23:39:10Z</cp:lastPrinted>
  <dcterms:created xsi:type="dcterms:W3CDTF">2016-08-29T13:22:03Z</dcterms:created>
  <dcterms:modified xsi:type="dcterms:W3CDTF">2024-10-29T00:45:04Z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0x01010020AF033832634A47ACBF5D0BC7D2D682</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Order">
    <vt:r8>1314200</vt:r8>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_ExtendedDescription">
    <vt:lpwstr/>
  </property>
</Properties>
</file>