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0/TO5-Cycle 3 Formula Rate Filing/December Filing/"/>
    </mc:Choice>
  </mc:AlternateContent>
  <xr:revisionPtr revIDLastSave="5" documentId="13_ncr:1_{65B163A1-9F11-48AD-A45E-770572F9151F}" xr6:coauthVersionLast="45" xr6:coauthVersionMax="45" xr10:uidLastSave="{DE400EFB-7F91-40E9-8DA2-ABA0B921FE62}"/>
  <bookViews>
    <workbookView xWindow="-98" yWindow="-98" windowWidth="19396" windowHeight="10395" tabRatio="891" xr2:uid="{00000000-000D-0000-FFFF-FFFF00000000}"/>
  </bookViews>
  <sheets>
    <sheet name="BK-1 Retail TRR" sheetId="132" r:id="rId1"/>
    <sheet name="BK-2 ISO TRR" sheetId="133" r:id="rId2"/>
    <sheet name="Stmt AD" sheetId="2" r:id="rId3"/>
    <sheet name="AD-1" sheetId="4" r:id="rId4"/>
    <sheet name="AD-2" sheetId="5" r:id="rId5"/>
    <sheet name="AD-3" sheetId="6" r:id="rId6"/>
    <sheet name="AD-4" sheetId="7" r:id="rId7"/>
    <sheet name="AD-5" sheetId="8" r:id="rId8"/>
    <sheet name="AD-6" sheetId="9" r:id="rId9"/>
    <sheet name="AD-6A" sheetId="10" r:id="rId10"/>
    <sheet name="AD-6B" sheetId="11" r:id="rId11"/>
    <sheet name="AD-7" sheetId="12" r:id="rId12"/>
    <sheet name="AD-8" sheetId="3" r:id="rId13"/>
    <sheet name="AD-9" sheetId="13" r:id="rId14"/>
    <sheet name="AD-10" sheetId="14" r:id="rId15"/>
    <sheet name="Stmt AE" sheetId="22" r:id="rId16"/>
    <sheet name="AE-1" sheetId="23" r:id="rId17"/>
    <sheet name="AE-1A" sheetId="136" r:id="rId18"/>
    <sheet name="AE-1B" sheetId="24" r:id="rId19"/>
    <sheet name="AE-2" sheetId="25" r:id="rId20"/>
    <sheet name="AE-3" sheetId="26" r:id="rId21"/>
    <sheet name="AE-4" sheetId="27" r:id="rId22"/>
    <sheet name="AE-5" sheetId="30" r:id="rId23"/>
    <sheet name="Stmt AF" sheetId="34" r:id="rId24"/>
    <sheet name="AF-1" sheetId="152" r:id="rId25"/>
    <sheet name="AF-2" sheetId="151" r:id="rId26"/>
    <sheet name="AF-3" sheetId="36" r:id="rId27"/>
    <sheet name="Stmt AG" sheetId="38" r:id="rId28"/>
    <sheet name="AG-1" sheetId="109" r:id="rId29"/>
    <sheet name="AG-1A" sheetId="135" r:id="rId30"/>
    <sheet name="Stmt AH" sheetId="40" r:id="rId31"/>
    <sheet name="AH-1" sheetId="41" r:id="rId32"/>
    <sheet name="AH-2" sheetId="42" r:id="rId33"/>
    <sheet name="Stmt AI" sheetId="45" r:id="rId34"/>
    <sheet name="Stmt AJ" sheetId="46" r:id="rId35"/>
    <sheet name="AJ-1" sheetId="47" r:id="rId36"/>
    <sheet name="AJ-1A" sheetId="48" r:id="rId37"/>
    <sheet name="AJ-1B" sheetId="49" r:id="rId38"/>
    <sheet name="AJ-2" sheetId="52" r:id="rId39"/>
    <sheet name="AJ-2A" sheetId="53" r:id="rId40"/>
    <sheet name="AJ-3" sheetId="56" r:id="rId41"/>
    <sheet name="AJ-3A" sheetId="57" r:id="rId42"/>
    <sheet name="AJ-4" sheetId="59" r:id="rId43"/>
    <sheet name="AJ-4A" sheetId="61" r:id="rId44"/>
    <sheet name="AJ-5" sheetId="63" r:id="rId45"/>
    <sheet name="AJ-6" sheetId="65" r:id="rId46"/>
    <sheet name="AJ-7" sheetId="64" r:id="rId47"/>
    <sheet name="Stmt AK" sheetId="66" r:id="rId48"/>
    <sheet name="Stmt AL" sheetId="69" r:id="rId49"/>
    <sheet name="AL-1" sheetId="70" r:id="rId50"/>
    <sheet name="AL-2" sheetId="71" r:id="rId51"/>
    <sheet name="Stmt AM" sheetId="72" r:id="rId52"/>
    <sheet name="AM-1" sheetId="73" r:id="rId53"/>
    <sheet name="Stmt AQ" sheetId="74" r:id="rId54"/>
    <sheet name="Stmt AR" sheetId="75" r:id="rId55"/>
    <sheet name="AR-1" sheetId="153" r:id="rId56"/>
    <sheet name="Stmt AU" sheetId="77" r:id="rId57"/>
    <sheet name="AU-1" sheetId="79" r:id="rId58"/>
    <sheet name="Stmt AV" sheetId="82" r:id="rId59"/>
    <sheet name="AV-1A" sheetId="84" r:id="rId60"/>
    <sheet name="AV-1B" sheetId="113" r:id="rId61"/>
    <sheet name="Stmt Misc." sheetId="137" r:id="rId62"/>
    <sheet name="Misc.-1" sheetId="156" r:id="rId63"/>
    <sheet name="Misc.-1.1" sheetId="158" r:id="rId64"/>
    <sheet name="Order 864-1" sheetId="173" r:id="rId65"/>
    <sheet name="Order 864-2" sheetId="172" r:id="rId66"/>
    <sheet name="Order 864-3" sheetId="171" r:id="rId67"/>
    <sheet name="Order 864-4" sheetId="170" r:id="rId68"/>
    <sheet name="True-Up" sheetId="140" r:id="rId69"/>
    <sheet name="Interest TU BP" sheetId="141" r:id="rId70"/>
    <sheet name="Interest TU CY" sheetId="142" r:id="rId71"/>
    <sheet name="TU BTRR Adj Workpaper" sheetId="163" r:id="rId72"/>
    <sheet name="TO5 True-Up BK-1" sheetId="166" r:id="rId73"/>
    <sheet name="TO5 Stmt AF Proration" sheetId="167" r:id="rId74"/>
    <sheet name="True-Up Stmt AV" sheetId="168" r:id="rId75"/>
    <sheet name="TO4 True-Up BK-1" sheetId="144" r:id="rId76"/>
    <sheet name="TO4 Stmt AF Proration" sheetId="157" r:id="rId77"/>
    <sheet name="TO4 Stmt AF" sheetId="145" r:id="rId78"/>
    <sheet name="TO4 AF-1" sheetId="154" r:id="rId79"/>
    <sheet name="TO4 AF-2" sheetId="155" r:id="rId80"/>
    <sheet name="TO4 AF-3" sheetId="147" r:id="rId81"/>
    <sheet name="TO4 Stmt AG" sheetId="148" r:id="rId82"/>
    <sheet name="TO4 AG-1" sheetId="149" r:id="rId83"/>
    <sheet name="TO4 Stmt AV" sheetId="150" r:id="rId84"/>
    <sheet name="HV-LV Plant Study" sheetId="86" r:id="rId85"/>
    <sheet name="Summary of HV-LV Splits" sheetId="118" r:id="rId86"/>
    <sheet name="ET Forecast Capital Additions" sheetId="116" r:id="rId87"/>
    <sheet name="General &amp; Common Plant Addition" sheetId="117" r:id="rId88"/>
    <sheet name="Incentive Transmission Plant" sheetId="119" r:id="rId89"/>
    <sheet name="Incentive CWIP-A" sheetId="120" r:id="rId90"/>
    <sheet name="Incentive CWIP-B" sheetId="121" r:id="rId91"/>
  </sheets>
  <externalReferences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</externalReferences>
  <definedNames>
    <definedName name="____May2007" localSheetId="64" hidden="1">{"2002Frcst","05Month",FALSE,"Frcst Format 2002"}</definedName>
    <definedName name="____May2007" localSheetId="65" hidden="1">{"2002Frcst","05Month",FALSE,"Frcst Format 2002"}</definedName>
    <definedName name="____May2007" localSheetId="66" hidden="1">{"2002Frcst","05Month",FALSE,"Frcst Format 2002"}</definedName>
    <definedName name="____May2007" localSheetId="67" hidden="1">{"2002Frcst","05Month",FALSE,"Frcst Format 2002"}</definedName>
    <definedName name="____May2007" hidden="1">{"2002Frcst","05Month",FALSE,"Frcst Format 2002"}</definedName>
    <definedName name="___Dec05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localSheetId="64" hidden="1">{"2002Frcst","05Month",FALSE,"Frcst Format 2002"}</definedName>
    <definedName name="___May2007" localSheetId="65" hidden="1">{"2002Frcst","05Month",FALSE,"Frcst Format 2002"}</definedName>
    <definedName name="___May2007" localSheetId="66" hidden="1">{"2002Frcst","05Month",FALSE,"Frcst Format 2002"}</definedName>
    <definedName name="___May2007" localSheetId="67" hidden="1">{"2002Frcst","05Month",FALSE,"Frcst Format 2002"}</definedName>
    <definedName name="___May2007" hidden="1">{"2002Frcst","05Month",FALSE,"Frcst Format 2002"}</definedName>
    <definedName name="__123Graph_A" localSheetId="17" hidden="1">[1]reports!#REF!</definedName>
    <definedName name="__123Graph_A" localSheetId="25" hidden="1">[1]reports!#REF!</definedName>
    <definedName name="__123Graph_A" localSheetId="55" hidden="1">[1]reports!#REF!</definedName>
    <definedName name="__123Graph_A" localSheetId="0" hidden="1">[1]reports!#REF!</definedName>
    <definedName name="__123Graph_A" localSheetId="1" hidden="1">[1]reports!#REF!</definedName>
    <definedName name="__123Graph_A" localSheetId="69" hidden="1">[2]reports!#REF!</definedName>
    <definedName name="__123Graph_A" localSheetId="70" hidden="1">[2]reports!#REF!</definedName>
    <definedName name="__123Graph_A" localSheetId="62" hidden="1">[1]reports!#REF!</definedName>
    <definedName name="__123Graph_A" localSheetId="63" hidden="1">[1]reports!#REF!</definedName>
    <definedName name="__123Graph_A" localSheetId="64" hidden="1">'[3]Annuity Plan'!#REF!</definedName>
    <definedName name="__123Graph_A" localSheetId="65" hidden="1">'[3]Annuity Plan'!#REF!</definedName>
    <definedName name="__123Graph_A" localSheetId="66" hidden="1">'[3]Annuity Plan'!#REF!</definedName>
    <definedName name="__123Graph_A" localSheetId="67" hidden="1">'[3]Annuity Plan'!#REF!</definedName>
    <definedName name="__123Graph_A" localSheetId="47" hidden="1">[1]reports!#REF!</definedName>
    <definedName name="__123Graph_A" localSheetId="56" hidden="1">[4]reports!#REF!</definedName>
    <definedName name="__123Graph_A" localSheetId="58" hidden="1">[1]reports!#REF!</definedName>
    <definedName name="__123Graph_A" localSheetId="78" hidden="1">[1]reports!#REF!</definedName>
    <definedName name="__123Graph_A" localSheetId="79" hidden="1">[1]reports!#REF!</definedName>
    <definedName name="__123Graph_A" localSheetId="80" hidden="1">[1]reports!#REF!</definedName>
    <definedName name="__123Graph_A" localSheetId="82" hidden="1">[1]reports!#REF!</definedName>
    <definedName name="__123Graph_A" localSheetId="77" hidden="1">[1]reports!#REF!</definedName>
    <definedName name="__123Graph_A" localSheetId="81" hidden="1">[1]reports!#REF!</definedName>
    <definedName name="__123Graph_A" localSheetId="83" hidden="1">[1]reports!#REF!</definedName>
    <definedName name="__123Graph_A" localSheetId="73" hidden="1">[1]reports!#REF!</definedName>
    <definedName name="__123Graph_A" localSheetId="72" hidden="1">[1]reports!#REF!</definedName>
    <definedName name="__123Graph_A" localSheetId="68" hidden="1">[2]reports!#REF!</definedName>
    <definedName name="__123Graph_A" localSheetId="74" hidden="1">[1]reports!#REF!</definedName>
    <definedName name="__123Graph_A" localSheetId="71" hidden="1">[2]reports!#REF!</definedName>
    <definedName name="__123Graph_A" hidden="1">[1]reports!#REF!</definedName>
    <definedName name="__123Graph_AGraph2" localSheetId="17" hidden="1">'[5]Annuity Plan'!#REF!</definedName>
    <definedName name="__123Graph_AGraph2" localSheetId="25" hidden="1">'[5]Annuity Plan'!#REF!</definedName>
    <definedName name="__123Graph_AGraph2" localSheetId="55" hidden="1">'[5]Annuity Plan'!#REF!</definedName>
    <definedName name="__123Graph_AGraph2" localSheetId="0" hidden="1">'[5]Annuity Plan'!#REF!</definedName>
    <definedName name="__123Graph_AGraph2" localSheetId="1" hidden="1">'[5]Annuity Plan'!#REF!</definedName>
    <definedName name="__123Graph_AGraph2" localSheetId="62" hidden="1">'[5]Annuity Plan'!#REF!</definedName>
    <definedName name="__123Graph_AGraph2" localSheetId="63" hidden="1">'[5]Annuity Plan'!#REF!</definedName>
    <definedName name="__123Graph_AGraph2" localSheetId="64" hidden="1">'[3]Annuity Plan'!#REF!</definedName>
    <definedName name="__123Graph_AGraph2" localSheetId="65" hidden="1">'[3]Annuity Plan'!#REF!</definedName>
    <definedName name="__123Graph_AGraph2" localSheetId="66" hidden="1">'[3]Annuity Plan'!#REF!</definedName>
    <definedName name="__123Graph_AGraph2" localSheetId="67" hidden="1">'[3]Annuity Plan'!#REF!</definedName>
    <definedName name="__123Graph_AGraph2" localSheetId="78" hidden="1">'[5]Annuity Plan'!#REF!</definedName>
    <definedName name="__123Graph_AGraph2" localSheetId="79" hidden="1">'[5]Annuity Plan'!#REF!</definedName>
    <definedName name="__123Graph_AGraph2" localSheetId="80" hidden="1">'[5]Annuity Plan'!#REF!</definedName>
    <definedName name="__123Graph_AGraph2" localSheetId="82" hidden="1">'[5]Annuity Plan'!#REF!</definedName>
    <definedName name="__123Graph_AGraph2" localSheetId="77" hidden="1">'[5]Annuity Plan'!#REF!</definedName>
    <definedName name="__123Graph_AGraph2" localSheetId="81" hidden="1">'[5]Annuity Plan'!#REF!</definedName>
    <definedName name="__123Graph_AGraph2" localSheetId="83" hidden="1">'[5]Annuity Plan'!#REF!</definedName>
    <definedName name="__123Graph_AGraph2" localSheetId="73" hidden="1">'[5]Annuity Plan'!#REF!</definedName>
    <definedName name="__123Graph_AGraph2" localSheetId="72" hidden="1">'[5]Annuity Plan'!#REF!</definedName>
    <definedName name="__123Graph_AGraph2" localSheetId="74" hidden="1">'[5]Annuity Plan'!#REF!</definedName>
    <definedName name="__123Graph_AGraph2" hidden="1">'[5]Annuity Plan'!#REF!</definedName>
    <definedName name="__123Graph_AGraph4" localSheetId="17" hidden="1">'[5]Annuity Plan'!#REF!</definedName>
    <definedName name="__123Graph_AGraph4" localSheetId="25" hidden="1">'[5]Annuity Plan'!#REF!</definedName>
    <definedName name="__123Graph_AGraph4" localSheetId="55" hidden="1">'[5]Annuity Plan'!#REF!</definedName>
    <definedName name="__123Graph_AGraph4" localSheetId="0" hidden="1">'[5]Annuity Plan'!#REF!</definedName>
    <definedName name="__123Graph_AGraph4" localSheetId="1" hidden="1">'[5]Annuity Plan'!#REF!</definedName>
    <definedName name="__123Graph_AGraph4" localSheetId="62" hidden="1">'[5]Annuity Plan'!#REF!</definedName>
    <definedName name="__123Graph_AGraph4" localSheetId="63" hidden="1">'[5]Annuity Plan'!#REF!</definedName>
    <definedName name="__123Graph_AGraph4" localSheetId="64" hidden="1">'[3]Annuity Plan'!#REF!</definedName>
    <definedName name="__123Graph_AGraph4" localSheetId="65" hidden="1">'[3]Annuity Plan'!#REF!</definedName>
    <definedName name="__123Graph_AGraph4" localSheetId="66" hidden="1">'[3]Annuity Plan'!#REF!</definedName>
    <definedName name="__123Graph_AGraph4" localSheetId="67" hidden="1">'[3]Annuity Plan'!#REF!</definedName>
    <definedName name="__123Graph_AGraph4" localSheetId="78" hidden="1">'[5]Annuity Plan'!#REF!</definedName>
    <definedName name="__123Graph_AGraph4" localSheetId="79" hidden="1">'[5]Annuity Plan'!#REF!</definedName>
    <definedName name="__123Graph_AGraph4" localSheetId="80" hidden="1">'[5]Annuity Plan'!#REF!</definedName>
    <definedName name="__123Graph_AGraph4" localSheetId="82" hidden="1">'[5]Annuity Plan'!#REF!</definedName>
    <definedName name="__123Graph_AGraph4" localSheetId="77" hidden="1">'[5]Annuity Plan'!#REF!</definedName>
    <definedName name="__123Graph_AGraph4" localSheetId="81" hidden="1">'[5]Annuity Plan'!#REF!</definedName>
    <definedName name="__123Graph_AGraph4" localSheetId="83" hidden="1">'[5]Annuity Plan'!#REF!</definedName>
    <definedName name="__123Graph_AGraph4" localSheetId="73" hidden="1">'[5]Annuity Plan'!#REF!</definedName>
    <definedName name="__123Graph_AGraph4" localSheetId="72" hidden="1">'[5]Annuity Plan'!#REF!</definedName>
    <definedName name="__123Graph_AGraph4" localSheetId="74" hidden="1">'[5]Annuity Plan'!#REF!</definedName>
    <definedName name="__123Graph_AGraph4" hidden="1">'[5]Annuity Plan'!#REF!</definedName>
    <definedName name="__123Graph_B" localSheetId="17" hidden="1">[1]reports!#REF!</definedName>
    <definedName name="__123Graph_B" localSheetId="25" hidden="1">[1]reports!#REF!</definedName>
    <definedName name="__123Graph_B" localSheetId="55" hidden="1">[1]reports!#REF!</definedName>
    <definedName name="__123Graph_B" localSheetId="0" hidden="1">[1]reports!#REF!</definedName>
    <definedName name="__123Graph_B" localSheetId="1" hidden="1">[1]reports!#REF!</definedName>
    <definedName name="__123Graph_B" localSheetId="69" hidden="1">[2]reports!#REF!</definedName>
    <definedName name="__123Graph_B" localSheetId="70" hidden="1">[2]reports!#REF!</definedName>
    <definedName name="__123Graph_B" localSheetId="62" hidden="1">[1]reports!#REF!</definedName>
    <definedName name="__123Graph_B" localSheetId="63" hidden="1">[1]reports!#REF!</definedName>
    <definedName name="__123Graph_B" localSheetId="64" hidden="1">'[6]09-98'!#REF!</definedName>
    <definedName name="__123Graph_B" localSheetId="65" hidden="1">'[6]09-98'!#REF!</definedName>
    <definedName name="__123Graph_B" localSheetId="66" hidden="1">'[6]09-98'!#REF!</definedName>
    <definedName name="__123Graph_B" localSheetId="67" hidden="1">'[6]09-98'!#REF!</definedName>
    <definedName name="__123Graph_B" localSheetId="47" hidden="1">[1]reports!#REF!</definedName>
    <definedName name="__123Graph_B" localSheetId="56" hidden="1">[4]reports!#REF!</definedName>
    <definedName name="__123Graph_B" localSheetId="58" hidden="1">[1]reports!#REF!</definedName>
    <definedName name="__123Graph_B" localSheetId="78" hidden="1">[1]reports!#REF!</definedName>
    <definedName name="__123Graph_B" localSheetId="79" hidden="1">[1]reports!#REF!</definedName>
    <definedName name="__123Graph_B" localSheetId="80" hidden="1">[1]reports!#REF!</definedName>
    <definedName name="__123Graph_B" localSheetId="82" hidden="1">[1]reports!#REF!</definedName>
    <definedName name="__123Graph_B" localSheetId="77" hidden="1">[1]reports!#REF!</definedName>
    <definedName name="__123Graph_B" localSheetId="81" hidden="1">[1]reports!#REF!</definedName>
    <definedName name="__123Graph_B" localSheetId="83" hidden="1">[1]reports!#REF!</definedName>
    <definedName name="__123Graph_B" localSheetId="73" hidden="1">[1]reports!#REF!</definedName>
    <definedName name="__123Graph_B" localSheetId="72" hidden="1">[1]reports!#REF!</definedName>
    <definedName name="__123Graph_B" localSheetId="68" hidden="1">[2]reports!#REF!</definedName>
    <definedName name="__123Graph_B" localSheetId="74" hidden="1">[1]reports!#REF!</definedName>
    <definedName name="__123Graph_B" localSheetId="71" hidden="1">[2]reports!#REF!</definedName>
    <definedName name="__123Graph_B" hidden="1">[1]reports!#REF!</definedName>
    <definedName name="__123Graph_C" localSheetId="17" hidden="1">[1]reports!#REF!</definedName>
    <definedName name="__123Graph_C" localSheetId="25" hidden="1">[1]reports!#REF!</definedName>
    <definedName name="__123Graph_C" localSheetId="55" hidden="1">[1]reports!#REF!</definedName>
    <definedName name="__123Graph_C" localSheetId="0" hidden="1">[1]reports!#REF!</definedName>
    <definedName name="__123Graph_C" localSheetId="1" hidden="1">[1]reports!#REF!</definedName>
    <definedName name="__123Graph_C" localSheetId="69" hidden="1">[2]reports!#REF!</definedName>
    <definedName name="__123Graph_C" localSheetId="70" hidden="1">[2]reports!#REF!</definedName>
    <definedName name="__123Graph_C" localSheetId="62" hidden="1">[1]reports!#REF!</definedName>
    <definedName name="__123Graph_C" localSheetId="63" hidden="1">[1]reports!#REF!</definedName>
    <definedName name="__123Graph_C" localSheetId="47" hidden="1">[1]reports!#REF!</definedName>
    <definedName name="__123Graph_C" localSheetId="56" hidden="1">[4]reports!#REF!</definedName>
    <definedName name="__123Graph_C" localSheetId="58" hidden="1">[1]reports!#REF!</definedName>
    <definedName name="__123Graph_C" localSheetId="78" hidden="1">[1]reports!#REF!</definedName>
    <definedName name="__123Graph_C" localSheetId="79" hidden="1">[1]reports!#REF!</definedName>
    <definedName name="__123Graph_C" localSheetId="80" hidden="1">[1]reports!#REF!</definedName>
    <definedName name="__123Graph_C" localSheetId="82" hidden="1">[1]reports!#REF!</definedName>
    <definedName name="__123Graph_C" localSheetId="77" hidden="1">[1]reports!#REF!</definedName>
    <definedName name="__123Graph_C" localSheetId="81" hidden="1">[1]reports!#REF!</definedName>
    <definedName name="__123Graph_C" localSheetId="83" hidden="1">[1]reports!#REF!</definedName>
    <definedName name="__123Graph_C" localSheetId="73" hidden="1">[1]reports!#REF!</definedName>
    <definedName name="__123Graph_C" localSheetId="72" hidden="1">[1]reports!#REF!</definedName>
    <definedName name="__123Graph_C" localSheetId="68" hidden="1">[2]reports!#REF!</definedName>
    <definedName name="__123Graph_C" localSheetId="74" hidden="1">[1]reports!#REF!</definedName>
    <definedName name="__123Graph_C" localSheetId="71" hidden="1">[2]reports!#REF!</definedName>
    <definedName name="__123Graph_C" hidden="1">[1]reports!#REF!</definedName>
    <definedName name="__123Graph_CCHART1" localSheetId="17" hidden="1">[7]A!#REF!</definedName>
    <definedName name="__123Graph_CCHART1" localSheetId="25" hidden="1">[7]A!#REF!</definedName>
    <definedName name="__123Graph_CCHART1" localSheetId="55" hidden="1">[7]A!#REF!</definedName>
    <definedName name="__123Graph_CCHART1" localSheetId="0" hidden="1">[7]A!#REF!</definedName>
    <definedName name="__123Graph_CCHART1" localSheetId="1" hidden="1">[7]A!#REF!</definedName>
    <definedName name="__123Graph_CCHART1" localSheetId="62" hidden="1">[7]A!#REF!</definedName>
    <definedName name="__123Graph_CCHART1" localSheetId="63" hidden="1">[7]A!#REF!</definedName>
    <definedName name="__123Graph_CCHART1" localSheetId="64" hidden="1">[8]A!#REF!</definedName>
    <definedName name="__123Graph_CCHART1" localSheetId="65" hidden="1">[8]A!#REF!</definedName>
    <definedName name="__123Graph_CCHART1" localSheetId="66" hidden="1">[8]A!#REF!</definedName>
    <definedName name="__123Graph_CCHART1" localSheetId="67" hidden="1">[8]A!#REF!</definedName>
    <definedName name="__123Graph_CCHART1" localSheetId="78" hidden="1">[7]A!#REF!</definedName>
    <definedName name="__123Graph_CCHART1" localSheetId="79" hidden="1">[7]A!#REF!</definedName>
    <definedName name="__123Graph_CCHART1" localSheetId="80" hidden="1">[7]A!#REF!</definedName>
    <definedName name="__123Graph_CCHART1" localSheetId="82" hidden="1">[7]A!#REF!</definedName>
    <definedName name="__123Graph_CCHART1" localSheetId="77" hidden="1">[7]A!#REF!</definedName>
    <definedName name="__123Graph_CCHART1" localSheetId="81" hidden="1">[7]A!#REF!</definedName>
    <definedName name="__123Graph_CCHART1" localSheetId="83" hidden="1">[7]A!#REF!</definedName>
    <definedName name="__123Graph_CCHART1" localSheetId="73" hidden="1">[7]A!#REF!</definedName>
    <definedName name="__123Graph_CCHART1" localSheetId="72" hidden="1">[7]A!#REF!</definedName>
    <definedName name="__123Graph_CCHART1" localSheetId="74" hidden="1">[7]A!#REF!</definedName>
    <definedName name="__123Graph_CCHART1" hidden="1">[7]A!#REF!</definedName>
    <definedName name="__123Graph_CCHART2" localSheetId="17" hidden="1">[7]A!#REF!</definedName>
    <definedName name="__123Graph_CCHART2" localSheetId="25" hidden="1">[7]A!#REF!</definedName>
    <definedName name="__123Graph_CCHART2" localSheetId="55" hidden="1">[7]A!#REF!</definedName>
    <definedName name="__123Graph_CCHART2" localSheetId="0" hidden="1">[7]A!#REF!</definedName>
    <definedName name="__123Graph_CCHART2" localSheetId="1" hidden="1">[7]A!#REF!</definedName>
    <definedName name="__123Graph_CCHART2" localSheetId="62" hidden="1">[7]A!#REF!</definedName>
    <definedName name="__123Graph_CCHART2" localSheetId="63" hidden="1">[7]A!#REF!</definedName>
    <definedName name="__123Graph_CCHART2" localSheetId="64" hidden="1">[8]A!#REF!</definedName>
    <definedName name="__123Graph_CCHART2" localSheetId="65" hidden="1">[8]A!#REF!</definedName>
    <definedName name="__123Graph_CCHART2" localSheetId="66" hidden="1">[8]A!#REF!</definedName>
    <definedName name="__123Graph_CCHART2" localSheetId="67" hidden="1">[8]A!#REF!</definedName>
    <definedName name="__123Graph_CCHART2" localSheetId="78" hidden="1">[7]A!#REF!</definedName>
    <definedName name="__123Graph_CCHART2" localSheetId="79" hidden="1">[7]A!#REF!</definedName>
    <definedName name="__123Graph_CCHART2" localSheetId="80" hidden="1">[7]A!#REF!</definedName>
    <definedName name="__123Graph_CCHART2" localSheetId="82" hidden="1">[7]A!#REF!</definedName>
    <definedName name="__123Graph_CCHART2" localSheetId="77" hidden="1">[7]A!#REF!</definedName>
    <definedName name="__123Graph_CCHART2" localSheetId="81" hidden="1">[7]A!#REF!</definedName>
    <definedName name="__123Graph_CCHART2" localSheetId="83" hidden="1">[7]A!#REF!</definedName>
    <definedName name="__123Graph_CCHART2" localSheetId="73" hidden="1">[7]A!#REF!</definedName>
    <definedName name="__123Graph_CCHART2" localSheetId="72" hidden="1">[7]A!#REF!</definedName>
    <definedName name="__123Graph_CCHART2" localSheetId="74" hidden="1">[7]A!#REF!</definedName>
    <definedName name="__123Graph_CCHART2" hidden="1">[7]A!#REF!</definedName>
    <definedName name="__123Graph_CCHART3" localSheetId="17" hidden="1">[7]A!#REF!</definedName>
    <definedName name="__123Graph_CCHART3" localSheetId="25" hidden="1">[7]A!#REF!</definedName>
    <definedName name="__123Graph_CCHART3" localSheetId="55" hidden="1">[7]A!#REF!</definedName>
    <definedName name="__123Graph_CCHART3" localSheetId="0" hidden="1">[7]A!#REF!</definedName>
    <definedName name="__123Graph_CCHART3" localSheetId="1" hidden="1">[7]A!#REF!</definedName>
    <definedName name="__123Graph_CCHART3" localSheetId="62" hidden="1">[7]A!#REF!</definedName>
    <definedName name="__123Graph_CCHART3" localSheetId="63" hidden="1">[7]A!#REF!</definedName>
    <definedName name="__123Graph_CCHART3" localSheetId="64" hidden="1">[8]A!#REF!</definedName>
    <definedName name="__123Graph_CCHART3" localSheetId="65" hidden="1">[8]A!#REF!</definedName>
    <definedName name="__123Graph_CCHART3" localSheetId="66" hidden="1">[8]A!#REF!</definedName>
    <definedName name="__123Graph_CCHART3" localSheetId="67" hidden="1">[8]A!#REF!</definedName>
    <definedName name="__123Graph_CCHART3" localSheetId="78" hidden="1">[7]A!#REF!</definedName>
    <definedName name="__123Graph_CCHART3" localSheetId="79" hidden="1">[7]A!#REF!</definedName>
    <definedName name="__123Graph_CCHART3" localSheetId="80" hidden="1">[7]A!#REF!</definedName>
    <definedName name="__123Graph_CCHART3" localSheetId="82" hidden="1">[7]A!#REF!</definedName>
    <definedName name="__123Graph_CCHART3" localSheetId="77" hidden="1">[7]A!#REF!</definedName>
    <definedName name="__123Graph_CCHART3" localSheetId="81" hidden="1">[7]A!#REF!</definedName>
    <definedName name="__123Graph_CCHART3" localSheetId="83" hidden="1">[7]A!#REF!</definedName>
    <definedName name="__123Graph_CCHART3" localSheetId="73" hidden="1">[7]A!#REF!</definedName>
    <definedName name="__123Graph_CCHART3" localSheetId="72" hidden="1">[7]A!#REF!</definedName>
    <definedName name="__123Graph_CCHART3" localSheetId="74" hidden="1">[7]A!#REF!</definedName>
    <definedName name="__123Graph_CCHART3" hidden="1">[7]A!#REF!</definedName>
    <definedName name="__123Graph_CCHART4" localSheetId="17" hidden="1">[7]A!#REF!</definedName>
    <definedName name="__123Graph_CCHART4" localSheetId="25" hidden="1">[7]A!#REF!</definedName>
    <definedName name="__123Graph_CCHART4" localSheetId="55" hidden="1">[7]A!#REF!</definedName>
    <definedName name="__123Graph_CCHART4" localSheetId="0" hidden="1">[7]A!#REF!</definedName>
    <definedName name="__123Graph_CCHART4" localSheetId="1" hidden="1">[7]A!#REF!</definedName>
    <definedName name="__123Graph_CCHART4" localSheetId="62" hidden="1">[7]A!#REF!</definedName>
    <definedName name="__123Graph_CCHART4" localSheetId="63" hidden="1">[7]A!#REF!</definedName>
    <definedName name="__123Graph_CCHART4" localSheetId="64" hidden="1">[8]A!#REF!</definedName>
    <definedName name="__123Graph_CCHART4" localSheetId="65" hidden="1">[8]A!#REF!</definedName>
    <definedName name="__123Graph_CCHART4" localSheetId="66" hidden="1">[8]A!#REF!</definedName>
    <definedName name="__123Graph_CCHART4" localSheetId="67" hidden="1">[8]A!#REF!</definedName>
    <definedName name="__123Graph_CCHART4" localSheetId="78" hidden="1">[7]A!#REF!</definedName>
    <definedName name="__123Graph_CCHART4" localSheetId="79" hidden="1">[7]A!#REF!</definedName>
    <definedName name="__123Graph_CCHART4" localSheetId="80" hidden="1">[7]A!#REF!</definedName>
    <definedName name="__123Graph_CCHART4" localSheetId="82" hidden="1">[7]A!#REF!</definedName>
    <definedName name="__123Graph_CCHART4" localSheetId="77" hidden="1">[7]A!#REF!</definedName>
    <definedName name="__123Graph_CCHART4" localSheetId="81" hidden="1">[7]A!#REF!</definedName>
    <definedName name="__123Graph_CCHART4" localSheetId="83" hidden="1">[7]A!#REF!</definedName>
    <definedName name="__123Graph_CCHART4" localSheetId="73" hidden="1">[7]A!#REF!</definedName>
    <definedName name="__123Graph_CCHART4" localSheetId="72" hidden="1">[7]A!#REF!</definedName>
    <definedName name="__123Graph_CCHART4" localSheetId="74" hidden="1">[7]A!#REF!</definedName>
    <definedName name="__123Graph_CCHART4" hidden="1">[7]A!#REF!</definedName>
    <definedName name="__123Graph_CCHART5" localSheetId="17" hidden="1">[7]A!#REF!</definedName>
    <definedName name="__123Graph_CCHART5" localSheetId="25" hidden="1">[7]A!#REF!</definedName>
    <definedName name="__123Graph_CCHART5" localSheetId="55" hidden="1">[7]A!#REF!</definedName>
    <definedName name="__123Graph_CCHART5" localSheetId="0" hidden="1">[7]A!#REF!</definedName>
    <definedName name="__123Graph_CCHART5" localSheetId="1" hidden="1">[7]A!#REF!</definedName>
    <definedName name="__123Graph_CCHART5" localSheetId="62" hidden="1">[7]A!#REF!</definedName>
    <definedName name="__123Graph_CCHART5" localSheetId="63" hidden="1">[7]A!#REF!</definedName>
    <definedName name="__123Graph_CCHART5" localSheetId="64" hidden="1">[8]A!#REF!</definedName>
    <definedName name="__123Graph_CCHART5" localSheetId="65" hidden="1">[8]A!#REF!</definedName>
    <definedName name="__123Graph_CCHART5" localSheetId="66" hidden="1">[8]A!#REF!</definedName>
    <definedName name="__123Graph_CCHART5" localSheetId="67" hidden="1">[8]A!#REF!</definedName>
    <definedName name="__123Graph_CCHART5" localSheetId="78" hidden="1">[7]A!#REF!</definedName>
    <definedName name="__123Graph_CCHART5" localSheetId="79" hidden="1">[7]A!#REF!</definedName>
    <definedName name="__123Graph_CCHART5" localSheetId="80" hidden="1">[7]A!#REF!</definedName>
    <definedName name="__123Graph_CCHART5" localSheetId="82" hidden="1">[7]A!#REF!</definedName>
    <definedName name="__123Graph_CCHART5" localSheetId="77" hidden="1">[7]A!#REF!</definedName>
    <definedName name="__123Graph_CCHART5" localSheetId="81" hidden="1">[7]A!#REF!</definedName>
    <definedName name="__123Graph_CCHART5" localSheetId="83" hidden="1">[7]A!#REF!</definedName>
    <definedName name="__123Graph_CCHART5" localSheetId="73" hidden="1">[7]A!#REF!</definedName>
    <definedName name="__123Graph_CCHART5" localSheetId="72" hidden="1">[7]A!#REF!</definedName>
    <definedName name="__123Graph_CCHART5" localSheetId="74" hidden="1">[7]A!#REF!</definedName>
    <definedName name="__123Graph_CCHART5" hidden="1">[7]A!#REF!</definedName>
    <definedName name="__123Graph_D" localSheetId="17" hidden="1">[1]reports!#REF!</definedName>
    <definedName name="__123Graph_D" localSheetId="25" hidden="1">[1]reports!#REF!</definedName>
    <definedName name="__123Graph_D" localSheetId="55" hidden="1">[1]reports!#REF!</definedName>
    <definedName name="__123Graph_D" localSheetId="0" hidden="1">[1]reports!#REF!</definedName>
    <definedName name="__123Graph_D" localSheetId="1" hidden="1">[1]reports!#REF!</definedName>
    <definedName name="__123Graph_D" localSheetId="69" hidden="1">[2]reports!#REF!</definedName>
    <definedName name="__123Graph_D" localSheetId="70" hidden="1">[2]reports!#REF!</definedName>
    <definedName name="__123Graph_D" localSheetId="62" hidden="1">[1]reports!#REF!</definedName>
    <definedName name="__123Graph_D" localSheetId="63" hidden="1">[1]reports!#REF!</definedName>
    <definedName name="__123Graph_D" localSheetId="47" hidden="1">[1]reports!#REF!</definedName>
    <definedName name="__123Graph_D" localSheetId="56" hidden="1">[4]reports!#REF!</definedName>
    <definedName name="__123Graph_D" localSheetId="58" hidden="1">[1]reports!#REF!</definedName>
    <definedName name="__123Graph_D" localSheetId="78" hidden="1">[1]reports!#REF!</definedName>
    <definedName name="__123Graph_D" localSheetId="79" hidden="1">[1]reports!#REF!</definedName>
    <definedName name="__123Graph_D" localSheetId="80" hidden="1">[1]reports!#REF!</definedName>
    <definedName name="__123Graph_D" localSheetId="82" hidden="1">[1]reports!#REF!</definedName>
    <definedName name="__123Graph_D" localSheetId="77" hidden="1">[1]reports!#REF!</definedName>
    <definedName name="__123Graph_D" localSheetId="81" hidden="1">[1]reports!#REF!</definedName>
    <definedName name="__123Graph_D" localSheetId="83" hidden="1">[1]reports!#REF!</definedName>
    <definedName name="__123Graph_D" localSheetId="73" hidden="1">[1]reports!#REF!</definedName>
    <definedName name="__123Graph_D" localSheetId="72" hidden="1">[1]reports!#REF!</definedName>
    <definedName name="__123Graph_D" localSheetId="68" hidden="1">[2]reports!#REF!</definedName>
    <definedName name="__123Graph_D" localSheetId="74" hidden="1">[1]reports!#REF!</definedName>
    <definedName name="__123Graph_D" localSheetId="71" hidden="1">[2]reports!#REF!</definedName>
    <definedName name="__123Graph_D" hidden="1">[1]reports!#REF!</definedName>
    <definedName name="__123Graph_DCHART1" localSheetId="17" hidden="1">[7]A!#REF!</definedName>
    <definedName name="__123Graph_DCHART1" localSheetId="25" hidden="1">[7]A!#REF!</definedName>
    <definedName name="__123Graph_DCHART1" localSheetId="55" hidden="1">[7]A!#REF!</definedName>
    <definedName name="__123Graph_DCHART1" localSheetId="0" hidden="1">[7]A!#REF!</definedName>
    <definedName name="__123Graph_DCHART1" localSheetId="1" hidden="1">[7]A!#REF!</definedName>
    <definedName name="__123Graph_DCHART1" localSheetId="62" hidden="1">[7]A!#REF!</definedName>
    <definedName name="__123Graph_DCHART1" localSheetId="63" hidden="1">[7]A!#REF!</definedName>
    <definedName name="__123Graph_DCHART1" localSheetId="64" hidden="1">[8]A!#REF!</definedName>
    <definedName name="__123Graph_DCHART1" localSheetId="65" hidden="1">[8]A!#REF!</definedName>
    <definedName name="__123Graph_DCHART1" localSheetId="66" hidden="1">[8]A!#REF!</definedName>
    <definedName name="__123Graph_DCHART1" localSheetId="67" hidden="1">[8]A!#REF!</definedName>
    <definedName name="__123Graph_DCHART1" localSheetId="78" hidden="1">[7]A!#REF!</definedName>
    <definedName name="__123Graph_DCHART1" localSheetId="79" hidden="1">[7]A!#REF!</definedName>
    <definedName name="__123Graph_DCHART1" localSheetId="80" hidden="1">[7]A!#REF!</definedName>
    <definedName name="__123Graph_DCHART1" localSheetId="82" hidden="1">[7]A!#REF!</definedName>
    <definedName name="__123Graph_DCHART1" localSheetId="77" hidden="1">[7]A!#REF!</definedName>
    <definedName name="__123Graph_DCHART1" localSheetId="81" hidden="1">[7]A!#REF!</definedName>
    <definedName name="__123Graph_DCHART1" localSheetId="83" hidden="1">[7]A!#REF!</definedName>
    <definedName name="__123Graph_DCHART1" localSheetId="73" hidden="1">[7]A!#REF!</definedName>
    <definedName name="__123Graph_DCHART1" localSheetId="72" hidden="1">[7]A!#REF!</definedName>
    <definedName name="__123Graph_DCHART1" localSheetId="74" hidden="1">[7]A!#REF!</definedName>
    <definedName name="__123Graph_DCHART1" hidden="1">[7]A!#REF!</definedName>
    <definedName name="__123Graph_DCHART2" localSheetId="17" hidden="1">[7]A!#REF!</definedName>
    <definedName name="__123Graph_DCHART2" localSheetId="25" hidden="1">[7]A!#REF!</definedName>
    <definedName name="__123Graph_DCHART2" localSheetId="55" hidden="1">[7]A!#REF!</definedName>
    <definedName name="__123Graph_DCHART2" localSheetId="0" hidden="1">[7]A!#REF!</definedName>
    <definedName name="__123Graph_DCHART2" localSheetId="1" hidden="1">[7]A!#REF!</definedName>
    <definedName name="__123Graph_DCHART2" localSheetId="62" hidden="1">[7]A!#REF!</definedName>
    <definedName name="__123Graph_DCHART2" localSheetId="63" hidden="1">[7]A!#REF!</definedName>
    <definedName name="__123Graph_DCHART2" localSheetId="64" hidden="1">[8]A!#REF!</definedName>
    <definedName name="__123Graph_DCHART2" localSheetId="65" hidden="1">[8]A!#REF!</definedName>
    <definedName name="__123Graph_DCHART2" localSheetId="66" hidden="1">[8]A!#REF!</definedName>
    <definedName name="__123Graph_DCHART2" localSheetId="67" hidden="1">[8]A!#REF!</definedName>
    <definedName name="__123Graph_DCHART2" localSheetId="78" hidden="1">[7]A!#REF!</definedName>
    <definedName name="__123Graph_DCHART2" localSheetId="79" hidden="1">[7]A!#REF!</definedName>
    <definedName name="__123Graph_DCHART2" localSheetId="80" hidden="1">[7]A!#REF!</definedName>
    <definedName name="__123Graph_DCHART2" localSheetId="82" hidden="1">[7]A!#REF!</definedName>
    <definedName name="__123Graph_DCHART2" localSheetId="77" hidden="1">[7]A!#REF!</definedName>
    <definedName name="__123Graph_DCHART2" localSheetId="81" hidden="1">[7]A!#REF!</definedName>
    <definedName name="__123Graph_DCHART2" localSheetId="83" hidden="1">[7]A!#REF!</definedName>
    <definedName name="__123Graph_DCHART2" localSheetId="73" hidden="1">[7]A!#REF!</definedName>
    <definedName name="__123Graph_DCHART2" localSheetId="72" hidden="1">[7]A!#REF!</definedName>
    <definedName name="__123Graph_DCHART2" localSheetId="74" hidden="1">[7]A!#REF!</definedName>
    <definedName name="__123Graph_DCHART2" hidden="1">[7]A!#REF!</definedName>
    <definedName name="__123Graph_DCHART3" localSheetId="17" hidden="1">[7]A!#REF!</definedName>
    <definedName name="__123Graph_DCHART3" localSheetId="25" hidden="1">[7]A!#REF!</definedName>
    <definedName name="__123Graph_DCHART3" localSheetId="55" hidden="1">[7]A!#REF!</definedName>
    <definedName name="__123Graph_DCHART3" localSheetId="0" hidden="1">[7]A!#REF!</definedName>
    <definedName name="__123Graph_DCHART3" localSheetId="1" hidden="1">[7]A!#REF!</definedName>
    <definedName name="__123Graph_DCHART3" localSheetId="62" hidden="1">[7]A!#REF!</definedName>
    <definedName name="__123Graph_DCHART3" localSheetId="63" hidden="1">[7]A!#REF!</definedName>
    <definedName name="__123Graph_DCHART3" localSheetId="64" hidden="1">[8]A!#REF!</definedName>
    <definedName name="__123Graph_DCHART3" localSheetId="65" hidden="1">[8]A!#REF!</definedName>
    <definedName name="__123Graph_DCHART3" localSheetId="66" hidden="1">[8]A!#REF!</definedName>
    <definedName name="__123Graph_DCHART3" localSheetId="67" hidden="1">[8]A!#REF!</definedName>
    <definedName name="__123Graph_DCHART3" localSheetId="78" hidden="1">[7]A!#REF!</definedName>
    <definedName name="__123Graph_DCHART3" localSheetId="79" hidden="1">[7]A!#REF!</definedName>
    <definedName name="__123Graph_DCHART3" localSheetId="80" hidden="1">[7]A!#REF!</definedName>
    <definedName name="__123Graph_DCHART3" localSheetId="82" hidden="1">[7]A!#REF!</definedName>
    <definedName name="__123Graph_DCHART3" localSheetId="77" hidden="1">[7]A!#REF!</definedName>
    <definedName name="__123Graph_DCHART3" localSheetId="81" hidden="1">[7]A!#REF!</definedName>
    <definedName name="__123Graph_DCHART3" localSheetId="83" hidden="1">[7]A!#REF!</definedName>
    <definedName name="__123Graph_DCHART3" localSheetId="73" hidden="1">[7]A!#REF!</definedName>
    <definedName name="__123Graph_DCHART3" localSheetId="72" hidden="1">[7]A!#REF!</definedName>
    <definedName name="__123Graph_DCHART3" localSheetId="74" hidden="1">[7]A!#REF!</definedName>
    <definedName name="__123Graph_DCHART3" hidden="1">[7]A!#REF!</definedName>
    <definedName name="__123Graph_DCHART4" localSheetId="17" hidden="1">[7]A!#REF!</definedName>
    <definedName name="__123Graph_DCHART4" localSheetId="25" hidden="1">[7]A!#REF!</definedName>
    <definedName name="__123Graph_DCHART4" localSheetId="55" hidden="1">[7]A!#REF!</definedName>
    <definedName name="__123Graph_DCHART4" localSheetId="0" hidden="1">[7]A!#REF!</definedName>
    <definedName name="__123Graph_DCHART4" localSheetId="1" hidden="1">[7]A!#REF!</definedName>
    <definedName name="__123Graph_DCHART4" localSheetId="62" hidden="1">[7]A!#REF!</definedName>
    <definedName name="__123Graph_DCHART4" localSheetId="63" hidden="1">[7]A!#REF!</definedName>
    <definedName name="__123Graph_DCHART4" localSheetId="64" hidden="1">[8]A!#REF!</definedName>
    <definedName name="__123Graph_DCHART4" localSheetId="65" hidden="1">[8]A!#REF!</definedName>
    <definedName name="__123Graph_DCHART4" localSheetId="66" hidden="1">[8]A!#REF!</definedName>
    <definedName name="__123Graph_DCHART4" localSheetId="67" hidden="1">[8]A!#REF!</definedName>
    <definedName name="__123Graph_DCHART4" localSheetId="78" hidden="1">[7]A!#REF!</definedName>
    <definedName name="__123Graph_DCHART4" localSheetId="79" hidden="1">[7]A!#REF!</definedName>
    <definedName name="__123Graph_DCHART4" localSheetId="80" hidden="1">[7]A!#REF!</definedName>
    <definedName name="__123Graph_DCHART4" localSheetId="82" hidden="1">[7]A!#REF!</definedName>
    <definedName name="__123Graph_DCHART4" localSheetId="77" hidden="1">[7]A!#REF!</definedName>
    <definedName name="__123Graph_DCHART4" localSheetId="81" hidden="1">[7]A!#REF!</definedName>
    <definedName name="__123Graph_DCHART4" localSheetId="83" hidden="1">[7]A!#REF!</definedName>
    <definedName name="__123Graph_DCHART4" localSheetId="73" hidden="1">[7]A!#REF!</definedName>
    <definedName name="__123Graph_DCHART4" localSheetId="72" hidden="1">[7]A!#REF!</definedName>
    <definedName name="__123Graph_DCHART4" localSheetId="74" hidden="1">[7]A!#REF!</definedName>
    <definedName name="__123Graph_DCHART4" hidden="1">[7]A!#REF!</definedName>
    <definedName name="__123Graph_DCHART5" localSheetId="17" hidden="1">[7]A!#REF!</definedName>
    <definedName name="__123Graph_DCHART5" localSheetId="25" hidden="1">[7]A!#REF!</definedName>
    <definedName name="__123Graph_DCHART5" localSheetId="55" hidden="1">[7]A!#REF!</definedName>
    <definedName name="__123Graph_DCHART5" localSheetId="0" hidden="1">[7]A!#REF!</definedName>
    <definedName name="__123Graph_DCHART5" localSheetId="1" hidden="1">[7]A!#REF!</definedName>
    <definedName name="__123Graph_DCHART5" localSheetId="62" hidden="1">[7]A!#REF!</definedName>
    <definedName name="__123Graph_DCHART5" localSheetId="63" hidden="1">[7]A!#REF!</definedName>
    <definedName name="__123Graph_DCHART5" localSheetId="64" hidden="1">[8]A!#REF!</definedName>
    <definedName name="__123Graph_DCHART5" localSheetId="65" hidden="1">[8]A!#REF!</definedName>
    <definedName name="__123Graph_DCHART5" localSheetId="66" hidden="1">[8]A!#REF!</definedName>
    <definedName name="__123Graph_DCHART5" localSheetId="67" hidden="1">[8]A!#REF!</definedName>
    <definedName name="__123Graph_DCHART5" localSheetId="78" hidden="1">[7]A!#REF!</definedName>
    <definedName name="__123Graph_DCHART5" localSheetId="79" hidden="1">[7]A!#REF!</definedName>
    <definedName name="__123Graph_DCHART5" localSheetId="80" hidden="1">[7]A!#REF!</definedName>
    <definedName name="__123Graph_DCHART5" localSheetId="82" hidden="1">[7]A!#REF!</definedName>
    <definedName name="__123Graph_DCHART5" localSheetId="77" hidden="1">[7]A!#REF!</definedName>
    <definedName name="__123Graph_DCHART5" localSheetId="81" hidden="1">[7]A!#REF!</definedName>
    <definedName name="__123Graph_DCHART5" localSheetId="83" hidden="1">[7]A!#REF!</definedName>
    <definedName name="__123Graph_DCHART5" localSheetId="73" hidden="1">[7]A!#REF!</definedName>
    <definedName name="__123Graph_DCHART5" localSheetId="72" hidden="1">[7]A!#REF!</definedName>
    <definedName name="__123Graph_DCHART5" localSheetId="74" hidden="1">[7]A!#REF!</definedName>
    <definedName name="__123Graph_DCHART5" hidden="1">[7]A!#REF!</definedName>
    <definedName name="__123Graph_E" localSheetId="17" hidden="1">[1]reports!#REF!</definedName>
    <definedName name="__123Graph_E" localSheetId="25" hidden="1">[1]reports!#REF!</definedName>
    <definedName name="__123Graph_E" localSheetId="55" hidden="1">[1]reports!#REF!</definedName>
    <definedName name="__123Graph_E" localSheetId="0" hidden="1">[1]reports!#REF!</definedName>
    <definedName name="__123Graph_E" localSheetId="1" hidden="1">[1]reports!#REF!</definedName>
    <definedName name="__123Graph_E" localSheetId="69" hidden="1">[2]reports!#REF!</definedName>
    <definedName name="__123Graph_E" localSheetId="70" hidden="1">[2]reports!#REF!</definedName>
    <definedName name="__123Graph_E" localSheetId="62" hidden="1">[1]reports!#REF!</definedName>
    <definedName name="__123Graph_E" localSheetId="63" hidden="1">[1]reports!#REF!</definedName>
    <definedName name="__123Graph_E" localSheetId="47" hidden="1">[1]reports!#REF!</definedName>
    <definedName name="__123Graph_E" localSheetId="56" hidden="1">[4]reports!#REF!</definedName>
    <definedName name="__123Graph_E" localSheetId="58" hidden="1">[1]reports!#REF!</definedName>
    <definedName name="__123Graph_E" localSheetId="78" hidden="1">[1]reports!#REF!</definedName>
    <definedName name="__123Graph_E" localSheetId="79" hidden="1">[1]reports!#REF!</definedName>
    <definedName name="__123Graph_E" localSheetId="80" hidden="1">[1]reports!#REF!</definedName>
    <definedName name="__123Graph_E" localSheetId="82" hidden="1">[1]reports!#REF!</definedName>
    <definedName name="__123Graph_E" localSheetId="77" hidden="1">[1]reports!#REF!</definedName>
    <definedName name="__123Graph_E" localSheetId="81" hidden="1">[1]reports!#REF!</definedName>
    <definedName name="__123Graph_E" localSheetId="83" hidden="1">[1]reports!#REF!</definedName>
    <definedName name="__123Graph_E" localSheetId="73" hidden="1">[1]reports!#REF!</definedName>
    <definedName name="__123Graph_E" localSheetId="72" hidden="1">[1]reports!#REF!</definedName>
    <definedName name="__123Graph_E" localSheetId="68" hidden="1">[2]reports!#REF!</definedName>
    <definedName name="__123Graph_E" localSheetId="74" hidden="1">[1]reports!#REF!</definedName>
    <definedName name="__123Graph_E" localSheetId="71" hidden="1">[2]reports!#REF!</definedName>
    <definedName name="__123Graph_E" hidden="1">[1]reports!#REF!</definedName>
    <definedName name="__123Graph_F" hidden="1">[9]Depreciation!#REF!</definedName>
    <definedName name="__123Graph_FCHART4" localSheetId="17" hidden="1">[7]A!#REF!</definedName>
    <definedName name="__123Graph_FCHART4" localSheetId="25" hidden="1">[7]A!#REF!</definedName>
    <definedName name="__123Graph_FCHART4" localSheetId="55" hidden="1">[7]A!#REF!</definedName>
    <definedName name="__123Graph_FCHART4" localSheetId="0" hidden="1">[7]A!#REF!</definedName>
    <definedName name="__123Graph_FCHART4" localSheetId="1" hidden="1">[7]A!#REF!</definedName>
    <definedName name="__123Graph_FCHART4" localSheetId="62" hidden="1">[7]A!#REF!</definedName>
    <definedName name="__123Graph_FCHART4" localSheetId="63" hidden="1">[7]A!#REF!</definedName>
    <definedName name="__123Graph_FCHART4" localSheetId="64" hidden="1">[8]A!#REF!</definedName>
    <definedName name="__123Graph_FCHART4" localSheetId="65" hidden="1">[8]A!#REF!</definedName>
    <definedName name="__123Graph_FCHART4" localSheetId="66" hidden="1">[8]A!#REF!</definedName>
    <definedName name="__123Graph_FCHART4" localSheetId="67" hidden="1">[8]A!#REF!</definedName>
    <definedName name="__123Graph_FCHART4" localSheetId="78" hidden="1">[7]A!#REF!</definedName>
    <definedName name="__123Graph_FCHART4" localSheetId="79" hidden="1">[7]A!#REF!</definedName>
    <definedName name="__123Graph_FCHART4" localSheetId="80" hidden="1">[7]A!#REF!</definedName>
    <definedName name="__123Graph_FCHART4" localSheetId="82" hidden="1">[7]A!#REF!</definedName>
    <definedName name="__123Graph_FCHART4" localSheetId="77" hidden="1">[7]A!#REF!</definedName>
    <definedName name="__123Graph_FCHART4" localSheetId="81" hidden="1">[7]A!#REF!</definedName>
    <definedName name="__123Graph_FCHART4" localSheetId="83" hidden="1">[7]A!#REF!</definedName>
    <definedName name="__123Graph_FCHART4" localSheetId="73" hidden="1">[7]A!#REF!</definedName>
    <definedName name="__123Graph_FCHART4" localSheetId="72" hidden="1">[7]A!#REF!</definedName>
    <definedName name="__123Graph_FCHART4" localSheetId="74" hidden="1">[7]A!#REF!</definedName>
    <definedName name="__123Graph_FCHART4" hidden="1">[7]A!#REF!</definedName>
    <definedName name="__123Graph_FCHART5" localSheetId="17" hidden="1">[7]A!#REF!</definedName>
    <definedName name="__123Graph_FCHART5" localSheetId="25" hidden="1">[7]A!#REF!</definedName>
    <definedName name="__123Graph_FCHART5" localSheetId="55" hidden="1">[7]A!#REF!</definedName>
    <definedName name="__123Graph_FCHART5" localSheetId="0" hidden="1">[7]A!#REF!</definedName>
    <definedName name="__123Graph_FCHART5" localSheetId="1" hidden="1">[7]A!#REF!</definedName>
    <definedName name="__123Graph_FCHART5" localSheetId="62" hidden="1">[7]A!#REF!</definedName>
    <definedName name="__123Graph_FCHART5" localSheetId="63" hidden="1">[7]A!#REF!</definedName>
    <definedName name="__123Graph_FCHART5" localSheetId="64" hidden="1">[8]A!#REF!</definedName>
    <definedName name="__123Graph_FCHART5" localSheetId="65" hidden="1">[8]A!#REF!</definedName>
    <definedName name="__123Graph_FCHART5" localSheetId="66" hidden="1">[8]A!#REF!</definedName>
    <definedName name="__123Graph_FCHART5" localSheetId="67" hidden="1">[8]A!#REF!</definedName>
    <definedName name="__123Graph_FCHART5" localSheetId="78" hidden="1">[7]A!#REF!</definedName>
    <definedName name="__123Graph_FCHART5" localSheetId="79" hidden="1">[7]A!#REF!</definedName>
    <definedName name="__123Graph_FCHART5" localSheetId="80" hidden="1">[7]A!#REF!</definedName>
    <definedName name="__123Graph_FCHART5" localSheetId="82" hidden="1">[7]A!#REF!</definedName>
    <definedName name="__123Graph_FCHART5" localSheetId="77" hidden="1">[7]A!#REF!</definedName>
    <definedName name="__123Graph_FCHART5" localSheetId="81" hidden="1">[7]A!#REF!</definedName>
    <definedName name="__123Graph_FCHART5" localSheetId="83" hidden="1">[7]A!#REF!</definedName>
    <definedName name="__123Graph_FCHART5" localSheetId="73" hidden="1">[7]A!#REF!</definedName>
    <definedName name="__123Graph_FCHART5" localSheetId="72" hidden="1">[7]A!#REF!</definedName>
    <definedName name="__123Graph_FCHART5" localSheetId="74" hidden="1">[7]A!#REF!</definedName>
    <definedName name="__123Graph_FCHART5" hidden="1">[7]A!#REF!</definedName>
    <definedName name="__123Graph_X" localSheetId="17" hidden="1">[10]reports!#REF!</definedName>
    <definedName name="__123Graph_X" localSheetId="25" hidden="1">[10]reports!#REF!</definedName>
    <definedName name="__123Graph_X" localSheetId="55" hidden="1">[10]reports!#REF!</definedName>
    <definedName name="__123Graph_X" localSheetId="0" hidden="1">[10]reports!#REF!</definedName>
    <definedName name="__123Graph_X" localSheetId="1" hidden="1">[10]reports!#REF!</definedName>
    <definedName name="__123Graph_X" localSheetId="69" hidden="1">[11]reports!#REF!</definedName>
    <definedName name="__123Graph_X" localSheetId="70" hidden="1">[11]reports!#REF!</definedName>
    <definedName name="__123Graph_X" localSheetId="62" hidden="1">[10]reports!#REF!</definedName>
    <definedName name="__123Graph_X" localSheetId="63" hidden="1">[10]reports!#REF!</definedName>
    <definedName name="__123Graph_X" localSheetId="47" hidden="1">[10]reports!#REF!</definedName>
    <definedName name="__123Graph_X" localSheetId="56" hidden="1">[12]reports!#REF!</definedName>
    <definedName name="__123Graph_X" localSheetId="58" hidden="1">[10]reports!#REF!</definedName>
    <definedName name="__123Graph_X" localSheetId="78" hidden="1">[10]reports!#REF!</definedName>
    <definedName name="__123Graph_X" localSheetId="79" hidden="1">[10]reports!#REF!</definedName>
    <definedName name="__123Graph_X" localSheetId="80" hidden="1">[10]reports!#REF!</definedName>
    <definedName name="__123Graph_X" localSheetId="82" hidden="1">[10]reports!#REF!</definedName>
    <definedName name="__123Graph_X" localSheetId="77" hidden="1">[10]reports!#REF!</definedName>
    <definedName name="__123Graph_X" localSheetId="81" hidden="1">[10]reports!#REF!</definedName>
    <definedName name="__123Graph_X" localSheetId="83" hidden="1">[10]reports!#REF!</definedName>
    <definedName name="__123Graph_X" localSheetId="73" hidden="1">[10]reports!#REF!</definedName>
    <definedName name="__123Graph_X" localSheetId="72" hidden="1">[10]reports!#REF!</definedName>
    <definedName name="__123Graph_X" localSheetId="68" hidden="1">[11]reports!#REF!</definedName>
    <definedName name="__123Graph_X" localSheetId="74" hidden="1">[10]reports!#REF!</definedName>
    <definedName name="__123Graph_X" localSheetId="71" hidden="1">[11]reports!#REF!</definedName>
    <definedName name="__123Graph_X" hidden="1">[10]reports!#REF!</definedName>
    <definedName name="__Dec05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May2007" localSheetId="64" hidden="1">{"2002Frcst","05Month",FALSE,"Frcst Format 2002"}</definedName>
    <definedName name="__May2007" localSheetId="65" hidden="1">{"2002Frcst","05Month",FALSE,"Frcst Format 2002"}</definedName>
    <definedName name="__May2007" localSheetId="66" hidden="1">{"2002Frcst","05Month",FALSE,"Frcst Format 2002"}</definedName>
    <definedName name="__May2007" localSheetId="67" hidden="1">{"2002Frcst","05Month",FALSE,"Frcst Format 2002"}</definedName>
    <definedName name="__May2007" hidden="1">{"2002Frcst","05Month",FALSE,"Frcst Format 2002"}</definedName>
    <definedName name="_123Graph_CHART3" localSheetId="17" hidden="1">[13]A!#REF!</definedName>
    <definedName name="_123Graph_CHART3" localSheetId="25" hidden="1">[13]A!#REF!</definedName>
    <definedName name="_123Graph_CHART3" localSheetId="55" hidden="1">[13]A!#REF!</definedName>
    <definedName name="_123Graph_CHART3" localSheetId="0" hidden="1">[13]A!#REF!</definedName>
    <definedName name="_123Graph_CHART3" localSheetId="1" hidden="1">[13]A!#REF!</definedName>
    <definedName name="_123Graph_CHART3" localSheetId="62" hidden="1">[13]A!#REF!</definedName>
    <definedName name="_123Graph_CHART3" localSheetId="63" hidden="1">[13]A!#REF!</definedName>
    <definedName name="_123Graph_CHART3" localSheetId="64" hidden="1">[13]A!#REF!</definedName>
    <definedName name="_123Graph_CHART3" localSheetId="65" hidden="1">[13]A!#REF!</definedName>
    <definedName name="_123Graph_CHART3" localSheetId="66" hidden="1">[13]A!#REF!</definedName>
    <definedName name="_123Graph_CHART3" localSheetId="67" hidden="1">[13]A!#REF!</definedName>
    <definedName name="_123Graph_CHART3" localSheetId="78" hidden="1">[13]A!#REF!</definedName>
    <definedName name="_123Graph_CHART3" localSheetId="79" hidden="1">[13]A!#REF!</definedName>
    <definedName name="_123Graph_CHART3" localSheetId="80" hidden="1">[13]A!#REF!</definedName>
    <definedName name="_123Graph_CHART3" localSheetId="82" hidden="1">[13]A!#REF!</definedName>
    <definedName name="_123Graph_CHART3" localSheetId="77" hidden="1">[13]A!#REF!</definedName>
    <definedName name="_123Graph_CHART3" localSheetId="81" hidden="1">[13]A!#REF!</definedName>
    <definedName name="_123Graph_CHART3" localSheetId="83" hidden="1">[13]A!#REF!</definedName>
    <definedName name="_123Graph_CHART3" localSheetId="73" hidden="1">[13]A!#REF!</definedName>
    <definedName name="_123Graph_CHART3" localSheetId="72" hidden="1">[13]A!#REF!</definedName>
    <definedName name="_123Graph_CHART3" localSheetId="74" hidden="1">[13]A!#REF!</definedName>
    <definedName name="_123Graph_CHART3" hidden="1">[13]A!#REF!</definedName>
    <definedName name="_123Graph_E" localSheetId="24" hidden="1">[2]reports!#REF!</definedName>
    <definedName name="_123Graph_E" localSheetId="25" hidden="1">[2]reports!#REF!</definedName>
    <definedName name="_123Graph_E" localSheetId="55" hidden="1">[2]reports!#REF!</definedName>
    <definedName name="_123Graph_E" localSheetId="69" hidden="1">[2]reports!#REF!</definedName>
    <definedName name="_123Graph_E" localSheetId="70" hidden="1">[2]reports!#REF!</definedName>
    <definedName name="_123Graph_E" localSheetId="62" hidden="1">[2]reports!#REF!</definedName>
    <definedName name="_123Graph_E" localSheetId="63" hidden="1">[2]reports!#REF!</definedName>
    <definedName name="_123Graph_E" localSheetId="64" hidden="1">[14]reports!#REF!</definedName>
    <definedName name="_123Graph_E" localSheetId="65" hidden="1">[14]reports!#REF!</definedName>
    <definedName name="_123Graph_E" localSheetId="66" hidden="1">[14]reports!#REF!</definedName>
    <definedName name="_123Graph_E" localSheetId="67" hidden="1">[14]reports!#REF!</definedName>
    <definedName name="_123Graph_E" localSheetId="78" hidden="1">[2]reports!#REF!</definedName>
    <definedName name="_123Graph_E" localSheetId="79" hidden="1">[2]reports!#REF!</definedName>
    <definedName name="_123Graph_E" localSheetId="80" hidden="1">[2]reports!#REF!</definedName>
    <definedName name="_123Graph_E" localSheetId="82" hidden="1">[2]reports!#REF!</definedName>
    <definedName name="_123Graph_E" localSheetId="77" hidden="1">[2]reports!#REF!</definedName>
    <definedName name="_123Graph_E" localSheetId="81" hidden="1">[2]reports!#REF!</definedName>
    <definedName name="_123Graph_E" localSheetId="83" hidden="1">[2]reports!#REF!</definedName>
    <definedName name="_123Graph_E" localSheetId="73" hidden="1">[2]reports!#REF!</definedName>
    <definedName name="_123Graph_E" localSheetId="72" hidden="1">[2]reports!#REF!</definedName>
    <definedName name="_123Graph_E" localSheetId="68" hidden="1">[2]reports!#REF!</definedName>
    <definedName name="_123Graph_E" localSheetId="74" hidden="1">[2]reports!#REF!</definedName>
    <definedName name="_123Graph_E" localSheetId="71" hidden="1">[2]reports!#REF!</definedName>
    <definedName name="_123Graph_E" hidden="1">[2]reports!#REF!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SingleObject_157336487_ROM_F0.SEC2.Print_1.SEC1.SEC1.BDY.REV_MO_201601_Data_Set_WORK_BILLDET1" localSheetId="25" hidden="1">#REF!</definedName>
    <definedName name="_AMO_SingleObject_157336487_ROM_F0.SEC2.Print_1.SEC1.SEC1.BDY.REV_MO_201601_Data_Set_WORK_BILLDET1" localSheetId="55" hidden="1">#REF!</definedName>
    <definedName name="_AMO_SingleObject_157336487_ROM_F0.SEC2.Print_1.SEC1.SEC1.BDY.REV_MO_201601_Data_Set_WORK_BILLDET1" localSheetId="69" hidden="1">#REF!</definedName>
    <definedName name="_AMO_SingleObject_157336487_ROM_F0.SEC2.Print_1.SEC1.SEC1.BDY.REV_MO_201601_Data_Set_WORK_BILLDET1" localSheetId="70" hidden="1">#REF!</definedName>
    <definedName name="_AMO_SingleObject_157336487_ROM_F0.SEC2.Print_1.SEC1.SEC1.BDY.REV_MO_201601_Data_Set_WORK_BILLDET1" localSheetId="62" hidden="1">#REF!</definedName>
    <definedName name="_AMO_SingleObject_157336487_ROM_F0.SEC2.Print_1.SEC1.SEC1.BDY.REV_MO_201601_Data_Set_WORK_BILLDET1" localSheetId="63" hidden="1">#REF!</definedName>
    <definedName name="_AMO_SingleObject_157336487_ROM_F0.SEC2.Print_1.SEC1.SEC1.BDY.REV_MO_201601_Data_Set_WORK_BILLDET1" localSheetId="64" hidden="1">#REF!</definedName>
    <definedName name="_AMO_SingleObject_157336487_ROM_F0.SEC2.Print_1.SEC1.SEC1.BDY.REV_MO_201601_Data_Set_WORK_BILLDET1" localSheetId="65" hidden="1">#REF!</definedName>
    <definedName name="_AMO_SingleObject_157336487_ROM_F0.SEC2.Print_1.SEC1.SEC1.BDY.REV_MO_201601_Data_Set_WORK_BILLDET1" localSheetId="66" hidden="1">#REF!</definedName>
    <definedName name="_AMO_SingleObject_157336487_ROM_F0.SEC2.Print_1.SEC1.SEC1.BDY.REV_MO_201601_Data_Set_WORK_BILLDET1" localSheetId="67" hidden="1">#REF!</definedName>
    <definedName name="_AMO_SingleObject_157336487_ROM_F0.SEC2.Print_1.SEC1.SEC1.BDY.REV_MO_201601_Data_Set_WORK_BILLDET1" localSheetId="78" hidden="1">#REF!</definedName>
    <definedName name="_AMO_SingleObject_157336487_ROM_F0.SEC2.Print_1.SEC1.SEC1.BDY.REV_MO_201601_Data_Set_WORK_BILLDET1" localSheetId="79" hidden="1">#REF!</definedName>
    <definedName name="_AMO_SingleObject_157336487_ROM_F0.SEC2.Print_1.SEC1.SEC1.BDY.REV_MO_201601_Data_Set_WORK_BILLDET1" localSheetId="80" hidden="1">#REF!</definedName>
    <definedName name="_AMO_SingleObject_157336487_ROM_F0.SEC2.Print_1.SEC1.SEC1.BDY.REV_MO_201601_Data_Set_WORK_BILLDET1" localSheetId="82" hidden="1">#REF!</definedName>
    <definedName name="_AMO_SingleObject_157336487_ROM_F0.SEC2.Print_1.SEC1.SEC1.BDY.REV_MO_201601_Data_Set_WORK_BILLDET1" localSheetId="77" hidden="1">#REF!</definedName>
    <definedName name="_AMO_SingleObject_157336487_ROM_F0.SEC2.Print_1.SEC1.SEC1.BDY.REV_MO_201601_Data_Set_WORK_BILLDET1" localSheetId="81" hidden="1">#REF!</definedName>
    <definedName name="_AMO_SingleObject_157336487_ROM_F0.SEC2.Print_1.SEC1.SEC1.BDY.REV_MO_201601_Data_Set_WORK_BILLDET1" localSheetId="83" hidden="1">#REF!</definedName>
    <definedName name="_AMO_SingleObject_157336487_ROM_F0.SEC2.Print_1.SEC1.SEC1.BDY.REV_MO_201601_Data_Set_WORK_BILLDET1" localSheetId="73" hidden="1">#REF!</definedName>
    <definedName name="_AMO_SingleObject_157336487_ROM_F0.SEC2.Print_1.SEC1.SEC1.BDY.REV_MO_201601_Data_Set_WORK_BILLDET1" localSheetId="72" hidden="1">#REF!</definedName>
    <definedName name="_AMO_SingleObject_157336487_ROM_F0.SEC2.Print_1.SEC1.SEC1.BDY.REV_MO_201601_Data_Set_WORK_BILLDET1" localSheetId="68" hidden="1">#REF!</definedName>
    <definedName name="_AMO_SingleObject_157336487_ROM_F0.SEC2.Print_1.SEC1.SEC1.BDY.REV_MO_201601_Data_Set_WORK_BILLDET1" localSheetId="74" hidden="1">#REF!</definedName>
    <definedName name="_AMO_SingleObject_157336487_ROM_F0.SEC2.Print_1.SEC1.SEC1.BDY.REV_MO_201601_Data_Set_WORK_BILLDET1" localSheetId="71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25" hidden="1">#REF!</definedName>
    <definedName name="_AMO_SingleObject_157336487_ROM_F0.SEC2.Print_1.SEC1.SEC1.HDR.REV_MO_201601" localSheetId="55" hidden="1">#REF!</definedName>
    <definedName name="_AMO_SingleObject_157336487_ROM_F0.SEC2.Print_1.SEC1.SEC1.HDR.REV_MO_201601" localSheetId="69" hidden="1">#REF!</definedName>
    <definedName name="_AMO_SingleObject_157336487_ROM_F0.SEC2.Print_1.SEC1.SEC1.HDR.REV_MO_201601" localSheetId="70" hidden="1">#REF!</definedName>
    <definedName name="_AMO_SingleObject_157336487_ROM_F0.SEC2.Print_1.SEC1.SEC1.HDR.REV_MO_201601" localSheetId="62" hidden="1">#REF!</definedName>
    <definedName name="_AMO_SingleObject_157336487_ROM_F0.SEC2.Print_1.SEC1.SEC1.HDR.REV_MO_201601" localSheetId="63" hidden="1">#REF!</definedName>
    <definedName name="_AMO_SingleObject_157336487_ROM_F0.SEC2.Print_1.SEC1.SEC1.HDR.REV_MO_201601" localSheetId="64" hidden="1">#REF!</definedName>
    <definedName name="_AMO_SingleObject_157336487_ROM_F0.SEC2.Print_1.SEC1.SEC1.HDR.REV_MO_201601" localSheetId="65" hidden="1">#REF!</definedName>
    <definedName name="_AMO_SingleObject_157336487_ROM_F0.SEC2.Print_1.SEC1.SEC1.HDR.REV_MO_201601" localSheetId="66" hidden="1">#REF!</definedName>
    <definedName name="_AMO_SingleObject_157336487_ROM_F0.SEC2.Print_1.SEC1.SEC1.HDR.REV_MO_201601" localSheetId="67" hidden="1">#REF!</definedName>
    <definedName name="_AMO_SingleObject_157336487_ROM_F0.SEC2.Print_1.SEC1.SEC1.HDR.REV_MO_201601" localSheetId="78" hidden="1">#REF!</definedName>
    <definedName name="_AMO_SingleObject_157336487_ROM_F0.SEC2.Print_1.SEC1.SEC1.HDR.REV_MO_201601" localSheetId="79" hidden="1">#REF!</definedName>
    <definedName name="_AMO_SingleObject_157336487_ROM_F0.SEC2.Print_1.SEC1.SEC1.HDR.REV_MO_201601" localSheetId="80" hidden="1">#REF!</definedName>
    <definedName name="_AMO_SingleObject_157336487_ROM_F0.SEC2.Print_1.SEC1.SEC1.HDR.REV_MO_201601" localSheetId="82" hidden="1">#REF!</definedName>
    <definedName name="_AMO_SingleObject_157336487_ROM_F0.SEC2.Print_1.SEC1.SEC1.HDR.REV_MO_201601" localSheetId="77" hidden="1">#REF!</definedName>
    <definedName name="_AMO_SingleObject_157336487_ROM_F0.SEC2.Print_1.SEC1.SEC1.HDR.REV_MO_201601" localSheetId="81" hidden="1">#REF!</definedName>
    <definedName name="_AMO_SingleObject_157336487_ROM_F0.SEC2.Print_1.SEC1.SEC1.HDR.REV_MO_201601" localSheetId="83" hidden="1">#REF!</definedName>
    <definedName name="_AMO_SingleObject_157336487_ROM_F0.SEC2.Print_1.SEC1.SEC1.HDR.REV_MO_201601" localSheetId="73" hidden="1">#REF!</definedName>
    <definedName name="_AMO_SingleObject_157336487_ROM_F0.SEC2.Print_1.SEC1.SEC1.HDR.REV_MO_201601" localSheetId="72" hidden="1">#REF!</definedName>
    <definedName name="_AMO_SingleObject_157336487_ROM_F0.SEC2.Print_1.SEC1.SEC1.HDR.REV_MO_201601" localSheetId="68" hidden="1">#REF!</definedName>
    <definedName name="_AMO_SingleObject_157336487_ROM_F0.SEC2.Print_1.SEC1.SEC1.HDR.REV_MO_201601" localSheetId="74" hidden="1">#REF!</definedName>
    <definedName name="_AMO_SingleObject_157336487_ROM_F0.SEC2.Print_1.SEC1.SEC1.HDR.REV_MO_201601" localSheetId="7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25" hidden="1">#REF!</definedName>
    <definedName name="_AMO_SingleObject_157336487_ROM_F0.SEC2.Print_1.SEC1.SEC2.BDY.REV_MO_201602_Data_Set_WORK_BILLDET1" localSheetId="55" hidden="1">#REF!</definedName>
    <definedName name="_AMO_SingleObject_157336487_ROM_F0.SEC2.Print_1.SEC1.SEC2.BDY.REV_MO_201602_Data_Set_WORK_BILLDET1" localSheetId="69" hidden="1">#REF!</definedName>
    <definedName name="_AMO_SingleObject_157336487_ROM_F0.SEC2.Print_1.SEC1.SEC2.BDY.REV_MO_201602_Data_Set_WORK_BILLDET1" localSheetId="70" hidden="1">#REF!</definedName>
    <definedName name="_AMO_SingleObject_157336487_ROM_F0.SEC2.Print_1.SEC1.SEC2.BDY.REV_MO_201602_Data_Set_WORK_BILLDET1" localSheetId="62" hidden="1">#REF!</definedName>
    <definedName name="_AMO_SingleObject_157336487_ROM_F0.SEC2.Print_1.SEC1.SEC2.BDY.REV_MO_201602_Data_Set_WORK_BILLDET1" localSheetId="63" hidden="1">#REF!</definedName>
    <definedName name="_AMO_SingleObject_157336487_ROM_F0.SEC2.Print_1.SEC1.SEC2.BDY.REV_MO_201602_Data_Set_WORK_BILLDET1" localSheetId="64" hidden="1">#REF!</definedName>
    <definedName name="_AMO_SingleObject_157336487_ROM_F0.SEC2.Print_1.SEC1.SEC2.BDY.REV_MO_201602_Data_Set_WORK_BILLDET1" localSheetId="65" hidden="1">#REF!</definedName>
    <definedName name="_AMO_SingleObject_157336487_ROM_F0.SEC2.Print_1.SEC1.SEC2.BDY.REV_MO_201602_Data_Set_WORK_BILLDET1" localSheetId="66" hidden="1">#REF!</definedName>
    <definedName name="_AMO_SingleObject_157336487_ROM_F0.SEC2.Print_1.SEC1.SEC2.BDY.REV_MO_201602_Data_Set_WORK_BILLDET1" localSheetId="67" hidden="1">#REF!</definedName>
    <definedName name="_AMO_SingleObject_157336487_ROM_F0.SEC2.Print_1.SEC1.SEC2.BDY.REV_MO_201602_Data_Set_WORK_BILLDET1" localSheetId="78" hidden="1">#REF!</definedName>
    <definedName name="_AMO_SingleObject_157336487_ROM_F0.SEC2.Print_1.SEC1.SEC2.BDY.REV_MO_201602_Data_Set_WORK_BILLDET1" localSheetId="79" hidden="1">#REF!</definedName>
    <definedName name="_AMO_SingleObject_157336487_ROM_F0.SEC2.Print_1.SEC1.SEC2.BDY.REV_MO_201602_Data_Set_WORK_BILLDET1" localSheetId="80" hidden="1">#REF!</definedName>
    <definedName name="_AMO_SingleObject_157336487_ROM_F0.SEC2.Print_1.SEC1.SEC2.BDY.REV_MO_201602_Data_Set_WORK_BILLDET1" localSheetId="82" hidden="1">#REF!</definedName>
    <definedName name="_AMO_SingleObject_157336487_ROM_F0.SEC2.Print_1.SEC1.SEC2.BDY.REV_MO_201602_Data_Set_WORK_BILLDET1" localSheetId="77" hidden="1">#REF!</definedName>
    <definedName name="_AMO_SingleObject_157336487_ROM_F0.SEC2.Print_1.SEC1.SEC2.BDY.REV_MO_201602_Data_Set_WORK_BILLDET1" localSheetId="81" hidden="1">#REF!</definedName>
    <definedName name="_AMO_SingleObject_157336487_ROM_F0.SEC2.Print_1.SEC1.SEC2.BDY.REV_MO_201602_Data_Set_WORK_BILLDET1" localSheetId="83" hidden="1">#REF!</definedName>
    <definedName name="_AMO_SingleObject_157336487_ROM_F0.SEC2.Print_1.SEC1.SEC2.BDY.REV_MO_201602_Data_Set_WORK_BILLDET1" localSheetId="73" hidden="1">#REF!</definedName>
    <definedName name="_AMO_SingleObject_157336487_ROM_F0.SEC2.Print_1.SEC1.SEC2.BDY.REV_MO_201602_Data_Set_WORK_BILLDET1" localSheetId="72" hidden="1">#REF!</definedName>
    <definedName name="_AMO_SingleObject_157336487_ROM_F0.SEC2.Print_1.SEC1.SEC2.BDY.REV_MO_201602_Data_Set_WORK_BILLDET1" localSheetId="68" hidden="1">#REF!</definedName>
    <definedName name="_AMO_SingleObject_157336487_ROM_F0.SEC2.Print_1.SEC1.SEC2.BDY.REV_MO_201602_Data_Set_WORK_BILLDET1" localSheetId="74" hidden="1">#REF!</definedName>
    <definedName name="_AMO_SingleObject_157336487_ROM_F0.SEC2.Print_1.SEC1.SEC2.BDY.REV_MO_201602_Data_Set_WORK_BILLDET1" localSheetId="7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25" hidden="1">#REF!</definedName>
    <definedName name="_AMO_SingleObject_157336487_ROM_F0.SEC2.Print_1.SEC1.SEC2.HDR.REV_MO_201602" localSheetId="55" hidden="1">#REF!</definedName>
    <definedName name="_AMO_SingleObject_157336487_ROM_F0.SEC2.Print_1.SEC1.SEC2.HDR.REV_MO_201602" localSheetId="69" hidden="1">#REF!</definedName>
    <definedName name="_AMO_SingleObject_157336487_ROM_F0.SEC2.Print_1.SEC1.SEC2.HDR.REV_MO_201602" localSheetId="70" hidden="1">#REF!</definedName>
    <definedName name="_AMO_SingleObject_157336487_ROM_F0.SEC2.Print_1.SEC1.SEC2.HDR.REV_MO_201602" localSheetId="62" hidden="1">#REF!</definedName>
    <definedName name="_AMO_SingleObject_157336487_ROM_F0.SEC2.Print_1.SEC1.SEC2.HDR.REV_MO_201602" localSheetId="63" hidden="1">#REF!</definedName>
    <definedName name="_AMO_SingleObject_157336487_ROM_F0.SEC2.Print_1.SEC1.SEC2.HDR.REV_MO_201602" localSheetId="64" hidden="1">#REF!</definedName>
    <definedName name="_AMO_SingleObject_157336487_ROM_F0.SEC2.Print_1.SEC1.SEC2.HDR.REV_MO_201602" localSheetId="65" hidden="1">#REF!</definedName>
    <definedName name="_AMO_SingleObject_157336487_ROM_F0.SEC2.Print_1.SEC1.SEC2.HDR.REV_MO_201602" localSheetId="66" hidden="1">#REF!</definedName>
    <definedName name="_AMO_SingleObject_157336487_ROM_F0.SEC2.Print_1.SEC1.SEC2.HDR.REV_MO_201602" localSheetId="67" hidden="1">#REF!</definedName>
    <definedName name="_AMO_SingleObject_157336487_ROM_F0.SEC2.Print_1.SEC1.SEC2.HDR.REV_MO_201602" localSheetId="78" hidden="1">#REF!</definedName>
    <definedName name="_AMO_SingleObject_157336487_ROM_F0.SEC2.Print_1.SEC1.SEC2.HDR.REV_MO_201602" localSheetId="79" hidden="1">#REF!</definedName>
    <definedName name="_AMO_SingleObject_157336487_ROM_F0.SEC2.Print_1.SEC1.SEC2.HDR.REV_MO_201602" localSheetId="80" hidden="1">#REF!</definedName>
    <definedName name="_AMO_SingleObject_157336487_ROM_F0.SEC2.Print_1.SEC1.SEC2.HDR.REV_MO_201602" localSheetId="82" hidden="1">#REF!</definedName>
    <definedName name="_AMO_SingleObject_157336487_ROM_F0.SEC2.Print_1.SEC1.SEC2.HDR.REV_MO_201602" localSheetId="77" hidden="1">#REF!</definedName>
    <definedName name="_AMO_SingleObject_157336487_ROM_F0.SEC2.Print_1.SEC1.SEC2.HDR.REV_MO_201602" localSheetId="81" hidden="1">#REF!</definedName>
    <definedName name="_AMO_SingleObject_157336487_ROM_F0.SEC2.Print_1.SEC1.SEC2.HDR.REV_MO_201602" localSheetId="83" hidden="1">#REF!</definedName>
    <definedName name="_AMO_SingleObject_157336487_ROM_F0.SEC2.Print_1.SEC1.SEC2.HDR.REV_MO_201602" localSheetId="73" hidden="1">#REF!</definedName>
    <definedName name="_AMO_SingleObject_157336487_ROM_F0.SEC2.Print_1.SEC1.SEC2.HDR.REV_MO_201602" localSheetId="72" hidden="1">#REF!</definedName>
    <definedName name="_AMO_SingleObject_157336487_ROM_F0.SEC2.Print_1.SEC1.SEC2.HDR.REV_MO_201602" localSheetId="68" hidden="1">#REF!</definedName>
    <definedName name="_AMO_SingleObject_157336487_ROM_F0.SEC2.Print_1.SEC1.SEC2.HDR.REV_MO_201602" localSheetId="74" hidden="1">#REF!</definedName>
    <definedName name="_AMO_SingleObject_157336487_ROM_F0.SEC2.Print_1.SEC1.SEC2.HDR.REV_MO_201602" localSheetId="7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25" hidden="1">#REF!</definedName>
    <definedName name="_AMO_SingleObject_157336487_ROM_F0.SEC2.Print_1.SEC1.SEC3.BDY.REV_MO_201603_Data_Set_WORK_BILLDET1" localSheetId="55" hidden="1">#REF!</definedName>
    <definedName name="_AMO_SingleObject_157336487_ROM_F0.SEC2.Print_1.SEC1.SEC3.BDY.REV_MO_201603_Data_Set_WORK_BILLDET1" localSheetId="69" hidden="1">#REF!</definedName>
    <definedName name="_AMO_SingleObject_157336487_ROM_F0.SEC2.Print_1.SEC1.SEC3.BDY.REV_MO_201603_Data_Set_WORK_BILLDET1" localSheetId="70" hidden="1">#REF!</definedName>
    <definedName name="_AMO_SingleObject_157336487_ROM_F0.SEC2.Print_1.SEC1.SEC3.BDY.REV_MO_201603_Data_Set_WORK_BILLDET1" localSheetId="62" hidden="1">#REF!</definedName>
    <definedName name="_AMO_SingleObject_157336487_ROM_F0.SEC2.Print_1.SEC1.SEC3.BDY.REV_MO_201603_Data_Set_WORK_BILLDET1" localSheetId="63" hidden="1">#REF!</definedName>
    <definedName name="_AMO_SingleObject_157336487_ROM_F0.SEC2.Print_1.SEC1.SEC3.BDY.REV_MO_201603_Data_Set_WORK_BILLDET1" localSheetId="64" hidden="1">#REF!</definedName>
    <definedName name="_AMO_SingleObject_157336487_ROM_F0.SEC2.Print_1.SEC1.SEC3.BDY.REV_MO_201603_Data_Set_WORK_BILLDET1" localSheetId="65" hidden="1">#REF!</definedName>
    <definedName name="_AMO_SingleObject_157336487_ROM_F0.SEC2.Print_1.SEC1.SEC3.BDY.REV_MO_201603_Data_Set_WORK_BILLDET1" localSheetId="66" hidden="1">#REF!</definedName>
    <definedName name="_AMO_SingleObject_157336487_ROM_F0.SEC2.Print_1.SEC1.SEC3.BDY.REV_MO_201603_Data_Set_WORK_BILLDET1" localSheetId="67" hidden="1">#REF!</definedName>
    <definedName name="_AMO_SingleObject_157336487_ROM_F0.SEC2.Print_1.SEC1.SEC3.BDY.REV_MO_201603_Data_Set_WORK_BILLDET1" localSheetId="78" hidden="1">#REF!</definedName>
    <definedName name="_AMO_SingleObject_157336487_ROM_F0.SEC2.Print_1.SEC1.SEC3.BDY.REV_MO_201603_Data_Set_WORK_BILLDET1" localSheetId="79" hidden="1">#REF!</definedName>
    <definedName name="_AMO_SingleObject_157336487_ROM_F0.SEC2.Print_1.SEC1.SEC3.BDY.REV_MO_201603_Data_Set_WORK_BILLDET1" localSheetId="80" hidden="1">#REF!</definedName>
    <definedName name="_AMO_SingleObject_157336487_ROM_F0.SEC2.Print_1.SEC1.SEC3.BDY.REV_MO_201603_Data_Set_WORK_BILLDET1" localSheetId="82" hidden="1">#REF!</definedName>
    <definedName name="_AMO_SingleObject_157336487_ROM_F0.SEC2.Print_1.SEC1.SEC3.BDY.REV_MO_201603_Data_Set_WORK_BILLDET1" localSheetId="77" hidden="1">#REF!</definedName>
    <definedName name="_AMO_SingleObject_157336487_ROM_F0.SEC2.Print_1.SEC1.SEC3.BDY.REV_MO_201603_Data_Set_WORK_BILLDET1" localSheetId="81" hidden="1">#REF!</definedName>
    <definedName name="_AMO_SingleObject_157336487_ROM_F0.SEC2.Print_1.SEC1.SEC3.BDY.REV_MO_201603_Data_Set_WORK_BILLDET1" localSheetId="83" hidden="1">#REF!</definedName>
    <definedName name="_AMO_SingleObject_157336487_ROM_F0.SEC2.Print_1.SEC1.SEC3.BDY.REV_MO_201603_Data_Set_WORK_BILLDET1" localSheetId="73" hidden="1">#REF!</definedName>
    <definedName name="_AMO_SingleObject_157336487_ROM_F0.SEC2.Print_1.SEC1.SEC3.BDY.REV_MO_201603_Data_Set_WORK_BILLDET1" localSheetId="72" hidden="1">#REF!</definedName>
    <definedName name="_AMO_SingleObject_157336487_ROM_F0.SEC2.Print_1.SEC1.SEC3.BDY.REV_MO_201603_Data_Set_WORK_BILLDET1" localSheetId="68" hidden="1">#REF!</definedName>
    <definedName name="_AMO_SingleObject_157336487_ROM_F0.SEC2.Print_1.SEC1.SEC3.BDY.REV_MO_201603_Data_Set_WORK_BILLDET1" localSheetId="74" hidden="1">#REF!</definedName>
    <definedName name="_AMO_SingleObject_157336487_ROM_F0.SEC2.Print_1.SEC1.SEC3.BDY.REV_MO_201603_Data_Set_WORK_BILLDET1" localSheetId="71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25" hidden="1">#REF!</definedName>
    <definedName name="_AMO_SingleObject_157336487_ROM_F0.SEC2.Print_1.SEC1.SEC3.HDR.REV_MO_201603" localSheetId="55" hidden="1">#REF!</definedName>
    <definedName name="_AMO_SingleObject_157336487_ROM_F0.SEC2.Print_1.SEC1.SEC3.HDR.REV_MO_201603" localSheetId="69" hidden="1">#REF!</definedName>
    <definedName name="_AMO_SingleObject_157336487_ROM_F0.SEC2.Print_1.SEC1.SEC3.HDR.REV_MO_201603" localSheetId="70" hidden="1">#REF!</definedName>
    <definedName name="_AMO_SingleObject_157336487_ROM_F0.SEC2.Print_1.SEC1.SEC3.HDR.REV_MO_201603" localSheetId="62" hidden="1">#REF!</definedName>
    <definedName name="_AMO_SingleObject_157336487_ROM_F0.SEC2.Print_1.SEC1.SEC3.HDR.REV_MO_201603" localSheetId="63" hidden="1">#REF!</definedName>
    <definedName name="_AMO_SingleObject_157336487_ROM_F0.SEC2.Print_1.SEC1.SEC3.HDR.REV_MO_201603" localSheetId="64" hidden="1">#REF!</definedName>
    <definedName name="_AMO_SingleObject_157336487_ROM_F0.SEC2.Print_1.SEC1.SEC3.HDR.REV_MO_201603" localSheetId="65" hidden="1">#REF!</definedName>
    <definedName name="_AMO_SingleObject_157336487_ROM_F0.SEC2.Print_1.SEC1.SEC3.HDR.REV_MO_201603" localSheetId="66" hidden="1">#REF!</definedName>
    <definedName name="_AMO_SingleObject_157336487_ROM_F0.SEC2.Print_1.SEC1.SEC3.HDR.REV_MO_201603" localSheetId="67" hidden="1">#REF!</definedName>
    <definedName name="_AMO_SingleObject_157336487_ROM_F0.SEC2.Print_1.SEC1.SEC3.HDR.REV_MO_201603" localSheetId="78" hidden="1">#REF!</definedName>
    <definedName name="_AMO_SingleObject_157336487_ROM_F0.SEC2.Print_1.SEC1.SEC3.HDR.REV_MO_201603" localSheetId="79" hidden="1">#REF!</definedName>
    <definedName name="_AMO_SingleObject_157336487_ROM_F0.SEC2.Print_1.SEC1.SEC3.HDR.REV_MO_201603" localSheetId="80" hidden="1">#REF!</definedName>
    <definedName name="_AMO_SingleObject_157336487_ROM_F0.SEC2.Print_1.SEC1.SEC3.HDR.REV_MO_201603" localSheetId="82" hidden="1">#REF!</definedName>
    <definedName name="_AMO_SingleObject_157336487_ROM_F0.SEC2.Print_1.SEC1.SEC3.HDR.REV_MO_201603" localSheetId="77" hidden="1">#REF!</definedName>
    <definedName name="_AMO_SingleObject_157336487_ROM_F0.SEC2.Print_1.SEC1.SEC3.HDR.REV_MO_201603" localSheetId="81" hidden="1">#REF!</definedName>
    <definedName name="_AMO_SingleObject_157336487_ROM_F0.SEC2.Print_1.SEC1.SEC3.HDR.REV_MO_201603" localSheetId="83" hidden="1">#REF!</definedName>
    <definedName name="_AMO_SingleObject_157336487_ROM_F0.SEC2.Print_1.SEC1.SEC3.HDR.REV_MO_201603" localSheetId="73" hidden="1">#REF!</definedName>
    <definedName name="_AMO_SingleObject_157336487_ROM_F0.SEC2.Print_1.SEC1.SEC3.HDR.REV_MO_201603" localSheetId="72" hidden="1">#REF!</definedName>
    <definedName name="_AMO_SingleObject_157336487_ROM_F0.SEC2.Print_1.SEC1.SEC3.HDR.REV_MO_201603" localSheetId="68" hidden="1">#REF!</definedName>
    <definedName name="_AMO_SingleObject_157336487_ROM_F0.SEC2.Print_1.SEC1.SEC3.HDR.REV_MO_201603" localSheetId="74" hidden="1">#REF!</definedName>
    <definedName name="_AMO_SingleObject_157336487_ROM_F0.SEC2.Print_1.SEC1.SEC3.HDR.REV_MO_201603" localSheetId="7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25" hidden="1">#REF!</definedName>
    <definedName name="_AMO_SingleObject_157336487_ROM_F0.SEC2.Print_1.SEC1.SEC4.BDY.REV_MO_999999_Data_Set_WORK_BILLDET1" localSheetId="55" hidden="1">#REF!</definedName>
    <definedName name="_AMO_SingleObject_157336487_ROM_F0.SEC2.Print_1.SEC1.SEC4.BDY.REV_MO_999999_Data_Set_WORK_BILLDET1" localSheetId="69" hidden="1">#REF!</definedName>
    <definedName name="_AMO_SingleObject_157336487_ROM_F0.SEC2.Print_1.SEC1.SEC4.BDY.REV_MO_999999_Data_Set_WORK_BILLDET1" localSheetId="70" hidden="1">#REF!</definedName>
    <definedName name="_AMO_SingleObject_157336487_ROM_F0.SEC2.Print_1.SEC1.SEC4.BDY.REV_MO_999999_Data_Set_WORK_BILLDET1" localSheetId="62" hidden="1">#REF!</definedName>
    <definedName name="_AMO_SingleObject_157336487_ROM_F0.SEC2.Print_1.SEC1.SEC4.BDY.REV_MO_999999_Data_Set_WORK_BILLDET1" localSheetId="63" hidden="1">#REF!</definedName>
    <definedName name="_AMO_SingleObject_157336487_ROM_F0.SEC2.Print_1.SEC1.SEC4.BDY.REV_MO_999999_Data_Set_WORK_BILLDET1" localSheetId="64" hidden="1">#REF!</definedName>
    <definedName name="_AMO_SingleObject_157336487_ROM_F0.SEC2.Print_1.SEC1.SEC4.BDY.REV_MO_999999_Data_Set_WORK_BILLDET1" localSheetId="65" hidden="1">#REF!</definedName>
    <definedName name="_AMO_SingleObject_157336487_ROM_F0.SEC2.Print_1.SEC1.SEC4.BDY.REV_MO_999999_Data_Set_WORK_BILLDET1" localSheetId="66" hidden="1">#REF!</definedName>
    <definedName name="_AMO_SingleObject_157336487_ROM_F0.SEC2.Print_1.SEC1.SEC4.BDY.REV_MO_999999_Data_Set_WORK_BILLDET1" localSheetId="67" hidden="1">#REF!</definedName>
    <definedName name="_AMO_SingleObject_157336487_ROM_F0.SEC2.Print_1.SEC1.SEC4.BDY.REV_MO_999999_Data_Set_WORK_BILLDET1" localSheetId="78" hidden="1">#REF!</definedName>
    <definedName name="_AMO_SingleObject_157336487_ROM_F0.SEC2.Print_1.SEC1.SEC4.BDY.REV_MO_999999_Data_Set_WORK_BILLDET1" localSheetId="79" hidden="1">#REF!</definedName>
    <definedName name="_AMO_SingleObject_157336487_ROM_F0.SEC2.Print_1.SEC1.SEC4.BDY.REV_MO_999999_Data_Set_WORK_BILLDET1" localSheetId="80" hidden="1">#REF!</definedName>
    <definedName name="_AMO_SingleObject_157336487_ROM_F0.SEC2.Print_1.SEC1.SEC4.BDY.REV_MO_999999_Data_Set_WORK_BILLDET1" localSheetId="82" hidden="1">#REF!</definedName>
    <definedName name="_AMO_SingleObject_157336487_ROM_F0.SEC2.Print_1.SEC1.SEC4.BDY.REV_MO_999999_Data_Set_WORK_BILLDET1" localSheetId="77" hidden="1">#REF!</definedName>
    <definedName name="_AMO_SingleObject_157336487_ROM_F0.SEC2.Print_1.SEC1.SEC4.BDY.REV_MO_999999_Data_Set_WORK_BILLDET1" localSheetId="81" hidden="1">#REF!</definedName>
    <definedName name="_AMO_SingleObject_157336487_ROM_F0.SEC2.Print_1.SEC1.SEC4.BDY.REV_MO_999999_Data_Set_WORK_BILLDET1" localSheetId="83" hidden="1">#REF!</definedName>
    <definedName name="_AMO_SingleObject_157336487_ROM_F0.SEC2.Print_1.SEC1.SEC4.BDY.REV_MO_999999_Data_Set_WORK_BILLDET1" localSheetId="73" hidden="1">#REF!</definedName>
    <definedName name="_AMO_SingleObject_157336487_ROM_F0.SEC2.Print_1.SEC1.SEC4.BDY.REV_MO_999999_Data_Set_WORK_BILLDET1" localSheetId="72" hidden="1">#REF!</definedName>
    <definedName name="_AMO_SingleObject_157336487_ROM_F0.SEC2.Print_1.SEC1.SEC4.BDY.REV_MO_999999_Data_Set_WORK_BILLDET1" localSheetId="68" hidden="1">#REF!</definedName>
    <definedName name="_AMO_SingleObject_157336487_ROM_F0.SEC2.Print_1.SEC1.SEC4.BDY.REV_MO_999999_Data_Set_WORK_BILLDET1" localSheetId="74" hidden="1">#REF!</definedName>
    <definedName name="_AMO_SingleObject_157336487_ROM_F0.SEC2.Print_1.SEC1.SEC4.BDY.REV_MO_999999_Data_Set_WORK_BILLDET1" localSheetId="71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25" hidden="1">#REF!</definedName>
    <definedName name="_AMO_SingleObject_157336487_ROM_F0.SEC2.Print_1.SEC1.SEC4.HDR.REV_MO_999999" localSheetId="55" hidden="1">#REF!</definedName>
    <definedName name="_AMO_SingleObject_157336487_ROM_F0.SEC2.Print_1.SEC1.SEC4.HDR.REV_MO_999999" localSheetId="69" hidden="1">#REF!</definedName>
    <definedName name="_AMO_SingleObject_157336487_ROM_F0.SEC2.Print_1.SEC1.SEC4.HDR.REV_MO_999999" localSheetId="70" hidden="1">#REF!</definedName>
    <definedName name="_AMO_SingleObject_157336487_ROM_F0.SEC2.Print_1.SEC1.SEC4.HDR.REV_MO_999999" localSheetId="62" hidden="1">#REF!</definedName>
    <definedName name="_AMO_SingleObject_157336487_ROM_F0.SEC2.Print_1.SEC1.SEC4.HDR.REV_MO_999999" localSheetId="63" hidden="1">#REF!</definedName>
    <definedName name="_AMO_SingleObject_157336487_ROM_F0.SEC2.Print_1.SEC1.SEC4.HDR.REV_MO_999999" localSheetId="64" hidden="1">#REF!</definedName>
    <definedName name="_AMO_SingleObject_157336487_ROM_F0.SEC2.Print_1.SEC1.SEC4.HDR.REV_MO_999999" localSheetId="65" hidden="1">#REF!</definedName>
    <definedName name="_AMO_SingleObject_157336487_ROM_F0.SEC2.Print_1.SEC1.SEC4.HDR.REV_MO_999999" localSheetId="66" hidden="1">#REF!</definedName>
    <definedName name="_AMO_SingleObject_157336487_ROM_F0.SEC2.Print_1.SEC1.SEC4.HDR.REV_MO_999999" localSheetId="67" hidden="1">#REF!</definedName>
    <definedName name="_AMO_SingleObject_157336487_ROM_F0.SEC2.Print_1.SEC1.SEC4.HDR.REV_MO_999999" localSheetId="78" hidden="1">#REF!</definedName>
    <definedName name="_AMO_SingleObject_157336487_ROM_F0.SEC2.Print_1.SEC1.SEC4.HDR.REV_MO_999999" localSheetId="79" hidden="1">#REF!</definedName>
    <definedName name="_AMO_SingleObject_157336487_ROM_F0.SEC2.Print_1.SEC1.SEC4.HDR.REV_MO_999999" localSheetId="80" hidden="1">#REF!</definedName>
    <definedName name="_AMO_SingleObject_157336487_ROM_F0.SEC2.Print_1.SEC1.SEC4.HDR.REV_MO_999999" localSheetId="82" hidden="1">#REF!</definedName>
    <definedName name="_AMO_SingleObject_157336487_ROM_F0.SEC2.Print_1.SEC1.SEC4.HDR.REV_MO_999999" localSheetId="77" hidden="1">#REF!</definedName>
    <definedName name="_AMO_SingleObject_157336487_ROM_F0.SEC2.Print_1.SEC1.SEC4.HDR.REV_MO_999999" localSheetId="81" hidden="1">#REF!</definedName>
    <definedName name="_AMO_SingleObject_157336487_ROM_F0.SEC2.Print_1.SEC1.SEC4.HDR.REV_MO_999999" localSheetId="83" hidden="1">#REF!</definedName>
    <definedName name="_AMO_SingleObject_157336487_ROM_F0.SEC2.Print_1.SEC1.SEC4.HDR.REV_MO_999999" localSheetId="73" hidden="1">#REF!</definedName>
    <definedName name="_AMO_SingleObject_157336487_ROM_F0.SEC2.Print_1.SEC1.SEC4.HDR.REV_MO_999999" localSheetId="72" hidden="1">#REF!</definedName>
    <definedName name="_AMO_SingleObject_157336487_ROM_F0.SEC2.Print_1.SEC1.SEC4.HDR.REV_MO_999999" localSheetId="68" hidden="1">#REF!</definedName>
    <definedName name="_AMO_SingleObject_157336487_ROM_F0.SEC2.Print_1.SEC1.SEC4.HDR.REV_MO_999999" localSheetId="74" hidden="1">#REF!</definedName>
    <definedName name="_AMO_SingleObject_157336487_ROM_F0.SEC2.Print_1.SEC1.SEC4.HDR.REV_MO_999999" localSheetId="71" hidden="1">#REF!</definedName>
    <definedName name="_AMO_SingleObject_157336487_ROM_F0.SEC2.Print_1.SEC1.SEC4.HDR.REV_MO_999999" hidden="1">#REF!</definedName>
    <definedName name="_AMO_XmlVersion" hidden="1">"'1'"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ec05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localSheetId="17" hidden="1">[10]reports!#REF!</definedName>
    <definedName name="_Fill" localSheetId="25" hidden="1">[10]reports!#REF!</definedName>
    <definedName name="_Fill" localSheetId="55" hidden="1">[10]reports!#REF!</definedName>
    <definedName name="_Fill" localSheetId="0" hidden="1">[10]reports!#REF!</definedName>
    <definedName name="_Fill" localSheetId="1" hidden="1">[10]reports!#REF!</definedName>
    <definedName name="_Fill" localSheetId="69" hidden="1">[11]reports!#REF!</definedName>
    <definedName name="_Fill" localSheetId="70" hidden="1">[11]reports!#REF!</definedName>
    <definedName name="_Fill" localSheetId="62" hidden="1">[10]reports!#REF!</definedName>
    <definedName name="_Fill" localSheetId="63" hidden="1">[10]reports!#REF!</definedName>
    <definedName name="_Fill" localSheetId="64" hidden="1">#REF!</definedName>
    <definedName name="_Fill" localSheetId="65" hidden="1">#REF!</definedName>
    <definedName name="_Fill" localSheetId="66" hidden="1">#REF!</definedName>
    <definedName name="_Fill" localSheetId="67" hidden="1">#REF!</definedName>
    <definedName name="_Fill" localSheetId="47" hidden="1">[10]reports!#REF!</definedName>
    <definedName name="_Fill" localSheetId="54" hidden="1">#REF!</definedName>
    <definedName name="_Fill" localSheetId="56" hidden="1">[12]reports!#REF!</definedName>
    <definedName name="_Fill" localSheetId="58" hidden="1">[10]reports!#REF!</definedName>
    <definedName name="_Fill" localSheetId="78" hidden="1">[10]reports!#REF!</definedName>
    <definedName name="_Fill" localSheetId="79" hidden="1">[10]reports!#REF!</definedName>
    <definedName name="_Fill" localSheetId="80" hidden="1">[10]reports!#REF!</definedName>
    <definedName name="_Fill" localSheetId="82" hidden="1">[10]reports!#REF!</definedName>
    <definedName name="_Fill" localSheetId="77" hidden="1">[10]reports!#REF!</definedName>
    <definedName name="_Fill" localSheetId="81" hidden="1">[10]reports!#REF!</definedName>
    <definedName name="_Fill" localSheetId="83" hidden="1">[10]reports!#REF!</definedName>
    <definedName name="_Fill" localSheetId="73" hidden="1">[10]reports!#REF!</definedName>
    <definedName name="_Fill" localSheetId="72" hidden="1">[10]reports!#REF!</definedName>
    <definedName name="_Fill" localSheetId="68" hidden="1">[11]reports!#REF!</definedName>
    <definedName name="_Fill" localSheetId="74" hidden="1">[10]reports!#REF!</definedName>
    <definedName name="_Fill" localSheetId="71" hidden="1">[11]reports!#REF!</definedName>
    <definedName name="_Fill" hidden="1">[10]reports!#REF!</definedName>
    <definedName name="_Jan09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ey1" localSheetId="17" hidden="1">'[15]CAP ADJ'!#REF!</definedName>
    <definedName name="_Key1" localSheetId="25" hidden="1">'[15]CAP ADJ'!#REF!</definedName>
    <definedName name="_Key1" localSheetId="55" hidden="1">'[15]CAP ADJ'!#REF!</definedName>
    <definedName name="_Key1" localSheetId="0" hidden="1">'[15]CAP ADJ'!#REF!</definedName>
    <definedName name="_Key1" localSheetId="1" hidden="1">'[15]CAP ADJ'!#REF!</definedName>
    <definedName name="_Key1" localSheetId="62" hidden="1">'[15]CAP ADJ'!#REF!</definedName>
    <definedName name="_Key1" localSheetId="63" hidden="1">'[15]CAP ADJ'!#REF!</definedName>
    <definedName name="_Key1" localSheetId="64" hidden="1">'[16]CAP ADJ'!#REF!</definedName>
    <definedName name="_Key1" localSheetId="65" hidden="1">'[16]CAP ADJ'!#REF!</definedName>
    <definedName name="_Key1" localSheetId="66" hidden="1">'[16]CAP ADJ'!#REF!</definedName>
    <definedName name="_Key1" localSheetId="67" hidden="1">'[16]CAP ADJ'!#REF!</definedName>
    <definedName name="_Key1" localSheetId="33" hidden="1">'[15]CAP ADJ'!#REF!</definedName>
    <definedName name="_Key1" localSheetId="47" hidden="1">'[15]CAP ADJ'!#REF!</definedName>
    <definedName name="_Key1" localSheetId="54" hidden="1">'[16]CAP ADJ'!#REF!</definedName>
    <definedName name="_Key1" localSheetId="58" hidden="1">'[16]CAP ADJ'!#REF!</definedName>
    <definedName name="_Key1" localSheetId="78" hidden="1">'[15]CAP ADJ'!#REF!</definedName>
    <definedName name="_Key1" localSheetId="79" hidden="1">'[15]CAP ADJ'!#REF!</definedName>
    <definedName name="_Key1" localSheetId="80" hidden="1">'[15]CAP ADJ'!#REF!</definedName>
    <definedName name="_Key1" localSheetId="82" hidden="1">'[15]CAP ADJ'!#REF!</definedName>
    <definedName name="_Key1" localSheetId="77" hidden="1">'[15]CAP ADJ'!#REF!</definedName>
    <definedName name="_Key1" localSheetId="81" hidden="1">'[15]CAP ADJ'!#REF!</definedName>
    <definedName name="_Key1" localSheetId="83" hidden="1">'[16]CAP ADJ'!#REF!</definedName>
    <definedName name="_Key1" localSheetId="73" hidden="1">'[15]CAP ADJ'!#REF!</definedName>
    <definedName name="_Key1" localSheetId="72" hidden="1">'[15]CAP ADJ'!#REF!</definedName>
    <definedName name="_Key1" localSheetId="74" hidden="1">'[16]CAP ADJ'!#REF!</definedName>
    <definedName name="_Key1" hidden="1">'[15]CAP ADJ'!#REF!</definedName>
    <definedName name="_Key2" localSheetId="17" hidden="1">'[15]CAP ADJ'!#REF!</definedName>
    <definedName name="_Key2" localSheetId="25" hidden="1">'[15]CAP ADJ'!#REF!</definedName>
    <definedName name="_Key2" localSheetId="55" hidden="1">'[15]CAP ADJ'!#REF!</definedName>
    <definedName name="_Key2" localSheetId="0" hidden="1">'[15]CAP ADJ'!#REF!</definedName>
    <definedName name="_Key2" localSheetId="1" hidden="1">'[15]CAP ADJ'!#REF!</definedName>
    <definedName name="_Key2" localSheetId="62" hidden="1">'[15]CAP ADJ'!#REF!</definedName>
    <definedName name="_Key2" localSheetId="63" hidden="1">'[15]CAP ADJ'!#REF!</definedName>
    <definedName name="_Key2" localSheetId="64" hidden="1">'[16]CAP ADJ'!#REF!</definedName>
    <definedName name="_Key2" localSheetId="65" hidden="1">'[16]CAP ADJ'!#REF!</definedName>
    <definedName name="_Key2" localSheetId="66" hidden="1">'[16]CAP ADJ'!#REF!</definedName>
    <definedName name="_Key2" localSheetId="67" hidden="1">'[16]CAP ADJ'!#REF!</definedName>
    <definedName name="_Key2" localSheetId="33" hidden="1">'[15]CAP ADJ'!#REF!</definedName>
    <definedName name="_Key2" localSheetId="47" hidden="1">'[15]CAP ADJ'!#REF!</definedName>
    <definedName name="_Key2" localSheetId="54" hidden="1">'[16]CAP ADJ'!#REF!</definedName>
    <definedName name="_Key2" localSheetId="58" hidden="1">'[16]CAP ADJ'!#REF!</definedName>
    <definedName name="_Key2" localSheetId="78" hidden="1">'[15]CAP ADJ'!#REF!</definedName>
    <definedName name="_Key2" localSheetId="79" hidden="1">'[15]CAP ADJ'!#REF!</definedName>
    <definedName name="_Key2" localSheetId="80" hidden="1">'[15]CAP ADJ'!#REF!</definedName>
    <definedName name="_Key2" localSheetId="82" hidden="1">'[15]CAP ADJ'!#REF!</definedName>
    <definedName name="_Key2" localSheetId="77" hidden="1">'[15]CAP ADJ'!#REF!</definedName>
    <definedName name="_Key2" localSheetId="81" hidden="1">'[15]CAP ADJ'!#REF!</definedName>
    <definedName name="_Key2" localSheetId="83" hidden="1">'[16]CAP ADJ'!#REF!</definedName>
    <definedName name="_Key2" localSheetId="73" hidden="1">'[15]CAP ADJ'!#REF!</definedName>
    <definedName name="_Key2" localSheetId="72" hidden="1">'[15]CAP ADJ'!#REF!</definedName>
    <definedName name="_Key2" localSheetId="74" hidden="1">'[16]CAP ADJ'!#REF!</definedName>
    <definedName name="_Key2" hidden="1">'[15]CAP ADJ'!#REF!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localSheetId="64" hidden="1">{"2002Frcst","05Month",FALSE,"Frcst Format 2002"}</definedName>
    <definedName name="_May2007" localSheetId="65" hidden="1">{"2002Frcst","05Month",FALSE,"Frcst Format 2002"}</definedName>
    <definedName name="_May2007" localSheetId="66" hidden="1">{"2002Frcst","05Month",FALSE,"Frcst Format 2002"}</definedName>
    <definedName name="_May2007" localSheetId="67" hidden="1">{"2002Frcst","05Month",FALSE,"Frcst Format 2002"}</definedName>
    <definedName name="_May2007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'[17]Distr LRMCs'!#REF!</definedName>
    <definedName name="_Regression_Y" hidden="1">#REF!</definedName>
    <definedName name="_Sort" localSheetId="17" hidden="1">'[15]CAP ADJ'!#REF!</definedName>
    <definedName name="_Sort" localSheetId="25" hidden="1">'[15]CAP ADJ'!#REF!</definedName>
    <definedName name="_Sort" localSheetId="55" hidden="1">'[15]CAP ADJ'!#REF!</definedName>
    <definedName name="_Sort" localSheetId="0" hidden="1">'[15]CAP ADJ'!#REF!</definedName>
    <definedName name="_Sort" localSheetId="1" hidden="1">'[15]CAP ADJ'!#REF!</definedName>
    <definedName name="_Sort" localSheetId="62" hidden="1">'[15]CAP ADJ'!#REF!</definedName>
    <definedName name="_Sort" localSheetId="63" hidden="1">'[15]CAP ADJ'!#REF!</definedName>
    <definedName name="_Sort" localSheetId="64" hidden="1">'[16]CAP ADJ'!#REF!</definedName>
    <definedName name="_Sort" localSheetId="65" hidden="1">'[16]CAP ADJ'!#REF!</definedName>
    <definedName name="_Sort" localSheetId="66" hidden="1">'[16]CAP ADJ'!#REF!</definedName>
    <definedName name="_Sort" localSheetId="67" hidden="1">'[16]CAP ADJ'!#REF!</definedName>
    <definedName name="_Sort" localSheetId="33" hidden="1">'[15]CAP ADJ'!#REF!</definedName>
    <definedName name="_Sort" localSheetId="47" hidden="1">'[15]CAP ADJ'!#REF!</definedName>
    <definedName name="_Sort" localSheetId="54" hidden="1">'[16]CAP ADJ'!#REF!</definedName>
    <definedName name="_Sort" localSheetId="58" hidden="1">'[16]CAP ADJ'!#REF!</definedName>
    <definedName name="_Sort" localSheetId="78" hidden="1">'[15]CAP ADJ'!#REF!</definedName>
    <definedName name="_Sort" localSheetId="79" hidden="1">'[15]CAP ADJ'!#REF!</definedName>
    <definedName name="_Sort" localSheetId="80" hidden="1">'[15]CAP ADJ'!#REF!</definedName>
    <definedName name="_Sort" localSheetId="82" hidden="1">'[15]CAP ADJ'!#REF!</definedName>
    <definedName name="_Sort" localSheetId="77" hidden="1">'[15]CAP ADJ'!#REF!</definedName>
    <definedName name="_Sort" localSheetId="81" hidden="1">'[15]CAP ADJ'!#REF!</definedName>
    <definedName name="_Sort" localSheetId="83" hidden="1">'[16]CAP ADJ'!#REF!</definedName>
    <definedName name="_Sort" localSheetId="73" hidden="1">'[15]CAP ADJ'!#REF!</definedName>
    <definedName name="_Sort" localSheetId="72" hidden="1">'[15]CAP ADJ'!#REF!</definedName>
    <definedName name="_Sort" localSheetId="74" hidden="1">'[16]CAP ADJ'!#REF!</definedName>
    <definedName name="_Sort" hidden="1">'[15]CAP ADJ'!#REF!</definedName>
    <definedName name="_Table1_In1" hidden="1">#REF!</definedName>
    <definedName name="_Table1_Out" hidden="1">#REF!</definedName>
    <definedName name="_Table2_Out" hidden="1">#REF!</definedName>
    <definedName name="_w2" localSheetId="64" hidden="1">{"SourcesUses",#N/A,TRUE,"CFMODEL";"TransOverview",#N/A,TRUE,"CFMODEL"}</definedName>
    <definedName name="_w2" localSheetId="65" hidden="1">{"SourcesUses",#N/A,TRUE,"CFMODEL";"TransOverview",#N/A,TRUE,"CFMODEL"}</definedName>
    <definedName name="_w2" localSheetId="66" hidden="1">{"SourcesUses",#N/A,TRUE,"CFMODEL";"TransOverview",#N/A,TRUE,"CFMODEL"}</definedName>
    <definedName name="_w2" localSheetId="67" hidden="1">{"SourcesUses",#N/A,TRUE,"CFMODEL";"TransOverview",#N/A,TRUE,"CFMODEL"}</definedName>
    <definedName name="_w2" hidden="1">{"SourcesUses",#N/A,TRUE,"CFMODEL";"TransOverview",#N/A,TRUE,"CFMODEL"}</definedName>
    <definedName name="a" localSheetId="24" hidden="1">{#N/A,#N/A,TRUE,"SDGE";#N/A,#N/A,TRUE,"GBU";#N/A,#N/A,TRUE,"TBU";#N/A,#N/A,TRUE,"EDBU";#N/A,#N/A,TRUE,"ExclCC"}</definedName>
    <definedName name="a" localSheetId="25" hidden="1">{#N/A,#N/A,TRUE,"SDGE";#N/A,#N/A,TRUE,"GBU";#N/A,#N/A,TRUE,"TBU";#N/A,#N/A,TRUE,"EDBU";#N/A,#N/A,TRUE,"ExclCC"}</definedName>
    <definedName name="a" localSheetId="28" hidden="1">{#N/A,#N/A,TRUE,"SDGE";#N/A,#N/A,TRUE,"GBU";#N/A,#N/A,TRUE,"TBU";#N/A,#N/A,TRUE,"EDBU";#N/A,#N/A,TRUE,"ExclCC"}</definedName>
    <definedName name="a" localSheetId="32" hidden="1">{#N/A,#N/A,TRUE,"SDGE";#N/A,#N/A,TRUE,"GBU";#N/A,#N/A,TRUE,"TBU";#N/A,#N/A,TRUE,"EDBU";#N/A,#N/A,TRUE,"ExclCC"}</definedName>
    <definedName name="a" localSheetId="55" hidden="1">{#N/A,#N/A,TRUE,"SDGE";#N/A,#N/A,TRUE,"GBU";#N/A,#N/A,TRUE,"TBU";#N/A,#N/A,TRUE,"EDBU";#N/A,#N/A,TRUE,"ExclCC"}</definedName>
    <definedName name="a" localSheetId="0" hidden="1">{#N/A,#N/A,TRUE,"SDGE";#N/A,#N/A,TRUE,"GBU";#N/A,#N/A,TRUE,"TBU";#N/A,#N/A,TRUE,"EDBU";#N/A,#N/A,TRUE,"ExclCC"}</definedName>
    <definedName name="a" localSheetId="1" hidden="1">{#N/A,#N/A,TRUE,"SDGE";#N/A,#N/A,TRUE,"GBU";#N/A,#N/A,TRUE,"TBU";#N/A,#N/A,TRUE,"EDBU";#N/A,#N/A,TRUE,"ExclCC"}</definedName>
    <definedName name="a" localSheetId="63" hidden="1">{#N/A,#N/A,TRUE,"SDGE";#N/A,#N/A,TRUE,"GBU";#N/A,#N/A,TRUE,"TBU";#N/A,#N/A,TRUE,"EDBU";#N/A,#N/A,TRUE,"ExclCC"}</definedName>
    <definedName name="a" localSheetId="64" hidden="1">{#N/A,#N/A,TRUE,"SDGE";#N/A,#N/A,TRUE,"GBU";#N/A,#N/A,TRUE,"TBU";#N/A,#N/A,TRUE,"EDBU";#N/A,#N/A,TRUE,"ExclCC"}</definedName>
    <definedName name="a" localSheetId="65" hidden="1">{#N/A,#N/A,TRUE,"SDGE";#N/A,#N/A,TRUE,"GBU";#N/A,#N/A,TRUE,"TBU";#N/A,#N/A,TRUE,"EDBU";#N/A,#N/A,TRUE,"ExclCC"}</definedName>
    <definedName name="a" localSheetId="66" hidden="1">{#N/A,#N/A,TRUE,"SDGE";#N/A,#N/A,TRUE,"GBU";#N/A,#N/A,TRUE,"TBU";#N/A,#N/A,TRUE,"EDBU";#N/A,#N/A,TRUE,"ExclCC"}</definedName>
    <definedName name="a" localSheetId="67" hidden="1">{#N/A,#N/A,TRUE,"SDGE";#N/A,#N/A,TRUE,"GBU";#N/A,#N/A,TRUE,"TBU";#N/A,#N/A,TRUE,"EDBU";#N/A,#N/A,TRUE,"ExclCC"}</definedName>
    <definedName name="a" localSheetId="56" hidden="1">{#N/A,#N/A,TRUE,"SDGE";#N/A,#N/A,TRUE,"GBU";#N/A,#N/A,TRUE,"TBU";#N/A,#N/A,TRUE,"EDBU";#N/A,#N/A,TRUE,"ExclCC"}</definedName>
    <definedName name="a" localSheetId="82" hidden="1">{#N/A,#N/A,TRUE,"SDGE";#N/A,#N/A,TRUE,"GBU";#N/A,#N/A,TRUE,"TBU";#N/A,#N/A,TRUE,"EDBU";#N/A,#N/A,TRUE,"ExclCC"}</definedName>
    <definedName name="a" localSheetId="76" hidden="1">{#N/A,#N/A,TRUE,"SDGE";#N/A,#N/A,TRUE,"GBU";#N/A,#N/A,TRUE,"TBU";#N/A,#N/A,TRUE,"EDBU";#N/A,#N/A,TRUE,"ExclCC"}</definedName>
    <definedName name="a" localSheetId="73" hidden="1">{#N/A,#N/A,TRUE,"SDGE";#N/A,#N/A,TRUE,"GBU";#N/A,#N/A,TRUE,"TBU";#N/A,#N/A,TRUE,"EDBU";#N/A,#N/A,TRUE,"ExclCC"}</definedName>
    <definedName name="a" localSheetId="72" hidden="1">{#N/A,#N/A,TRUE,"SDGE";#N/A,#N/A,TRUE,"GBU";#N/A,#N/A,TRUE,"TBU";#N/A,#N/A,TRUE,"EDBU";#N/A,#N/A,TRUE,"ExclCC"}</definedName>
    <definedName name="a" localSheetId="71" hidden="1">{#N/A,#N/A,TRUE,"SDGE";#N/A,#N/A,TRUE,"GBU";#N/A,#N/A,TRUE,"TBU";#N/A,#N/A,TRUE,"EDBU";#N/A,#N/A,TRUE,"ExclCC"}</definedName>
    <definedName name="a" hidden="1">{#N/A,#N/A,TRUE,"SDGE";#N/A,#N/A,TRUE,"GBU";#N/A,#N/A,TRUE,"TBU";#N/A,#N/A,TRUE,"EDBU";#N/A,#N/A,TRUE,"ExclCC"}</definedName>
    <definedName name="aaa" localSheetId="64" hidden="1">{"Income Statement",#N/A,FALSE,"CFMODEL";"Balance Sheet",#N/A,FALSE,"CFMODEL"}</definedName>
    <definedName name="aaa" localSheetId="65" hidden="1">{"Income Statement",#N/A,FALSE,"CFMODEL";"Balance Sheet",#N/A,FALSE,"CFMODEL"}</definedName>
    <definedName name="aaa" localSheetId="66" hidden="1">{"Income Statement",#N/A,FALSE,"CFMODEL";"Balance Sheet",#N/A,FALSE,"CFMODEL"}</definedName>
    <definedName name="aaa" localSheetId="67" hidden="1">{"Income Statement",#N/A,FALSE,"CFMODEL";"Balance Sheet",#N/A,FALSE,"CFMODEL"}</definedName>
    <definedName name="aaa" hidden="1">{"Income Statement",#N/A,FALSE,"CFMODEL";"Balance Sheet",#N/A,FALSE,"CFMODEL"}</definedName>
    <definedName name="aaaaa" localSheetId="64" hidden="1">{#N/A,#N/A,TRUE,"SDGE";#N/A,#N/A,TRUE,"GBU";#N/A,#N/A,TRUE,"TBU";#N/A,#N/A,TRUE,"EDBU";#N/A,#N/A,TRUE,"ExclCC"}</definedName>
    <definedName name="aaaaa" localSheetId="65" hidden="1">{#N/A,#N/A,TRUE,"SDGE";#N/A,#N/A,TRUE,"GBU";#N/A,#N/A,TRUE,"TBU";#N/A,#N/A,TRUE,"EDBU";#N/A,#N/A,TRUE,"ExclCC"}</definedName>
    <definedName name="aaaaa" localSheetId="66" hidden="1">{#N/A,#N/A,TRUE,"SDGE";#N/A,#N/A,TRUE,"GBU";#N/A,#N/A,TRUE,"TBU";#N/A,#N/A,TRUE,"EDBU";#N/A,#N/A,TRUE,"ExclCC"}</definedName>
    <definedName name="aaaaa" localSheetId="67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aaaaaaaaaaaa" localSheetId="64" hidden="1">{"SourcesUses",#N/A,TRUE,"CFMODEL";"TransOverview",#N/A,TRUE,"CFMODEL"}</definedName>
    <definedName name="aaaaaaaaaaaaa" localSheetId="65" hidden="1">{"SourcesUses",#N/A,TRUE,"CFMODEL";"TransOverview",#N/A,TRUE,"CFMODEL"}</definedName>
    <definedName name="aaaaaaaaaaaaa" localSheetId="66" hidden="1">{"SourcesUses",#N/A,TRUE,"CFMODEL";"TransOverview",#N/A,TRUE,"CFMODEL"}</definedName>
    <definedName name="aaaaaaaaaaaaa" localSheetId="67" hidden="1">{"SourcesUses",#N/A,TRUE,"CFMODEL";"TransOverview",#N/A,TRUE,"CFMODEL"}</definedName>
    <definedName name="aaaaaaaaaaaaa" hidden="1">{"SourcesUses",#N/A,TRUE,"CFMODEL";"TransOverview",#N/A,TRUE,"CFMODEL"}</definedName>
    <definedName name="abc" localSheetId="64" hidden="1">"3LCE46CJO2WA44V3OAMAEZ2G9"</definedName>
    <definedName name="abc" localSheetId="65" hidden="1">"3LCE46CJO2WA44V3OAMAEZ2G9"</definedName>
    <definedName name="abc" localSheetId="66" hidden="1">"3LCE46CJO2WA44V3OAMAEZ2G9"</definedName>
    <definedName name="abc" localSheetId="67" hidden="1">"3LCE46CJO2WA44V3OAMAEZ2G9"</definedName>
    <definedName name="abc" hidden="1">"3Q12KMQDU0T4XKGIPPUR4OEMV"</definedName>
    <definedName name="AccessDatabase" hidden="1">"C:\Documents and Settings\Stassovsky\My Documents\MF\Current\2001 PROJECT N_1.mdb"</definedName>
    <definedName name="ad" localSheetId="64" hidden="1">{"var_page",#N/A,FALSE,"template"}</definedName>
    <definedName name="ad" localSheetId="65" hidden="1">{"var_page",#N/A,FALSE,"template"}</definedName>
    <definedName name="ad" localSheetId="66" hidden="1">{"var_page",#N/A,FALSE,"template"}</definedName>
    <definedName name="ad" localSheetId="67" hidden="1">{"var_page",#N/A,FALSE,"template"}</definedName>
    <definedName name="ad" hidden="1">{"var_page",#N/A,FALSE,"template"}</definedName>
    <definedName name="adafdadf" localSheetId="64" hidden="1">{"Var_page",#N/A,FALSE,"template"}</definedName>
    <definedName name="adafdadf" localSheetId="65" hidden="1">{"Var_page",#N/A,FALSE,"template"}</definedName>
    <definedName name="adafdadf" localSheetId="66" hidden="1">{"Var_page",#N/A,FALSE,"template"}</definedName>
    <definedName name="adafdadf" localSheetId="67" hidden="1">{"Var_page",#N/A,FALSE,"template"}</definedName>
    <definedName name="adafdadf" hidden="1">{"Var_page",#N/A,FALSE,"template"}</definedName>
    <definedName name="afdadafa" localSheetId="64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5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6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67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G" localSheetId="17" hidden="1">[4]reports!#REF!</definedName>
    <definedName name="AG" localSheetId="25" hidden="1">[4]reports!#REF!</definedName>
    <definedName name="AG" localSheetId="55" hidden="1">[4]reports!#REF!</definedName>
    <definedName name="AG" localSheetId="0" hidden="1">[4]reports!#REF!</definedName>
    <definedName name="AG" localSheetId="1" hidden="1">[4]reports!#REF!</definedName>
    <definedName name="AG" localSheetId="62" hidden="1">[4]reports!#REF!</definedName>
    <definedName name="AG" localSheetId="63" hidden="1">[4]reports!#REF!</definedName>
    <definedName name="AG" localSheetId="64" hidden="1">[4]reports!#REF!</definedName>
    <definedName name="AG" localSheetId="65" hidden="1">[4]reports!#REF!</definedName>
    <definedName name="AG" localSheetId="66" hidden="1">[4]reports!#REF!</definedName>
    <definedName name="AG" localSheetId="67" hidden="1">[4]reports!#REF!</definedName>
    <definedName name="AG" localSheetId="78" hidden="1">[4]reports!#REF!</definedName>
    <definedName name="AG" localSheetId="79" hidden="1">[4]reports!#REF!</definedName>
    <definedName name="AG" localSheetId="80" hidden="1">[4]reports!#REF!</definedName>
    <definedName name="AG" localSheetId="82" hidden="1">[4]reports!#REF!</definedName>
    <definedName name="AG" localSheetId="77" hidden="1">[4]reports!#REF!</definedName>
    <definedName name="AG" localSheetId="81" hidden="1">[4]reports!#REF!</definedName>
    <definedName name="AG" localSheetId="83" hidden="1">[4]reports!#REF!</definedName>
    <definedName name="AG" localSheetId="73" hidden="1">[4]reports!#REF!</definedName>
    <definedName name="AG" localSheetId="72" hidden="1">[4]reports!#REF!</definedName>
    <definedName name="AG" localSheetId="74" hidden="1">[4]reports!#REF!</definedName>
    <definedName name="AG" hidden="1">[4]reports!#REF!</definedName>
    <definedName name="anscount" hidden="1">2</definedName>
    <definedName name="ARange24" hidden="1">'[18]Partner 1 Back-Leverage'!$A$3:$A$403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" localSheetId="24" hidden="1">{#N/A,#N/A,TRUE,"SDGE";#N/A,#N/A,TRUE,"GBU";#N/A,#N/A,TRUE,"TBU";#N/A,#N/A,TRUE,"EDBU";#N/A,#N/A,TRUE,"ExclCC"}</definedName>
    <definedName name="b" localSheetId="25" hidden="1">{#N/A,#N/A,TRUE,"SDGE";#N/A,#N/A,TRUE,"GBU";#N/A,#N/A,TRUE,"TBU";#N/A,#N/A,TRUE,"EDBU";#N/A,#N/A,TRUE,"ExclCC"}</definedName>
    <definedName name="b" localSheetId="28" hidden="1">{#N/A,#N/A,TRUE,"SDGE";#N/A,#N/A,TRUE,"GBU";#N/A,#N/A,TRUE,"TBU";#N/A,#N/A,TRUE,"EDBU";#N/A,#N/A,TRUE,"ExclCC"}</definedName>
    <definedName name="b" localSheetId="32" hidden="1">{#N/A,#N/A,TRUE,"SDGE";#N/A,#N/A,TRUE,"GBU";#N/A,#N/A,TRUE,"TBU";#N/A,#N/A,TRUE,"EDBU";#N/A,#N/A,TRUE,"ExclCC"}</definedName>
    <definedName name="b" localSheetId="55" hidden="1">{#N/A,#N/A,TRUE,"SDGE";#N/A,#N/A,TRUE,"GBU";#N/A,#N/A,TRUE,"TBU";#N/A,#N/A,TRUE,"EDBU";#N/A,#N/A,TRUE,"ExclCC"}</definedName>
    <definedName name="b" localSheetId="0" hidden="1">{#N/A,#N/A,TRUE,"SDGE";#N/A,#N/A,TRUE,"GBU";#N/A,#N/A,TRUE,"TBU";#N/A,#N/A,TRUE,"EDBU";#N/A,#N/A,TRUE,"ExclCC"}</definedName>
    <definedName name="b" localSheetId="1" hidden="1">{#N/A,#N/A,TRUE,"SDGE";#N/A,#N/A,TRUE,"GBU";#N/A,#N/A,TRUE,"TBU";#N/A,#N/A,TRUE,"EDBU";#N/A,#N/A,TRUE,"ExclCC"}</definedName>
    <definedName name="b" localSheetId="63" hidden="1">{#N/A,#N/A,TRUE,"SDGE";#N/A,#N/A,TRUE,"GBU";#N/A,#N/A,TRUE,"TBU";#N/A,#N/A,TRUE,"EDBU";#N/A,#N/A,TRUE,"ExclCC"}</definedName>
    <definedName name="b" localSheetId="64" hidden="1">{#N/A,#N/A,TRUE,"SDGE";#N/A,#N/A,TRUE,"GBU";#N/A,#N/A,TRUE,"TBU";#N/A,#N/A,TRUE,"EDBU";#N/A,#N/A,TRUE,"ExclCC"}</definedName>
    <definedName name="b" localSheetId="65" hidden="1">{#N/A,#N/A,TRUE,"SDGE";#N/A,#N/A,TRUE,"GBU";#N/A,#N/A,TRUE,"TBU";#N/A,#N/A,TRUE,"EDBU";#N/A,#N/A,TRUE,"ExclCC"}</definedName>
    <definedName name="b" localSheetId="66" hidden="1">{#N/A,#N/A,TRUE,"SDGE";#N/A,#N/A,TRUE,"GBU";#N/A,#N/A,TRUE,"TBU";#N/A,#N/A,TRUE,"EDBU";#N/A,#N/A,TRUE,"ExclCC"}</definedName>
    <definedName name="b" localSheetId="67" hidden="1">{#N/A,#N/A,TRUE,"SDGE";#N/A,#N/A,TRUE,"GBU";#N/A,#N/A,TRUE,"TBU";#N/A,#N/A,TRUE,"EDBU";#N/A,#N/A,TRUE,"ExclCC"}</definedName>
    <definedName name="b" localSheetId="56" hidden="1">{#N/A,#N/A,TRUE,"SDGE";#N/A,#N/A,TRUE,"GBU";#N/A,#N/A,TRUE,"TBU";#N/A,#N/A,TRUE,"EDBU";#N/A,#N/A,TRUE,"ExclCC"}</definedName>
    <definedName name="b" localSheetId="82" hidden="1">{#N/A,#N/A,TRUE,"SDGE";#N/A,#N/A,TRUE,"GBU";#N/A,#N/A,TRUE,"TBU";#N/A,#N/A,TRUE,"EDBU";#N/A,#N/A,TRUE,"ExclCC"}</definedName>
    <definedName name="b" localSheetId="76" hidden="1">{#N/A,#N/A,TRUE,"SDGE";#N/A,#N/A,TRUE,"GBU";#N/A,#N/A,TRUE,"TBU";#N/A,#N/A,TRUE,"EDBU";#N/A,#N/A,TRUE,"ExclCC"}</definedName>
    <definedName name="b" localSheetId="73" hidden="1">{#N/A,#N/A,TRUE,"SDGE";#N/A,#N/A,TRUE,"GBU";#N/A,#N/A,TRUE,"TBU";#N/A,#N/A,TRUE,"EDBU";#N/A,#N/A,TRUE,"ExclCC"}</definedName>
    <definedName name="b" localSheetId="72" hidden="1">{#N/A,#N/A,TRUE,"SDGE";#N/A,#N/A,TRUE,"GBU";#N/A,#N/A,TRUE,"TBU";#N/A,#N/A,TRUE,"EDBU";#N/A,#N/A,TRUE,"ExclCC"}</definedName>
    <definedName name="b" localSheetId="71" hidden="1">{#N/A,#N/A,TRUE,"SDGE";#N/A,#N/A,TRUE,"GBU";#N/A,#N/A,TRUE,"TBU";#N/A,#N/A,TRUE,"EDBU";#N/A,#N/A,TRUE,"ExclCC"}</definedName>
    <definedName name="b" hidden="1">{#N/A,#N/A,TRUE,"SDGE";#N/A,#N/A,TRUE,"GBU";#N/A,#N/A,TRUE,"TBU";#N/A,#N/A,TRUE,"EDBU";#N/A,#N/A,TRUE,"ExclCC"}</definedName>
    <definedName name="BEx00GHMXV67V1IG4T3LJKINJOCE" localSheetId="64" hidden="1">Addn [19]Info!$B$7:$C$7</definedName>
    <definedName name="BEx00GHMXV67V1IG4T3LJKINJOCE" localSheetId="65" hidden="1">Addn [19]Info!$B$7:$C$7</definedName>
    <definedName name="BEx00GHMXV67V1IG4T3LJKINJOCE" localSheetId="66" hidden="1">Addn [19]Info!$B$7:$C$7</definedName>
    <definedName name="BEx00GHMXV67V1IG4T3LJKINJOCE" localSheetId="67" hidden="1">Addn [19]Info!$B$7:$C$7</definedName>
    <definedName name="BEx00GHMXV67V1IG4T3LJKINJOCE" hidden="1">Addn [19]Info!$B$7:$C$7</definedName>
    <definedName name="BEx00NZ7E5MCKBWJU6YPJ0CIZGM1" hidden="1">#REF!</definedName>
    <definedName name="BEx00RKU39JBM7SUSNPNGYECEJZV" localSheetId="64" hidden="1">Addn [19]Info!$B$217:$T$225</definedName>
    <definedName name="BEx00RKU39JBM7SUSNPNGYECEJZV" localSheetId="65" hidden="1">Addn [19]Info!$B$217:$T$225</definedName>
    <definedName name="BEx00RKU39JBM7SUSNPNGYECEJZV" localSheetId="66" hidden="1">Addn [19]Info!$B$217:$T$225</definedName>
    <definedName name="BEx00RKU39JBM7SUSNPNGYECEJZV" localSheetId="67" hidden="1">Addn [19]Info!$B$217:$T$225</definedName>
    <definedName name="BEx00RKU39JBM7SUSNPNGYECEJZV" hidden="1">Addn [19]Info!$B$217:$T$225</definedName>
    <definedName name="BEx00VMF6OHXZLZWCWECCE3SHOY6" localSheetId="64" hidden="1">Functional [20]Costs!$B$7:$C$7</definedName>
    <definedName name="BEx00VMF6OHXZLZWCWECCE3SHOY6" localSheetId="65" hidden="1">Functional [20]Costs!$B$7:$C$7</definedName>
    <definedName name="BEx00VMF6OHXZLZWCWECCE3SHOY6" localSheetId="66" hidden="1">Functional [20]Costs!$B$7:$C$7</definedName>
    <definedName name="BEx00VMF6OHXZLZWCWECCE3SHOY6" localSheetId="67" hidden="1">Functional [20]Costs!$B$7:$C$7</definedName>
    <definedName name="BEx00VMF6OHXZLZWCWECCE3SHOY6" hidden="1">Functional [20]Costs!$B$7:$C$7</definedName>
    <definedName name="BEx018IE720H8Z2DTAJU85MF1MQT" localSheetId="64" hidden="1">Addn [19]Info!$B$14</definedName>
    <definedName name="BEx018IE720H8Z2DTAJU85MF1MQT" localSheetId="65" hidden="1">Addn [19]Info!$B$14</definedName>
    <definedName name="BEx018IE720H8Z2DTAJU85MF1MQT" localSheetId="66" hidden="1">Addn [19]Info!$B$14</definedName>
    <definedName name="BEx018IE720H8Z2DTAJU85MF1MQT" localSheetId="67" hidden="1">Addn [19]Info!$B$14</definedName>
    <definedName name="BEx018IE720H8Z2DTAJU85MF1MQT" hidden="1">Addn [19]Info!$B$14</definedName>
    <definedName name="BEx018NP0S5GEJKB3HT0W5HEFFUW" localSheetId="64" hidden="1">Functional [20]Costs!$B$11:$E$13</definedName>
    <definedName name="BEx018NP0S5GEJKB3HT0W5HEFFUW" localSheetId="65" hidden="1">Functional [20]Costs!$B$11:$E$13</definedName>
    <definedName name="BEx018NP0S5GEJKB3HT0W5HEFFUW" localSheetId="66" hidden="1">Functional [20]Costs!$B$11:$E$13</definedName>
    <definedName name="BEx018NP0S5GEJKB3HT0W5HEFFUW" localSheetId="67" hidden="1">Functional [20]Costs!$B$11:$E$13</definedName>
    <definedName name="BEx018NP0S5GEJKB3HT0W5HEFFUW" hidden="1">Functional [20]Costs!$B$11:$E$13</definedName>
    <definedName name="BEx01A5MM0X3EW0B595MY7WRLW01" localSheetId="64" hidden="1">Addn [19]Info!$B$212:$T$215</definedName>
    <definedName name="BEx01A5MM0X3EW0B595MY7WRLW01" localSheetId="65" hidden="1">Addn [19]Info!$B$212:$T$215</definedName>
    <definedName name="BEx01A5MM0X3EW0B595MY7WRLW01" localSheetId="66" hidden="1">Addn [19]Info!$B$212:$T$215</definedName>
    <definedName name="BEx01A5MM0X3EW0B595MY7WRLW01" localSheetId="67" hidden="1">Addn [19]Info!$B$212:$T$215</definedName>
    <definedName name="BEx01A5MM0X3EW0B595MY7WRLW01" hidden="1">Addn [19]Info!$B$212:$T$215</definedName>
    <definedName name="BEx01D087DSHBK4MOGCV0J1A9O5C" localSheetId="64" hidden="1">SEU Func [21]Area!$A$37:$A$38</definedName>
    <definedName name="BEx01D087DSHBK4MOGCV0J1A9O5C" localSheetId="65" hidden="1">SEU Func [21]Area!$A$37:$A$38</definedName>
    <definedName name="BEx01D087DSHBK4MOGCV0J1A9O5C" localSheetId="66" hidden="1">SEU Func [21]Area!$A$37:$A$38</definedName>
    <definedName name="BEx01D087DSHBK4MOGCV0J1A9O5C" localSheetId="67" hidden="1">SEU Func [21]Area!$A$37:$A$38</definedName>
    <definedName name="BEx01D087DSHBK4MOGCV0J1A9O5C" hidden="1">SEU Func [21]Area!$A$37:$A$38</definedName>
    <definedName name="BEx01F3QM3HEPCWWJJEX0L0RVWAN" hidden="1">#REF!</definedName>
    <definedName name="BEx01KCHKZJCF91ETSRPIFWQQAC1" localSheetId="64" hidden="1">Addn [19]Info!$B$14:$AF$96</definedName>
    <definedName name="BEx01KCHKZJCF91ETSRPIFWQQAC1" localSheetId="65" hidden="1">Addn [19]Info!$B$14:$AF$96</definedName>
    <definedName name="BEx01KCHKZJCF91ETSRPIFWQQAC1" localSheetId="66" hidden="1">Addn [19]Info!$B$14:$AF$96</definedName>
    <definedName name="BEx01KCHKZJCF91ETSRPIFWQQAC1" localSheetId="67" hidden="1">Addn [19]Info!$B$14:$AF$96</definedName>
    <definedName name="BEx01KCHKZJCF91ETSRPIFWQQAC1" hidden="1">Addn [19]Info!$B$14:$AF$96</definedName>
    <definedName name="BEx028MGCR0BV1OQZV038K5A4KR7" localSheetId="64" hidden="1">Addn [19]Info!$B$7:$C$7</definedName>
    <definedName name="BEx028MGCR0BV1OQZV038K5A4KR7" localSheetId="65" hidden="1">Addn [19]Info!$B$7:$C$7</definedName>
    <definedName name="BEx028MGCR0BV1OQZV038K5A4KR7" localSheetId="66" hidden="1">Addn [19]Info!$B$7:$C$7</definedName>
    <definedName name="BEx028MGCR0BV1OQZV038K5A4KR7" localSheetId="67" hidden="1">Addn [19]Info!$B$7:$C$7</definedName>
    <definedName name="BEx028MGCR0BV1OQZV038K5A4KR7" hidden="1">Addn [19]Info!$B$7:$C$7</definedName>
    <definedName name="BEx02JEVS5Y9ANXL35AI60XC861X" localSheetId="64" hidden="1">Addn [19]Info!$B$100:$T$208</definedName>
    <definedName name="BEx02JEVS5Y9ANXL35AI60XC861X" localSheetId="65" hidden="1">Addn [19]Info!$B$100:$T$208</definedName>
    <definedName name="BEx02JEVS5Y9ANXL35AI60XC861X" localSheetId="66" hidden="1">Addn [19]Info!$B$100:$T$208</definedName>
    <definedName name="BEx02JEVS5Y9ANXL35AI60XC861X" localSheetId="67" hidden="1">Addn [19]Info!$B$100:$T$208</definedName>
    <definedName name="BEx02JEVS5Y9ANXL35AI60XC861X" hidden="1">Addn [19]Info!$B$100:$T$208</definedName>
    <definedName name="BEx04128O1W72UO1QC7UCPNNZG9Z" localSheetId="64" hidden="1">Financial &amp; Non-[22]Financial!$B$135:$Q$183</definedName>
    <definedName name="BEx04128O1W72UO1QC7UCPNNZG9Z" localSheetId="65" hidden="1">Financial &amp; Non-[22]Financial!$B$135:$Q$183</definedName>
    <definedName name="BEx04128O1W72UO1QC7UCPNNZG9Z" localSheetId="66" hidden="1">Financial &amp; Non-[22]Financial!$B$135:$Q$183</definedName>
    <definedName name="BEx04128O1W72UO1QC7UCPNNZG9Z" localSheetId="67" hidden="1">Financial &amp; Non-[22]Financial!$B$135:$Q$183</definedName>
    <definedName name="BEx04128O1W72UO1QC7UCPNNZG9Z" hidden="1">Financial &amp; Non-[22]Financial!$B$135:$Q$183</definedName>
    <definedName name="BEx1EQLVKGR0YQ630F75LKBMUD9Q" hidden="1">#REF!</definedName>
    <definedName name="BEx1FMDJGHELQUASX5HFL9J4RE3D" localSheetId="64" hidden="1">SEU Func [21]Area!$A$21:$B$21</definedName>
    <definedName name="BEx1FMDJGHELQUASX5HFL9J4RE3D" localSheetId="65" hidden="1">SEU Func [21]Area!$A$21:$B$21</definedName>
    <definedName name="BEx1FMDJGHELQUASX5HFL9J4RE3D" localSheetId="66" hidden="1">SEU Func [21]Area!$A$21:$B$21</definedName>
    <definedName name="BEx1FMDJGHELQUASX5HFL9J4RE3D" localSheetId="67" hidden="1">SEU Func [21]Area!$A$21:$B$21</definedName>
    <definedName name="BEx1FMDJGHELQUASX5HFL9J4RE3D" hidden="1">SEU Func [21]Area!$A$21:$B$21</definedName>
    <definedName name="BEx1FN9XD8476NWAOIPFIQFAP91R" localSheetId="64" hidden="1">Addn [19]Info!$B$27:$T$38</definedName>
    <definedName name="BEx1FN9XD8476NWAOIPFIQFAP91R" localSheetId="65" hidden="1">Addn [19]Info!$B$27:$T$38</definedName>
    <definedName name="BEx1FN9XD8476NWAOIPFIQFAP91R" localSheetId="66" hidden="1">Addn [19]Info!$B$27:$T$38</definedName>
    <definedName name="BEx1FN9XD8476NWAOIPFIQFAP91R" localSheetId="67" hidden="1">Addn [19]Info!$B$27:$T$38</definedName>
    <definedName name="BEx1FN9XD8476NWAOIPFIQFAP91R" hidden="1">Addn [19]Info!$B$27:$T$38</definedName>
    <definedName name="BEx1G128RXM0XJFJS75YTQJP1Q9R" localSheetId="64" hidden="1">SEU Func [21]Area!$D$1:$D$1</definedName>
    <definedName name="BEx1G128RXM0XJFJS75YTQJP1Q9R" localSheetId="65" hidden="1">SEU Func [21]Area!$D$1:$D$1</definedName>
    <definedName name="BEx1G128RXM0XJFJS75YTQJP1Q9R" localSheetId="66" hidden="1">SEU Func [21]Area!$D$1:$D$1</definedName>
    <definedName name="BEx1G128RXM0XJFJS75YTQJP1Q9R" localSheetId="67" hidden="1">SEU Func [21]Area!$D$1:$D$1</definedName>
    <definedName name="BEx1G128RXM0XJFJS75YTQJP1Q9R" hidden="1">SEU Func [21]Area!$D$1:$D$1</definedName>
    <definedName name="BEx1G9AW6BYCF2WYM1TVBBM7QSC9" hidden="1">#REF!</definedName>
    <definedName name="BEx1GFG4TPKIQWVZUC3BRZ33360O" hidden="1">#REF!</definedName>
    <definedName name="BEx1GH8V32T74W3SDLZNWIEFOJMB" localSheetId="64" hidden="1">SEU Func Area by [23]Driver!$A$16:$B$16</definedName>
    <definedName name="BEx1GH8V32T74W3SDLZNWIEFOJMB" localSheetId="65" hidden="1">SEU Func Area by [23]Driver!$A$16:$B$16</definedName>
    <definedName name="BEx1GH8V32T74W3SDLZNWIEFOJMB" localSheetId="66" hidden="1">SEU Func Area by [23]Driver!$A$16:$B$16</definedName>
    <definedName name="BEx1GH8V32T74W3SDLZNWIEFOJMB" localSheetId="67" hidden="1">SEU Func Area by [23]Driver!$A$16:$B$16</definedName>
    <definedName name="BEx1GH8V32T74W3SDLZNWIEFOJMB" hidden="1">SEU Func Area by [23]Driver!$A$16:$B$16</definedName>
    <definedName name="BEx1GJSHRDLE9CKAZP6VYGNF8WAG" localSheetId="64" hidden="1">SEU Func Area by [23]Driver!$D$4:$E$4</definedName>
    <definedName name="BEx1GJSHRDLE9CKAZP6VYGNF8WAG" localSheetId="65" hidden="1">SEU Func Area by [23]Driver!$D$4:$E$4</definedName>
    <definedName name="BEx1GJSHRDLE9CKAZP6VYGNF8WAG" localSheetId="66" hidden="1">SEU Func Area by [23]Driver!$D$4:$E$4</definedName>
    <definedName name="BEx1GJSHRDLE9CKAZP6VYGNF8WAG" localSheetId="67" hidden="1">SEU Func Area by [23]Driver!$D$4:$E$4</definedName>
    <definedName name="BEx1GJSHRDLE9CKAZP6VYGNF8WAG" hidden="1">SEU Func Area by [23]Driver!$D$4:$E$4</definedName>
    <definedName name="BEx1GP6Q18Y44JCRA9DPKE7V7882" localSheetId="64" hidden="1">SEU Func [21]Area!$D$19:$E$19</definedName>
    <definedName name="BEx1GP6Q18Y44JCRA9DPKE7V7882" localSheetId="65" hidden="1">SEU Func [21]Area!$D$19:$E$19</definedName>
    <definedName name="BEx1GP6Q18Y44JCRA9DPKE7V7882" localSheetId="66" hidden="1">SEU Func [21]Area!$D$19:$E$19</definedName>
    <definedName name="BEx1GP6Q18Y44JCRA9DPKE7V7882" localSheetId="67" hidden="1">SEU Func [21]Area!$D$19:$E$19</definedName>
    <definedName name="BEx1GP6Q18Y44JCRA9DPKE7V7882" hidden="1">SEU Func [21]Area!$D$19:$E$19</definedName>
    <definedName name="BEx1GV6HL426WS23WUK9S7XW7FX9" localSheetId="64" hidden="1">Addn [19]Info!$B$13:$T$26</definedName>
    <definedName name="BEx1GV6HL426WS23WUK9S7XW7FX9" localSheetId="65" hidden="1">Addn [19]Info!$B$13:$T$26</definedName>
    <definedName name="BEx1GV6HL426WS23WUK9S7XW7FX9" localSheetId="66" hidden="1">Addn [19]Info!$B$13:$T$26</definedName>
    <definedName name="BEx1GV6HL426WS23WUK9S7XW7FX9" localSheetId="67" hidden="1">Addn [19]Info!$B$13:$T$26</definedName>
    <definedName name="BEx1GV6HL426WS23WUK9S7XW7FX9" hidden="1">Addn [19]Info!$B$13:$T$26</definedName>
    <definedName name="BEx1GY13FUWX193W8IDTUD617BUN" localSheetId="64" hidden="1">Functional [20]Costs!$B$14</definedName>
    <definedName name="BEx1GY13FUWX193W8IDTUD617BUN" localSheetId="65" hidden="1">Functional [20]Costs!$B$14</definedName>
    <definedName name="BEx1GY13FUWX193W8IDTUD617BUN" localSheetId="66" hidden="1">Functional [20]Costs!$B$14</definedName>
    <definedName name="BEx1GY13FUWX193W8IDTUD617BUN" localSheetId="67" hidden="1">Functional [20]Costs!$B$14</definedName>
    <definedName name="BEx1GY13FUWX193W8IDTUD617BUN" hidden="1">Functional [20]Costs!$B$14</definedName>
    <definedName name="BEx1HQCNLA2KXL1D5E998O0G20TZ" localSheetId="64" hidden="1">SEU Driver [24]Cd!$D$8:$E$8</definedName>
    <definedName name="BEx1HQCNLA2KXL1D5E998O0G20TZ" localSheetId="65" hidden="1">SEU Driver [24]Cd!$D$8:$E$8</definedName>
    <definedName name="BEx1HQCNLA2KXL1D5E998O0G20TZ" localSheetId="66" hidden="1">SEU Driver [24]Cd!$D$8:$E$8</definedName>
    <definedName name="BEx1HQCNLA2KXL1D5E998O0G20TZ" localSheetId="67" hidden="1">SEU Driver [24]Cd!$D$8:$E$8</definedName>
    <definedName name="BEx1HQCNLA2KXL1D5E998O0G20TZ" hidden="1">SEU Driver [24]Cd!$D$8:$E$8</definedName>
    <definedName name="BEx1HT78JLDAMJRZ3P9PTYM0U8XS" localSheetId="64" hidden="1">SCG Func [21]Area!$D$9:$E$9</definedName>
    <definedName name="BEx1HT78JLDAMJRZ3P9PTYM0U8XS" localSheetId="65" hidden="1">SCG Func [21]Area!$D$9:$E$9</definedName>
    <definedName name="BEx1HT78JLDAMJRZ3P9PTYM0U8XS" localSheetId="66" hidden="1">SCG Func [21]Area!$D$9:$E$9</definedName>
    <definedName name="BEx1HT78JLDAMJRZ3P9PTYM0U8XS" localSheetId="67" hidden="1">SCG Func [21]Area!$D$9:$E$9</definedName>
    <definedName name="BEx1HT78JLDAMJRZ3P9PTYM0U8XS" hidden="1">SCG Func [21]Area!$D$9:$E$9</definedName>
    <definedName name="BEx1ID9XWI0EXHZYLQIL8D0C0WH5" localSheetId="64" hidden="1">Addn [19]Info!$B$27:$T$38</definedName>
    <definedName name="BEx1ID9XWI0EXHZYLQIL8D0C0WH5" localSheetId="65" hidden="1">Addn [19]Info!$B$27:$T$38</definedName>
    <definedName name="BEx1ID9XWI0EXHZYLQIL8D0C0WH5" localSheetId="66" hidden="1">Addn [19]Info!$B$27:$T$38</definedName>
    <definedName name="BEx1ID9XWI0EXHZYLQIL8D0C0WH5" localSheetId="67" hidden="1">Addn [19]Info!$B$27:$T$38</definedName>
    <definedName name="BEx1ID9XWI0EXHZYLQIL8D0C0WH5" hidden="1">Addn [19]Info!$B$27:$T$38</definedName>
    <definedName name="BEx1IK0TJV8J9XYO8DS8X7JYCB14" localSheetId="64" hidden="1">SEU Func [21]Area!$A$15:$B$15</definedName>
    <definedName name="BEx1IK0TJV8J9XYO8DS8X7JYCB14" localSheetId="65" hidden="1">SEU Func [21]Area!$A$15:$B$15</definedName>
    <definedName name="BEx1IK0TJV8J9XYO8DS8X7JYCB14" localSheetId="66" hidden="1">SEU Func [21]Area!$A$15:$B$15</definedName>
    <definedName name="BEx1IK0TJV8J9XYO8DS8X7JYCB14" localSheetId="67" hidden="1">SEU Func [21]Area!$A$15:$B$15</definedName>
    <definedName name="BEx1IK0TJV8J9XYO8DS8X7JYCB14" hidden="1">SEU Func [21]Area!$A$15:$B$15</definedName>
    <definedName name="BEx1J0T1LZ9TBG36H8UB1M80V9AK" localSheetId="64" hidden="1">Functional [20]Costs!$B$31:$T$320</definedName>
    <definedName name="BEx1J0T1LZ9TBG36H8UB1M80V9AK" localSheetId="65" hidden="1">Functional [20]Costs!$B$31:$T$320</definedName>
    <definedName name="BEx1J0T1LZ9TBG36H8UB1M80V9AK" localSheetId="66" hidden="1">Functional [20]Costs!$B$31:$T$320</definedName>
    <definedName name="BEx1J0T1LZ9TBG36H8UB1M80V9AK" localSheetId="67" hidden="1">Functional [20]Costs!$B$31:$T$320</definedName>
    <definedName name="BEx1J0T1LZ9TBG36H8UB1M80V9AK" hidden="1">Functional [20]Costs!$B$31:$T$320</definedName>
    <definedName name="BEx1J4916QYSR8WPX1XHGOWA103Q" localSheetId="64" hidden="1">SEU Func Comm by [23]Driver!$A$5:$B$5</definedName>
    <definedName name="BEx1J4916QYSR8WPX1XHGOWA103Q" localSheetId="65" hidden="1">SEU Func Comm by [23]Driver!$A$5:$B$5</definedName>
    <definedName name="BEx1J4916QYSR8WPX1XHGOWA103Q" localSheetId="66" hidden="1">SEU Func Comm by [23]Driver!$A$5:$B$5</definedName>
    <definedName name="BEx1J4916QYSR8WPX1XHGOWA103Q" localSheetId="67" hidden="1">SEU Func Comm by [23]Driver!$A$5:$B$5</definedName>
    <definedName name="BEx1J4916QYSR8WPX1XHGOWA103Q" hidden="1">SEU Func Comm by [23]Driver!$A$5:$B$5</definedName>
    <definedName name="BEx1JF6S184IMMIL22WMI24WC7HD" localSheetId="64" hidden="1">Addn [19]Info!$B$79:$T$101</definedName>
    <definedName name="BEx1JF6S184IMMIL22WMI24WC7HD" localSheetId="65" hidden="1">Addn [19]Info!$B$79:$T$101</definedName>
    <definedName name="BEx1JF6S184IMMIL22WMI24WC7HD" localSheetId="66" hidden="1">Addn [19]Info!$B$79:$T$101</definedName>
    <definedName name="BEx1JF6S184IMMIL22WMI24WC7HD" localSheetId="67" hidden="1">Addn [19]Info!$B$79:$T$101</definedName>
    <definedName name="BEx1JF6S184IMMIL22WMI24WC7HD" hidden="1">Addn [19]Info!$B$79:$T$101</definedName>
    <definedName name="BEx1JGDY5NT12UZS6711YPIP9E4I" hidden="1">#REF!</definedName>
    <definedName name="BEx1JPJ3GNL4JBOQ0VTJ2F27GORL" localSheetId="64" hidden="1">'Order 864-4'!sdge Func [21]Area!$A$6:$B$6</definedName>
    <definedName name="BEx1JPJ3GNL4JBOQ0VTJ2F27GORL" localSheetId="65" hidden="1">'Order 864-4'!sdge Func [21]Area!$A$6:$B$6</definedName>
    <definedName name="BEx1JPJ3GNL4JBOQ0VTJ2F27GORL" localSheetId="66" hidden="1">'Order 864-4'!sdge Func [21]Area!$A$6:$B$6</definedName>
    <definedName name="BEx1JPJ3GNL4JBOQ0VTJ2F27GORL" localSheetId="67" hidden="1">'Order 864-4'!sdge Func [21]Area!$A$6:$B$6</definedName>
    <definedName name="BEx1JPJ3GNL4JBOQ0VTJ2F27GORL" hidden="1">'Order 864-4'!sdge Func [21]Area!$A$6:$B$6</definedName>
    <definedName name="BEx1L5DJE8K7R3Y5C1GBMPG80XDP" localSheetId="64" hidden="1">Addn [19]Info!$B$102:$T$211</definedName>
    <definedName name="BEx1L5DJE8K7R3Y5C1GBMPG80XDP" localSheetId="65" hidden="1">Addn [19]Info!$B$102:$T$211</definedName>
    <definedName name="BEx1L5DJE8K7R3Y5C1GBMPG80XDP" localSheetId="66" hidden="1">Addn [19]Info!$B$102:$T$211</definedName>
    <definedName name="BEx1L5DJE8K7R3Y5C1GBMPG80XDP" localSheetId="67" hidden="1">Addn [19]Info!$B$102:$T$211</definedName>
    <definedName name="BEx1L5DJE8K7R3Y5C1GBMPG80XDP" hidden="1">Addn [19]Info!$B$102:$T$211</definedName>
    <definedName name="BEx1L7RW4E4AHIWD20SD8XXF8XY4" localSheetId="64" hidden="1">SEU Driver [24]Cd!$D$5:$E$5</definedName>
    <definedName name="BEx1L7RW4E4AHIWD20SD8XXF8XY4" localSheetId="65" hidden="1">SEU Driver [24]Cd!$D$5:$E$5</definedName>
    <definedName name="BEx1L7RW4E4AHIWD20SD8XXF8XY4" localSheetId="66" hidden="1">SEU Driver [24]Cd!$D$5:$E$5</definedName>
    <definedName name="BEx1L7RW4E4AHIWD20SD8XXF8XY4" localSheetId="67" hidden="1">SEU Driver [24]Cd!$D$5:$E$5</definedName>
    <definedName name="BEx1L7RW4E4AHIWD20SD8XXF8XY4" hidden="1">SEU Driver [24]Cd!$D$5:$E$5</definedName>
    <definedName name="BEx1LKYMFDZHFZ6EQ50UC0ZEGJGN" localSheetId="64" hidden="1">Addn [19]Info!$B$3</definedName>
    <definedName name="BEx1LKYMFDZHFZ6EQ50UC0ZEGJGN" localSheetId="65" hidden="1">Addn [19]Info!$B$3</definedName>
    <definedName name="BEx1LKYMFDZHFZ6EQ50UC0ZEGJGN" localSheetId="66" hidden="1">Addn [19]Info!$B$3</definedName>
    <definedName name="BEx1LKYMFDZHFZ6EQ50UC0ZEGJGN" localSheetId="67" hidden="1">Addn [19]Info!$B$3</definedName>
    <definedName name="BEx1LKYMFDZHFZ6EQ50UC0ZEGJGN" hidden="1">Addn [19]Info!$B$3</definedName>
    <definedName name="BEx1LSGD5W6G03IPF1V0A8O9XNWR" localSheetId="64" hidden="1">Functional [20]Costs!$B$4:$B$5</definedName>
    <definedName name="BEx1LSGD5W6G03IPF1V0A8O9XNWR" localSheetId="65" hidden="1">Functional [20]Costs!$B$4:$B$5</definedName>
    <definedName name="BEx1LSGD5W6G03IPF1V0A8O9XNWR" localSheetId="66" hidden="1">Functional [20]Costs!$B$4:$B$5</definedName>
    <definedName name="BEx1LSGD5W6G03IPF1V0A8O9XNWR" localSheetId="67" hidden="1">Functional [20]Costs!$B$4:$B$5</definedName>
    <definedName name="BEx1LSGD5W6G03IPF1V0A8O9XNWR" hidden="1">Functional [20]Costs!$B$4:$B$5</definedName>
    <definedName name="BEx1LVWJKI98V71VUT7OAJ5CAMKN" localSheetId="64" hidden="1">Addn [19]Info!$B$78:$T$100</definedName>
    <definedName name="BEx1LVWJKI98V71VUT7OAJ5CAMKN" localSheetId="65" hidden="1">Addn [19]Info!$B$78:$T$100</definedName>
    <definedName name="BEx1LVWJKI98V71VUT7OAJ5CAMKN" localSheetId="66" hidden="1">Addn [19]Info!$B$78:$T$100</definedName>
    <definedName name="BEx1LVWJKI98V71VUT7OAJ5CAMKN" localSheetId="67" hidden="1">Addn [19]Info!$B$78:$T$100</definedName>
    <definedName name="BEx1LVWJKI98V71VUT7OAJ5CAMKN" hidden="1">Addn [19]Info!$B$78:$T$100</definedName>
    <definedName name="BEx1MHBUVWYO0XOUSCOV752SUYZE" localSheetId="64" hidden="1">Financial &amp; Non-[22]Financial!$B$110:$P$133</definedName>
    <definedName name="BEx1MHBUVWYO0XOUSCOV752SUYZE" localSheetId="65" hidden="1">Financial &amp; Non-[22]Financial!$B$110:$P$133</definedName>
    <definedName name="BEx1MHBUVWYO0XOUSCOV752SUYZE" localSheetId="66" hidden="1">Financial &amp; Non-[22]Financial!$B$110:$P$133</definedName>
    <definedName name="BEx1MHBUVWYO0XOUSCOV752SUYZE" localSheetId="67" hidden="1">Financial &amp; Non-[22]Financial!$B$110:$P$133</definedName>
    <definedName name="BEx1MHBUVWYO0XOUSCOV752SUYZE" hidden="1">Financial &amp; Non-[22]Financial!$B$110:$P$133</definedName>
    <definedName name="BEx1NAJS89E9Y0NV0RM3KUU5CB5R" localSheetId="64" hidden="1">Addn [19]Info!$B$78:$T$100</definedName>
    <definedName name="BEx1NAJS89E9Y0NV0RM3KUU5CB5R" localSheetId="65" hidden="1">Addn [19]Info!$B$78:$T$100</definedName>
    <definedName name="BEx1NAJS89E9Y0NV0RM3KUU5CB5R" localSheetId="66" hidden="1">Addn [19]Info!$B$78:$T$100</definedName>
    <definedName name="BEx1NAJS89E9Y0NV0RM3KUU5CB5R" localSheetId="67" hidden="1">Addn [19]Info!$B$78:$T$100</definedName>
    <definedName name="BEx1NAJS89E9Y0NV0RM3KUU5CB5R" hidden="1">Addn [19]Info!$B$78:$T$100</definedName>
    <definedName name="BEx1NQKYIAPPIOD2SMZ7820ZNOSF" localSheetId="64" hidden="1">Addn [19]Info!$B$14:$T$27</definedName>
    <definedName name="BEx1NQKYIAPPIOD2SMZ7820ZNOSF" localSheetId="65" hidden="1">Addn [19]Info!$B$14:$T$27</definedName>
    <definedName name="BEx1NQKYIAPPIOD2SMZ7820ZNOSF" localSheetId="66" hidden="1">Addn [19]Info!$B$14:$T$27</definedName>
    <definedName name="BEx1NQKYIAPPIOD2SMZ7820ZNOSF" localSheetId="67" hidden="1">Addn [19]Info!$B$14:$T$27</definedName>
    <definedName name="BEx1NQKYIAPPIOD2SMZ7820ZNOSF" hidden="1">Addn [19]Info!$B$14:$T$27</definedName>
    <definedName name="BEx1NVOE7GJ6WKW7I9CREZ2GP8TD" localSheetId="64" hidden="1">Addn [19]Info!$B$212:$T$215</definedName>
    <definedName name="BEx1NVOE7GJ6WKW7I9CREZ2GP8TD" localSheetId="65" hidden="1">Addn [19]Info!$B$212:$T$215</definedName>
    <definedName name="BEx1NVOE7GJ6WKW7I9CREZ2GP8TD" localSheetId="66" hidden="1">Addn [19]Info!$B$212:$T$215</definedName>
    <definedName name="BEx1NVOE7GJ6WKW7I9CREZ2GP8TD" localSheetId="67" hidden="1">Addn [19]Info!$B$212:$T$215</definedName>
    <definedName name="BEx1NVOE7GJ6WKW7I9CREZ2GP8TD" hidden="1">Addn [19]Info!$B$212:$T$215</definedName>
    <definedName name="BEx1O54CDEKZNW8NQYXSU5O9H2LF" localSheetId="64" hidden="1">'Order 864-4'!sdge Func [21]Area!$A$12:$B$12</definedName>
    <definedName name="BEx1O54CDEKZNW8NQYXSU5O9H2LF" localSheetId="65" hidden="1">'Order 864-4'!sdge Func [21]Area!$A$12:$B$12</definedName>
    <definedName name="BEx1O54CDEKZNW8NQYXSU5O9H2LF" localSheetId="66" hidden="1">'Order 864-4'!sdge Func [21]Area!$A$12:$B$12</definedName>
    <definedName name="BEx1O54CDEKZNW8NQYXSU5O9H2LF" localSheetId="67" hidden="1">'Order 864-4'!sdge Func [21]Area!$A$12:$B$12</definedName>
    <definedName name="BEx1O54CDEKZNW8NQYXSU5O9H2LF" hidden="1">'Order 864-4'!sdge Func [21]Area!$A$12:$B$12</definedName>
    <definedName name="BEx1OTUFQX114IUT3GN0TVYSYB5M" localSheetId="64" hidden="1">Addn [19]Info!$B$71:$T$78</definedName>
    <definedName name="BEx1OTUFQX114IUT3GN0TVYSYB5M" localSheetId="65" hidden="1">Addn [19]Info!$B$71:$T$78</definedName>
    <definedName name="BEx1OTUFQX114IUT3GN0TVYSYB5M" localSheetId="66" hidden="1">Addn [19]Info!$B$71:$T$78</definedName>
    <definedName name="BEx1OTUFQX114IUT3GN0TVYSYB5M" localSheetId="67" hidden="1">Addn [19]Info!$B$71:$T$78</definedName>
    <definedName name="BEx1OTUFQX114IUT3GN0TVYSYB5M" hidden="1">Addn [19]Info!$B$71:$T$78</definedName>
    <definedName name="BEx1P3FODKMSYNP46H6VG2XDKGC7" localSheetId="64" hidden="1">Financial &amp; Non-[22]Financial!$B$186:$P$190</definedName>
    <definedName name="BEx1P3FODKMSYNP46H6VG2XDKGC7" localSheetId="65" hidden="1">Financial &amp; Non-[22]Financial!$B$186:$P$190</definedName>
    <definedName name="BEx1P3FODKMSYNP46H6VG2XDKGC7" localSheetId="66" hidden="1">Financial &amp; Non-[22]Financial!$B$186:$P$190</definedName>
    <definedName name="BEx1P3FODKMSYNP46H6VG2XDKGC7" localSheetId="67" hidden="1">Financial &amp; Non-[22]Financial!$B$186:$P$190</definedName>
    <definedName name="BEx1P3FODKMSYNP46H6VG2XDKGC7" hidden="1">Financial &amp; Non-[22]Financial!$B$186:$P$190</definedName>
    <definedName name="BEx1Q0EIX8A33V3LFNH493ILI0HX" localSheetId="64" hidden="1">Addn [19]Info!$B$4:$B$5</definedName>
    <definedName name="BEx1Q0EIX8A33V3LFNH493ILI0HX" localSheetId="65" hidden="1">Addn [19]Info!$B$4:$B$5</definedName>
    <definedName name="BEx1Q0EIX8A33V3LFNH493ILI0HX" localSheetId="66" hidden="1">Addn [19]Info!$B$4:$B$5</definedName>
    <definedName name="BEx1Q0EIX8A33V3LFNH493ILI0HX" localSheetId="67" hidden="1">Addn [19]Info!$B$4:$B$5</definedName>
    <definedName name="BEx1Q0EIX8A33V3LFNH493ILI0HX" hidden="1">Addn [19]Info!$B$4:$B$5</definedName>
    <definedName name="BEx1Q0JTU5M0YHKGIG4H1DP3QQOY" localSheetId="64" hidden="1">SEU Func [21]Area!$D$25:$E$25</definedName>
    <definedName name="BEx1Q0JTU5M0YHKGIG4H1DP3QQOY" localSheetId="65" hidden="1">SEU Func [21]Area!$D$25:$E$25</definedName>
    <definedName name="BEx1Q0JTU5M0YHKGIG4H1DP3QQOY" localSheetId="66" hidden="1">SEU Func [21]Area!$D$25:$E$25</definedName>
    <definedName name="BEx1Q0JTU5M0YHKGIG4H1DP3QQOY" localSheetId="67" hidden="1">SEU Func [21]Area!$D$25:$E$25</definedName>
    <definedName name="BEx1Q0JTU5M0YHKGIG4H1DP3QQOY" hidden="1">SEU Func [21]Area!$D$25:$E$25</definedName>
    <definedName name="BEx1R3TB96C84UAF24S3ITS3JH5R" localSheetId="64" hidden="1">SCG Func [21]Area!$A$8:$B$8</definedName>
    <definedName name="BEx1R3TB96C84UAF24S3ITS3JH5R" localSheetId="65" hidden="1">SCG Func [21]Area!$A$8:$B$8</definedName>
    <definedName name="BEx1R3TB96C84UAF24S3ITS3JH5R" localSheetId="66" hidden="1">SCG Func [21]Area!$A$8:$B$8</definedName>
    <definedName name="BEx1R3TB96C84UAF24S3ITS3JH5R" localSheetId="67" hidden="1">SCG Func [21]Area!$A$8:$B$8</definedName>
    <definedName name="BEx1R3TB96C84UAF24S3ITS3JH5R" hidden="1">SCG Func [21]Area!$A$8:$B$8</definedName>
    <definedName name="BEx1R49EW58CQXI9JK7BKROC7KN1" localSheetId="64" hidden="1">Addn [19]Info!$B$13:$T$26</definedName>
    <definedName name="BEx1R49EW58CQXI9JK7BKROC7KN1" localSheetId="65" hidden="1">Addn [19]Info!$B$13:$T$26</definedName>
    <definedName name="BEx1R49EW58CQXI9JK7BKROC7KN1" localSheetId="66" hidden="1">Addn [19]Info!$B$13:$T$26</definedName>
    <definedName name="BEx1R49EW58CQXI9JK7BKROC7KN1" localSheetId="67" hidden="1">Addn [19]Info!$B$13:$T$26</definedName>
    <definedName name="BEx1R49EW58CQXI9JK7BKROC7KN1" hidden="1">Addn [19]Info!$B$13:$T$26</definedName>
    <definedName name="BEx1RGJR2PVQ3D3SA5X6L9QPM7F4" localSheetId="64" hidden="1">Functional [20]Costs!$B$7:$C$7</definedName>
    <definedName name="BEx1RGJR2PVQ3D3SA5X6L9QPM7F4" localSheetId="65" hidden="1">Functional [20]Costs!$B$7:$C$7</definedName>
    <definedName name="BEx1RGJR2PVQ3D3SA5X6L9QPM7F4" localSheetId="66" hidden="1">Functional [20]Costs!$B$7:$C$7</definedName>
    <definedName name="BEx1RGJR2PVQ3D3SA5X6L9QPM7F4" localSheetId="67" hidden="1">Functional [20]Costs!$B$7:$C$7</definedName>
    <definedName name="BEx1RGJR2PVQ3D3SA5X6L9QPM7F4" hidden="1">Functional [20]Costs!$B$7:$C$7</definedName>
    <definedName name="BEx1RME8LVJIKMHRI4PHSH9V2CVY" localSheetId="64" hidden="1">Addn [19]Info!$B$3</definedName>
    <definedName name="BEx1RME8LVJIKMHRI4PHSH9V2CVY" localSheetId="65" hidden="1">Addn [19]Info!$B$3</definedName>
    <definedName name="BEx1RME8LVJIKMHRI4PHSH9V2CVY" localSheetId="66" hidden="1">Addn [19]Info!$B$3</definedName>
    <definedName name="BEx1RME8LVJIKMHRI4PHSH9V2CVY" localSheetId="67" hidden="1">Addn [19]Info!$B$3</definedName>
    <definedName name="BEx1RME8LVJIKMHRI4PHSH9V2CVY" hidden="1">Addn [19]Info!$B$3</definedName>
    <definedName name="BEx1ROXUWY4JF43R22YGQV8VS0G7" localSheetId="64" hidden="1">Addn [19]Info!$B$217:$T$225</definedName>
    <definedName name="BEx1ROXUWY4JF43R22YGQV8VS0G7" localSheetId="65" hidden="1">Addn [19]Info!$B$217:$T$225</definedName>
    <definedName name="BEx1ROXUWY4JF43R22YGQV8VS0G7" localSheetId="66" hidden="1">Addn [19]Info!$B$217:$T$225</definedName>
    <definedName name="BEx1ROXUWY4JF43R22YGQV8VS0G7" localSheetId="67" hidden="1">Addn [19]Info!$B$217:$T$225</definedName>
    <definedName name="BEx1ROXUWY4JF43R22YGQV8VS0G7" hidden="1">Addn [19]Info!$B$217:$T$225</definedName>
    <definedName name="BEx1S29YABN753A629BX6PXBFA96" localSheetId="64" hidden="1">Addn [19]Info!$B$102:$T$211</definedName>
    <definedName name="BEx1S29YABN753A629BX6PXBFA96" localSheetId="65" hidden="1">Addn [19]Info!$B$102:$T$211</definedName>
    <definedName name="BEx1S29YABN753A629BX6PXBFA96" localSheetId="66" hidden="1">Addn [19]Info!$B$102:$T$211</definedName>
    <definedName name="BEx1S29YABN753A629BX6PXBFA96" localSheetId="67" hidden="1">Addn [19]Info!$B$102:$T$211</definedName>
    <definedName name="BEx1S29YABN753A629BX6PXBFA96" hidden="1">Addn [19]Info!$B$102:$T$211</definedName>
    <definedName name="BEx1S5Q3TCX96WTELY74HA2ASVJT" hidden="1">#REF!</definedName>
    <definedName name="BEx1SDTFFOGLBUZL27LL4A0YI943" localSheetId="64" hidden="1">Addn [19]Info!$B$39:$T$72</definedName>
    <definedName name="BEx1SDTFFOGLBUZL27LL4A0YI943" localSheetId="65" hidden="1">Addn [19]Info!$B$39:$T$72</definedName>
    <definedName name="BEx1SDTFFOGLBUZL27LL4A0YI943" localSheetId="66" hidden="1">Addn [19]Info!$B$39:$T$72</definedName>
    <definedName name="BEx1SDTFFOGLBUZL27LL4A0YI943" localSheetId="67" hidden="1">Addn [19]Info!$B$39:$T$72</definedName>
    <definedName name="BEx1SDTFFOGLBUZL27LL4A0YI943" hidden="1">Addn [19]Info!$B$39:$T$72</definedName>
    <definedName name="BEx1SIWTLD5J30EPTJW7XO561SJG" hidden="1">#REF!</definedName>
    <definedName name="BEx1SMCVHCJUCMC4FVFM78N6H72U" localSheetId="64" hidden="1">SEU Func [21]Area!$A$22:$B$22</definedName>
    <definedName name="BEx1SMCVHCJUCMC4FVFM78N6H72U" localSheetId="65" hidden="1">SEU Func [21]Area!$A$22:$B$22</definedName>
    <definedName name="BEx1SMCVHCJUCMC4FVFM78N6H72U" localSheetId="66" hidden="1">SEU Func [21]Area!$A$22:$B$22</definedName>
    <definedName name="BEx1SMCVHCJUCMC4FVFM78N6H72U" localSheetId="67" hidden="1">SEU Func [21]Area!$A$22:$B$22</definedName>
    <definedName name="BEx1SMCVHCJUCMC4FVFM78N6H72U" hidden="1">SEU Func [21]Area!$A$22:$B$22</definedName>
    <definedName name="BEx1STULMAWD0NEAREILM64OPY00" localSheetId="64" hidden="1">Addn [19]Info!$B$79:$T$101</definedName>
    <definedName name="BEx1STULMAWD0NEAREILM64OPY00" localSheetId="65" hidden="1">Addn [19]Info!$B$79:$T$101</definedName>
    <definedName name="BEx1STULMAWD0NEAREILM64OPY00" localSheetId="66" hidden="1">Addn [19]Info!$B$79:$T$101</definedName>
    <definedName name="BEx1STULMAWD0NEAREILM64OPY00" localSheetId="67" hidden="1">Addn [19]Info!$B$79:$T$101</definedName>
    <definedName name="BEx1STULMAWD0NEAREILM64OPY00" hidden="1">Addn [19]Info!$B$79:$T$101</definedName>
    <definedName name="BEx1SUWGDLGRUWXJTM1C7TJGIJR8" localSheetId="64" hidden="1">Addn [19]Info!$B$8:$C$9</definedName>
    <definedName name="BEx1SUWGDLGRUWXJTM1C7TJGIJR8" localSheetId="65" hidden="1">Addn [19]Info!$B$8:$C$9</definedName>
    <definedName name="BEx1SUWGDLGRUWXJTM1C7TJGIJR8" localSheetId="66" hidden="1">Addn [19]Info!$B$8:$C$9</definedName>
    <definedName name="BEx1SUWGDLGRUWXJTM1C7TJGIJR8" localSheetId="67" hidden="1">Addn [19]Info!$B$8:$C$9</definedName>
    <definedName name="BEx1SUWGDLGRUWXJTM1C7TJGIJR8" hidden="1">Addn [19]Info!$B$8:$C$9</definedName>
    <definedName name="BEx1T3QNED4G45NO2INJRTKAD45T" localSheetId="64" hidden="1">Functional [20]Costs!$B$3</definedName>
    <definedName name="BEx1T3QNED4G45NO2INJRTKAD45T" localSheetId="65" hidden="1">Functional [20]Costs!$B$3</definedName>
    <definedName name="BEx1T3QNED4G45NO2INJRTKAD45T" localSheetId="66" hidden="1">Functional [20]Costs!$B$3</definedName>
    <definedName name="BEx1T3QNED4G45NO2INJRTKAD45T" localSheetId="67" hidden="1">Functional [20]Costs!$B$3</definedName>
    <definedName name="BEx1T3QNED4G45NO2INJRTKAD45T" hidden="1">Functional [20]Costs!$B$3</definedName>
    <definedName name="BEx1T8U2JOKCUEEX4YLT03SKWQ6G" localSheetId="64" hidden="1">'Order 864-4'!sdge Func [21]Area!$A$19:$A$20</definedName>
    <definedName name="BEx1T8U2JOKCUEEX4YLT03SKWQ6G" localSheetId="65" hidden="1">'Order 864-4'!sdge Func [21]Area!$A$19:$A$20</definedName>
    <definedName name="BEx1T8U2JOKCUEEX4YLT03SKWQ6G" localSheetId="66" hidden="1">'Order 864-4'!sdge Func [21]Area!$A$19:$A$20</definedName>
    <definedName name="BEx1T8U2JOKCUEEX4YLT03SKWQ6G" localSheetId="67" hidden="1">'Order 864-4'!sdge Func [21]Area!$A$19:$A$20</definedName>
    <definedName name="BEx1T8U2JOKCUEEX4YLT03SKWQ6G" hidden="1">'Order 864-4'!sdge Func [21]Area!$A$19:$A$20</definedName>
    <definedName name="BEx1TETUI9OXKL0Z7E9VQDC08FJG" localSheetId="64" hidden="1">Addn [19]Info!$B$102:$T$211</definedName>
    <definedName name="BEx1TETUI9OXKL0Z7E9VQDC08FJG" localSheetId="65" hidden="1">Addn [19]Info!$B$102:$T$211</definedName>
    <definedName name="BEx1TETUI9OXKL0Z7E9VQDC08FJG" localSheetId="66" hidden="1">Addn [19]Info!$B$102:$T$211</definedName>
    <definedName name="BEx1TETUI9OXKL0Z7E9VQDC08FJG" localSheetId="67" hidden="1">Addn [19]Info!$B$102:$T$211</definedName>
    <definedName name="BEx1TETUI9OXKL0Z7E9VQDC08FJG" hidden="1">Addn [19]Info!$B$102:$T$211</definedName>
    <definedName name="BEx1UIJDWIKALV3EM8BJYPLENFMV" localSheetId="64" hidden="1">Addn [19]Info!$F$11:$F$12</definedName>
    <definedName name="BEx1UIJDWIKALV3EM8BJYPLENFMV" localSheetId="65" hidden="1">Addn [19]Info!$F$11:$F$12</definedName>
    <definedName name="BEx1UIJDWIKALV3EM8BJYPLENFMV" localSheetId="66" hidden="1">Addn [19]Info!$F$11:$F$12</definedName>
    <definedName name="BEx1UIJDWIKALV3EM8BJYPLENFMV" localSheetId="67" hidden="1">Addn [19]Info!$F$11:$F$12</definedName>
    <definedName name="BEx1UIJDWIKALV3EM8BJYPLENFMV" hidden="1">Addn [19]Info!$F$11:$F$12</definedName>
    <definedName name="BEx1UWMHP3RS3MO76CVAU4P9KH2B" localSheetId="64" hidden="1">SEU Func Area by [23]Driver!$A$3:$B$3</definedName>
    <definedName name="BEx1UWMHP3RS3MO76CVAU4P9KH2B" localSheetId="65" hidden="1">SEU Func Area by [23]Driver!$A$3:$B$3</definedName>
    <definedName name="BEx1UWMHP3RS3MO76CVAU4P9KH2B" localSheetId="66" hidden="1">SEU Func Area by [23]Driver!$A$3:$B$3</definedName>
    <definedName name="BEx1UWMHP3RS3MO76CVAU4P9KH2B" localSheetId="67" hidden="1">SEU Func Area by [23]Driver!$A$3:$B$3</definedName>
    <definedName name="BEx1UWMHP3RS3MO76CVAU4P9KH2B" hidden="1">SEU Func Area by [23]Driver!$A$3:$B$3</definedName>
    <definedName name="BEx1V5M8GZ4M0D63HGWVN0QG25LG" localSheetId="64" hidden="1">SEU Driver by Func [21]Area!$D$12:$E$12</definedName>
    <definedName name="BEx1V5M8GZ4M0D63HGWVN0QG25LG" localSheetId="65" hidden="1">SEU Driver by Func [21]Area!$D$12:$E$12</definedName>
    <definedName name="BEx1V5M8GZ4M0D63HGWVN0QG25LG" localSheetId="66" hidden="1">SEU Driver by Func [21]Area!$D$12:$E$12</definedName>
    <definedName name="BEx1V5M8GZ4M0D63HGWVN0QG25LG" localSheetId="67" hidden="1">SEU Driver by Func [21]Area!$D$12:$E$12</definedName>
    <definedName name="BEx1V5M8GZ4M0D63HGWVN0QG25LG" hidden="1">SEU Driver by Func [21]Area!$D$12:$E$12</definedName>
    <definedName name="BEx1VKLP2EMBATC7SZ4FLJRJ8VFI" localSheetId="64" hidden="1">SCG Func [21]Area!$D$11:$E$11</definedName>
    <definedName name="BEx1VKLP2EMBATC7SZ4FLJRJ8VFI" localSheetId="65" hidden="1">SCG Func [21]Area!$D$11:$E$11</definedName>
    <definedName name="BEx1VKLP2EMBATC7SZ4FLJRJ8VFI" localSheetId="66" hidden="1">SCG Func [21]Area!$D$11:$E$11</definedName>
    <definedName name="BEx1VKLP2EMBATC7SZ4FLJRJ8VFI" localSheetId="67" hidden="1">SCG Func [21]Area!$D$11:$E$11</definedName>
    <definedName name="BEx1VKLP2EMBATC7SZ4FLJRJ8VFI" hidden="1">SCG Func [21]Area!$D$11:$E$11</definedName>
    <definedName name="BEx1VV8NGNLAOB6X4WL8PL46CSCB" localSheetId="64" hidden="1">Functional [20]Costs!$B$8:$C$9</definedName>
    <definedName name="BEx1VV8NGNLAOB6X4WL8PL46CSCB" localSheetId="65" hidden="1">Functional [20]Costs!$B$8:$C$9</definedName>
    <definedName name="BEx1VV8NGNLAOB6X4WL8PL46CSCB" localSheetId="66" hidden="1">Functional [20]Costs!$B$8:$C$9</definedName>
    <definedName name="BEx1VV8NGNLAOB6X4WL8PL46CSCB" localSheetId="67" hidden="1">Functional [20]Costs!$B$8:$C$9</definedName>
    <definedName name="BEx1VV8NGNLAOB6X4WL8PL46CSCB" hidden="1">Functional [20]Costs!$B$8:$C$9</definedName>
    <definedName name="BEx1WEPZTS8G9SY4FERGMHWFIYY3" localSheetId="64" hidden="1">SCG Func [21]Area!$A$4:$B$4</definedName>
    <definedName name="BEx1WEPZTS8G9SY4FERGMHWFIYY3" localSheetId="65" hidden="1">SCG Func [21]Area!$A$4:$B$4</definedName>
    <definedName name="BEx1WEPZTS8G9SY4FERGMHWFIYY3" localSheetId="66" hidden="1">SCG Func [21]Area!$A$4:$B$4</definedName>
    <definedName name="BEx1WEPZTS8G9SY4FERGMHWFIYY3" localSheetId="67" hidden="1">SCG Func [21]Area!$A$4:$B$4</definedName>
    <definedName name="BEx1WEPZTS8G9SY4FERGMHWFIYY3" hidden="1">SCG Func [21]Area!$A$4:$B$4</definedName>
    <definedName name="BEx1X9AICW4MTOYHJ5TS4E03359S" localSheetId="64" hidden="1">SEU Func [21]Area!$D$10:$E$10</definedName>
    <definedName name="BEx1X9AICW4MTOYHJ5TS4E03359S" localSheetId="65" hidden="1">SEU Func [21]Area!$D$10:$E$10</definedName>
    <definedName name="BEx1X9AICW4MTOYHJ5TS4E03359S" localSheetId="66" hidden="1">SEU Func [21]Area!$D$10:$E$10</definedName>
    <definedName name="BEx1X9AICW4MTOYHJ5TS4E03359S" localSheetId="67" hidden="1">SEU Func [21]Area!$D$10:$E$10</definedName>
    <definedName name="BEx1X9AICW4MTOYHJ5TS4E03359S" hidden="1">SEU Func [21]Area!$D$10:$E$10</definedName>
    <definedName name="BEx1XZ7QPNQFFG75UYWAOLXQJXWJ" localSheetId="64" hidden="1">SEU Driver by Func [21]Area!$D$4:$E$4</definedName>
    <definedName name="BEx1XZ7QPNQFFG75UYWAOLXQJXWJ" localSheetId="65" hidden="1">SEU Driver by Func [21]Area!$D$4:$E$4</definedName>
    <definedName name="BEx1XZ7QPNQFFG75UYWAOLXQJXWJ" localSheetId="66" hidden="1">SEU Driver by Func [21]Area!$D$4:$E$4</definedName>
    <definedName name="BEx1XZ7QPNQFFG75UYWAOLXQJXWJ" localSheetId="67" hidden="1">SEU Driver by Func [21]Area!$D$4:$E$4</definedName>
    <definedName name="BEx1XZ7QPNQFFG75UYWAOLXQJXWJ" hidden="1">SEU Driver by Func [21]Area!$D$4:$E$4</definedName>
    <definedName name="BEx3AEHZW9LV0JGOI3140E9RU17M" localSheetId="64" hidden="1">Addn [19]Info!$B$4:$B$5</definedName>
    <definedName name="BEx3AEHZW9LV0JGOI3140E9RU17M" localSheetId="65" hidden="1">Addn [19]Info!$B$4:$B$5</definedName>
    <definedName name="BEx3AEHZW9LV0JGOI3140E9RU17M" localSheetId="66" hidden="1">Addn [19]Info!$B$4:$B$5</definedName>
    <definedName name="BEx3AEHZW9LV0JGOI3140E9RU17M" localSheetId="67" hidden="1">Addn [19]Info!$B$4:$B$5</definedName>
    <definedName name="BEx3AEHZW9LV0JGOI3140E9RU17M" hidden="1">Addn [19]Info!$B$4:$B$5</definedName>
    <definedName name="BEx3BOSY29ELEJ90MCIEMAGOLTHV" localSheetId="64" hidden="1">SEU Func Area by [23]Driver!$A$4:$B$4</definedName>
    <definedName name="BEx3BOSY29ELEJ90MCIEMAGOLTHV" localSheetId="65" hidden="1">SEU Func Area by [23]Driver!$A$4:$B$4</definedName>
    <definedName name="BEx3BOSY29ELEJ90MCIEMAGOLTHV" localSheetId="66" hidden="1">SEU Func Area by [23]Driver!$A$4:$B$4</definedName>
    <definedName name="BEx3BOSY29ELEJ90MCIEMAGOLTHV" localSheetId="67" hidden="1">SEU Func Area by [23]Driver!$A$4:$B$4</definedName>
    <definedName name="BEx3BOSY29ELEJ90MCIEMAGOLTHV" hidden="1">SEU Func Area by [23]Driver!$A$4:$B$4</definedName>
    <definedName name="BEx3BY8WKSOC5XACCR5M2YP8BP70" hidden="1">#REF!</definedName>
    <definedName name="BEx3C0HPWFOJP9Q302IKBHWFV9DX" localSheetId="64" hidden="1">SEU Func [21]Area!$A$16:$B$16</definedName>
    <definedName name="BEx3C0HPWFOJP9Q302IKBHWFV9DX" localSheetId="65" hidden="1">SEU Func [21]Area!$A$16:$B$16</definedName>
    <definedName name="BEx3C0HPWFOJP9Q302IKBHWFV9DX" localSheetId="66" hidden="1">SEU Func [21]Area!$A$16:$B$16</definedName>
    <definedName name="BEx3C0HPWFOJP9Q302IKBHWFV9DX" localSheetId="67" hidden="1">SEU Func [21]Area!$A$16:$B$16</definedName>
    <definedName name="BEx3C0HPWFOJP9Q302IKBHWFV9DX" hidden="1">SEU Func [21]Area!$A$16:$B$16</definedName>
    <definedName name="BEx3CT48SATJWIT8QHVS6DQ5P4LM" localSheetId="64" hidden="1">Financial &amp; Non-[22]Financial!$B$186:$P$190</definedName>
    <definedName name="BEx3CT48SATJWIT8QHVS6DQ5P4LM" localSheetId="65" hidden="1">Financial &amp; Non-[22]Financial!$B$186:$P$190</definedName>
    <definedName name="BEx3CT48SATJWIT8QHVS6DQ5P4LM" localSheetId="66" hidden="1">Financial &amp; Non-[22]Financial!$B$186:$P$190</definedName>
    <definedName name="BEx3CT48SATJWIT8QHVS6DQ5P4LM" localSheetId="67" hidden="1">Financial &amp; Non-[22]Financial!$B$186:$P$190</definedName>
    <definedName name="BEx3CT48SATJWIT8QHVS6DQ5P4LM" hidden="1">Financial &amp; Non-[22]Financial!$B$186:$P$190</definedName>
    <definedName name="BEx3CYT1ZL8MYON1H0NO1OCITU6Y" hidden="1">#REF!</definedName>
    <definedName name="BEx3D2K1ZM1P4KC7KYJ0X36ABUFH" localSheetId="64" hidden="1">SEU Func Comm by [23]Driver!$A$1:$A$1</definedName>
    <definedName name="BEx3D2K1ZM1P4KC7KYJ0X36ABUFH" localSheetId="65" hidden="1">SEU Func Comm by [23]Driver!$A$1:$A$1</definedName>
    <definedName name="BEx3D2K1ZM1P4KC7KYJ0X36ABUFH" localSheetId="66" hidden="1">SEU Func Comm by [23]Driver!$A$1:$A$1</definedName>
    <definedName name="BEx3D2K1ZM1P4KC7KYJ0X36ABUFH" localSheetId="67" hidden="1">SEU Func Comm by [23]Driver!$A$1:$A$1</definedName>
    <definedName name="BEx3D2K1ZM1P4KC7KYJ0X36ABUFH" hidden="1">SEU Func Comm by [23]Driver!$A$1:$A$1</definedName>
    <definedName name="BEx3D83Q0RX8NCO14VJZ6F7PPS9D" localSheetId="64" hidden="1">SEU Func [21]Area!$A$18:$B$18</definedName>
    <definedName name="BEx3D83Q0RX8NCO14VJZ6F7PPS9D" localSheetId="65" hidden="1">SEU Func [21]Area!$A$18:$B$18</definedName>
    <definedName name="BEx3D83Q0RX8NCO14VJZ6F7PPS9D" localSheetId="66" hidden="1">SEU Func [21]Area!$A$18:$B$18</definedName>
    <definedName name="BEx3D83Q0RX8NCO14VJZ6F7PPS9D" localSheetId="67" hidden="1">SEU Func [21]Area!$A$18:$B$18</definedName>
    <definedName name="BEx3D83Q0RX8NCO14VJZ6F7PPS9D" hidden="1">SEU Func [21]Area!$A$18:$B$18</definedName>
    <definedName name="BEx3DKDXLAZ3571ELHUDJ1PNATW8" localSheetId="64" hidden="1">SEU Driver [24]Cd!$A$11:$B$11</definedName>
    <definedName name="BEx3DKDXLAZ3571ELHUDJ1PNATW8" localSheetId="65" hidden="1">SEU Driver [24]Cd!$A$11:$B$11</definedName>
    <definedName name="BEx3DKDXLAZ3571ELHUDJ1PNATW8" localSheetId="66" hidden="1">SEU Driver [24]Cd!$A$11:$B$11</definedName>
    <definedName name="BEx3DKDXLAZ3571ELHUDJ1PNATW8" localSheetId="67" hidden="1">SEU Driver [24]Cd!$A$11:$B$11</definedName>
    <definedName name="BEx3DKDXLAZ3571ELHUDJ1PNATW8" hidden="1">SEU Driver [24]Cd!$A$11:$B$11</definedName>
    <definedName name="BEx3DY6A6OPCMFSTO9WZP1NEBG24" hidden="1">#REF!</definedName>
    <definedName name="BEx3E1GWXLZJM9TQAB3W6662B9QP" localSheetId="64" hidden="1">Addn [19]Info!$F$10:$F$13</definedName>
    <definedName name="BEx3E1GWXLZJM9TQAB3W6662B9QP" localSheetId="65" hidden="1">Addn [19]Info!$F$10:$F$13</definedName>
    <definedName name="BEx3E1GWXLZJM9TQAB3W6662B9QP" localSheetId="66" hidden="1">Addn [19]Info!$F$10:$F$13</definedName>
    <definedName name="BEx3E1GWXLZJM9TQAB3W6662B9QP" localSheetId="67" hidden="1">Addn [19]Info!$F$10:$F$13</definedName>
    <definedName name="BEx3E1GWXLZJM9TQAB3W6662B9QP" hidden="1">Addn [19]Info!$F$10:$F$13</definedName>
    <definedName name="BEx3E9PPY44KH2XGA8UMDMWC8W3I" hidden="1">#REF!</definedName>
    <definedName name="BEx3EA5SXED2RVVFEO20G847BZSN" hidden="1">#REF!</definedName>
    <definedName name="BEx3EAREXYW79BJYLUDYECDKM9AL" localSheetId="64" hidden="1">SEU Func Area by [23]Driver!$D$3:$E$3</definedName>
    <definedName name="BEx3EAREXYW79BJYLUDYECDKM9AL" localSheetId="65" hidden="1">SEU Func Area by [23]Driver!$D$3:$E$3</definedName>
    <definedName name="BEx3EAREXYW79BJYLUDYECDKM9AL" localSheetId="66" hidden="1">SEU Func Area by [23]Driver!$D$3:$E$3</definedName>
    <definedName name="BEx3EAREXYW79BJYLUDYECDKM9AL" localSheetId="67" hidden="1">SEU Func Area by [23]Driver!$D$3:$E$3</definedName>
    <definedName name="BEx3EAREXYW79BJYLUDYECDKM9AL" hidden="1">SEU Func Area by [23]Driver!$D$3:$E$3</definedName>
    <definedName name="BEx3EXJFOP6C1X0JLHB9Q8FAQTXP" hidden="1">#REF!</definedName>
    <definedName name="BEx3FID7JXDA6WTSV4AEOCFHW8I2" localSheetId="64" hidden="1">Addn [19]Info!$B$71:$T$78</definedName>
    <definedName name="BEx3FID7JXDA6WTSV4AEOCFHW8I2" localSheetId="65" hidden="1">Addn [19]Info!$B$71:$T$78</definedName>
    <definedName name="BEx3FID7JXDA6WTSV4AEOCFHW8I2" localSheetId="66" hidden="1">Addn [19]Info!$B$71:$T$78</definedName>
    <definedName name="BEx3FID7JXDA6WTSV4AEOCFHW8I2" localSheetId="67" hidden="1">Addn [19]Info!$B$71:$T$78</definedName>
    <definedName name="BEx3FID7JXDA6WTSV4AEOCFHW8I2" hidden="1">Addn [19]Info!$B$71:$T$78</definedName>
    <definedName name="BEx3G7OW5MPIEEHI12V7QP9OZ8AH" hidden="1">#REF!</definedName>
    <definedName name="BEx3GFXO9P9TWVWKR9NW8N5RVFU7" localSheetId="64" hidden="1">SEU Driver [24]Cd!$A$13:$B$13</definedName>
    <definedName name="BEx3GFXO9P9TWVWKR9NW8N5RVFU7" localSheetId="65" hidden="1">SEU Driver [24]Cd!$A$13:$B$13</definedName>
    <definedName name="BEx3GFXO9P9TWVWKR9NW8N5RVFU7" localSheetId="66" hidden="1">SEU Driver [24]Cd!$A$13:$B$13</definedName>
    <definedName name="BEx3GFXO9P9TWVWKR9NW8N5RVFU7" localSheetId="67" hidden="1">SEU Driver [24]Cd!$A$13:$B$13</definedName>
    <definedName name="BEx3GFXO9P9TWVWKR9NW8N5RVFU7" hidden="1">SEU Driver [24]Cd!$A$13:$B$13</definedName>
    <definedName name="BEx3GXM8YOHYYQ8YL2U1M52A29Z0" localSheetId="64" hidden="1">Functional [20]Costs!$B$7:$C$7</definedName>
    <definedName name="BEx3GXM8YOHYYQ8YL2U1M52A29Z0" localSheetId="65" hidden="1">Functional [20]Costs!$B$7:$C$7</definedName>
    <definedName name="BEx3GXM8YOHYYQ8YL2U1M52A29Z0" localSheetId="66" hidden="1">Functional [20]Costs!$B$7:$C$7</definedName>
    <definedName name="BEx3GXM8YOHYYQ8YL2U1M52A29Z0" localSheetId="67" hidden="1">Functional [20]Costs!$B$7:$C$7</definedName>
    <definedName name="BEx3GXM8YOHYYQ8YL2U1M52A29Z0" hidden="1">Functional [20]Costs!$B$7:$C$7</definedName>
    <definedName name="BEx3HE3PCILPEW4KD2C00CJNRJZZ" localSheetId="64" hidden="1">SEU Driver [24]Cd!$A$7:$B$7</definedName>
    <definedName name="BEx3HE3PCILPEW4KD2C00CJNRJZZ" localSheetId="65" hidden="1">SEU Driver [24]Cd!$A$7:$B$7</definedName>
    <definedName name="BEx3HE3PCILPEW4KD2C00CJNRJZZ" localSheetId="66" hidden="1">SEU Driver [24]Cd!$A$7:$B$7</definedName>
    <definedName name="BEx3HE3PCILPEW4KD2C00CJNRJZZ" localSheetId="67" hidden="1">SEU Driver [24]Cd!$A$7:$B$7</definedName>
    <definedName name="BEx3HE3PCILPEW4KD2C00CJNRJZZ" hidden="1">SEU Driver [24]Cd!$A$7:$B$7</definedName>
    <definedName name="BEx3HSXOVI1E2FREWWS86O8R19E2" localSheetId="64" hidden="1">Financial &amp; Non-[22]Financial!$B$110:$P$133</definedName>
    <definedName name="BEx3HSXOVI1E2FREWWS86O8R19E2" localSheetId="65" hidden="1">Financial &amp; Non-[22]Financial!$B$110:$P$133</definedName>
    <definedName name="BEx3HSXOVI1E2FREWWS86O8R19E2" localSheetId="66" hidden="1">Financial &amp; Non-[22]Financial!$B$110:$P$133</definedName>
    <definedName name="BEx3HSXOVI1E2FREWWS86O8R19E2" localSheetId="67" hidden="1">Financial &amp; Non-[22]Financial!$B$110:$P$133</definedName>
    <definedName name="BEx3HSXOVI1E2FREWWS86O8R19E2" hidden="1">Financial &amp; Non-[22]Financial!$B$110:$P$133</definedName>
    <definedName name="BEx3IZN5224O9JUXPERTAGQ9BHZP" hidden="1">#REF!</definedName>
    <definedName name="BEx3JAA3E69G5K7ODRWCZN7HKKAB" localSheetId="64" hidden="1">Addn [19]Info!$B$11:$E$13</definedName>
    <definedName name="BEx3JAA3E69G5K7ODRWCZN7HKKAB" localSheetId="65" hidden="1">Addn [19]Info!$B$11:$E$13</definedName>
    <definedName name="BEx3JAA3E69G5K7ODRWCZN7HKKAB" localSheetId="66" hidden="1">Addn [19]Info!$B$11:$E$13</definedName>
    <definedName name="BEx3JAA3E69G5K7ODRWCZN7HKKAB" localSheetId="67" hidden="1">Addn [19]Info!$B$11:$E$13</definedName>
    <definedName name="BEx3JAA3E69G5K7ODRWCZN7HKKAB" hidden="1">Addn [19]Info!$B$11:$E$13</definedName>
    <definedName name="BEx3K3Y9OPKSIZA0E1EEG4NT5B0T" localSheetId="64" hidden="1">Addn [19]Info!$F$10:$F$12</definedName>
    <definedName name="BEx3K3Y9OPKSIZA0E1EEG4NT5B0T" localSheetId="65" hidden="1">Addn [19]Info!$F$10:$F$12</definedName>
    <definedName name="BEx3K3Y9OPKSIZA0E1EEG4NT5B0T" localSheetId="66" hidden="1">Addn [19]Info!$F$10:$F$12</definedName>
    <definedName name="BEx3K3Y9OPKSIZA0E1EEG4NT5B0T" localSheetId="67" hidden="1">Addn [19]Info!$F$10:$F$12</definedName>
    <definedName name="BEx3K3Y9OPKSIZA0E1EEG4NT5B0T" hidden="1">Addn [19]Info!$F$10:$F$12</definedName>
    <definedName name="BEx3K7UJ43OGQ20KNWYO03FVJ96T" localSheetId="64" hidden="1">Financial &amp; Non-[22]Financial!$B$11:$E$12</definedName>
    <definedName name="BEx3K7UJ43OGQ20KNWYO03FVJ96T" localSheetId="65" hidden="1">Financial &amp; Non-[22]Financial!$B$11:$E$12</definedName>
    <definedName name="BEx3K7UJ43OGQ20KNWYO03FVJ96T" localSheetId="66" hidden="1">Financial &amp; Non-[22]Financial!$B$11:$E$12</definedName>
    <definedName name="BEx3K7UJ43OGQ20KNWYO03FVJ96T" localSheetId="67" hidden="1">Financial &amp; Non-[22]Financial!$B$11:$E$12</definedName>
    <definedName name="BEx3K7UJ43OGQ20KNWYO03FVJ96T" hidden="1">Financial &amp; Non-[22]Financial!$B$11:$E$12</definedName>
    <definedName name="BEx3KH51243KR3TT5ZRP4W4KYX6S" localSheetId="64" hidden="1">SCG Func [21]Area!$A$15:$B$15</definedName>
    <definedName name="BEx3KH51243KR3TT5ZRP4W4KYX6S" localSheetId="65" hidden="1">SCG Func [21]Area!$A$15:$B$15</definedName>
    <definedName name="BEx3KH51243KR3TT5ZRP4W4KYX6S" localSheetId="66" hidden="1">SCG Func [21]Area!$A$15:$B$15</definedName>
    <definedName name="BEx3KH51243KR3TT5ZRP4W4KYX6S" localSheetId="67" hidden="1">SCG Func [21]Area!$A$15:$B$15</definedName>
    <definedName name="BEx3KH51243KR3TT5ZRP4W4KYX6S" hidden="1">SCG Func [21]Area!$A$15:$B$15</definedName>
    <definedName name="BEx3LQ3AM8COFHOZW48MW1PCSMFB" localSheetId="64" hidden="1">Addn [19]Info!$B$27:$T$38</definedName>
    <definedName name="BEx3LQ3AM8COFHOZW48MW1PCSMFB" localSheetId="65" hidden="1">Addn [19]Info!$B$27:$T$38</definedName>
    <definedName name="BEx3LQ3AM8COFHOZW48MW1PCSMFB" localSheetId="66" hidden="1">Addn [19]Info!$B$27:$T$38</definedName>
    <definedName name="BEx3LQ3AM8COFHOZW48MW1PCSMFB" localSheetId="67" hidden="1">Addn [19]Info!$B$27:$T$38</definedName>
    <definedName name="BEx3LQ3AM8COFHOZW48MW1PCSMFB" hidden="1">Addn [19]Info!$B$27:$T$38</definedName>
    <definedName name="BEx3LW39LX1DJIBZWULPI9CMSOC2" localSheetId="64" hidden="1">Addn [19]Info!$B$14:$U$153</definedName>
    <definedName name="BEx3LW39LX1DJIBZWULPI9CMSOC2" localSheetId="65" hidden="1">Addn [19]Info!$B$14:$U$153</definedName>
    <definedName name="BEx3LW39LX1DJIBZWULPI9CMSOC2" localSheetId="66" hidden="1">Addn [19]Info!$B$14:$U$153</definedName>
    <definedName name="BEx3LW39LX1DJIBZWULPI9CMSOC2" localSheetId="67" hidden="1">Addn [19]Info!$B$14:$U$153</definedName>
    <definedName name="BEx3LW39LX1DJIBZWULPI9CMSOC2" hidden="1">Addn [19]Info!$B$14:$U$153</definedName>
    <definedName name="BEx3M7H9TQG9BSH3XCM8YAT6G6WJ" localSheetId="64" hidden="1">Financial &amp; Non-[22]Financial!$B$11:$E$12</definedName>
    <definedName name="BEx3M7H9TQG9BSH3XCM8YAT6G6WJ" localSheetId="65" hidden="1">Financial &amp; Non-[22]Financial!$B$11:$E$12</definedName>
    <definedName name="BEx3M7H9TQG9BSH3XCM8YAT6G6WJ" localSheetId="66" hidden="1">Financial &amp; Non-[22]Financial!$B$11:$E$12</definedName>
    <definedName name="BEx3M7H9TQG9BSH3XCM8YAT6G6WJ" localSheetId="67" hidden="1">Financial &amp; Non-[22]Financial!$B$11:$E$12</definedName>
    <definedName name="BEx3M7H9TQG9BSH3XCM8YAT6G6WJ" hidden="1">Financial &amp; Non-[22]Financial!$B$11:$E$12</definedName>
    <definedName name="BEx3M7XDIMHCSLM9Y2AT9NWLAOMY" localSheetId="64" hidden="1">Addn [19]Info!$B$13:$T$26</definedName>
    <definedName name="BEx3M7XDIMHCSLM9Y2AT9NWLAOMY" localSheetId="65" hidden="1">Addn [19]Info!$B$13:$T$26</definedName>
    <definedName name="BEx3M7XDIMHCSLM9Y2AT9NWLAOMY" localSheetId="66" hidden="1">Addn [19]Info!$B$13:$T$26</definedName>
    <definedName name="BEx3M7XDIMHCSLM9Y2AT9NWLAOMY" localSheetId="67" hidden="1">Addn [19]Info!$B$13:$T$26</definedName>
    <definedName name="BEx3M7XDIMHCSLM9Y2AT9NWLAOMY" hidden="1">Addn [19]Info!$B$13:$T$26</definedName>
    <definedName name="BEx3MH2DKQSONMDJMVD4F2NKNM7G" localSheetId="64" hidden="1">Addn [19]Info!$B$102:$T$211</definedName>
    <definedName name="BEx3MH2DKQSONMDJMVD4F2NKNM7G" localSheetId="65" hidden="1">Addn [19]Info!$B$102:$T$211</definedName>
    <definedName name="BEx3MH2DKQSONMDJMVD4F2NKNM7G" localSheetId="66" hidden="1">Addn [19]Info!$B$102:$T$211</definedName>
    <definedName name="BEx3MH2DKQSONMDJMVD4F2NKNM7G" localSheetId="67" hidden="1">Addn [19]Info!$B$102:$T$211</definedName>
    <definedName name="BEx3MH2DKQSONMDJMVD4F2NKNM7G" hidden="1">Addn [19]Info!$B$102:$T$211</definedName>
    <definedName name="BEx3MSGDXGW7OSHCKKQPMKKDR21A" localSheetId="64" hidden="1">Addn [19]Info!$B$212:$T$218</definedName>
    <definedName name="BEx3MSGDXGW7OSHCKKQPMKKDR21A" localSheetId="65" hidden="1">Addn [19]Info!$B$212:$T$218</definedName>
    <definedName name="BEx3MSGDXGW7OSHCKKQPMKKDR21A" localSheetId="66" hidden="1">Addn [19]Info!$B$212:$T$218</definedName>
    <definedName name="BEx3MSGDXGW7OSHCKKQPMKKDR21A" localSheetId="67" hidden="1">Addn [19]Info!$B$212:$T$218</definedName>
    <definedName name="BEx3MSGDXGW7OSHCKKQPMKKDR21A" hidden="1">Addn [19]Info!$B$212:$T$218</definedName>
    <definedName name="BEx3N1G1UA6DMAIM7LIDXN7RKUUX" localSheetId="64" hidden="1">'Order 864-4'!sdge Func [21]Area!$D$6:$E$6</definedName>
    <definedName name="BEx3N1G1UA6DMAIM7LIDXN7RKUUX" localSheetId="65" hidden="1">'Order 864-4'!sdge Func [21]Area!$D$6:$E$6</definedName>
    <definedName name="BEx3N1G1UA6DMAIM7LIDXN7RKUUX" localSheetId="66" hidden="1">'Order 864-4'!sdge Func [21]Area!$D$6:$E$6</definedName>
    <definedName name="BEx3N1G1UA6DMAIM7LIDXN7RKUUX" localSheetId="67" hidden="1">'Order 864-4'!sdge Func [21]Area!$D$6:$E$6</definedName>
    <definedName name="BEx3N1G1UA6DMAIM7LIDXN7RKUUX" hidden="1">'Order 864-4'!sdge Func [21]Area!$D$6:$E$6</definedName>
    <definedName name="BEx3N3EA4VJGB0V14C2HEGPXKP2I" localSheetId="64" hidden="1">Addn [19]Info!$B$8:$C$9</definedName>
    <definedName name="BEx3N3EA4VJGB0V14C2HEGPXKP2I" localSheetId="65" hidden="1">Addn [19]Info!$B$8:$C$9</definedName>
    <definedName name="BEx3N3EA4VJGB0V14C2HEGPXKP2I" localSheetId="66" hidden="1">Addn [19]Info!$B$8:$C$9</definedName>
    <definedName name="BEx3N3EA4VJGB0V14C2HEGPXKP2I" localSheetId="67" hidden="1">Addn [19]Info!$B$8:$C$9</definedName>
    <definedName name="BEx3N3EA4VJGB0V14C2HEGPXKP2I" hidden="1">Addn [19]Info!$B$8:$C$9</definedName>
    <definedName name="BEx3NAFRIW5XWQA3OPN0Q24T0T42" localSheetId="64" hidden="1">Financial &amp; Non-[22]Financial!$B$14:$P$108</definedName>
    <definedName name="BEx3NAFRIW5XWQA3OPN0Q24T0T42" localSheetId="65" hidden="1">Financial &amp; Non-[22]Financial!$B$14:$P$108</definedName>
    <definedName name="BEx3NAFRIW5XWQA3OPN0Q24T0T42" localSheetId="66" hidden="1">Financial &amp; Non-[22]Financial!$B$14:$P$108</definedName>
    <definedName name="BEx3NAFRIW5XWQA3OPN0Q24T0T42" localSheetId="67" hidden="1">Financial &amp; Non-[22]Financial!$B$14:$P$108</definedName>
    <definedName name="BEx3NAFRIW5XWQA3OPN0Q24T0T42" hidden="1">Financial &amp; Non-[22]Financial!$B$14:$P$108</definedName>
    <definedName name="BEx3NEXKLPYH9X4KCYI7ESLC2GL4" localSheetId="64" hidden="1">Financial &amp; Non-[22]Financial!$B$8:$C$9</definedName>
    <definedName name="BEx3NEXKLPYH9X4KCYI7ESLC2GL4" localSheetId="65" hidden="1">Financial &amp; Non-[22]Financial!$B$8:$C$9</definedName>
    <definedName name="BEx3NEXKLPYH9X4KCYI7ESLC2GL4" localSheetId="66" hidden="1">Financial &amp; Non-[22]Financial!$B$8:$C$9</definedName>
    <definedName name="BEx3NEXKLPYH9X4KCYI7ESLC2GL4" localSheetId="67" hidden="1">Financial &amp; Non-[22]Financial!$B$8:$C$9</definedName>
    <definedName name="BEx3NEXKLPYH9X4KCYI7ESLC2GL4" hidden="1">Financial &amp; Non-[22]Financial!$B$8:$C$9</definedName>
    <definedName name="BEx3NFJ7AEGQPC1L8HQ9OPJ6HJVG" localSheetId="64" hidden="1">Addn [19]Info!$B$209:$T$215</definedName>
    <definedName name="BEx3NFJ7AEGQPC1L8HQ9OPJ6HJVG" localSheetId="65" hidden="1">Addn [19]Info!$B$209:$T$215</definedName>
    <definedName name="BEx3NFJ7AEGQPC1L8HQ9OPJ6HJVG" localSheetId="66" hidden="1">Addn [19]Info!$B$209:$T$215</definedName>
    <definedName name="BEx3NFJ7AEGQPC1L8HQ9OPJ6HJVG" localSheetId="67" hidden="1">Addn [19]Info!$B$209:$T$215</definedName>
    <definedName name="BEx3NFJ7AEGQPC1L8HQ9OPJ6HJVG" hidden="1">Addn [19]Info!$B$209:$T$215</definedName>
    <definedName name="BEx3O5R5RBVLXHLE9AEKHF7TPET5" hidden="1">#REF!</definedName>
    <definedName name="BEx3O9Y9QHE201PEADOXXL01T8B9" localSheetId="64" hidden="1">SCG Func [21]Area!$D$10:$E$10</definedName>
    <definedName name="BEx3O9Y9QHE201PEADOXXL01T8B9" localSheetId="65" hidden="1">SCG Func [21]Area!$D$10:$E$10</definedName>
    <definedName name="BEx3O9Y9QHE201PEADOXXL01T8B9" localSheetId="66" hidden="1">SCG Func [21]Area!$D$10:$E$10</definedName>
    <definedName name="BEx3O9Y9QHE201PEADOXXL01T8B9" localSheetId="67" hidden="1">SCG Func [21]Area!$D$10:$E$10</definedName>
    <definedName name="BEx3O9Y9QHE201PEADOXXL01T8B9" hidden="1">SCG Func [21]Area!$D$10:$E$10</definedName>
    <definedName name="BEx3OJ3EWCV3784K3YFC4RASIOGF" localSheetId="64" hidden="1">Functional [20]Costs!$B$7:$C$7</definedName>
    <definedName name="BEx3OJ3EWCV3784K3YFC4RASIOGF" localSheetId="65" hidden="1">Functional [20]Costs!$B$7:$C$7</definedName>
    <definedName name="BEx3OJ3EWCV3784K3YFC4RASIOGF" localSheetId="66" hidden="1">Functional [20]Costs!$B$7:$C$7</definedName>
    <definedName name="BEx3OJ3EWCV3784K3YFC4RASIOGF" localSheetId="67" hidden="1">Functional [20]Costs!$B$7:$C$7</definedName>
    <definedName name="BEx3OJ3EWCV3784K3YFC4RASIOGF" hidden="1">Functional [20]Costs!$B$7:$C$7</definedName>
    <definedName name="BEx3OXMM1O9DHZBX8KCTCAFXL35R" localSheetId="64" hidden="1">Addn [19]Info!$B$79:$T$101</definedName>
    <definedName name="BEx3OXMM1O9DHZBX8KCTCAFXL35R" localSheetId="65" hidden="1">Addn [19]Info!$B$79:$T$101</definedName>
    <definedName name="BEx3OXMM1O9DHZBX8KCTCAFXL35R" localSheetId="66" hidden="1">Addn [19]Info!$B$79:$T$101</definedName>
    <definedName name="BEx3OXMM1O9DHZBX8KCTCAFXL35R" localSheetId="67" hidden="1">Addn [19]Info!$B$79:$T$101</definedName>
    <definedName name="BEx3OXMM1O9DHZBX8KCTCAFXL35R" hidden="1">Addn [19]Info!$B$79:$T$101</definedName>
    <definedName name="BEx3P4YVTSBLV0SJS5A82ANHBVG4" hidden="1">#REF!</definedName>
    <definedName name="BEx3P9GQUDWNPS9CL9O88YIYTG2B" localSheetId="64" hidden="1">'Order 864-4'!sdge Func [21]Area!$A$11:$B$11</definedName>
    <definedName name="BEx3P9GQUDWNPS9CL9O88YIYTG2B" localSheetId="65" hidden="1">'Order 864-4'!sdge Func [21]Area!$A$11:$B$11</definedName>
    <definedName name="BEx3P9GQUDWNPS9CL9O88YIYTG2B" localSheetId="66" hidden="1">'Order 864-4'!sdge Func [21]Area!$A$11:$B$11</definedName>
    <definedName name="BEx3P9GQUDWNPS9CL9O88YIYTG2B" localSheetId="67" hidden="1">'Order 864-4'!sdge Func [21]Area!$A$11:$B$11</definedName>
    <definedName name="BEx3P9GQUDWNPS9CL9O88YIYTG2B" hidden="1">'Order 864-4'!sdge Func [21]Area!$A$11:$B$11</definedName>
    <definedName name="BEx3PUG0WDX3VMOW3YC9L7FA6795" hidden="1">#REF!</definedName>
    <definedName name="BEx3Q0FSCMFGDFRA18K779PC5SOU" localSheetId="64" hidden="1">SEU Driver [24]Cd!$D$6:$E$6</definedName>
    <definedName name="BEx3Q0FSCMFGDFRA18K779PC5SOU" localSheetId="65" hidden="1">SEU Driver [24]Cd!$D$6:$E$6</definedName>
    <definedName name="BEx3Q0FSCMFGDFRA18K779PC5SOU" localSheetId="66" hidden="1">SEU Driver [24]Cd!$D$6:$E$6</definedName>
    <definedName name="BEx3Q0FSCMFGDFRA18K779PC5SOU" localSheetId="67" hidden="1">SEU Driver [24]Cd!$D$6:$E$6</definedName>
    <definedName name="BEx3Q0FSCMFGDFRA18K779PC5SOU" hidden="1">SEU Driver [24]Cd!$D$6:$E$6</definedName>
    <definedName name="BEx3RK6IMVTK41YUUGFJYXS2R12V" localSheetId="64" hidden="1">Financial &amp; Non-[22]Financial!$B$8:$C$9</definedName>
    <definedName name="BEx3RK6IMVTK41YUUGFJYXS2R12V" localSheetId="65" hidden="1">Financial &amp; Non-[22]Financial!$B$8:$C$9</definedName>
    <definedName name="BEx3RK6IMVTK41YUUGFJYXS2R12V" localSheetId="66" hidden="1">Financial &amp; Non-[22]Financial!$B$8:$C$9</definedName>
    <definedName name="BEx3RK6IMVTK41YUUGFJYXS2R12V" localSheetId="67" hidden="1">Financial &amp; Non-[22]Financial!$B$8:$C$9</definedName>
    <definedName name="BEx3RK6IMVTK41YUUGFJYXS2R12V" hidden="1">Financial &amp; Non-[22]Financial!$B$8:$C$9</definedName>
    <definedName name="BEx3SF7B3E0AIY3RJREOCHFQ6ZOY" localSheetId="64" hidden="1">Functional [20]Costs!$B$31:$T$320</definedName>
    <definedName name="BEx3SF7B3E0AIY3RJREOCHFQ6ZOY" localSheetId="65" hidden="1">Functional [20]Costs!$B$31:$T$320</definedName>
    <definedName name="BEx3SF7B3E0AIY3RJREOCHFQ6ZOY" localSheetId="66" hidden="1">Functional [20]Costs!$B$31:$T$320</definedName>
    <definedName name="BEx3SF7B3E0AIY3RJREOCHFQ6ZOY" localSheetId="67" hidden="1">Functional [20]Costs!$B$31:$T$320</definedName>
    <definedName name="BEx3SF7B3E0AIY3RJREOCHFQ6ZOY" hidden="1">Functional [20]Costs!$B$31:$T$320</definedName>
    <definedName name="BEx3SOHSXK5I2AX8UQ1367PVN94C" hidden="1">#REF!</definedName>
    <definedName name="BEx3TD2DG6QMJ5IKJIUBGBZEPEPO" localSheetId="64" hidden="1">SEU Func Comm by [23]Driver!$A$7:$B$7</definedName>
    <definedName name="BEx3TD2DG6QMJ5IKJIUBGBZEPEPO" localSheetId="65" hidden="1">SEU Func Comm by [23]Driver!$A$7:$B$7</definedName>
    <definedName name="BEx3TD2DG6QMJ5IKJIUBGBZEPEPO" localSheetId="66" hidden="1">SEU Func Comm by [23]Driver!$A$7:$B$7</definedName>
    <definedName name="BEx3TD2DG6QMJ5IKJIUBGBZEPEPO" localSheetId="67" hidden="1">SEU Func Comm by [23]Driver!$A$7:$B$7</definedName>
    <definedName name="BEx3TD2DG6QMJ5IKJIUBGBZEPEPO" hidden="1">SEU Func Comm by [23]Driver!$A$7:$B$7</definedName>
    <definedName name="BEx3TLGJC8Q5WEWUNPCRP8YQCT4M" localSheetId="64" hidden="1">SEU Func Area by [23]Driver!$D$5:$E$5</definedName>
    <definedName name="BEx3TLGJC8Q5WEWUNPCRP8YQCT4M" localSheetId="65" hidden="1">SEU Func Area by [23]Driver!$D$5:$E$5</definedName>
    <definedName name="BEx3TLGJC8Q5WEWUNPCRP8YQCT4M" localSheetId="66" hidden="1">SEU Func Area by [23]Driver!$D$5:$E$5</definedName>
    <definedName name="BEx3TLGJC8Q5WEWUNPCRP8YQCT4M" localSheetId="67" hidden="1">SEU Func Area by [23]Driver!$D$5:$E$5</definedName>
    <definedName name="BEx3TLGJC8Q5WEWUNPCRP8YQCT4M" hidden="1">SEU Func Area by [23]Driver!$D$5:$E$5</definedName>
    <definedName name="BEx3TM242XQQHIQCIHLY63VDLGQ0" localSheetId="64" hidden="1">SEU Func [21]Area!$A$20:$B$20</definedName>
    <definedName name="BEx3TM242XQQHIQCIHLY63VDLGQ0" localSheetId="65" hidden="1">SEU Func [21]Area!$A$20:$B$20</definedName>
    <definedName name="BEx3TM242XQQHIQCIHLY63VDLGQ0" localSheetId="66" hidden="1">SEU Func [21]Area!$A$20:$B$20</definedName>
    <definedName name="BEx3TM242XQQHIQCIHLY63VDLGQ0" localSheetId="67" hidden="1">SEU Func [21]Area!$A$20:$B$20</definedName>
    <definedName name="BEx3TM242XQQHIQCIHLY63VDLGQ0" hidden="1">SEU Func [21]Area!$A$20:$B$20</definedName>
    <definedName name="BEx3TPT1WV6YQ4RGA0ZEFJ7WEOQQ" localSheetId="64" hidden="1">Addn [19]Info!$F$11:$F$12</definedName>
    <definedName name="BEx3TPT1WV6YQ4RGA0ZEFJ7WEOQQ" localSheetId="65" hidden="1">Addn [19]Info!$F$11:$F$12</definedName>
    <definedName name="BEx3TPT1WV6YQ4RGA0ZEFJ7WEOQQ" localSheetId="66" hidden="1">Addn [19]Info!$F$11:$F$12</definedName>
    <definedName name="BEx3TPT1WV6YQ4RGA0ZEFJ7WEOQQ" localSheetId="67" hidden="1">Addn [19]Info!$F$11:$F$12</definedName>
    <definedName name="BEx3TPT1WV6YQ4RGA0ZEFJ7WEOQQ" hidden="1">Addn [19]Info!$F$11:$F$12</definedName>
    <definedName name="BEx3UJ0Y0EKCX55B0WAD89K1I9A2" localSheetId="64" hidden="1">SEU Driver [24]Cd!$A$4:$B$4</definedName>
    <definedName name="BEx3UJ0Y0EKCX55B0WAD89K1I9A2" localSheetId="65" hidden="1">SEU Driver [24]Cd!$A$4:$B$4</definedName>
    <definedName name="BEx3UJ0Y0EKCX55B0WAD89K1I9A2" localSheetId="66" hidden="1">SEU Driver [24]Cd!$A$4:$B$4</definedName>
    <definedName name="BEx3UJ0Y0EKCX55B0WAD89K1I9A2" localSheetId="67" hidden="1">SEU Driver [24]Cd!$A$4:$B$4</definedName>
    <definedName name="BEx3UJ0Y0EKCX55B0WAD89K1I9A2" hidden="1">SEU Driver [24]Cd!$A$4:$B$4</definedName>
    <definedName name="BEx5793NUDQFE11HUM4WTJY9IFKN" localSheetId="64" hidden="1">Addn [19]Info!$B$13:$T$26</definedName>
    <definedName name="BEx5793NUDQFE11HUM4WTJY9IFKN" localSheetId="65" hidden="1">Addn [19]Info!$B$13:$T$26</definedName>
    <definedName name="BEx5793NUDQFE11HUM4WTJY9IFKN" localSheetId="66" hidden="1">Addn [19]Info!$B$13:$T$26</definedName>
    <definedName name="BEx5793NUDQFE11HUM4WTJY9IFKN" localSheetId="67" hidden="1">Addn [19]Info!$B$13:$T$26</definedName>
    <definedName name="BEx5793NUDQFE11HUM4WTJY9IFKN" hidden="1">Addn [19]Info!$B$13:$T$26</definedName>
    <definedName name="BEx58N01LLZ8ZKB5V5P7UG5JZLSX" localSheetId="64" hidden="1">Addn [19]Info!$B$27:$T$38</definedName>
    <definedName name="BEx58N01LLZ8ZKB5V5P7UG5JZLSX" localSheetId="65" hidden="1">Addn [19]Info!$B$27:$T$38</definedName>
    <definedName name="BEx58N01LLZ8ZKB5V5P7UG5JZLSX" localSheetId="66" hidden="1">Addn [19]Info!$B$27:$T$38</definedName>
    <definedName name="BEx58N01LLZ8ZKB5V5P7UG5JZLSX" localSheetId="67" hidden="1">Addn [19]Info!$B$27:$T$38</definedName>
    <definedName name="BEx58N01LLZ8ZKB5V5P7UG5JZLSX" hidden="1">Addn [19]Info!$B$27:$T$38</definedName>
    <definedName name="BEx59250F3FSWLBU1PX6J51NGMF2" localSheetId="64" hidden="1">Addn [19]Info!$B$3</definedName>
    <definedName name="BEx59250F3FSWLBU1PX6J51NGMF2" localSheetId="65" hidden="1">Addn [19]Info!$B$3</definedName>
    <definedName name="BEx59250F3FSWLBU1PX6J51NGMF2" localSheetId="66" hidden="1">Addn [19]Info!$B$3</definedName>
    <definedName name="BEx59250F3FSWLBU1PX6J51NGMF2" localSheetId="67" hidden="1">Addn [19]Info!$B$3</definedName>
    <definedName name="BEx59250F3FSWLBU1PX6J51NGMF2" hidden="1">Addn [19]Info!$B$3</definedName>
    <definedName name="BEx5931D0OK7253V4DKCZOJQ7CF6" localSheetId="64" hidden="1">Financial &amp; Non-[22]Financial!$G$11:$G$12</definedName>
    <definedName name="BEx5931D0OK7253V4DKCZOJQ7CF6" localSheetId="65" hidden="1">Financial &amp; Non-[22]Financial!$G$11:$G$12</definedName>
    <definedName name="BEx5931D0OK7253V4DKCZOJQ7CF6" localSheetId="66" hidden="1">Financial &amp; Non-[22]Financial!$G$11:$G$12</definedName>
    <definedName name="BEx5931D0OK7253V4DKCZOJQ7CF6" localSheetId="67" hidden="1">Financial &amp; Non-[22]Financial!$G$11:$G$12</definedName>
    <definedName name="BEx5931D0OK7253V4DKCZOJQ7CF6" hidden="1">Financial &amp; Non-[22]Financial!$G$11:$G$12</definedName>
    <definedName name="BEx59BA1716EYX5N0PFQ93LXY7R1" localSheetId="64" hidden="1">Addn [19]Info!$B$27:$T$38</definedName>
    <definedName name="BEx59BA1716EYX5N0PFQ93LXY7R1" localSheetId="65" hidden="1">Addn [19]Info!$B$27:$T$38</definedName>
    <definedName name="BEx59BA1716EYX5N0PFQ93LXY7R1" localSheetId="66" hidden="1">Addn [19]Info!$B$27:$T$38</definedName>
    <definedName name="BEx59BA1716EYX5N0PFQ93LXY7R1" localSheetId="67" hidden="1">Addn [19]Info!$B$27:$T$38</definedName>
    <definedName name="BEx59BA1716EYX5N0PFQ93LXY7R1" hidden="1">Addn [19]Info!$B$27:$T$38</definedName>
    <definedName name="BEx59DOBKH8VQ98XK7SNHA8B047T" localSheetId="64" hidden="1">Addn [19]Info!$G$11:$G$12</definedName>
    <definedName name="BEx59DOBKH8VQ98XK7SNHA8B047T" localSheetId="65" hidden="1">Addn [19]Info!$G$11:$G$12</definedName>
    <definedName name="BEx59DOBKH8VQ98XK7SNHA8B047T" localSheetId="66" hidden="1">Addn [19]Info!$G$11:$G$12</definedName>
    <definedName name="BEx59DOBKH8VQ98XK7SNHA8B047T" localSheetId="67" hidden="1">Addn [19]Info!$G$11:$G$12</definedName>
    <definedName name="BEx59DOBKH8VQ98XK7SNHA8B047T" hidden="1">Addn [19]Info!$G$11:$G$12</definedName>
    <definedName name="BEx59EQ7A4HVKPNS0I2HIPB8NOKJ" localSheetId="64" hidden="1">'Order 864-4'!sdge Func [21]Area!$D$4:$E$4</definedName>
    <definedName name="BEx59EQ7A4HVKPNS0I2HIPB8NOKJ" localSheetId="65" hidden="1">'Order 864-4'!sdge Func [21]Area!$D$4:$E$4</definedName>
    <definedName name="BEx59EQ7A4HVKPNS0I2HIPB8NOKJ" localSheetId="66" hidden="1">'Order 864-4'!sdge Func [21]Area!$D$4:$E$4</definedName>
    <definedName name="BEx59EQ7A4HVKPNS0I2HIPB8NOKJ" localSheetId="67" hidden="1">'Order 864-4'!sdge Func [21]Area!$D$4:$E$4</definedName>
    <definedName name="BEx59EQ7A4HVKPNS0I2HIPB8NOKJ" hidden="1">'Order 864-4'!sdge Func [21]Area!$D$4:$E$4</definedName>
    <definedName name="BEx59JYWXN9L4GE0O40TJIRHE8P3" localSheetId="64" hidden="1">SEU Func [21]Area!$D$14:$E$14</definedName>
    <definedName name="BEx59JYWXN9L4GE0O40TJIRHE8P3" localSheetId="65" hidden="1">SEU Func [21]Area!$D$14:$E$14</definedName>
    <definedName name="BEx59JYWXN9L4GE0O40TJIRHE8P3" localSheetId="66" hidden="1">SEU Func [21]Area!$D$14:$E$14</definedName>
    <definedName name="BEx59JYWXN9L4GE0O40TJIRHE8P3" localSheetId="67" hidden="1">SEU Func [21]Area!$D$14:$E$14</definedName>
    <definedName name="BEx59JYWXN9L4GE0O40TJIRHE8P3" hidden="1">SEU Func [21]Area!$D$14:$E$14</definedName>
    <definedName name="BEx59Y216NXUJ0GAPO3YO3VAVU7Y" localSheetId="64" hidden="1">Financial &amp; Non-[22]Financial!$B$8:$C$9</definedName>
    <definedName name="BEx59Y216NXUJ0GAPO3YO3VAVU7Y" localSheetId="65" hidden="1">Financial &amp; Non-[22]Financial!$B$8:$C$9</definedName>
    <definedName name="BEx59Y216NXUJ0GAPO3YO3VAVU7Y" localSheetId="66" hidden="1">Financial &amp; Non-[22]Financial!$B$8:$C$9</definedName>
    <definedName name="BEx59Y216NXUJ0GAPO3YO3VAVU7Y" localSheetId="67" hidden="1">Financial &amp; Non-[22]Financial!$B$8:$C$9</definedName>
    <definedName name="BEx59Y216NXUJ0GAPO3YO3VAVU7Y" hidden="1">Financial &amp; Non-[22]Financial!$B$8:$C$9</definedName>
    <definedName name="BEx5B9K3B02PJMMXXC4SKP6NO2CI" localSheetId="64" hidden="1">Addn [19]Info!$B$7:$C$7</definedName>
    <definedName name="BEx5B9K3B02PJMMXXC4SKP6NO2CI" localSheetId="65" hidden="1">Addn [19]Info!$B$7:$C$7</definedName>
    <definedName name="BEx5B9K3B02PJMMXXC4SKP6NO2CI" localSheetId="66" hidden="1">Addn [19]Info!$B$7:$C$7</definedName>
    <definedName name="BEx5B9K3B02PJMMXXC4SKP6NO2CI" localSheetId="67" hidden="1">Addn [19]Info!$B$7:$C$7</definedName>
    <definedName name="BEx5B9K3B02PJMMXXC4SKP6NO2CI" hidden="1">Addn [19]Info!$B$7:$C$7</definedName>
    <definedName name="BEx5BDAX4V28AHZW9HVCC9TEMJW6" hidden="1">#REF!</definedName>
    <definedName name="BEx5BIUKY4Q3KD7JK9A78SJHIT4S" hidden="1">#REF!</definedName>
    <definedName name="BEx5BSVY0ZJU5LWHW14G30FZ7WNT" localSheetId="64" hidden="1">Addn [19]Info!$B$209:$T$215</definedName>
    <definedName name="BEx5BSVY0ZJU5LWHW14G30FZ7WNT" localSheetId="65" hidden="1">Addn [19]Info!$B$209:$T$215</definedName>
    <definedName name="BEx5BSVY0ZJU5LWHW14G30FZ7WNT" localSheetId="66" hidden="1">Addn [19]Info!$B$209:$T$215</definedName>
    <definedName name="BEx5BSVY0ZJU5LWHW14G30FZ7WNT" localSheetId="67" hidden="1">Addn [19]Info!$B$209:$T$215</definedName>
    <definedName name="BEx5BSVY0ZJU5LWHW14G30FZ7WNT" hidden="1">Addn [19]Info!$B$209:$T$215</definedName>
    <definedName name="BEx5C9THJ886U0S3S65HH25DA6L5" localSheetId="64" hidden="1">Addn [19]Info!$B$14:$T$27</definedName>
    <definedName name="BEx5C9THJ886U0S3S65HH25DA6L5" localSheetId="65" hidden="1">Addn [19]Info!$B$14:$T$27</definedName>
    <definedName name="BEx5C9THJ886U0S3S65HH25DA6L5" localSheetId="66" hidden="1">Addn [19]Info!$B$14:$T$27</definedName>
    <definedName name="BEx5C9THJ886U0S3S65HH25DA6L5" localSheetId="67" hidden="1">Addn [19]Info!$B$14:$T$27</definedName>
    <definedName name="BEx5C9THJ886U0S3S65HH25DA6L5" hidden="1">Addn [19]Info!$B$14:$T$27</definedName>
    <definedName name="BEx5CU1WA73BOAX4HZBTE4D3COW6" localSheetId="64" hidden="1">Addn [19]Info!$B$217:$T$225</definedName>
    <definedName name="BEx5CU1WA73BOAX4HZBTE4D3COW6" localSheetId="65" hidden="1">Addn [19]Info!$B$217:$T$225</definedName>
    <definedName name="BEx5CU1WA73BOAX4HZBTE4D3COW6" localSheetId="66" hidden="1">Addn [19]Info!$B$217:$T$225</definedName>
    <definedName name="BEx5CU1WA73BOAX4HZBTE4D3COW6" localSheetId="67" hidden="1">Addn [19]Info!$B$217:$T$225</definedName>
    <definedName name="BEx5CU1WA73BOAX4HZBTE4D3COW6" hidden="1">Addn [19]Info!$B$217:$T$225</definedName>
    <definedName name="BEx5D9C4Z9LRXWV58SC94GBRMFS4" localSheetId="64" hidden="1">SEU Func [21]Area!$A$28:$B$28</definedName>
    <definedName name="BEx5D9C4Z9LRXWV58SC94GBRMFS4" localSheetId="65" hidden="1">SEU Func [21]Area!$A$28:$B$28</definedName>
    <definedName name="BEx5D9C4Z9LRXWV58SC94GBRMFS4" localSheetId="66" hidden="1">SEU Func [21]Area!$A$28:$B$28</definedName>
    <definedName name="BEx5D9C4Z9LRXWV58SC94GBRMFS4" localSheetId="67" hidden="1">SEU Func [21]Area!$A$28:$B$28</definedName>
    <definedName name="BEx5D9C4Z9LRXWV58SC94GBRMFS4" hidden="1">SEU Func [21]Area!$A$28:$B$28</definedName>
    <definedName name="BEx5DQV9BM9CHGYMW87AFZOP9S9B" localSheetId="64" hidden="1">Addn [19]Info!$B$99:$AF$105</definedName>
    <definedName name="BEx5DQV9BM9CHGYMW87AFZOP9S9B" localSheetId="65" hidden="1">Addn [19]Info!$B$99:$AF$105</definedName>
    <definedName name="BEx5DQV9BM9CHGYMW87AFZOP9S9B" localSheetId="66" hidden="1">Addn [19]Info!$B$99:$AF$105</definedName>
    <definedName name="BEx5DQV9BM9CHGYMW87AFZOP9S9B" localSheetId="67" hidden="1">Addn [19]Info!$B$99:$AF$105</definedName>
    <definedName name="BEx5DQV9BM9CHGYMW87AFZOP9S9B" hidden="1">Addn [19]Info!$B$99:$AF$105</definedName>
    <definedName name="BEx5DXGLRIFRGETUGZDVNCCYOHKD" localSheetId="64" hidden="1">Financial &amp; Non-[22]Financial!$B$110:$Q$133</definedName>
    <definedName name="BEx5DXGLRIFRGETUGZDVNCCYOHKD" localSheetId="65" hidden="1">Financial &amp; Non-[22]Financial!$B$110:$Q$133</definedName>
    <definedName name="BEx5DXGLRIFRGETUGZDVNCCYOHKD" localSheetId="66" hidden="1">Financial &amp; Non-[22]Financial!$B$110:$Q$133</definedName>
    <definedName name="BEx5DXGLRIFRGETUGZDVNCCYOHKD" localSheetId="67" hidden="1">Financial &amp; Non-[22]Financial!$B$110:$Q$133</definedName>
    <definedName name="BEx5DXGLRIFRGETUGZDVNCCYOHKD" hidden="1">Financial &amp; Non-[22]Financial!$B$110:$Q$133</definedName>
    <definedName name="BEx5DXWQFTJFHRMSE4FWPHTKLTIE" localSheetId="64" hidden="1">SEU Func [21]Area!$D$21:$E$21</definedName>
    <definedName name="BEx5DXWQFTJFHRMSE4FWPHTKLTIE" localSheetId="65" hidden="1">SEU Func [21]Area!$D$21:$E$21</definedName>
    <definedName name="BEx5DXWQFTJFHRMSE4FWPHTKLTIE" localSheetId="66" hidden="1">SEU Func [21]Area!$D$21:$E$21</definedName>
    <definedName name="BEx5DXWQFTJFHRMSE4FWPHTKLTIE" localSheetId="67" hidden="1">SEU Func [21]Area!$D$21:$E$21</definedName>
    <definedName name="BEx5DXWQFTJFHRMSE4FWPHTKLTIE" hidden="1">SEU Func [21]Area!$D$21:$E$21</definedName>
    <definedName name="BEx5E7COVKY842P1212KOBRHK4DE" localSheetId="64" hidden="1">SEU Func [21]Area!$A$4:$B$4</definedName>
    <definedName name="BEx5E7COVKY842P1212KOBRHK4DE" localSheetId="65" hidden="1">SEU Func [21]Area!$A$4:$B$4</definedName>
    <definedName name="BEx5E7COVKY842P1212KOBRHK4DE" localSheetId="66" hidden="1">SEU Func [21]Area!$A$4:$B$4</definedName>
    <definedName name="BEx5E7COVKY842P1212KOBRHK4DE" localSheetId="67" hidden="1">SEU Func [21]Area!$A$4:$B$4</definedName>
    <definedName name="BEx5E7COVKY842P1212KOBRHK4DE" hidden="1">SEU Func [21]Area!$A$4:$B$4</definedName>
    <definedName name="BEx5EB8XUYYLCXPJ8V9C1FHYJ0T8" localSheetId="64" hidden="1">'Order 864-4'!sdge Func [21]Area!$A$4:$B$4</definedName>
    <definedName name="BEx5EB8XUYYLCXPJ8V9C1FHYJ0T8" localSheetId="65" hidden="1">'Order 864-4'!sdge Func [21]Area!$A$4:$B$4</definedName>
    <definedName name="BEx5EB8XUYYLCXPJ8V9C1FHYJ0T8" localSheetId="66" hidden="1">'Order 864-4'!sdge Func [21]Area!$A$4:$B$4</definedName>
    <definedName name="BEx5EB8XUYYLCXPJ8V9C1FHYJ0T8" localSheetId="67" hidden="1">'Order 864-4'!sdge Func [21]Area!$A$4:$B$4</definedName>
    <definedName name="BEx5EB8XUYYLCXPJ8V9C1FHYJ0T8" hidden="1">'Order 864-4'!sdge Func [21]Area!$A$4:$B$4</definedName>
    <definedName name="BEx5EDY0WYS351CC34O3AXLT11TX" localSheetId="64" hidden="1">SEU Func Area by [23]Driver!$D$8:$E$8</definedName>
    <definedName name="BEx5EDY0WYS351CC34O3AXLT11TX" localSheetId="65" hidden="1">SEU Func Area by [23]Driver!$D$8:$E$8</definedName>
    <definedName name="BEx5EDY0WYS351CC34O3AXLT11TX" localSheetId="66" hidden="1">SEU Func Area by [23]Driver!$D$8:$E$8</definedName>
    <definedName name="BEx5EDY0WYS351CC34O3AXLT11TX" localSheetId="67" hidden="1">SEU Func Area by [23]Driver!$D$8:$E$8</definedName>
    <definedName name="BEx5EDY0WYS351CC34O3AXLT11TX" hidden="1">SEU Func Area by [23]Driver!$D$8:$E$8</definedName>
    <definedName name="BEx5EN8J7513PCBQXOTXOOM8Y8MZ" localSheetId="64" hidden="1">Addn [19]Info!$B$3</definedName>
    <definedName name="BEx5EN8J7513PCBQXOTXOOM8Y8MZ" localSheetId="65" hidden="1">Addn [19]Info!$B$3</definedName>
    <definedName name="BEx5EN8J7513PCBQXOTXOOM8Y8MZ" localSheetId="66" hidden="1">Addn [19]Info!$B$3</definedName>
    <definedName name="BEx5EN8J7513PCBQXOTXOOM8Y8MZ" localSheetId="67" hidden="1">Addn [19]Info!$B$3</definedName>
    <definedName name="BEx5EN8J7513PCBQXOTXOOM8Y8MZ" hidden="1">Addn [19]Info!$B$3</definedName>
    <definedName name="BEx5EXQ67TILJNNHBN4C5BJGDT2H" hidden="1">#REF!</definedName>
    <definedName name="BEx5F7GQQLV72KNSTYT1DT4534TY" localSheetId="64" hidden="1">SEU Func [21]Area!$D$23:$E$23</definedName>
    <definedName name="BEx5F7GQQLV72KNSTYT1DT4534TY" localSheetId="65" hidden="1">SEU Func [21]Area!$D$23:$E$23</definedName>
    <definedName name="BEx5F7GQQLV72KNSTYT1DT4534TY" localSheetId="66" hidden="1">SEU Func [21]Area!$D$23:$E$23</definedName>
    <definedName name="BEx5F7GQQLV72KNSTYT1DT4534TY" localSheetId="67" hidden="1">SEU Func [21]Area!$D$23:$E$23</definedName>
    <definedName name="BEx5F7GQQLV72KNSTYT1DT4534TY" hidden="1">SEU Func [21]Area!$D$23:$E$23</definedName>
    <definedName name="BEx5F9PR9BI8ZTQCHZVT9MSMKIGL" localSheetId="64" hidden="1">SEU Driver [24]Cd!$A$1:$A$1</definedName>
    <definedName name="BEx5F9PR9BI8ZTQCHZVT9MSMKIGL" localSheetId="65" hidden="1">SEU Driver [24]Cd!$A$1:$A$1</definedName>
    <definedName name="BEx5F9PR9BI8ZTQCHZVT9MSMKIGL" localSheetId="66" hidden="1">SEU Driver [24]Cd!$A$1:$A$1</definedName>
    <definedName name="BEx5F9PR9BI8ZTQCHZVT9MSMKIGL" localSheetId="67" hidden="1">SEU Driver [24]Cd!$A$1:$A$1</definedName>
    <definedName name="BEx5F9PR9BI8ZTQCHZVT9MSMKIGL" hidden="1">SEU Driver [24]Cd!$A$1:$A$1</definedName>
    <definedName name="BEx5F9V2SND4PHG740J2N3F13YXZ" localSheetId="64" hidden="1">Addn [19]Info!$B$38:$T$71</definedName>
    <definedName name="BEx5F9V2SND4PHG740J2N3F13YXZ" localSheetId="65" hidden="1">Addn [19]Info!$B$38:$T$71</definedName>
    <definedName name="BEx5F9V2SND4PHG740J2N3F13YXZ" localSheetId="66" hidden="1">Addn [19]Info!$B$38:$T$71</definedName>
    <definedName name="BEx5F9V2SND4PHG740J2N3F13YXZ" localSheetId="67" hidden="1">Addn [19]Info!$B$38:$T$71</definedName>
    <definedName name="BEx5F9V2SND4PHG740J2N3F13YXZ" hidden="1">Addn [19]Info!$B$38:$T$71</definedName>
    <definedName name="BEx5FLJVHRG42QI195ANYO5RJEOE" localSheetId="64" hidden="1">Addn [19]Info!$B$38:$T$71</definedName>
    <definedName name="BEx5FLJVHRG42QI195ANYO5RJEOE" localSheetId="65" hidden="1">Addn [19]Info!$B$38:$T$71</definedName>
    <definedName name="BEx5FLJVHRG42QI195ANYO5RJEOE" localSheetId="66" hidden="1">Addn [19]Info!$B$38:$T$71</definedName>
    <definedName name="BEx5FLJVHRG42QI195ANYO5RJEOE" localSheetId="67" hidden="1">Addn [19]Info!$B$38:$T$71</definedName>
    <definedName name="BEx5FLJVHRG42QI195ANYO5RJEOE" hidden="1">Addn [19]Info!$B$38:$T$71</definedName>
    <definedName name="BEx5G26LL7JG28WLELU77NB94D24" localSheetId="64" hidden="1">SCG Func [21]Area!$A$1:$A$1</definedName>
    <definedName name="BEx5G26LL7JG28WLELU77NB94D24" localSheetId="65" hidden="1">SCG Func [21]Area!$A$1:$A$1</definedName>
    <definedName name="BEx5G26LL7JG28WLELU77NB94D24" localSheetId="66" hidden="1">SCG Func [21]Area!$A$1:$A$1</definedName>
    <definedName name="BEx5G26LL7JG28WLELU77NB94D24" localSheetId="67" hidden="1">SCG Func [21]Area!$A$1:$A$1</definedName>
    <definedName name="BEx5G26LL7JG28WLELU77NB94D24" hidden="1">SCG Func [21]Area!$A$1:$A$1</definedName>
    <definedName name="BEx5G3U1F5AV1D9DLRNKT33F8PWY" hidden="1">#REF!</definedName>
    <definedName name="BEx5G98A5G4DVMI1IHKJZL8ND4SW" localSheetId="64" hidden="1">SEU Func Area by [23]Driver!$D$11:$E$11</definedName>
    <definedName name="BEx5G98A5G4DVMI1IHKJZL8ND4SW" localSheetId="65" hidden="1">SEU Func Area by [23]Driver!$D$11:$E$11</definedName>
    <definedName name="BEx5G98A5G4DVMI1IHKJZL8ND4SW" localSheetId="66" hidden="1">SEU Func Area by [23]Driver!$D$11:$E$11</definedName>
    <definedName name="BEx5G98A5G4DVMI1IHKJZL8ND4SW" localSheetId="67" hidden="1">SEU Func Area by [23]Driver!$D$11:$E$11</definedName>
    <definedName name="BEx5G98A5G4DVMI1IHKJZL8ND4SW" hidden="1">SEU Func Area by [23]Driver!$D$11:$E$11</definedName>
    <definedName name="BEx5GI7TBQH1IAHOJZEVZ991ZJ52" localSheetId="64" hidden="1">Financial &amp; Non-[22]Financial!$B$110:$P$133</definedName>
    <definedName name="BEx5GI7TBQH1IAHOJZEVZ991ZJ52" localSheetId="65" hidden="1">Financial &amp; Non-[22]Financial!$B$110:$P$133</definedName>
    <definedName name="BEx5GI7TBQH1IAHOJZEVZ991ZJ52" localSheetId="66" hidden="1">Financial &amp; Non-[22]Financial!$B$110:$P$133</definedName>
    <definedName name="BEx5GI7TBQH1IAHOJZEVZ991ZJ52" localSheetId="67" hidden="1">Financial &amp; Non-[22]Financial!$B$110:$P$133</definedName>
    <definedName name="BEx5GI7TBQH1IAHOJZEVZ991ZJ52" hidden="1">Financial &amp; Non-[22]Financial!$B$110:$P$133</definedName>
    <definedName name="BEx5H0NECIJJL39PTFDGTA8QX80R" localSheetId="64" hidden="1">SEU Func [21]Area!$A$14:$B$14</definedName>
    <definedName name="BEx5H0NECIJJL39PTFDGTA8QX80R" localSheetId="65" hidden="1">SEU Func [21]Area!$A$14:$B$14</definedName>
    <definedName name="BEx5H0NECIJJL39PTFDGTA8QX80R" localSheetId="66" hidden="1">SEU Func [21]Area!$A$14:$B$14</definedName>
    <definedName name="BEx5H0NECIJJL39PTFDGTA8QX80R" localSheetId="67" hidden="1">SEU Func [21]Area!$A$14:$B$14</definedName>
    <definedName name="BEx5H0NECIJJL39PTFDGTA8QX80R" hidden="1">SEU Func [21]Area!$A$14:$B$14</definedName>
    <definedName name="BEx5H3CIHK23F0WPY14ZVTSVWBAZ" localSheetId="64" hidden="1">Addn [19]Info!$B$71:$T$78</definedName>
    <definedName name="BEx5H3CIHK23F0WPY14ZVTSVWBAZ" localSheetId="65" hidden="1">Addn [19]Info!$B$71:$T$78</definedName>
    <definedName name="BEx5H3CIHK23F0WPY14ZVTSVWBAZ" localSheetId="66" hidden="1">Addn [19]Info!$B$71:$T$78</definedName>
    <definedName name="BEx5H3CIHK23F0WPY14ZVTSVWBAZ" localSheetId="67" hidden="1">Addn [19]Info!$B$71:$T$78</definedName>
    <definedName name="BEx5H3CIHK23F0WPY14ZVTSVWBAZ" hidden="1">Addn [19]Info!$B$71:$T$78</definedName>
    <definedName name="BEx5H5W59HFH8HXCBHJBY5UPH7F4" localSheetId="64" hidden="1">SEU Func [21]Area!$A$23:$B$23</definedName>
    <definedName name="BEx5H5W59HFH8HXCBHJBY5UPH7F4" localSheetId="65" hidden="1">SEU Func [21]Area!$A$23:$B$23</definedName>
    <definedName name="BEx5H5W59HFH8HXCBHJBY5UPH7F4" localSheetId="66" hidden="1">SEU Func [21]Area!$A$23:$B$23</definedName>
    <definedName name="BEx5H5W59HFH8HXCBHJBY5UPH7F4" localSheetId="67" hidden="1">SEU Func [21]Area!$A$23:$B$23</definedName>
    <definedName name="BEx5H5W59HFH8HXCBHJBY5UPH7F4" hidden="1">SEU Func [21]Area!$A$23:$B$23</definedName>
    <definedName name="BEx5HV2GH2NKG2ZMBKOBBJNFI428" localSheetId="64" hidden="1">Functional [20]Costs!$B$7:$C$7</definedName>
    <definedName name="BEx5HV2GH2NKG2ZMBKOBBJNFI428" localSheetId="65" hidden="1">Functional [20]Costs!$B$7:$C$7</definedName>
    <definedName name="BEx5HV2GH2NKG2ZMBKOBBJNFI428" localSheetId="66" hidden="1">Functional [20]Costs!$B$7:$C$7</definedName>
    <definedName name="BEx5HV2GH2NKG2ZMBKOBBJNFI428" localSheetId="67" hidden="1">Functional [20]Costs!$B$7:$C$7</definedName>
    <definedName name="BEx5HV2GH2NKG2ZMBKOBBJNFI428" hidden="1">Functional [20]Costs!$B$7:$C$7</definedName>
    <definedName name="BEx5HYINOA160CH9GI3QOUK508N2" localSheetId="64" hidden="1">'Order 864-4'!sdge Func [21]Area!$A$7:$B$7</definedName>
    <definedName name="BEx5HYINOA160CH9GI3QOUK508N2" localSheetId="65" hidden="1">'Order 864-4'!sdge Func [21]Area!$A$7:$B$7</definedName>
    <definedName name="BEx5HYINOA160CH9GI3QOUK508N2" localSheetId="66" hidden="1">'Order 864-4'!sdge Func [21]Area!$A$7:$B$7</definedName>
    <definedName name="BEx5HYINOA160CH9GI3QOUK508N2" localSheetId="67" hidden="1">'Order 864-4'!sdge Func [21]Area!$A$7:$B$7</definedName>
    <definedName name="BEx5HYINOA160CH9GI3QOUK508N2" hidden="1">'Order 864-4'!sdge Func [21]Area!$A$7:$B$7</definedName>
    <definedName name="BEx5JAX4AOZH9O950U7GVQJFTIZ6" localSheetId="64" hidden="1">SEU Func [21]Area!$D$28:$E$28</definedName>
    <definedName name="BEx5JAX4AOZH9O950U7GVQJFTIZ6" localSheetId="65" hidden="1">SEU Func [21]Area!$D$28:$E$28</definedName>
    <definedName name="BEx5JAX4AOZH9O950U7GVQJFTIZ6" localSheetId="66" hidden="1">SEU Func [21]Area!$D$28:$E$28</definedName>
    <definedName name="BEx5JAX4AOZH9O950U7GVQJFTIZ6" localSheetId="67" hidden="1">SEU Func [21]Area!$D$28:$E$28</definedName>
    <definedName name="BEx5JAX4AOZH9O950U7GVQJFTIZ6" hidden="1">SEU Func [21]Area!$D$28:$E$28</definedName>
    <definedName name="BEx5JUEFFFWCNP5ECB9KK9FN8XU6" localSheetId="64" hidden="1">Financial &amp; Non-[22]Financial!$B$178:$P$226</definedName>
    <definedName name="BEx5JUEFFFWCNP5ECB9KK9FN8XU6" localSheetId="65" hidden="1">Financial &amp; Non-[22]Financial!$B$178:$P$226</definedName>
    <definedName name="BEx5JUEFFFWCNP5ECB9KK9FN8XU6" localSheetId="66" hidden="1">Financial &amp; Non-[22]Financial!$B$178:$P$226</definedName>
    <definedName name="BEx5JUEFFFWCNP5ECB9KK9FN8XU6" localSheetId="67" hidden="1">Financial &amp; Non-[22]Financial!$B$178:$P$226</definedName>
    <definedName name="BEx5JUEFFFWCNP5ECB9KK9FN8XU6" hidden="1">Financial &amp; Non-[22]Financial!$B$178:$P$226</definedName>
    <definedName name="BEx5JXUFOJ8QL1O4OV01U73K97XN" localSheetId="64" hidden="1">Functional [20]Costs!$B$7:$C$7</definedName>
    <definedName name="BEx5JXUFOJ8QL1O4OV01U73K97XN" localSheetId="65" hidden="1">Functional [20]Costs!$B$7:$C$7</definedName>
    <definedName name="BEx5JXUFOJ8QL1O4OV01U73K97XN" localSheetId="66" hidden="1">Functional [20]Costs!$B$7:$C$7</definedName>
    <definedName name="BEx5JXUFOJ8QL1O4OV01U73K97XN" localSheetId="67" hidden="1">Functional [20]Costs!$B$7:$C$7</definedName>
    <definedName name="BEx5JXUFOJ8QL1O4OV01U73K97XN" hidden="1">Functional [20]Costs!$B$7:$C$7</definedName>
    <definedName name="BEx5K9DRXLRKAIGVBD5ZA5VX98K8" localSheetId="64" hidden="1">SEU Func [21]Area!$D$19:$E$19</definedName>
    <definedName name="BEx5K9DRXLRKAIGVBD5ZA5VX98K8" localSheetId="65" hidden="1">SEU Func [21]Area!$D$19:$E$19</definedName>
    <definedName name="BEx5K9DRXLRKAIGVBD5ZA5VX98K8" localSheetId="66" hidden="1">SEU Func [21]Area!$D$19:$E$19</definedName>
    <definedName name="BEx5K9DRXLRKAIGVBD5ZA5VX98K8" localSheetId="67" hidden="1">SEU Func [21]Area!$D$19:$E$19</definedName>
    <definedName name="BEx5K9DRXLRKAIGVBD5ZA5VX98K8" hidden="1">SEU Func [21]Area!$D$19:$E$19</definedName>
    <definedName name="BEx5KBS25AF4Y2ZDIIANYJ4A7O9D" localSheetId="64" hidden="1">Addn [19]Info!$B$39:$T$72</definedName>
    <definedName name="BEx5KBS25AF4Y2ZDIIANYJ4A7O9D" localSheetId="65" hidden="1">Addn [19]Info!$B$39:$T$72</definedName>
    <definedName name="BEx5KBS25AF4Y2ZDIIANYJ4A7O9D" localSheetId="66" hidden="1">Addn [19]Info!$B$39:$T$72</definedName>
    <definedName name="BEx5KBS25AF4Y2ZDIIANYJ4A7O9D" localSheetId="67" hidden="1">Addn [19]Info!$B$39:$T$72</definedName>
    <definedName name="BEx5KBS25AF4Y2ZDIIANYJ4A7O9D" hidden="1">Addn [19]Info!$B$39:$T$72</definedName>
    <definedName name="BEx5KBS2YIR4PFJ5IOP3TFWY2PPX" localSheetId="64" hidden="1">Functional [20]Costs!$F$10:$F$11</definedName>
    <definedName name="BEx5KBS2YIR4PFJ5IOP3TFWY2PPX" localSheetId="65" hidden="1">Functional [20]Costs!$F$10:$F$11</definedName>
    <definedName name="BEx5KBS2YIR4PFJ5IOP3TFWY2PPX" localSheetId="66" hidden="1">Functional [20]Costs!$F$10:$F$11</definedName>
    <definedName name="BEx5KBS2YIR4PFJ5IOP3TFWY2PPX" localSheetId="67" hidden="1">Functional [20]Costs!$F$10:$F$11</definedName>
    <definedName name="BEx5KBS2YIR4PFJ5IOP3TFWY2PPX" hidden="1">Functional [20]Costs!$F$10:$F$11</definedName>
    <definedName name="BEx5KCOEOJ2CEGE7RRL3BY5L9FNN" localSheetId="64" hidden="1">Financial &amp; Non-[22]Financial!$B$14:$P$108</definedName>
    <definedName name="BEx5KCOEOJ2CEGE7RRL3BY5L9FNN" localSheetId="65" hidden="1">Financial &amp; Non-[22]Financial!$B$14:$P$108</definedName>
    <definedName name="BEx5KCOEOJ2CEGE7RRL3BY5L9FNN" localSheetId="66" hidden="1">Financial &amp; Non-[22]Financial!$B$14:$P$108</definedName>
    <definedName name="BEx5KCOEOJ2CEGE7RRL3BY5L9FNN" localSheetId="67" hidden="1">Financial &amp; Non-[22]Financial!$B$14:$P$108</definedName>
    <definedName name="BEx5KCOEOJ2CEGE7RRL3BY5L9FNN" hidden="1">Financial &amp; Non-[22]Financial!$B$14:$P$108</definedName>
    <definedName name="BEx5KDKSPYR1TLV0X9KORPRO1TQF" localSheetId="64" hidden="1">SEU Driver by Func [25]Comm!$A$15:$B$15</definedName>
    <definedName name="BEx5KDKSPYR1TLV0X9KORPRO1TQF" localSheetId="65" hidden="1">SEU Driver by Func [25]Comm!$A$15:$B$15</definedName>
    <definedName name="BEx5KDKSPYR1TLV0X9KORPRO1TQF" localSheetId="66" hidden="1">SEU Driver by Func [25]Comm!$A$15:$B$15</definedName>
    <definedName name="BEx5KDKSPYR1TLV0X9KORPRO1TQF" localSheetId="67" hidden="1">SEU Driver by Func [25]Comm!$A$15:$B$15</definedName>
    <definedName name="BEx5KDKSPYR1TLV0X9KORPRO1TQF" hidden="1">SEU Driver by Func [25]Comm!$A$15:$B$15</definedName>
    <definedName name="BEx5KV9DMMK99WN0JMGJ25NAV4UE" localSheetId="64" hidden="1">SEU Driver [24]Cd!$A$10:$B$10</definedName>
    <definedName name="BEx5KV9DMMK99WN0JMGJ25NAV4UE" localSheetId="65" hidden="1">SEU Driver [24]Cd!$A$10:$B$10</definedName>
    <definedName name="BEx5KV9DMMK99WN0JMGJ25NAV4UE" localSheetId="66" hidden="1">SEU Driver [24]Cd!$A$10:$B$10</definedName>
    <definedName name="BEx5KV9DMMK99WN0JMGJ25NAV4UE" localSheetId="67" hidden="1">SEU Driver [24]Cd!$A$10:$B$10</definedName>
    <definedName name="BEx5KV9DMMK99WN0JMGJ25NAV4UE" hidden="1">SEU Driver [24]Cd!$A$10:$B$10</definedName>
    <definedName name="BEx5L2LUQAKQCZVHOCD9ZBZYYS4B" hidden="1">#REF!</definedName>
    <definedName name="BEx5LC73IA7G6DRD2JU2BP27482T" localSheetId="64" hidden="1">SEU Func [21]Area!$A$12:$B$12</definedName>
    <definedName name="BEx5LC73IA7G6DRD2JU2BP27482T" localSheetId="65" hidden="1">SEU Func [21]Area!$A$12:$B$12</definedName>
    <definedName name="BEx5LC73IA7G6DRD2JU2BP27482T" localSheetId="66" hidden="1">SEU Func [21]Area!$A$12:$B$12</definedName>
    <definedName name="BEx5LC73IA7G6DRD2JU2BP27482T" localSheetId="67" hidden="1">SEU Func [21]Area!$A$12:$B$12</definedName>
    <definedName name="BEx5LC73IA7G6DRD2JU2BP27482T" hidden="1">SEU Func [21]Area!$A$12:$B$12</definedName>
    <definedName name="BEx5LG37VMLUGZYZ8Z96WYEWHYEH" localSheetId="64" hidden="1">Addn [19]Info!$B$39:$T$72</definedName>
    <definedName name="BEx5LG37VMLUGZYZ8Z96WYEWHYEH" localSheetId="65" hidden="1">Addn [19]Info!$B$39:$T$72</definedName>
    <definedName name="BEx5LG37VMLUGZYZ8Z96WYEWHYEH" localSheetId="66" hidden="1">Addn [19]Info!$B$39:$T$72</definedName>
    <definedName name="BEx5LG37VMLUGZYZ8Z96WYEWHYEH" localSheetId="67" hidden="1">Addn [19]Info!$B$39:$T$72</definedName>
    <definedName name="BEx5LG37VMLUGZYZ8Z96WYEWHYEH" hidden="1">Addn [19]Info!$B$39:$T$72</definedName>
    <definedName name="BEx5LYTLLDSL43P8M6Q9VD7IRKT4" localSheetId="64" hidden="1">Addn [19]Info!$B$8:$C$9</definedName>
    <definedName name="BEx5LYTLLDSL43P8M6Q9VD7IRKT4" localSheetId="65" hidden="1">Addn [19]Info!$B$8:$C$9</definedName>
    <definedName name="BEx5LYTLLDSL43P8M6Q9VD7IRKT4" localSheetId="66" hidden="1">Addn [19]Info!$B$8:$C$9</definedName>
    <definedName name="BEx5LYTLLDSL43P8M6Q9VD7IRKT4" localSheetId="67" hidden="1">Addn [19]Info!$B$8:$C$9</definedName>
    <definedName name="BEx5LYTLLDSL43P8M6Q9VD7IRKT4" hidden="1">Addn [19]Info!$B$8:$C$9</definedName>
    <definedName name="BEx5LZPZQ0Q3M0HD4JMAQUTI58KJ" localSheetId="64" hidden="1">Functional [20]Costs!$B$4:$B$5</definedName>
    <definedName name="BEx5LZPZQ0Q3M0HD4JMAQUTI58KJ" localSheetId="65" hidden="1">Functional [20]Costs!$B$4:$B$5</definedName>
    <definedName name="BEx5LZPZQ0Q3M0HD4JMAQUTI58KJ" localSheetId="66" hidden="1">Functional [20]Costs!$B$4:$B$5</definedName>
    <definedName name="BEx5LZPZQ0Q3M0HD4JMAQUTI58KJ" localSheetId="67" hidden="1">Functional [20]Costs!$B$4:$B$5</definedName>
    <definedName name="BEx5LZPZQ0Q3M0HD4JMAQUTI58KJ" hidden="1">Functional [20]Costs!$B$4:$B$5</definedName>
    <definedName name="BEx5MA26EHX7VNGSNNAZ0KZMX02D" localSheetId="64" hidden="1">SEU Func [21]Area!$D$22:$E$22</definedName>
    <definedName name="BEx5MA26EHX7VNGSNNAZ0KZMX02D" localSheetId="65" hidden="1">SEU Func [21]Area!$D$22:$E$22</definedName>
    <definedName name="BEx5MA26EHX7VNGSNNAZ0KZMX02D" localSheetId="66" hidden="1">SEU Func [21]Area!$D$22:$E$22</definedName>
    <definedName name="BEx5MA26EHX7VNGSNNAZ0KZMX02D" localSheetId="67" hidden="1">SEU Func [21]Area!$D$22:$E$22</definedName>
    <definedName name="BEx5MA26EHX7VNGSNNAZ0KZMX02D" hidden="1">SEU Func [21]Area!$D$22:$E$22</definedName>
    <definedName name="BEx5MD7IFYQJG8DF8PBO3RALXN2V" localSheetId="64" hidden="1">Addn [19]Info!$B$78:$T$100</definedName>
    <definedName name="BEx5MD7IFYQJG8DF8PBO3RALXN2V" localSheetId="65" hidden="1">Addn [19]Info!$B$78:$T$100</definedName>
    <definedName name="BEx5MD7IFYQJG8DF8PBO3RALXN2V" localSheetId="66" hidden="1">Addn [19]Info!$B$78:$T$100</definedName>
    <definedName name="BEx5MD7IFYQJG8DF8PBO3RALXN2V" localSheetId="67" hidden="1">Addn [19]Info!$B$78:$T$100</definedName>
    <definedName name="BEx5MD7IFYQJG8DF8PBO3RALXN2V" hidden="1">Addn [19]Info!$B$78:$T$100</definedName>
    <definedName name="BEx5MNUHM5YPFC1YNX13K7M2LD9F" localSheetId="64" hidden="1">SEU Driver [24]Cd!$A$4:$B$4</definedName>
    <definedName name="BEx5MNUHM5YPFC1YNX13K7M2LD9F" localSheetId="65" hidden="1">SEU Driver [24]Cd!$A$4:$B$4</definedName>
    <definedName name="BEx5MNUHM5YPFC1YNX13K7M2LD9F" localSheetId="66" hidden="1">SEU Driver [24]Cd!$A$4:$B$4</definedName>
    <definedName name="BEx5MNUHM5YPFC1YNX13K7M2LD9F" localSheetId="67" hidden="1">SEU Driver [24]Cd!$A$4:$B$4</definedName>
    <definedName name="BEx5MNUHM5YPFC1YNX13K7M2LD9F" hidden="1">SEU Driver [24]Cd!$A$4:$B$4</definedName>
    <definedName name="BEx5MW8LCJWSC3TFMS4W8AI5J8VG" localSheetId="64" hidden="1">SEU Func Comm by [23]Driver!$D$12:$E$12</definedName>
    <definedName name="BEx5MW8LCJWSC3TFMS4W8AI5J8VG" localSheetId="65" hidden="1">SEU Func Comm by [23]Driver!$D$12:$E$12</definedName>
    <definedName name="BEx5MW8LCJWSC3TFMS4W8AI5J8VG" localSheetId="66" hidden="1">SEU Func Comm by [23]Driver!$D$12:$E$12</definedName>
    <definedName name="BEx5MW8LCJWSC3TFMS4W8AI5J8VG" localSheetId="67" hidden="1">SEU Func Comm by [23]Driver!$D$12:$E$12</definedName>
    <definedName name="BEx5MW8LCJWSC3TFMS4W8AI5J8VG" hidden="1">SEU Func Comm by [23]Driver!$D$12:$E$12</definedName>
    <definedName name="BEx5NK2ADYL3ELV1XHFPFOV8W42D" localSheetId="64" hidden="1">'Order 864-4'!sdge Func [21]Area!$D$13:$E$13</definedName>
    <definedName name="BEx5NK2ADYL3ELV1XHFPFOV8W42D" localSheetId="65" hidden="1">'Order 864-4'!sdge Func [21]Area!$D$13:$E$13</definedName>
    <definedName name="BEx5NK2ADYL3ELV1XHFPFOV8W42D" localSheetId="66" hidden="1">'Order 864-4'!sdge Func [21]Area!$D$13:$E$13</definedName>
    <definedName name="BEx5NK2ADYL3ELV1XHFPFOV8W42D" localSheetId="67" hidden="1">'Order 864-4'!sdge Func [21]Area!$D$13:$E$13</definedName>
    <definedName name="BEx5NK2ADYL3ELV1XHFPFOV8W42D" hidden="1">'Order 864-4'!sdge Func [21]Area!$D$13:$E$13</definedName>
    <definedName name="BEx5OAL3NTNMHU9ERQOWTX8NTMX9" hidden="1">#REF!</definedName>
    <definedName name="BEx5OF2X01GCRGDKH63EW0B09RRJ" localSheetId="64" hidden="1">Financial &amp; Non-[22]Financial!$B$229:$P$233</definedName>
    <definedName name="BEx5OF2X01GCRGDKH63EW0B09RRJ" localSheetId="65" hidden="1">Financial &amp; Non-[22]Financial!$B$229:$P$233</definedName>
    <definedName name="BEx5OF2X01GCRGDKH63EW0B09RRJ" localSheetId="66" hidden="1">Financial &amp; Non-[22]Financial!$B$229:$P$233</definedName>
    <definedName name="BEx5OF2X01GCRGDKH63EW0B09RRJ" localSheetId="67" hidden="1">Financial &amp; Non-[22]Financial!$B$229:$P$233</definedName>
    <definedName name="BEx5OF2X01GCRGDKH63EW0B09RRJ" hidden="1">Financial &amp; Non-[22]Financial!$B$229:$P$233</definedName>
    <definedName name="BEx5PS8FN2D4DOX6U1J943CZH0LU" localSheetId="64" hidden="1">Functional [20]Costs!$B$4:$B$5</definedName>
    <definedName name="BEx5PS8FN2D4DOX6U1J943CZH0LU" localSheetId="65" hidden="1">Functional [20]Costs!$B$4:$B$5</definedName>
    <definedName name="BEx5PS8FN2D4DOX6U1J943CZH0LU" localSheetId="66" hidden="1">Functional [20]Costs!$B$4:$B$5</definedName>
    <definedName name="BEx5PS8FN2D4DOX6U1J943CZH0LU" localSheetId="67" hidden="1">Functional [20]Costs!$B$4:$B$5</definedName>
    <definedName name="BEx5PS8FN2D4DOX6U1J943CZH0LU" hidden="1">Functional [20]Costs!$B$4:$B$5</definedName>
    <definedName name="BEx5QQEG5M04N5YQ20UR10EWJ6M3" localSheetId="64" hidden="1">Addn [19]Info!$B$13:$T$26</definedName>
    <definedName name="BEx5QQEG5M04N5YQ20UR10EWJ6M3" localSheetId="65" hidden="1">Addn [19]Info!$B$13:$T$26</definedName>
    <definedName name="BEx5QQEG5M04N5YQ20UR10EWJ6M3" localSheetId="66" hidden="1">Addn [19]Info!$B$13:$T$26</definedName>
    <definedName name="BEx5QQEG5M04N5YQ20UR10EWJ6M3" localSheetId="67" hidden="1">Addn [19]Info!$B$13:$T$26</definedName>
    <definedName name="BEx5QQEG5M04N5YQ20UR10EWJ6M3" hidden="1">Addn [19]Info!$B$13:$T$26</definedName>
    <definedName name="BEx73WIB65EZVKX73XD21IFUO36J" localSheetId="64" hidden="1">Financial &amp; Non-[22]Financial!$B$8:$C$9</definedName>
    <definedName name="BEx73WIB65EZVKX73XD21IFUO36J" localSheetId="65" hidden="1">Financial &amp; Non-[22]Financial!$B$8:$C$9</definedName>
    <definedName name="BEx73WIB65EZVKX73XD21IFUO36J" localSheetId="66" hidden="1">Financial &amp; Non-[22]Financial!$B$8:$C$9</definedName>
    <definedName name="BEx73WIB65EZVKX73XD21IFUO36J" localSheetId="67" hidden="1">Financial &amp; Non-[22]Financial!$B$8:$C$9</definedName>
    <definedName name="BEx73WIB65EZVKX73XD21IFUO36J" hidden="1">Financial &amp; Non-[22]Financial!$B$8:$C$9</definedName>
    <definedName name="BEx746P6H9UJ8T9MTNG7C73YSGFU" localSheetId="64" hidden="1">Addn [19]Info!$G$10:$G$13</definedName>
    <definedName name="BEx746P6H9UJ8T9MTNG7C73YSGFU" localSheetId="65" hidden="1">Addn [19]Info!$G$10:$G$13</definedName>
    <definedName name="BEx746P6H9UJ8T9MTNG7C73YSGFU" localSheetId="66" hidden="1">Addn [19]Info!$G$10:$G$13</definedName>
    <definedName name="BEx746P6H9UJ8T9MTNG7C73YSGFU" localSheetId="67" hidden="1">Addn [19]Info!$G$10:$G$13</definedName>
    <definedName name="BEx746P6H9UJ8T9MTNG7C73YSGFU" hidden="1">Addn [19]Info!$G$10:$G$13</definedName>
    <definedName name="BEx74GAFRM21NBATRNLD7FWS1OXY" localSheetId="64" hidden="1">Functional [20]Costs!$B$11:$E$13</definedName>
    <definedName name="BEx74GAFRM21NBATRNLD7FWS1OXY" localSheetId="65" hidden="1">Functional [20]Costs!$B$11:$E$13</definedName>
    <definedName name="BEx74GAFRM21NBATRNLD7FWS1OXY" localSheetId="66" hidden="1">Functional [20]Costs!$B$11:$E$13</definedName>
    <definedName name="BEx74GAFRM21NBATRNLD7FWS1OXY" localSheetId="67" hidden="1">Functional [20]Costs!$B$11:$E$13</definedName>
    <definedName name="BEx74GAFRM21NBATRNLD7FWS1OXY" hidden="1">Functional [20]Costs!$B$11:$E$13</definedName>
    <definedName name="BEx74VVIHGE8RWIOQN9SZZ487OOC" localSheetId="64" hidden="1">Functional [20]Costs!$B$31:$T$320</definedName>
    <definedName name="BEx74VVIHGE8RWIOQN9SZZ487OOC" localSheetId="65" hidden="1">Functional [20]Costs!$B$31:$T$320</definedName>
    <definedName name="BEx74VVIHGE8RWIOQN9SZZ487OOC" localSheetId="66" hidden="1">Functional [20]Costs!$B$31:$T$320</definedName>
    <definedName name="BEx74VVIHGE8RWIOQN9SZZ487OOC" localSheetId="67" hidden="1">Functional [20]Costs!$B$31:$T$320</definedName>
    <definedName name="BEx74VVIHGE8RWIOQN9SZZ487OOC" hidden="1">Functional [20]Costs!$B$31:$T$320</definedName>
    <definedName name="BEx74XDH3TPR8GXY3PNUOMP3VX2A" localSheetId="64" hidden="1">Addn [19]Info!$B$39:$T$72</definedName>
    <definedName name="BEx74XDH3TPR8GXY3PNUOMP3VX2A" localSheetId="65" hidden="1">Addn [19]Info!$B$39:$T$72</definedName>
    <definedName name="BEx74XDH3TPR8GXY3PNUOMP3VX2A" localSheetId="66" hidden="1">Addn [19]Info!$B$39:$T$72</definedName>
    <definedName name="BEx74XDH3TPR8GXY3PNUOMP3VX2A" localSheetId="67" hidden="1">Addn [19]Info!$B$39:$T$72</definedName>
    <definedName name="BEx74XDH3TPR8GXY3PNUOMP3VX2A" hidden="1">Addn [19]Info!$B$39:$T$72</definedName>
    <definedName name="BEx7520NAQMR076UI9WUPELXOTH2" localSheetId="64" hidden="1">SCG Func [21]Area!$A$4:$B$4</definedName>
    <definedName name="BEx7520NAQMR076UI9WUPELXOTH2" localSheetId="65" hidden="1">SCG Func [21]Area!$A$4:$B$4</definedName>
    <definedName name="BEx7520NAQMR076UI9WUPELXOTH2" localSheetId="66" hidden="1">SCG Func [21]Area!$A$4:$B$4</definedName>
    <definedName name="BEx7520NAQMR076UI9WUPELXOTH2" localSheetId="67" hidden="1">SCG Func [21]Area!$A$4:$B$4</definedName>
    <definedName name="BEx7520NAQMR076UI9WUPELXOTH2" hidden="1">SCG Func [21]Area!$A$4:$B$4</definedName>
    <definedName name="BEx75V36DE3VP1AMI1RXXUV87029" localSheetId="64" hidden="1">Addn [19]Info!$B$39:$T$72</definedName>
    <definedName name="BEx75V36DE3VP1AMI1RXXUV87029" localSheetId="65" hidden="1">Addn [19]Info!$B$39:$T$72</definedName>
    <definedName name="BEx75V36DE3VP1AMI1RXXUV87029" localSheetId="66" hidden="1">Addn [19]Info!$B$39:$T$72</definedName>
    <definedName name="BEx75V36DE3VP1AMI1RXXUV87029" localSheetId="67" hidden="1">Addn [19]Info!$B$39:$T$72</definedName>
    <definedName name="BEx75V36DE3VP1AMI1RXXUV87029" hidden="1">Addn [19]Info!$B$39:$T$72</definedName>
    <definedName name="BEx75V8OC9Q4YQQOLAJT6UDQDZ2N" hidden="1">#REF!</definedName>
    <definedName name="BEx75X6R04A1CL2MWVAAB055B3P9" localSheetId="64" hidden="1">Functional [20]Costs!$B$14:$AC$317</definedName>
    <definedName name="BEx75X6R04A1CL2MWVAAB055B3P9" localSheetId="65" hidden="1">Functional [20]Costs!$B$14:$AC$317</definedName>
    <definedName name="BEx75X6R04A1CL2MWVAAB055B3P9" localSheetId="66" hidden="1">Functional [20]Costs!$B$14:$AC$317</definedName>
    <definedName name="BEx75X6R04A1CL2MWVAAB055B3P9" localSheetId="67" hidden="1">Functional [20]Costs!$B$14:$AC$317</definedName>
    <definedName name="BEx75X6R04A1CL2MWVAAB055B3P9" hidden="1">Functional [20]Costs!$B$14:$AC$317</definedName>
    <definedName name="BEx75XXSXBCP9KU62O05Y9Z5ACWM" hidden="1">#REF!</definedName>
    <definedName name="BEx761DRPA25R4PZH61K2NGXMK2U" localSheetId="64" hidden="1">SEU Func Comm by [23]Driver!$D$11:$E$11</definedName>
    <definedName name="BEx761DRPA25R4PZH61K2NGXMK2U" localSheetId="65" hidden="1">SEU Func Comm by [23]Driver!$D$11:$E$11</definedName>
    <definedName name="BEx761DRPA25R4PZH61K2NGXMK2U" localSheetId="66" hidden="1">SEU Func Comm by [23]Driver!$D$11:$E$11</definedName>
    <definedName name="BEx761DRPA25R4PZH61K2NGXMK2U" localSheetId="67" hidden="1">SEU Func Comm by [23]Driver!$D$11:$E$11</definedName>
    <definedName name="BEx761DRPA25R4PZH61K2NGXMK2U" hidden="1">SEU Func Comm by [23]Driver!$D$11:$E$11</definedName>
    <definedName name="BEx768Q7WXW37TL98VE3X80MYAOT" localSheetId="64" hidden="1">'Order 864-4'!sdge Func [21]Area!$A$6:$B$6</definedName>
    <definedName name="BEx768Q7WXW37TL98VE3X80MYAOT" localSheetId="65" hidden="1">'Order 864-4'!sdge Func [21]Area!$A$6:$B$6</definedName>
    <definedName name="BEx768Q7WXW37TL98VE3X80MYAOT" localSheetId="66" hidden="1">'Order 864-4'!sdge Func [21]Area!$A$6:$B$6</definedName>
    <definedName name="BEx768Q7WXW37TL98VE3X80MYAOT" localSheetId="67" hidden="1">'Order 864-4'!sdge Func [21]Area!$A$6:$B$6</definedName>
    <definedName name="BEx768Q7WXW37TL98VE3X80MYAOT" hidden="1">'Order 864-4'!sdge Func [21]Area!$A$6:$B$6</definedName>
    <definedName name="BEx769MLSTUCGG15G1X2OEJ4ZQH7" localSheetId="64" hidden="1">SEU Func [21]Area!$D$13:$E$13</definedName>
    <definedName name="BEx769MLSTUCGG15G1X2OEJ4ZQH7" localSheetId="65" hidden="1">SEU Func [21]Area!$D$13:$E$13</definedName>
    <definedName name="BEx769MLSTUCGG15G1X2OEJ4ZQH7" localSheetId="66" hidden="1">SEU Func [21]Area!$D$13:$E$13</definedName>
    <definedName name="BEx769MLSTUCGG15G1X2OEJ4ZQH7" localSheetId="67" hidden="1">SEU Func [21]Area!$D$13:$E$13</definedName>
    <definedName name="BEx769MLSTUCGG15G1X2OEJ4ZQH7" hidden="1">SEU Func [21]Area!$D$13:$E$13</definedName>
    <definedName name="BEx76BKMRV8NL1SQ6S37CNF7ETPJ" localSheetId="64" hidden="1">Addn [19]Info!$B$39:$T$72</definedName>
    <definedName name="BEx76BKMRV8NL1SQ6S37CNF7ETPJ" localSheetId="65" hidden="1">Addn [19]Info!$B$39:$T$72</definedName>
    <definedName name="BEx76BKMRV8NL1SQ6S37CNF7ETPJ" localSheetId="66" hidden="1">Addn [19]Info!$B$39:$T$72</definedName>
    <definedName name="BEx76BKMRV8NL1SQ6S37CNF7ETPJ" localSheetId="67" hidden="1">Addn [19]Info!$B$39:$T$72</definedName>
    <definedName name="BEx76BKMRV8NL1SQ6S37CNF7ETPJ" hidden="1">Addn [19]Info!$B$39:$T$72</definedName>
    <definedName name="BEx76EQ049XAKGG9W866LOKTIJKO" hidden="1">#REF!</definedName>
    <definedName name="BEx76LGP7TRCIGQR1FZ1B4G223M5" hidden="1">#REF!</definedName>
    <definedName name="BEx76RR9E3UKJ375VSBT7ZQNMEB4" localSheetId="64" hidden="1">Financial &amp; Non-[22]Financial!$B$135:$P$183</definedName>
    <definedName name="BEx76RR9E3UKJ375VSBT7ZQNMEB4" localSheetId="65" hidden="1">Financial &amp; Non-[22]Financial!$B$135:$P$183</definedName>
    <definedName name="BEx76RR9E3UKJ375VSBT7ZQNMEB4" localSheetId="66" hidden="1">Financial &amp; Non-[22]Financial!$B$135:$P$183</definedName>
    <definedName name="BEx76RR9E3UKJ375VSBT7ZQNMEB4" localSheetId="67" hidden="1">Financial &amp; Non-[22]Financial!$B$135:$P$183</definedName>
    <definedName name="BEx76RR9E3UKJ375VSBT7ZQNMEB4" hidden="1">Financial &amp; Non-[22]Financial!$B$135:$P$183</definedName>
    <definedName name="BEx771Y54SZNEMLLKKVM69Q2UXPW" localSheetId="64" hidden="1">Addn [19]Info!$B$27:$T$38</definedName>
    <definedName name="BEx771Y54SZNEMLLKKVM69Q2UXPW" localSheetId="65" hidden="1">Addn [19]Info!$B$27:$T$38</definedName>
    <definedName name="BEx771Y54SZNEMLLKKVM69Q2UXPW" localSheetId="66" hidden="1">Addn [19]Info!$B$27:$T$38</definedName>
    <definedName name="BEx771Y54SZNEMLLKKVM69Q2UXPW" localSheetId="67" hidden="1">Addn [19]Info!$B$27:$T$38</definedName>
    <definedName name="BEx771Y54SZNEMLLKKVM69Q2UXPW" hidden="1">Addn [19]Info!$B$27:$T$38</definedName>
    <definedName name="BEx77SRQQMO7ZX0ZJB9V7V67BBY8" hidden="1">#REF!</definedName>
    <definedName name="BEx787LVO91DZ12YLLQPAV8OMYJ8" localSheetId="64" hidden="1">Financial &amp; Non-[22]Financial!$G$11:$G$12</definedName>
    <definedName name="BEx787LVO91DZ12YLLQPAV8OMYJ8" localSheetId="65" hidden="1">Financial &amp; Non-[22]Financial!$G$11:$G$12</definedName>
    <definedName name="BEx787LVO91DZ12YLLQPAV8OMYJ8" localSheetId="66" hidden="1">Financial &amp; Non-[22]Financial!$G$11:$G$12</definedName>
    <definedName name="BEx787LVO91DZ12YLLQPAV8OMYJ8" localSheetId="67" hidden="1">Financial &amp; Non-[22]Financial!$G$11:$G$12</definedName>
    <definedName name="BEx787LVO91DZ12YLLQPAV8OMYJ8" hidden="1">Financial &amp; Non-[22]Financial!$G$11:$G$12</definedName>
    <definedName name="BEx78ESP6PYY9PRKG7N8I1062CBG" localSheetId="64" hidden="1">Financial &amp; Non-[22]Financial!$B$7:$C$9</definedName>
    <definedName name="BEx78ESP6PYY9PRKG7N8I1062CBG" localSheetId="65" hidden="1">Financial &amp; Non-[22]Financial!$B$7:$C$9</definedName>
    <definedName name="BEx78ESP6PYY9PRKG7N8I1062CBG" localSheetId="66" hidden="1">Financial &amp; Non-[22]Financial!$B$7:$C$9</definedName>
    <definedName name="BEx78ESP6PYY9PRKG7N8I1062CBG" localSheetId="67" hidden="1">Financial &amp; Non-[22]Financial!$B$7:$C$9</definedName>
    <definedName name="BEx78ESP6PYY9PRKG7N8I1062CBG" hidden="1">Financial &amp; Non-[22]Financial!$B$7:$C$9</definedName>
    <definedName name="BEx78JAKA3FRA112WDVJR5P2M06F" localSheetId="64" hidden="1">SEU Func Comm by [23]Driver!$A$11:$B$11</definedName>
    <definedName name="BEx78JAKA3FRA112WDVJR5P2M06F" localSheetId="65" hidden="1">SEU Func Comm by [23]Driver!$A$11:$B$11</definedName>
    <definedName name="BEx78JAKA3FRA112WDVJR5P2M06F" localSheetId="66" hidden="1">SEU Func Comm by [23]Driver!$A$11:$B$11</definedName>
    <definedName name="BEx78JAKA3FRA112WDVJR5P2M06F" localSheetId="67" hidden="1">SEU Func Comm by [23]Driver!$A$11:$B$11</definedName>
    <definedName name="BEx78JAKA3FRA112WDVJR5P2M06F" hidden="1">SEU Func Comm by [23]Driver!$A$11:$B$11</definedName>
    <definedName name="BEx79BGQJWM5HK7GBU4QCZQIGMJA" localSheetId="64" hidden="1">Addn [19]Info!$B$73:$T$80</definedName>
    <definedName name="BEx79BGQJWM5HK7GBU4QCZQIGMJA" localSheetId="65" hidden="1">Addn [19]Info!$B$73:$T$80</definedName>
    <definedName name="BEx79BGQJWM5HK7GBU4QCZQIGMJA" localSheetId="66" hidden="1">Addn [19]Info!$B$73:$T$80</definedName>
    <definedName name="BEx79BGQJWM5HK7GBU4QCZQIGMJA" localSheetId="67" hidden="1">Addn [19]Info!$B$73:$T$80</definedName>
    <definedName name="BEx79BGQJWM5HK7GBU4QCZQIGMJA" hidden="1">Addn [19]Info!$B$73:$T$80</definedName>
    <definedName name="BEx79NLSWDY80RZ83IBSPPWC1LRP" localSheetId="64" hidden="1">Addn [19]Info!$B$8:$C$9</definedName>
    <definedName name="BEx79NLSWDY80RZ83IBSPPWC1LRP" localSheetId="65" hidden="1">Addn [19]Info!$B$8:$C$9</definedName>
    <definedName name="BEx79NLSWDY80RZ83IBSPPWC1LRP" localSheetId="66" hidden="1">Addn [19]Info!$B$8:$C$9</definedName>
    <definedName name="BEx79NLSWDY80RZ83IBSPPWC1LRP" localSheetId="67" hidden="1">Addn [19]Info!$B$8:$C$9</definedName>
    <definedName name="BEx79NLSWDY80RZ83IBSPPWC1LRP" hidden="1">Addn [19]Info!$B$8:$C$9</definedName>
    <definedName name="BEx7AG85P2UCLBZH785AVALZ8NO2" localSheetId="64" hidden="1">Addn [19]Info!$B$71:$T$78</definedName>
    <definedName name="BEx7AG85P2UCLBZH785AVALZ8NO2" localSheetId="65" hidden="1">Addn [19]Info!$B$71:$T$78</definedName>
    <definedName name="BEx7AG85P2UCLBZH785AVALZ8NO2" localSheetId="66" hidden="1">Addn [19]Info!$B$71:$T$78</definedName>
    <definedName name="BEx7AG85P2UCLBZH785AVALZ8NO2" localSheetId="67" hidden="1">Addn [19]Info!$B$71:$T$78</definedName>
    <definedName name="BEx7AG85P2UCLBZH785AVALZ8NO2" hidden="1">Addn [19]Info!$B$71:$T$78</definedName>
    <definedName name="BEx7BUKMRJIJ2T3VLPHVCGFYB91N" localSheetId="64" hidden="1">Addn [19]Info!$B$13:$T$26</definedName>
    <definedName name="BEx7BUKMRJIJ2T3VLPHVCGFYB91N" localSheetId="65" hidden="1">Addn [19]Info!$B$13:$T$26</definedName>
    <definedName name="BEx7BUKMRJIJ2T3VLPHVCGFYB91N" localSheetId="66" hidden="1">Addn [19]Info!$B$13:$T$26</definedName>
    <definedName name="BEx7BUKMRJIJ2T3VLPHVCGFYB91N" localSheetId="67" hidden="1">Addn [19]Info!$B$13:$T$26</definedName>
    <definedName name="BEx7BUKMRJIJ2T3VLPHVCGFYB91N" hidden="1">Addn [19]Info!$B$13:$T$26</definedName>
    <definedName name="BEx7CD5LQHPU9ZD6Q6VGX42EG18N" hidden="1">#REF!</definedName>
    <definedName name="BEx7CSQONL7R3J1DFL1RBZ2UB4CJ" localSheetId="64" hidden="1">Addn [19]Info!$B$3</definedName>
    <definedName name="BEx7CSQONL7R3J1DFL1RBZ2UB4CJ" localSheetId="65" hidden="1">Addn [19]Info!$B$3</definedName>
    <definedName name="BEx7CSQONL7R3J1DFL1RBZ2UB4CJ" localSheetId="66" hidden="1">Addn [19]Info!$B$3</definedName>
    <definedName name="BEx7CSQONL7R3J1DFL1RBZ2UB4CJ" localSheetId="67" hidden="1">Addn [19]Info!$B$3</definedName>
    <definedName name="BEx7CSQONL7R3J1DFL1RBZ2UB4CJ" hidden="1">Addn [19]Info!$B$3</definedName>
    <definedName name="BEx7D9DFIZJHQGFY7GA9YYUA9ND5" localSheetId="64" hidden="1">Financial &amp; Non-[22]Financial!$B$8:$C$9</definedName>
    <definedName name="BEx7D9DFIZJHQGFY7GA9YYUA9ND5" localSheetId="65" hidden="1">Financial &amp; Non-[22]Financial!$B$8:$C$9</definedName>
    <definedName name="BEx7D9DFIZJHQGFY7GA9YYUA9ND5" localSheetId="66" hidden="1">Financial &amp; Non-[22]Financial!$B$8:$C$9</definedName>
    <definedName name="BEx7D9DFIZJHQGFY7GA9YYUA9ND5" localSheetId="67" hidden="1">Financial &amp; Non-[22]Financial!$B$8:$C$9</definedName>
    <definedName name="BEx7D9DFIZJHQGFY7GA9YYUA9ND5" hidden="1">Financial &amp; Non-[22]Financial!$B$8:$C$9</definedName>
    <definedName name="BEx7DB642H67MNJ2PZ1ACGYUMYX0" hidden="1">#REF!</definedName>
    <definedName name="BEx7DWG6RQW0D28OD9I5XKJYFDLX" localSheetId="64" hidden="1">SEU Func [21]Area!$A$19:$B$19</definedName>
    <definedName name="BEx7DWG6RQW0D28OD9I5XKJYFDLX" localSheetId="65" hidden="1">SEU Func [21]Area!$A$19:$B$19</definedName>
    <definedName name="BEx7DWG6RQW0D28OD9I5XKJYFDLX" localSheetId="66" hidden="1">SEU Func [21]Area!$A$19:$B$19</definedName>
    <definedName name="BEx7DWG6RQW0D28OD9I5XKJYFDLX" localSheetId="67" hidden="1">SEU Func [21]Area!$A$19:$B$19</definedName>
    <definedName name="BEx7DWG6RQW0D28OD9I5XKJYFDLX" hidden="1">SEU Func [21]Area!$A$19:$B$19</definedName>
    <definedName name="BEx7E3SN5T57Z84MWEWGPL56BVYQ" localSheetId="64" hidden="1">Functional [20]Costs!$B$14:$U$317</definedName>
    <definedName name="BEx7E3SN5T57Z84MWEWGPL56BVYQ" localSheetId="65" hidden="1">Functional [20]Costs!$B$14:$U$317</definedName>
    <definedName name="BEx7E3SN5T57Z84MWEWGPL56BVYQ" localSheetId="66" hidden="1">Functional [20]Costs!$B$14:$U$317</definedName>
    <definedName name="BEx7E3SN5T57Z84MWEWGPL56BVYQ" localSheetId="67" hidden="1">Functional [20]Costs!$B$14:$U$317</definedName>
    <definedName name="BEx7E3SN5T57Z84MWEWGPL56BVYQ" hidden="1">Functional [20]Costs!$B$14:$U$317</definedName>
    <definedName name="BEx7E8QL4MLEWB3YUM4BI27WYSG4" localSheetId="64" hidden="1">Addn [19]Info!$B$13:$T$26</definedName>
    <definedName name="BEx7E8QL4MLEWB3YUM4BI27WYSG4" localSheetId="65" hidden="1">Addn [19]Info!$B$13:$T$26</definedName>
    <definedName name="BEx7E8QL4MLEWB3YUM4BI27WYSG4" localSheetId="66" hidden="1">Addn [19]Info!$B$13:$T$26</definedName>
    <definedName name="BEx7E8QL4MLEWB3YUM4BI27WYSG4" localSheetId="67" hidden="1">Addn [19]Info!$B$13:$T$26</definedName>
    <definedName name="BEx7E8QL4MLEWB3YUM4BI27WYSG4" hidden="1">Addn [19]Info!$B$13:$T$26</definedName>
    <definedName name="BEx7F1YHNQP67YWOA22R2460OG8Q" hidden="1">#REF!</definedName>
    <definedName name="BEx7FGHPIVIRMUKXHH1IIO8C39WM" localSheetId="64" hidden="1">SCG Func [21]Area!$A$14:$B$14</definedName>
    <definedName name="BEx7FGHPIVIRMUKXHH1IIO8C39WM" localSheetId="65" hidden="1">SCG Func [21]Area!$A$14:$B$14</definedName>
    <definedName name="BEx7FGHPIVIRMUKXHH1IIO8C39WM" localSheetId="66" hidden="1">SCG Func [21]Area!$A$14:$B$14</definedName>
    <definedName name="BEx7FGHPIVIRMUKXHH1IIO8C39WM" localSheetId="67" hidden="1">SCG Func [21]Area!$A$14:$B$14</definedName>
    <definedName name="BEx7FGHPIVIRMUKXHH1IIO8C39WM" hidden="1">SCG Func [21]Area!$A$14:$B$14</definedName>
    <definedName name="BEx7FK3D2PKAX7A5OS0M3EPATLK3" localSheetId="64" hidden="1">Addn [19]Info!$B$4:$B$5</definedName>
    <definedName name="BEx7FK3D2PKAX7A5OS0M3EPATLK3" localSheetId="65" hidden="1">Addn [19]Info!$B$4:$B$5</definedName>
    <definedName name="BEx7FK3D2PKAX7A5OS0M3EPATLK3" localSheetId="66" hidden="1">Addn [19]Info!$B$4:$B$5</definedName>
    <definedName name="BEx7FK3D2PKAX7A5OS0M3EPATLK3" localSheetId="67" hidden="1">Addn [19]Info!$B$4:$B$5</definedName>
    <definedName name="BEx7FK3D2PKAX7A5OS0M3EPATLK3" hidden="1">Addn [19]Info!$B$4:$B$5</definedName>
    <definedName name="BEx7FX4LXTGXH0S5WO63H5V8973A" localSheetId="64" hidden="1">Addn [19]Info!$B$212:$T$215</definedName>
    <definedName name="BEx7FX4LXTGXH0S5WO63H5V8973A" localSheetId="65" hidden="1">Addn [19]Info!$B$212:$T$215</definedName>
    <definedName name="BEx7FX4LXTGXH0S5WO63H5V8973A" localSheetId="66" hidden="1">Addn [19]Info!$B$212:$T$215</definedName>
    <definedName name="BEx7FX4LXTGXH0S5WO63H5V8973A" localSheetId="67" hidden="1">Addn [19]Info!$B$212:$T$215</definedName>
    <definedName name="BEx7FX4LXTGXH0S5WO63H5V8973A" hidden="1">Addn [19]Info!$B$212:$T$215</definedName>
    <definedName name="BEx7G09THIAHGVV4C6W739GLIL6F" localSheetId="64" hidden="1">SEU Driver [24]Cd!$D$13:$E$13</definedName>
    <definedName name="BEx7G09THIAHGVV4C6W739GLIL6F" localSheetId="65" hidden="1">SEU Driver [24]Cd!$D$13:$E$13</definedName>
    <definedName name="BEx7G09THIAHGVV4C6W739GLIL6F" localSheetId="66" hidden="1">SEU Driver [24]Cd!$D$13:$E$13</definedName>
    <definedName name="BEx7G09THIAHGVV4C6W739GLIL6F" localSheetId="67" hidden="1">SEU Driver [24]Cd!$D$13:$E$13</definedName>
    <definedName name="BEx7G09THIAHGVV4C6W739GLIL6F" hidden="1">SEU Driver [24]Cd!$D$13:$E$13</definedName>
    <definedName name="BEx7G1X3E168X1WSXE3IYQD39CSH" localSheetId="64" hidden="1">Functional [20]Costs!$B$8:$C$9</definedName>
    <definedName name="BEx7G1X3E168X1WSXE3IYQD39CSH" localSheetId="65" hidden="1">Functional [20]Costs!$B$8:$C$9</definedName>
    <definedName name="BEx7G1X3E168X1WSXE3IYQD39CSH" localSheetId="66" hidden="1">Functional [20]Costs!$B$8:$C$9</definedName>
    <definedName name="BEx7G1X3E168X1WSXE3IYQD39CSH" localSheetId="67" hidden="1">Functional [20]Costs!$B$8:$C$9</definedName>
    <definedName name="BEx7G1X3E168X1WSXE3IYQD39CSH" hidden="1">Functional [20]Costs!$B$8:$C$9</definedName>
    <definedName name="BEx7G5D8R3DAHH327NHVIRW1M1A6" localSheetId="64" hidden="1">SEU Driver by Func [25]Comm!$A$3:$B$3</definedName>
    <definedName name="BEx7G5D8R3DAHH327NHVIRW1M1A6" localSheetId="65" hidden="1">SEU Driver by Func [25]Comm!$A$3:$B$3</definedName>
    <definedName name="BEx7G5D8R3DAHH327NHVIRW1M1A6" localSheetId="66" hidden="1">SEU Driver by Func [25]Comm!$A$3:$B$3</definedName>
    <definedName name="BEx7G5D8R3DAHH327NHVIRW1M1A6" localSheetId="67" hidden="1">SEU Driver by Func [25]Comm!$A$3:$B$3</definedName>
    <definedName name="BEx7G5D8R3DAHH327NHVIRW1M1A6" hidden="1">SEU Driver by Func [25]Comm!$A$3:$B$3</definedName>
    <definedName name="BEx7GC43Z3IT632VJ04YICAVP2PC" localSheetId="64" hidden="1">Functional [20]Costs!$G$11:$G$12</definedName>
    <definedName name="BEx7GC43Z3IT632VJ04YICAVP2PC" localSheetId="65" hidden="1">Functional [20]Costs!$G$11:$G$12</definedName>
    <definedName name="BEx7GC43Z3IT632VJ04YICAVP2PC" localSheetId="66" hidden="1">Functional [20]Costs!$G$11:$G$12</definedName>
    <definedName name="BEx7GC43Z3IT632VJ04YICAVP2PC" localSheetId="67" hidden="1">Functional [20]Costs!$G$11:$G$12</definedName>
    <definedName name="BEx7GC43Z3IT632VJ04YICAVP2PC" hidden="1">Functional [20]Costs!$G$11:$G$12</definedName>
    <definedName name="BEx7GD5SMD4HYABHIF7TA7NL06BF" localSheetId="64" hidden="1">Addn [19]Info!$B$11:$E$13</definedName>
    <definedName name="BEx7GD5SMD4HYABHIF7TA7NL06BF" localSheetId="65" hidden="1">Addn [19]Info!$B$11:$E$13</definedName>
    <definedName name="BEx7GD5SMD4HYABHIF7TA7NL06BF" localSheetId="66" hidden="1">Addn [19]Info!$B$11:$E$13</definedName>
    <definedName name="BEx7GD5SMD4HYABHIF7TA7NL06BF" localSheetId="67" hidden="1">Addn [19]Info!$B$11:$E$13</definedName>
    <definedName name="BEx7GD5SMD4HYABHIF7TA7NL06BF" hidden="1">Addn [19]Info!$B$11:$E$13</definedName>
    <definedName name="BEx7GNNEKMZ2TVCGR1CBK6H4CY70" localSheetId="64" hidden="1">SEU Driver by Func [25]Comm!$A$10:$B$10</definedName>
    <definedName name="BEx7GNNEKMZ2TVCGR1CBK6H4CY70" localSheetId="65" hidden="1">SEU Driver by Func [25]Comm!$A$10:$B$10</definedName>
    <definedName name="BEx7GNNEKMZ2TVCGR1CBK6H4CY70" localSheetId="66" hidden="1">SEU Driver by Func [25]Comm!$A$10:$B$10</definedName>
    <definedName name="BEx7GNNEKMZ2TVCGR1CBK6H4CY70" localSheetId="67" hidden="1">SEU Driver by Func [25]Comm!$A$10:$B$10</definedName>
    <definedName name="BEx7GNNEKMZ2TVCGR1CBK6H4CY70" hidden="1">SEU Driver by Func [25]Comm!$A$10:$B$10</definedName>
    <definedName name="BEx7GWSFCD13I3QC1N2NFFKY062P" localSheetId="64" hidden="1">Functional [20]Costs!$B$11:$D$11</definedName>
    <definedName name="BEx7GWSFCD13I3QC1N2NFFKY062P" localSheetId="65" hidden="1">Functional [20]Costs!$B$11:$D$11</definedName>
    <definedName name="BEx7GWSFCD13I3QC1N2NFFKY062P" localSheetId="66" hidden="1">Functional [20]Costs!$B$11:$D$11</definedName>
    <definedName name="BEx7GWSFCD13I3QC1N2NFFKY062P" localSheetId="67" hidden="1">Functional [20]Costs!$B$11:$D$11</definedName>
    <definedName name="BEx7GWSFCD13I3QC1N2NFFKY062P" hidden="1">Functional [20]Costs!$B$11:$D$11</definedName>
    <definedName name="BEx7H5XL7MLM8ZG6E12EKRMNYRXA" localSheetId="64" hidden="1">Addn [19]Info!$B$4:$B$5</definedName>
    <definedName name="BEx7H5XL7MLM8ZG6E12EKRMNYRXA" localSheetId="65" hidden="1">Addn [19]Info!$B$4:$B$5</definedName>
    <definedName name="BEx7H5XL7MLM8ZG6E12EKRMNYRXA" localSheetId="66" hidden="1">Addn [19]Info!$B$4:$B$5</definedName>
    <definedName name="BEx7H5XL7MLM8ZG6E12EKRMNYRXA" localSheetId="67" hidden="1">Addn [19]Info!$B$4:$B$5</definedName>
    <definedName name="BEx7H5XL7MLM8ZG6E12EKRMNYRXA" hidden="1">Addn [19]Info!$B$4:$B$5</definedName>
    <definedName name="BEx7H86FAD3PJYLGZL1U0HWZBU77" localSheetId="64" hidden="1">SEU Driver [24]Cd!$A$3:$B$3</definedName>
    <definedName name="BEx7H86FAD3PJYLGZL1U0HWZBU77" localSheetId="65" hidden="1">SEU Driver [24]Cd!$A$3:$B$3</definedName>
    <definedName name="BEx7H86FAD3PJYLGZL1U0HWZBU77" localSheetId="66" hidden="1">SEU Driver [24]Cd!$A$3:$B$3</definedName>
    <definedName name="BEx7H86FAD3PJYLGZL1U0HWZBU77" localSheetId="67" hidden="1">SEU Driver [24]Cd!$A$3:$B$3</definedName>
    <definedName name="BEx7H86FAD3PJYLGZL1U0HWZBU77" hidden="1">SEU Driver [24]Cd!$A$3:$B$3</definedName>
    <definedName name="BEx7HNGQN8KJWL6B1O2RWR1I8XCR" localSheetId="64" hidden="1">Functional [20]Costs!$B$14</definedName>
    <definedName name="BEx7HNGQN8KJWL6B1O2RWR1I8XCR" localSheetId="65" hidden="1">Functional [20]Costs!$B$14</definedName>
    <definedName name="BEx7HNGQN8KJWL6B1O2RWR1I8XCR" localSheetId="66" hidden="1">Functional [20]Costs!$B$14</definedName>
    <definedName name="BEx7HNGQN8KJWL6B1O2RWR1I8XCR" localSheetId="67" hidden="1">Functional [20]Costs!$B$14</definedName>
    <definedName name="BEx7HNGQN8KJWL6B1O2RWR1I8XCR" hidden="1">Functional [20]Costs!$B$14</definedName>
    <definedName name="BEx7I7ZOS5D5E9WZ6L4BOE2F3DY2" localSheetId="64" hidden="1">SEU Func [21]Area!$D$11:$E$11</definedName>
    <definedName name="BEx7I7ZOS5D5E9WZ6L4BOE2F3DY2" localSheetId="65" hidden="1">SEU Func [21]Area!$D$11:$E$11</definedName>
    <definedName name="BEx7I7ZOS5D5E9WZ6L4BOE2F3DY2" localSheetId="66" hidden="1">SEU Func [21]Area!$D$11:$E$11</definedName>
    <definedName name="BEx7I7ZOS5D5E9WZ6L4BOE2F3DY2" localSheetId="67" hidden="1">SEU Func [21]Area!$D$11:$E$11</definedName>
    <definedName name="BEx7I7ZOS5D5E9WZ6L4BOE2F3DY2" hidden="1">SEU Func [21]Area!$D$11:$E$11</definedName>
    <definedName name="BEx7IA8PT7MFJWXGVCJFRY106ATL" localSheetId="64" hidden="1">SEU Func [21]Area!$A$24:$B$24</definedName>
    <definedName name="BEx7IA8PT7MFJWXGVCJFRY106ATL" localSheetId="65" hidden="1">SEU Func [21]Area!$A$24:$B$24</definedName>
    <definedName name="BEx7IA8PT7MFJWXGVCJFRY106ATL" localSheetId="66" hidden="1">SEU Func [21]Area!$A$24:$B$24</definedName>
    <definedName name="BEx7IA8PT7MFJWXGVCJFRY106ATL" localSheetId="67" hidden="1">SEU Func [21]Area!$A$24:$B$24</definedName>
    <definedName name="BEx7IA8PT7MFJWXGVCJFRY106ATL" hidden="1">SEU Func [21]Area!$A$24:$B$24</definedName>
    <definedName name="BEx7IQKN2RWFXIJJQC1M3HN91456" localSheetId="64" hidden="1">SEU Driver by Func [25]Comm!$A$19:$A$20</definedName>
    <definedName name="BEx7IQKN2RWFXIJJQC1M3HN91456" localSheetId="65" hidden="1">SEU Driver by Func [25]Comm!$A$19:$A$20</definedName>
    <definedName name="BEx7IQKN2RWFXIJJQC1M3HN91456" localSheetId="66" hidden="1">SEU Driver by Func [25]Comm!$A$19:$A$20</definedName>
    <definedName name="BEx7IQKN2RWFXIJJQC1M3HN91456" localSheetId="67" hidden="1">SEU Driver by Func [25]Comm!$A$19:$A$20</definedName>
    <definedName name="BEx7IQKN2RWFXIJJQC1M3HN91456" hidden="1">SEU Driver by Func [25]Comm!$A$19:$A$20</definedName>
    <definedName name="BEx7IYTADRCEGWHWTPP3TX68M7RE" localSheetId="64" hidden="1">Addn [19]Info!$B$8:$C$9</definedName>
    <definedName name="BEx7IYTADRCEGWHWTPP3TX68M7RE" localSheetId="65" hidden="1">Addn [19]Info!$B$8:$C$9</definedName>
    <definedName name="BEx7IYTADRCEGWHWTPP3TX68M7RE" localSheetId="66" hidden="1">Addn [19]Info!$B$8:$C$9</definedName>
    <definedName name="BEx7IYTADRCEGWHWTPP3TX68M7RE" localSheetId="67" hidden="1">Addn [19]Info!$B$8:$C$9</definedName>
    <definedName name="BEx7IYTADRCEGWHWTPP3TX68M7RE" hidden="1">Addn [19]Info!$B$8:$C$9</definedName>
    <definedName name="BEx7IYTI2BVB47X6UKCDS3S6S8M2" localSheetId="64" hidden="1">Financial &amp; Non-[22]Financial!$F$11:$F$12</definedName>
    <definedName name="BEx7IYTI2BVB47X6UKCDS3S6S8M2" localSheetId="65" hidden="1">Financial &amp; Non-[22]Financial!$F$11:$F$12</definedName>
    <definedName name="BEx7IYTI2BVB47X6UKCDS3S6S8M2" localSheetId="66" hidden="1">Financial &amp; Non-[22]Financial!$F$11:$F$12</definedName>
    <definedName name="BEx7IYTI2BVB47X6UKCDS3S6S8M2" localSheetId="67" hidden="1">Financial &amp; Non-[22]Financial!$F$11:$F$12</definedName>
    <definedName name="BEx7IYTI2BVB47X6UKCDS3S6S8M2" hidden="1">Financial &amp; Non-[22]Financial!$F$11:$F$12</definedName>
    <definedName name="BEx7JA7HO64PE6BSEFDQAYG2DV2M" localSheetId="64" hidden="1">SEU Driver [24]Cd!$D$4:$E$4</definedName>
    <definedName name="BEx7JA7HO64PE6BSEFDQAYG2DV2M" localSheetId="65" hidden="1">SEU Driver [24]Cd!$D$4:$E$4</definedName>
    <definedName name="BEx7JA7HO64PE6BSEFDQAYG2DV2M" localSheetId="66" hidden="1">SEU Driver [24]Cd!$D$4:$E$4</definedName>
    <definedName name="BEx7JA7HO64PE6BSEFDQAYG2DV2M" localSheetId="67" hidden="1">SEU Driver [24]Cd!$D$4:$E$4</definedName>
    <definedName name="BEx7JA7HO64PE6BSEFDQAYG2DV2M" hidden="1">SEU Driver [24]Cd!$D$4:$E$4</definedName>
    <definedName name="BEx7JN8QP1FGPG1PXW02J1OO9FTN" localSheetId="64" hidden="1">SCG Func [21]Area!$D$8:$E$8</definedName>
    <definedName name="BEx7JN8QP1FGPG1PXW02J1OO9FTN" localSheetId="65" hidden="1">SCG Func [21]Area!$D$8:$E$8</definedName>
    <definedName name="BEx7JN8QP1FGPG1PXW02J1OO9FTN" localSheetId="66" hidden="1">SCG Func [21]Area!$D$8:$E$8</definedName>
    <definedName name="BEx7JN8QP1FGPG1PXW02J1OO9FTN" localSheetId="67" hidden="1">SCG Func [21]Area!$D$8:$E$8</definedName>
    <definedName name="BEx7JN8QP1FGPG1PXW02J1OO9FTN" hidden="1">SCG Func [21]Area!$D$8:$E$8</definedName>
    <definedName name="BEx7K7GY8XLOVRC3OHHBZ1TX6TMR" localSheetId="64" hidden="1">Addn [19]Info!$B$14</definedName>
    <definedName name="BEx7K7GY8XLOVRC3OHHBZ1TX6TMR" localSheetId="65" hidden="1">Addn [19]Info!$B$14</definedName>
    <definedName name="BEx7K7GY8XLOVRC3OHHBZ1TX6TMR" localSheetId="66" hidden="1">Addn [19]Info!$B$14</definedName>
    <definedName name="BEx7K7GY8XLOVRC3OHHBZ1TX6TMR" localSheetId="67" hidden="1">Addn [19]Info!$B$14</definedName>
    <definedName name="BEx7K7GY8XLOVRC3OHHBZ1TX6TMR" hidden="1">Addn [19]Info!$B$14</definedName>
    <definedName name="BEx7KGM4CB247DEMSOCLKY4D5TBL" hidden="1">#REF!</definedName>
    <definedName name="BEx7KJRBH9UOHHJDI99HVR8V9R0K" hidden="1">#REF!</definedName>
    <definedName name="BEx7KPGBNYFR4LHWGEPF89JL73WI" localSheetId="64" hidden="1">Addn [19]Info!$B$3</definedName>
    <definedName name="BEx7KPGBNYFR4LHWGEPF89JL73WI" localSheetId="65" hidden="1">Addn [19]Info!$B$3</definedName>
    <definedName name="BEx7KPGBNYFR4LHWGEPF89JL73WI" localSheetId="66" hidden="1">Addn [19]Info!$B$3</definedName>
    <definedName name="BEx7KPGBNYFR4LHWGEPF89JL73WI" localSheetId="67" hidden="1">Addn [19]Info!$B$3</definedName>
    <definedName name="BEx7KPGBNYFR4LHWGEPF89JL73WI" hidden="1">Addn [19]Info!$B$3</definedName>
    <definedName name="BEx7KYQUG9K5VGBRVMEF5XXB6I7D" localSheetId="64" hidden="1">Addn [19]Info!$B$100:$T$208</definedName>
    <definedName name="BEx7KYQUG9K5VGBRVMEF5XXB6I7D" localSheetId="65" hidden="1">Addn [19]Info!$B$100:$T$208</definedName>
    <definedName name="BEx7KYQUG9K5VGBRVMEF5XXB6I7D" localSheetId="66" hidden="1">Addn [19]Info!$B$100:$T$208</definedName>
    <definedName name="BEx7KYQUG9K5VGBRVMEF5XXB6I7D" localSheetId="67" hidden="1">Addn [19]Info!$B$100:$T$208</definedName>
    <definedName name="BEx7KYQUG9K5VGBRVMEF5XXB6I7D" hidden="1">Addn [19]Info!$B$100:$T$208</definedName>
    <definedName name="BEx7LBHATV73G9G8EYC25A1GZPM7" localSheetId="64" hidden="1">Financial &amp; Non-[22]Financial!$B$14:$P$108</definedName>
    <definedName name="BEx7LBHATV73G9G8EYC25A1GZPM7" localSheetId="65" hidden="1">Financial &amp; Non-[22]Financial!$B$14:$P$108</definedName>
    <definedName name="BEx7LBHATV73G9G8EYC25A1GZPM7" localSheetId="66" hidden="1">Financial &amp; Non-[22]Financial!$B$14:$P$108</definedName>
    <definedName name="BEx7LBHATV73G9G8EYC25A1GZPM7" localSheetId="67" hidden="1">Financial &amp; Non-[22]Financial!$B$14:$P$108</definedName>
    <definedName name="BEx7LBHATV73G9G8EYC25A1GZPM7" hidden="1">Financial &amp; Non-[22]Financial!$B$14:$P$108</definedName>
    <definedName name="BEx7MCN6WJYIADN53L1N60G4M3U9" hidden="1">#REF!</definedName>
    <definedName name="BEx7NJ7BROENWNOB9DYNAZDMO381" localSheetId="64" hidden="1">Functional [20]Costs!$B$4:$B$5</definedName>
    <definedName name="BEx7NJ7BROENWNOB9DYNAZDMO381" localSheetId="65" hidden="1">Functional [20]Costs!$B$4:$B$5</definedName>
    <definedName name="BEx7NJ7BROENWNOB9DYNAZDMO381" localSheetId="66" hidden="1">Functional [20]Costs!$B$4:$B$5</definedName>
    <definedName name="BEx7NJ7BROENWNOB9DYNAZDMO381" localSheetId="67" hidden="1">Functional [20]Costs!$B$4:$B$5</definedName>
    <definedName name="BEx7NJ7BROENWNOB9DYNAZDMO381" hidden="1">Functional [20]Costs!$B$4:$B$5</definedName>
    <definedName name="BEx8ZNEEKMIGOZI4AEQOFKR48OX7" localSheetId="64" hidden="1">Addn [19]Info!$B$13:$T$26</definedName>
    <definedName name="BEx8ZNEEKMIGOZI4AEQOFKR48OX7" localSheetId="65" hidden="1">Addn [19]Info!$B$13:$T$26</definedName>
    <definedName name="BEx8ZNEEKMIGOZI4AEQOFKR48OX7" localSheetId="66" hidden="1">Addn [19]Info!$B$13:$T$26</definedName>
    <definedName name="BEx8ZNEEKMIGOZI4AEQOFKR48OX7" localSheetId="67" hidden="1">Addn [19]Info!$B$13:$T$26</definedName>
    <definedName name="BEx8ZNEEKMIGOZI4AEQOFKR48OX7" hidden="1">Addn [19]Info!$B$13:$T$26</definedName>
    <definedName name="BEx906FH0CTZE3CU0DQWH3H4ZC4P" localSheetId="64" hidden="1">SEU Func [21]Area!$D$3:$E$3</definedName>
    <definedName name="BEx906FH0CTZE3CU0DQWH3H4ZC4P" localSheetId="65" hidden="1">SEU Func [21]Area!$D$3:$E$3</definedName>
    <definedName name="BEx906FH0CTZE3CU0DQWH3H4ZC4P" localSheetId="66" hidden="1">SEU Func [21]Area!$D$3:$E$3</definedName>
    <definedName name="BEx906FH0CTZE3CU0DQWH3H4ZC4P" localSheetId="67" hidden="1">SEU Func [21]Area!$D$3:$E$3</definedName>
    <definedName name="BEx906FH0CTZE3CU0DQWH3H4ZC4P" hidden="1">SEU Func [21]Area!$D$3:$E$3</definedName>
    <definedName name="BEx9193BXQJVD64QF1Y7916CR3VZ" localSheetId="64" hidden="1">SEU Driver by Func [25]Comm!$A$9:$B$9</definedName>
    <definedName name="BEx9193BXQJVD64QF1Y7916CR3VZ" localSheetId="65" hidden="1">SEU Driver by Func [25]Comm!$A$9:$B$9</definedName>
    <definedName name="BEx9193BXQJVD64QF1Y7916CR3VZ" localSheetId="66" hidden="1">SEU Driver by Func [25]Comm!$A$9:$B$9</definedName>
    <definedName name="BEx9193BXQJVD64QF1Y7916CR3VZ" localSheetId="67" hidden="1">SEU Driver by Func [25]Comm!$A$9:$B$9</definedName>
    <definedName name="BEx9193BXQJVD64QF1Y7916CR3VZ" hidden="1">SEU Driver by Func [25]Comm!$A$9:$B$9</definedName>
    <definedName name="BEx91IOLAF9Q374K05VA9813T42J" localSheetId="64" hidden="1">Functional [20]Costs!$G$10:$G$11</definedName>
    <definedName name="BEx91IOLAF9Q374K05VA9813T42J" localSheetId="65" hidden="1">Functional [20]Costs!$G$10:$G$11</definedName>
    <definedName name="BEx91IOLAF9Q374K05VA9813T42J" localSheetId="66" hidden="1">Functional [20]Costs!$G$10:$G$11</definedName>
    <definedName name="BEx91IOLAF9Q374K05VA9813T42J" localSheetId="67" hidden="1">Functional [20]Costs!$G$10:$G$11</definedName>
    <definedName name="BEx91IOLAF9Q374K05VA9813T42J" hidden="1">Functional [20]Costs!$G$10:$G$11</definedName>
    <definedName name="BEx91MVNJP7UR6PVBG9O9JNNLL2S" localSheetId="64" hidden="1">Addn [19]Info!$B$212:$T$218</definedName>
    <definedName name="BEx91MVNJP7UR6PVBG9O9JNNLL2S" localSheetId="65" hidden="1">Addn [19]Info!$B$212:$T$218</definedName>
    <definedName name="BEx91MVNJP7UR6PVBG9O9JNNLL2S" localSheetId="66" hidden="1">Addn [19]Info!$B$212:$T$218</definedName>
    <definedName name="BEx91MVNJP7UR6PVBG9O9JNNLL2S" localSheetId="67" hidden="1">Addn [19]Info!$B$212:$T$218</definedName>
    <definedName name="BEx91MVNJP7UR6PVBG9O9JNNLL2S" hidden="1">Addn [19]Info!$B$212:$T$218</definedName>
    <definedName name="BEx91NS16U93E9MPG050VOPE1B5V" localSheetId="64" hidden="1">Addn [19]Info!$B$11:$D$11</definedName>
    <definedName name="BEx91NS16U93E9MPG050VOPE1B5V" localSheetId="65" hidden="1">Addn [19]Info!$B$11:$D$11</definedName>
    <definedName name="BEx91NS16U93E9MPG050VOPE1B5V" localSheetId="66" hidden="1">Addn [19]Info!$B$11:$D$11</definedName>
    <definedName name="BEx91NS16U93E9MPG050VOPE1B5V" localSheetId="67" hidden="1">Addn [19]Info!$B$11:$D$11</definedName>
    <definedName name="BEx91NS16U93E9MPG050VOPE1B5V" hidden="1">Addn [19]Info!$B$11:$D$11</definedName>
    <definedName name="BEx91WRP8CJ9NVHOVO3KK1CSEY3A" hidden="1">#REF!</definedName>
    <definedName name="BEx92JP6NFWRWOQOM9LV0ZGH6UII" localSheetId="64" hidden="1">'Order 864-4'!sdge Func [21]Area!$D$6:$E$6</definedName>
    <definedName name="BEx92JP6NFWRWOQOM9LV0ZGH6UII" localSheetId="65" hidden="1">'Order 864-4'!sdge Func [21]Area!$D$6:$E$6</definedName>
    <definedName name="BEx92JP6NFWRWOQOM9LV0ZGH6UII" localSheetId="66" hidden="1">'Order 864-4'!sdge Func [21]Area!$D$6:$E$6</definedName>
    <definedName name="BEx92JP6NFWRWOQOM9LV0ZGH6UII" localSheetId="67" hidden="1">'Order 864-4'!sdge Func [21]Area!$D$6:$E$6</definedName>
    <definedName name="BEx92JP6NFWRWOQOM9LV0ZGH6UII" hidden="1">'Order 864-4'!sdge Func [21]Area!$D$6:$E$6</definedName>
    <definedName name="BEx92LY2W9T7IMRAJ6GVSJOYGXKX" localSheetId="64" hidden="1">Addn [19]Info!$B$102:$T$211</definedName>
    <definedName name="BEx92LY2W9T7IMRAJ6GVSJOYGXKX" localSheetId="65" hidden="1">Addn [19]Info!$B$102:$T$211</definedName>
    <definedName name="BEx92LY2W9T7IMRAJ6GVSJOYGXKX" localSheetId="66" hidden="1">Addn [19]Info!$B$102:$T$211</definedName>
    <definedName name="BEx92LY2W9T7IMRAJ6GVSJOYGXKX" localSheetId="67" hidden="1">Addn [19]Info!$B$102:$T$211</definedName>
    <definedName name="BEx92LY2W9T7IMRAJ6GVSJOYGXKX" hidden="1">Addn [19]Info!$B$102:$T$211</definedName>
    <definedName name="BEx92VU31VCK7JA4H3D7UN9TXSLT" localSheetId="64" hidden="1">SEU Driver by Func [25]Comm!$D$4:$E$4</definedName>
    <definedName name="BEx92VU31VCK7JA4H3D7UN9TXSLT" localSheetId="65" hidden="1">SEU Driver by Func [25]Comm!$D$4:$E$4</definedName>
    <definedName name="BEx92VU31VCK7JA4H3D7UN9TXSLT" localSheetId="66" hidden="1">SEU Driver by Func [25]Comm!$D$4:$E$4</definedName>
    <definedName name="BEx92VU31VCK7JA4H3D7UN9TXSLT" localSheetId="67" hidden="1">SEU Driver by Func [25]Comm!$D$4:$E$4</definedName>
    <definedName name="BEx92VU31VCK7JA4H3D7UN9TXSLT" hidden="1">SEU Driver by Func [25]Comm!$D$4:$E$4</definedName>
    <definedName name="BEx937O89Y1D1SATU4ZSG51U1NQG" hidden="1">#REF!</definedName>
    <definedName name="BEx939RQZR5P0TIF9I3BMR6SR6Z8" localSheetId="64" hidden="1">Addn [19]Info!$G$11:$G$12</definedName>
    <definedName name="BEx939RQZR5P0TIF9I3BMR6SR6Z8" localSheetId="65" hidden="1">Addn [19]Info!$G$11:$G$12</definedName>
    <definedName name="BEx939RQZR5P0TIF9I3BMR6SR6Z8" localSheetId="66" hidden="1">Addn [19]Info!$G$11:$G$12</definedName>
    <definedName name="BEx939RQZR5P0TIF9I3BMR6SR6Z8" localSheetId="67" hidden="1">Addn [19]Info!$G$11:$G$12</definedName>
    <definedName name="BEx939RQZR5P0TIF9I3BMR6SR6Z8" hidden="1">Addn [19]Info!$G$11:$G$12</definedName>
    <definedName name="BEx93C61JLMSUFCCC969HXVOAV5U" localSheetId="64" hidden="1">Addn [19]Info!$B$3</definedName>
    <definedName name="BEx93C61JLMSUFCCC969HXVOAV5U" localSheetId="65" hidden="1">Addn [19]Info!$B$3</definedName>
    <definedName name="BEx93C61JLMSUFCCC969HXVOAV5U" localSheetId="66" hidden="1">Addn [19]Info!$B$3</definedName>
    <definedName name="BEx93C61JLMSUFCCC969HXVOAV5U" localSheetId="67" hidden="1">Addn [19]Info!$B$3</definedName>
    <definedName name="BEx93C61JLMSUFCCC969HXVOAV5U" hidden="1">Addn [19]Info!$B$3</definedName>
    <definedName name="BEx93P7HZ849NJYP2FN3FVKLD1ZJ" hidden="1">#REF!</definedName>
    <definedName name="BEx93WUJ8SBBPMQO3GR8OPSWFZA4" localSheetId="64" hidden="1">Functional [20]Costs!$B$4:$B$5</definedName>
    <definedName name="BEx93WUJ8SBBPMQO3GR8OPSWFZA4" localSheetId="65" hidden="1">Functional [20]Costs!$B$4:$B$5</definedName>
    <definedName name="BEx93WUJ8SBBPMQO3GR8OPSWFZA4" localSheetId="66" hidden="1">Functional [20]Costs!$B$4:$B$5</definedName>
    <definedName name="BEx93WUJ8SBBPMQO3GR8OPSWFZA4" localSheetId="67" hidden="1">Functional [20]Costs!$B$4:$B$5</definedName>
    <definedName name="BEx93WUJ8SBBPMQO3GR8OPSWFZA4" hidden="1">Functional [20]Costs!$B$4:$B$5</definedName>
    <definedName name="BEx94SBGT6E7UM98ZRUU1UD0X2V9" localSheetId="64" hidden="1">SCG Func [21]Area!$A$6:$B$6</definedName>
    <definedName name="BEx94SBGT6E7UM98ZRUU1UD0X2V9" localSheetId="65" hidden="1">SCG Func [21]Area!$A$6:$B$6</definedName>
    <definedName name="BEx94SBGT6E7UM98ZRUU1UD0X2V9" localSheetId="66" hidden="1">SCG Func [21]Area!$A$6:$B$6</definedName>
    <definedName name="BEx94SBGT6E7UM98ZRUU1UD0X2V9" localSheetId="67" hidden="1">SCG Func [21]Area!$A$6:$B$6</definedName>
    <definedName name="BEx94SBGT6E7UM98ZRUU1UD0X2V9" hidden="1">SCG Func [21]Area!$A$6:$B$6</definedName>
    <definedName name="BEx94YRCDNZCTCP3C1U048E2SHCV" hidden="1">#REF!</definedName>
    <definedName name="BEx95E6X1N492AUIEIQ1IXXTNYO0" localSheetId="64" hidden="1">SEU Func [21]Area!$D$21:$E$21</definedName>
    <definedName name="BEx95E6X1N492AUIEIQ1IXXTNYO0" localSheetId="65" hidden="1">SEU Func [21]Area!$D$21:$E$21</definedName>
    <definedName name="BEx95E6X1N492AUIEIQ1IXXTNYO0" localSheetId="66" hidden="1">SEU Func [21]Area!$D$21:$E$21</definedName>
    <definedName name="BEx95E6X1N492AUIEIQ1IXXTNYO0" localSheetId="67" hidden="1">SEU Func [21]Area!$D$21:$E$21</definedName>
    <definedName name="BEx95E6X1N492AUIEIQ1IXXTNYO0" hidden="1">SEU Func [21]Area!$D$21:$E$21</definedName>
    <definedName name="BEx95GW2VHSR2AQCIZELG33FDA8H" localSheetId="64" hidden="1">Addn [19]Info!$B$13:$T$26</definedName>
    <definedName name="BEx95GW2VHSR2AQCIZELG33FDA8H" localSheetId="65" hidden="1">Addn [19]Info!$B$13:$T$26</definedName>
    <definedName name="BEx95GW2VHSR2AQCIZELG33FDA8H" localSheetId="66" hidden="1">Addn [19]Info!$B$13:$T$26</definedName>
    <definedName name="BEx95GW2VHSR2AQCIZELG33FDA8H" localSheetId="67" hidden="1">Addn [19]Info!$B$13:$T$26</definedName>
    <definedName name="BEx95GW2VHSR2AQCIZELG33FDA8H" hidden="1">Addn [19]Info!$B$13:$T$26</definedName>
    <definedName name="BEx95JVY865JGQH3BGYILSOT7KIT" localSheetId="64" hidden="1">SEU Driver [24]Cd!$A$16:$B$16</definedName>
    <definedName name="BEx95JVY865JGQH3BGYILSOT7KIT" localSheetId="65" hidden="1">SEU Driver [24]Cd!$A$16:$B$16</definedName>
    <definedName name="BEx95JVY865JGQH3BGYILSOT7KIT" localSheetId="66" hidden="1">SEU Driver [24]Cd!$A$16:$B$16</definedName>
    <definedName name="BEx95JVY865JGQH3BGYILSOT7KIT" localSheetId="67" hidden="1">SEU Driver [24]Cd!$A$16:$B$16</definedName>
    <definedName name="BEx95JVY865JGQH3BGYILSOT7KIT" hidden="1">SEU Driver [24]Cd!$A$16:$B$16</definedName>
    <definedName name="BEx95RTS6PHEQTQLZVX7ZLJEZ2EC" localSheetId="64" hidden="1">SEU Func [21]Area!$A$11:$B$11</definedName>
    <definedName name="BEx95RTS6PHEQTQLZVX7ZLJEZ2EC" localSheetId="65" hidden="1">SEU Func [21]Area!$A$11:$B$11</definedName>
    <definedName name="BEx95RTS6PHEQTQLZVX7ZLJEZ2EC" localSheetId="66" hidden="1">SEU Func [21]Area!$A$11:$B$11</definedName>
    <definedName name="BEx95RTS6PHEQTQLZVX7ZLJEZ2EC" localSheetId="67" hidden="1">SEU Func [21]Area!$A$11:$B$11</definedName>
    <definedName name="BEx95RTS6PHEQTQLZVX7ZLJEZ2EC" hidden="1">SEU Func [21]Area!$A$11:$B$11</definedName>
    <definedName name="BEx96FYFAVILQ8VYSE72BM2KXQHS" localSheetId="64" hidden="1">Functional [20]Costs!$B$7:$C$7</definedName>
    <definedName name="BEx96FYFAVILQ8VYSE72BM2KXQHS" localSheetId="65" hidden="1">Functional [20]Costs!$B$7:$C$7</definedName>
    <definedName name="BEx96FYFAVILQ8VYSE72BM2KXQHS" localSheetId="66" hidden="1">Functional [20]Costs!$B$7:$C$7</definedName>
    <definedName name="BEx96FYFAVILQ8VYSE72BM2KXQHS" localSheetId="67" hidden="1">Functional [20]Costs!$B$7:$C$7</definedName>
    <definedName name="BEx96FYFAVILQ8VYSE72BM2KXQHS" hidden="1">Functional [20]Costs!$B$7:$C$7</definedName>
    <definedName name="BEx96KLL02U9UGG9BE084W1T06AP" localSheetId="64" hidden="1">Functional [20]Costs!$B$8:$C$9</definedName>
    <definedName name="BEx96KLL02U9UGG9BE084W1T06AP" localSheetId="65" hidden="1">Functional [20]Costs!$B$8:$C$9</definedName>
    <definedName name="BEx96KLL02U9UGG9BE084W1T06AP" localSheetId="66" hidden="1">Functional [20]Costs!$B$8:$C$9</definedName>
    <definedName name="BEx96KLL02U9UGG9BE084W1T06AP" localSheetId="67" hidden="1">Functional [20]Costs!$B$8:$C$9</definedName>
    <definedName name="BEx96KLL02U9UGG9BE084W1T06AP" hidden="1">Functional [20]Costs!$B$8:$C$9</definedName>
    <definedName name="BEx96PED6KVTVBCA3YI15OONN1VC" localSheetId="64" hidden="1">Functional [20]Costs!$B$25:$T$314</definedName>
    <definedName name="BEx96PED6KVTVBCA3YI15OONN1VC" localSheetId="65" hidden="1">Functional [20]Costs!$B$25:$T$314</definedName>
    <definedName name="BEx96PED6KVTVBCA3YI15OONN1VC" localSheetId="66" hidden="1">Functional [20]Costs!$B$25:$T$314</definedName>
    <definedName name="BEx96PED6KVTVBCA3YI15OONN1VC" localSheetId="67" hidden="1">Functional [20]Costs!$B$25:$T$314</definedName>
    <definedName name="BEx96PED6KVTVBCA3YI15OONN1VC" hidden="1">Functional [20]Costs!$B$25:$T$314</definedName>
    <definedName name="BEx970MWXAD0OKZXP8P821WJ2SQ5" localSheetId="64" hidden="1">Addn [19]Info!$B$212:$T$218</definedName>
    <definedName name="BEx970MWXAD0OKZXP8P821WJ2SQ5" localSheetId="65" hidden="1">Addn [19]Info!$B$212:$T$218</definedName>
    <definedName name="BEx970MWXAD0OKZXP8P821WJ2SQ5" localSheetId="66" hidden="1">Addn [19]Info!$B$212:$T$218</definedName>
    <definedName name="BEx970MWXAD0OKZXP8P821WJ2SQ5" localSheetId="67" hidden="1">Addn [19]Info!$B$212:$T$218</definedName>
    <definedName name="BEx970MWXAD0OKZXP8P821WJ2SQ5" hidden="1">Addn [19]Info!$B$212:$T$218</definedName>
    <definedName name="BEx971U2C4AAQ6GJB4FOAMCR7NZB" localSheetId="64" hidden="1">Financial &amp; Non-[22]Financial!$B$11:$E$12</definedName>
    <definedName name="BEx971U2C4AAQ6GJB4FOAMCR7NZB" localSheetId="65" hidden="1">Financial &amp; Non-[22]Financial!$B$11:$E$12</definedName>
    <definedName name="BEx971U2C4AAQ6GJB4FOAMCR7NZB" localSheetId="66" hidden="1">Financial &amp; Non-[22]Financial!$B$11:$E$12</definedName>
    <definedName name="BEx971U2C4AAQ6GJB4FOAMCR7NZB" localSheetId="67" hidden="1">Financial &amp; Non-[22]Financial!$B$11:$E$12</definedName>
    <definedName name="BEx971U2C4AAQ6GJB4FOAMCR7NZB" hidden="1">Financial &amp; Non-[22]Financial!$B$11:$E$12</definedName>
    <definedName name="BEx980WB7NBY9MBNN1VDHUAOOEN4" hidden="1">#REF!</definedName>
    <definedName name="BEx98DC7540CFIHHCBRDYER6N969" localSheetId="64" hidden="1">SEU Driver by Func [25]Comm!$D$12:$E$12</definedName>
    <definedName name="BEx98DC7540CFIHHCBRDYER6N969" localSheetId="65" hidden="1">SEU Driver by Func [25]Comm!$D$12:$E$12</definedName>
    <definedName name="BEx98DC7540CFIHHCBRDYER6N969" localSheetId="66" hidden="1">SEU Driver by Func [25]Comm!$D$12:$E$12</definedName>
    <definedName name="BEx98DC7540CFIHHCBRDYER6N969" localSheetId="67" hidden="1">SEU Driver by Func [25]Comm!$D$12:$E$12</definedName>
    <definedName name="BEx98DC7540CFIHHCBRDYER6N969" hidden="1">SEU Driver by Func [25]Comm!$D$12:$E$12</definedName>
    <definedName name="BEx98E3186U1CAC5ZCGORYSPBW55" localSheetId="64" hidden="1">SCG Func [21]Area!$A$10:$B$10</definedName>
    <definedName name="BEx98E3186U1CAC5ZCGORYSPBW55" localSheetId="65" hidden="1">SCG Func [21]Area!$A$10:$B$10</definedName>
    <definedName name="BEx98E3186U1CAC5ZCGORYSPBW55" localSheetId="66" hidden="1">SCG Func [21]Area!$A$10:$B$10</definedName>
    <definedName name="BEx98E3186U1CAC5ZCGORYSPBW55" localSheetId="67" hidden="1">SCG Func [21]Area!$A$10:$B$10</definedName>
    <definedName name="BEx98E3186U1CAC5ZCGORYSPBW55" hidden="1">SCG Func [21]Area!$A$10:$B$10</definedName>
    <definedName name="BEx98P6A568OSQJKJ16MGMHFWQAJ" localSheetId="64" hidden="1">Addn [19]Info!$B$11:$E$13</definedName>
    <definedName name="BEx98P6A568OSQJKJ16MGMHFWQAJ" localSheetId="65" hidden="1">Addn [19]Info!$B$11:$E$13</definedName>
    <definedName name="BEx98P6A568OSQJKJ16MGMHFWQAJ" localSheetId="66" hidden="1">Addn [19]Info!$B$11:$E$13</definedName>
    <definedName name="BEx98P6A568OSQJKJ16MGMHFWQAJ" localSheetId="67" hidden="1">Addn [19]Info!$B$11:$E$13</definedName>
    <definedName name="BEx98P6A568OSQJKJ16MGMHFWQAJ" hidden="1">Addn [19]Info!$B$11:$E$13</definedName>
    <definedName name="BEx98UPYWSKR968JQDKEOQJTFEN3" localSheetId="64" hidden="1">Addn [19]Info!$B$212:$T$218</definedName>
    <definedName name="BEx98UPYWSKR968JQDKEOQJTFEN3" localSheetId="65" hidden="1">Addn [19]Info!$B$212:$T$218</definedName>
    <definedName name="BEx98UPYWSKR968JQDKEOQJTFEN3" localSheetId="66" hidden="1">Addn [19]Info!$B$212:$T$218</definedName>
    <definedName name="BEx98UPYWSKR968JQDKEOQJTFEN3" localSheetId="67" hidden="1">Addn [19]Info!$B$212:$T$218</definedName>
    <definedName name="BEx98UPYWSKR968JQDKEOQJTFEN3" hidden="1">Addn [19]Info!$B$212:$T$218</definedName>
    <definedName name="BEx99WS3MA5AE74HPBKZM9EI6J2H" localSheetId="64" hidden="1">Functional [20]Costs!$B$11:$E$13</definedName>
    <definedName name="BEx99WS3MA5AE74HPBKZM9EI6J2H" localSheetId="65" hidden="1">Functional [20]Costs!$B$11:$E$13</definedName>
    <definedName name="BEx99WS3MA5AE74HPBKZM9EI6J2H" localSheetId="66" hidden="1">Functional [20]Costs!$B$11:$E$13</definedName>
    <definedName name="BEx99WS3MA5AE74HPBKZM9EI6J2H" localSheetId="67" hidden="1">Functional [20]Costs!$B$11:$E$13</definedName>
    <definedName name="BEx99WS3MA5AE74HPBKZM9EI6J2H" hidden="1">Functional [20]Costs!$B$11:$E$13</definedName>
    <definedName name="BEx9A3TPSYIC5VV8BM8QF9YA6HKL" localSheetId="64" hidden="1">Addn [19]Info!$B$4:$B$5</definedName>
    <definedName name="BEx9A3TPSYIC5VV8BM8QF9YA6HKL" localSheetId="65" hidden="1">Addn [19]Info!$B$4:$B$5</definedName>
    <definedName name="BEx9A3TPSYIC5VV8BM8QF9YA6HKL" localSheetId="66" hidden="1">Addn [19]Info!$B$4:$B$5</definedName>
    <definedName name="BEx9A3TPSYIC5VV8BM8QF9YA6HKL" localSheetId="67" hidden="1">Addn [19]Info!$B$4:$B$5</definedName>
    <definedName name="BEx9A3TPSYIC5VV8BM8QF9YA6HKL" hidden="1">Addn [19]Info!$B$4:$B$5</definedName>
    <definedName name="BEx9AB0O7AFRBN0DS6X3G5XATV0F" localSheetId="64" hidden="1">Addn [19]Info!$B$27:$T$38</definedName>
    <definedName name="BEx9AB0O7AFRBN0DS6X3G5XATV0F" localSheetId="65" hidden="1">Addn [19]Info!$B$27:$T$38</definedName>
    <definedName name="BEx9AB0O7AFRBN0DS6X3G5XATV0F" localSheetId="66" hidden="1">Addn [19]Info!$B$27:$T$38</definedName>
    <definedName name="BEx9AB0O7AFRBN0DS6X3G5XATV0F" localSheetId="67" hidden="1">Addn [19]Info!$B$27:$T$38</definedName>
    <definedName name="BEx9AB0O7AFRBN0DS6X3G5XATV0F" hidden="1">Addn [19]Info!$B$27:$T$38</definedName>
    <definedName name="BEx9BKKJ3V7FT0YYP901CO1J9PK2" localSheetId="64" hidden="1">Addn [19]Info!$B$13:$T$26</definedName>
    <definedName name="BEx9BKKJ3V7FT0YYP901CO1J9PK2" localSheetId="65" hidden="1">Addn [19]Info!$B$13:$T$26</definedName>
    <definedName name="BEx9BKKJ3V7FT0YYP901CO1J9PK2" localSheetId="66" hidden="1">Addn [19]Info!$B$13:$T$26</definedName>
    <definedName name="BEx9BKKJ3V7FT0YYP901CO1J9PK2" localSheetId="67" hidden="1">Addn [19]Info!$B$13:$T$26</definedName>
    <definedName name="BEx9BKKJ3V7FT0YYP901CO1J9PK2" hidden="1">Addn [19]Info!$B$13:$T$26</definedName>
    <definedName name="BEx9BNKFPZNHOBUFKJXSEZ45UCNX" localSheetId="64" hidden="1">Addn [19]Info!$B$27:$T$38</definedName>
    <definedName name="BEx9BNKFPZNHOBUFKJXSEZ45UCNX" localSheetId="65" hidden="1">Addn [19]Info!$B$27:$T$38</definedName>
    <definedName name="BEx9BNKFPZNHOBUFKJXSEZ45UCNX" localSheetId="66" hidden="1">Addn [19]Info!$B$27:$T$38</definedName>
    <definedName name="BEx9BNKFPZNHOBUFKJXSEZ45UCNX" localSheetId="67" hidden="1">Addn [19]Info!$B$27:$T$38</definedName>
    <definedName name="BEx9BNKFPZNHOBUFKJXSEZ45UCNX" hidden="1">Addn [19]Info!$B$27:$T$38</definedName>
    <definedName name="BEx9BO0OF08DI95D48HIA4FNEAQ2" localSheetId="64" hidden="1">SCG Func [21]Area!$A$19:$A$20</definedName>
    <definedName name="BEx9BO0OF08DI95D48HIA4FNEAQ2" localSheetId="65" hidden="1">SCG Func [21]Area!$A$19:$A$20</definedName>
    <definedName name="BEx9BO0OF08DI95D48HIA4FNEAQ2" localSheetId="66" hidden="1">SCG Func [21]Area!$A$19:$A$20</definedName>
    <definedName name="BEx9BO0OF08DI95D48HIA4FNEAQ2" localSheetId="67" hidden="1">SCG Func [21]Area!$A$19:$A$20</definedName>
    <definedName name="BEx9BO0OF08DI95D48HIA4FNEAQ2" hidden="1">SCG Func [21]Area!$A$19:$A$20</definedName>
    <definedName name="BEx9BYSZKJE7X0DZO9IBYA390EXN" localSheetId="64" hidden="1">Addn [19]Info!$B$4:$B$5</definedName>
    <definedName name="BEx9BYSZKJE7X0DZO9IBYA390EXN" localSheetId="65" hidden="1">Addn [19]Info!$B$4:$B$5</definedName>
    <definedName name="BEx9BYSZKJE7X0DZO9IBYA390EXN" localSheetId="66" hidden="1">Addn [19]Info!$B$4:$B$5</definedName>
    <definedName name="BEx9BYSZKJE7X0DZO9IBYA390EXN" localSheetId="67" hidden="1">Addn [19]Info!$B$4:$B$5</definedName>
    <definedName name="BEx9BYSZKJE7X0DZO9IBYA390EXN" hidden="1">Addn [19]Info!$B$4:$B$5</definedName>
    <definedName name="BEx9C3WJQMGW0R7CUVA07P3TX1SN" localSheetId="64" hidden="1">SEU Func Comm by [23]Driver!$D$9:$E$9</definedName>
    <definedName name="BEx9C3WJQMGW0R7CUVA07P3TX1SN" localSheetId="65" hidden="1">SEU Func Comm by [23]Driver!$D$9:$E$9</definedName>
    <definedName name="BEx9C3WJQMGW0R7CUVA07P3TX1SN" localSheetId="66" hidden="1">SEU Func Comm by [23]Driver!$D$9:$E$9</definedName>
    <definedName name="BEx9C3WJQMGW0R7CUVA07P3TX1SN" localSheetId="67" hidden="1">SEU Func Comm by [23]Driver!$D$9:$E$9</definedName>
    <definedName name="BEx9C3WJQMGW0R7CUVA07P3TX1SN" hidden="1">SEU Func Comm by [23]Driver!$D$9:$E$9</definedName>
    <definedName name="BEx9CMHBVIKQKWB05U715K3OYE5N" localSheetId="64" hidden="1">Addn [19]Info!$B$102:$T$211</definedName>
    <definedName name="BEx9CMHBVIKQKWB05U715K3OYE5N" localSheetId="65" hidden="1">Addn [19]Info!$B$102:$T$211</definedName>
    <definedName name="BEx9CMHBVIKQKWB05U715K3OYE5N" localSheetId="66" hidden="1">Addn [19]Info!$B$102:$T$211</definedName>
    <definedName name="BEx9CMHBVIKQKWB05U715K3OYE5N" localSheetId="67" hidden="1">Addn [19]Info!$B$102:$T$211</definedName>
    <definedName name="BEx9CMHBVIKQKWB05U715K3OYE5N" hidden="1">Addn [19]Info!$B$102:$T$211</definedName>
    <definedName name="BEx9CPBY3A014VDO5NC8CZH6A1ND" localSheetId="64" hidden="1">SEU Func [21]Area!$A$18:$B$18</definedName>
    <definedName name="BEx9CPBY3A014VDO5NC8CZH6A1ND" localSheetId="65" hidden="1">SEU Func [21]Area!$A$18:$B$18</definedName>
    <definedName name="BEx9CPBY3A014VDO5NC8CZH6A1ND" localSheetId="66" hidden="1">SEU Func [21]Area!$A$18:$B$18</definedName>
    <definedName name="BEx9CPBY3A014VDO5NC8CZH6A1ND" localSheetId="67" hidden="1">SEU Func [21]Area!$A$18:$B$18</definedName>
    <definedName name="BEx9CPBY3A014VDO5NC8CZH6A1ND" hidden="1">SEU Func [21]Area!$A$18:$B$18</definedName>
    <definedName name="BEx9D4RIB90NHVB2YZNHPU1W05Q4" localSheetId="64" hidden="1">Addn [19]Info!$B$79:$T$101</definedName>
    <definedName name="BEx9D4RIB90NHVB2YZNHPU1W05Q4" localSheetId="65" hidden="1">Addn [19]Info!$B$79:$T$101</definedName>
    <definedName name="BEx9D4RIB90NHVB2YZNHPU1W05Q4" localSheetId="66" hidden="1">Addn [19]Info!$B$79:$T$101</definedName>
    <definedName name="BEx9D4RIB90NHVB2YZNHPU1W05Q4" localSheetId="67" hidden="1">Addn [19]Info!$B$79:$T$101</definedName>
    <definedName name="BEx9D4RIB90NHVB2YZNHPU1W05Q4" hidden="1">Addn [19]Info!$B$79:$T$101</definedName>
    <definedName name="BEx9D5D3ORZ8H4FK3XMG4BUSRDF3" localSheetId="64" hidden="1">SEU Func [21]Area!$A$1:$A$1</definedName>
    <definedName name="BEx9D5D3ORZ8H4FK3XMG4BUSRDF3" localSheetId="65" hidden="1">SEU Func [21]Area!$A$1:$A$1</definedName>
    <definedName name="BEx9D5D3ORZ8H4FK3XMG4BUSRDF3" localSheetId="66" hidden="1">SEU Func [21]Area!$A$1:$A$1</definedName>
    <definedName name="BEx9D5D3ORZ8H4FK3XMG4BUSRDF3" localSheetId="67" hidden="1">SEU Func [21]Area!$A$1:$A$1</definedName>
    <definedName name="BEx9D5D3ORZ8H4FK3XMG4BUSRDF3" hidden="1">SEU Func [21]Area!$A$1:$A$1</definedName>
    <definedName name="BEx9DCUTUL3BE617O4SMJRVU2L0S" localSheetId="64" hidden="1">Functional [20]Costs!$B$4:$B$5</definedName>
    <definedName name="BEx9DCUTUL3BE617O4SMJRVU2L0S" localSheetId="65" hidden="1">Functional [20]Costs!$B$4:$B$5</definedName>
    <definedName name="BEx9DCUTUL3BE617O4SMJRVU2L0S" localSheetId="66" hidden="1">Functional [20]Costs!$B$4:$B$5</definedName>
    <definedName name="BEx9DCUTUL3BE617O4SMJRVU2L0S" localSheetId="67" hidden="1">Functional [20]Costs!$B$4:$B$5</definedName>
    <definedName name="BEx9DCUTUL3BE617O4SMJRVU2L0S" hidden="1">Functional [20]Costs!$B$4:$B$5</definedName>
    <definedName name="BEx9DI91MBI8Y7KKG4TYD7GK0OO3" localSheetId="64" hidden="1">Addn [19]Info!$B$78:$T$100</definedName>
    <definedName name="BEx9DI91MBI8Y7KKG4TYD7GK0OO3" localSheetId="65" hidden="1">Addn [19]Info!$B$78:$T$100</definedName>
    <definedName name="BEx9DI91MBI8Y7KKG4TYD7GK0OO3" localSheetId="66" hidden="1">Addn [19]Info!$B$78:$T$100</definedName>
    <definedName name="BEx9DI91MBI8Y7KKG4TYD7GK0OO3" localSheetId="67" hidden="1">Addn [19]Info!$B$78:$T$100</definedName>
    <definedName name="BEx9DI91MBI8Y7KKG4TYD7GK0OO3" hidden="1">Addn [19]Info!$B$78:$T$100</definedName>
    <definedName name="BEx9DPQSEJ56DZCPF3OY3GWEMEHS" localSheetId="64" hidden="1">'Order 864-4'!sdge Func [21]Area!$A$10:$B$10</definedName>
    <definedName name="BEx9DPQSEJ56DZCPF3OY3GWEMEHS" localSheetId="65" hidden="1">'Order 864-4'!sdge Func [21]Area!$A$10:$B$10</definedName>
    <definedName name="BEx9DPQSEJ56DZCPF3OY3GWEMEHS" localSheetId="66" hidden="1">'Order 864-4'!sdge Func [21]Area!$A$10:$B$10</definedName>
    <definedName name="BEx9DPQSEJ56DZCPF3OY3GWEMEHS" localSheetId="67" hidden="1">'Order 864-4'!sdge Func [21]Area!$A$10:$B$10</definedName>
    <definedName name="BEx9DPQSEJ56DZCPF3OY3GWEMEHS" hidden="1">'Order 864-4'!sdge Func [21]Area!$A$10:$B$10</definedName>
    <definedName name="BEx9E8H2OWZQ45XRM27VACOL31OU" localSheetId="64" hidden="1">Addn [19]Info!$B$71:$T$78</definedName>
    <definedName name="BEx9E8H2OWZQ45XRM27VACOL31OU" localSheetId="65" hidden="1">Addn [19]Info!$B$71:$T$78</definedName>
    <definedName name="BEx9E8H2OWZQ45XRM27VACOL31OU" localSheetId="66" hidden="1">Addn [19]Info!$B$71:$T$78</definedName>
    <definedName name="BEx9E8H2OWZQ45XRM27VACOL31OU" localSheetId="67" hidden="1">Addn [19]Info!$B$71:$T$78</definedName>
    <definedName name="BEx9E8H2OWZQ45XRM27VACOL31OU" hidden="1">Addn [19]Info!$B$71:$T$78</definedName>
    <definedName name="BEx9EBX1BZ0PL195G5AESVWY096V" localSheetId="64" hidden="1">SEU Func Area by [23]Driver!$A$7:$B$7</definedName>
    <definedName name="BEx9EBX1BZ0PL195G5AESVWY096V" localSheetId="65" hidden="1">SEU Func Area by [23]Driver!$A$7:$B$7</definedName>
    <definedName name="BEx9EBX1BZ0PL195G5AESVWY096V" localSheetId="66" hidden="1">SEU Func Area by [23]Driver!$A$7:$B$7</definedName>
    <definedName name="BEx9EBX1BZ0PL195G5AESVWY096V" localSheetId="67" hidden="1">SEU Func Area by [23]Driver!$A$7:$B$7</definedName>
    <definedName name="BEx9EBX1BZ0PL195G5AESVWY096V" hidden="1">SEU Func Area by [23]Driver!$A$7:$B$7</definedName>
    <definedName name="BEx9EFTH7ZBJ5N1CAQI38H8WNFW3" localSheetId="64" hidden="1">Addn [19]Info!$B$73:$T$80</definedName>
    <definedName name="BEx9EFTH7ZBJ5N1CAQI38H8WNFW3" localSheetId="65" hidden="1">Addn [19]Info!$B$73:$T$80</definedName>
    <definedName name="BEx9EFTH7ZBJ5N1CAQI38H8WNFW3" localSheetId="66" hidden="1">Addn [19]Info!$B$73:$T$80</definedName>
    <definedName name="BEx9EFTH7ZBJ5N1CAQI38H8WNFW3" localSheetId="67" hidden="1">Addn [19]Info!$B$73:$T$80</definedName>
    <definedName name="BEx9EFTH7ZBJ5N1CAQI38H8WNFW3" hidden="1">Addn [19]Info!$B$73:$T$80</definedName>
    <definedName name="BEx9EK5VLPKF9XVYLA8L5M0VFA4J" localSheetId="64" hidden="1">Addn [19]Info!$B$38:$T$71</definedName>
    <definedName name="BEx9EK5VLPKF9XVYLA8L5M0VFA4J" localSheetId="65" hidden="1">Addn [19]Info!$B$38:$T$71</definedName>
    <definedName name="BEx9EK5VLPKF9XVYLA8L5M0VFA4J" localSheetId="66" hidden="1">Addn [19]Info!$B$38:$T$71</definedName>
    <definedName name="BEx9EK5VLPKF9XVYLA8L5M0VFA4J" localSheetId="67" hidden="1">Addn [19]Info!$B$38:$T$71</definedName>
    <definedName name="BEx9EK5VLPKF9XVYLA8L5M0VFA4J" hidden="1">Addn [19]Info!$B$38:$T$71</definedName>
    <definedName name="BEx9ERI925K9PH2Z2PB4I9EX8QF3" hidden="1">#REF!</definedName>
    <definedName name="BEx9ET5JSJVBRWYIE1INNJ7SGTCC" localSheetId="64" hidden="1">Functional [20]Costs!$B$8:$C$9</definedName>
    <definedName name="BEx9ET5JSJVBRWYIE1INNJ7SGTCC" localSheetId="65" hidden="1">Functional [20]Costs!$B$8:$C$9</definedName>
    <definedName name="BEx9ET5JSJVBRWYIE1INNJ7SGTCC" localSheetId="66" hidden="1">Functional [20]Costs!$B$8:$C$9</definedName>
    <definedName name="BEx9ET5JSJVBRWYIE1INNJ7SGTCC" localSheetId="67" hidden="1">Functional [20]Costs!$B$8:$C$9</definedName>
    <definedName name="BEx9ET5JSJVBRWYIE1INNJ7SGTCC" hidden="1">Functional [20]Costs!$B$8:$C$9</definedName>
    <definedName name="BEx9EWG8HOBAXEVNI9PTPOTVPJ6O" localSheetId="64" hidden="1">Addn [19]Info!$B$39:$T$72</definedName>
    <definedName name="BEx9EWG8HOBAXEVNI9PTPOTVPJ6O" localSheetId="65" hidden="1">Addn [19]Info!$B$39:$T$72</definedName>
    <definedName name="BEx9EWG8HOBAXEVNI9PTPOTVPJ6O" localSheetId="66" hidden="1">Addn [19]Info!$B$39:$T$72</definedName>
    <definedName name="BEx9EWG8HOBAXEVNI9PTPOTVPJ6O" localSheetId="67" hidden="1">Addn [19]Info!$B$39:$T$72</definedName>
    <definedName name="BEx9EWG8HOBAXEVNI9PTPOTVPJ6O" hidden="1">Addn [19]Info!$B$39:$T$72</definedName>
    <definedName name="BEx9F2FZK97W302TB1PE6SLT2W8P" localSheetId="64" hidden="1">SEU Driver by Func [21]Area!$A$10:$B$10</definedName>
    <definedName name="BEx9F2FZK97W302TB1PE6SLT2W8P" localSheetId="65" hidden="1">SEU Driver by Func [21]Area!$A$10:$B$10</definedName>
    <definedName name="BEx9F2FZK97W302TB1PE6SLT2W8P" localSheetId="66" hidden="1">SEU Driver by Func [21]Area!$A$10:$B$10</definedName>
    <definedName name="BEx9F2FZK97W302TB1PE6SLT2W8P" localSheetId="67" hidden="1">SEU Driver by Func [21]Area!$A$10:$B$10</definedName>
    <definedName name="BEx9F2FZK97W302TB1PE6SLT2W8P" hidden="1">SEU Driver by Func [21]Area!$A$10:$B$10</definedName>
    <definedName name="BEx9F3N6P6EMZ3CI82RIVDKI8UYJ" localSheetId="64" hidden="1">Addn [19]Info!$B$14</definedName>
    <definedName name="BEx9F3N6P6EMZ3CI82RIVDKI8UYJ" localSheetId="65" hidden="1">Addn [19]Info!$B$14</definedName>
    <definedName name="BEx9F3N6P6EMZ3CI82RIVDKI8UYJ" localSheetId="66" hidden="1">Addn [19]Info!$B$14</definedName>
    <definedName name="BEx9F3N6P6EMZ3CI82RIVDKI8UYJ" localSheetId="67" hidden="1">Addn [19]Info!$B$14</definedName>
    <definedName name="BEx9F3N6P6EMZ3CI82RIVDKI8UYJ" hidden="1">Addn [19]Info!$B$14</definedName>
    <definedName name="BEx9F5QQ16E2AYXJFWMSOB65PQQD" hidden="1">#REF!</definedName>
    <definedName name="BEx9FEA49CAL0U75VSCJZGNERORM" localSheetId="64" hidden="1">SEU Func [21]Area!$D$26:$E$26</definedName>
    <definedName name="BEx9FEA49CAL0U75VSCJZGNERORM" localSheetId="65" hidden="1">SEU Func [21]Area!$D$26:$E$26</definedName>
    <definedName name="BEx9FEA49CAL0U75VSCJZGNERORM" localSheetId="66" hidden="1">SEU Func [21]Area!$D$26:$E$26</definedName>
    <definedName name="BEx9FEA49CAL0U75VSCJZGNERORM" localSheetId="67" hidden="1">SEU Func [21]Area!$D$26:$E$26</definedName>
    <definedName name="BEx9FEA49CAL0U75VSCJZGNERORM" hidden="1">SEU Func [21]Area!$D$26:$E$26</definedName>
    <definedName name="BEx9FEA5G88VPTUBP7INZOU42U47" localSheetId="64" hidden="1">Addn [19]Info!$B$217:$T$225</definedName>
    <definedName name="BEx9FEA5G88VPTUBP7INZOU42U47" localSheetId="65" hidden="1">Addn [19]Info!$B$217:$T$225</definedName>
    <definedName name="BEx9FEA5G88VPTUBP7INZOU42U47" localSheetId="66" hidden="1">Addn [19]Info!$B$217:$T$225</definedName>
    <definedName name="BEx9FEA5G88VPTUBP7INZOU42U47" localSheetId="67" hidden="1">Addn [19]Info!$B$217:$T$225</definedName>
    <definedName name="BEx9FEA5G88VPTUBP7INZOU42U47" hidden="1">Addn [19]Info!$B$217:$T$225</definedName>
    <definedName name="BEx9FZ3XLP4NW4ALG6YLL87UDWN5" hidden="1">#REF!</definedName>
    <definedName name="BEx9GA1T1D6OO1LJLL4M23ZQ4YZQ" localSheetId="64" hidden="1">Addn [19]Info!$B$27:$T$38</definedName>
    <definedName name="BEx9GA1T1D6OO1LJLL4M23ZQ4YZQ" localSheetId="65" hidden="1">Addn [19]Info!$B$27:$T$38</definedName>
    <definedName name="BEx9GA1T1D6OO1LJLL4M23ZQ4YZQ" localSheetId="66" hidden="1">Addn [19]Info!$B$27:$T$38</definedName>
    <definedName name="BEx9GA1T1D6OO1LJLL4M23ZQ4YZQ" localSheetId="67" hidden="1">Addn [19]Info!$B$27:$T$38</definedName>
    <definedName name="BEx9GA1T1D6OO1LJLL4M23ZQ4YZQ" hidden="1">Addn [19]Info!$B$27:$T$38</definedName>
    <definedName name="BEx9GBEC3P5Y01WYIGKVJSG7XI43" localSheetId="64" hidden="1">'Order 864-4'!sdge Func [21]Area!$A$14:$B$14</definedName>
    <definedName name="BEx9GBEC3P5Y01WYIGKVJSG7XI43" localSheetId="65" hidden="1">'Order 864-4'!sdge Func [21]Area!$A$14:$B$14</definedName>
    <definedName name="BEx9GBEC3P5Y01WYIGKVJSG7XI43" localSheetId="66" hidden="1">'Order 864-4'!sdge Func [21]Area!$A$14:$B$14</definedName>
    <definedName name="BEx9GBEC3P5Y01WYIGKVJSG7XI43" localSheetId="67" hidden="1">'Order 864-4'!sdge Func [21]Area!$A$14:$B$14</definedName>
    <definedName name="BEx9GBEC3P5Y01WYIGKVJSG7XI43" hidden="1">'Order 864-4'!sdge Func [21]Area!$A$14:$B$14</definedName>
    <definedName name="BEx9GKJHEHAXU8NPOK41VWZLKJHS" localSheetId="64" hidden="1">Addn [19]Info!$B$7:$C$7</definedName>
    <definedName name="BEx9GKJHEHAXU8NPOK41VWZLKJHS" localSheetId="65" hidden="1">Addn [19]Info!$B$7:$C$7</definedName>
    <definedName name="BEx9GKJHEHAXU8NPOK41VWZLKJHS" localSheetId="66" hidden="1">Addn [19]Info!$B$7:$C$7</definedName>
    <definedName name="BEx9GKJHEHAXU8NPOK41VWZLKJHS" localSheetId="67" hidden="1">Addn [19]Info!$B$7:$C$7</definedName>
    <definedName name="BEx9GKJHEHAXU8NPOK41VWZLKJHS" hidden="1">Addn [19]Info!$B$7:$C$7</definedName>
    <definedName name="BEx9H7GTDG0K270VC8KIQPAZ4Y1Y" localSheetId="64" hidden="1">Functional [20]Costs!$F$11:$F$12</definedName>
    <definedName name="BEx9H7GTDG0K270VC8KIQPAZ4Y1Y" localSheetId="65" hidden="1">Functional [20]Costs!$F$11:$F$12</definedName>
    <definedName name="BEx9H7GTDG0K270VC8KIQPAZ4Y1Y" localSheetId="66" hidden="1">Functional [20]Costs!$F$11:$F$12</definedName>
    <definedName name="BEx9H7GTDG0K270VC8KIQPAZ4Y1Y" localSheetId="67" hidden="1">Functional [20]Costs!$F$11:$F$12</definedName>
    <definedName name="BEx9H7GTDG0K270VC8KIQPAZ4Y1Y" hidden="1">Functional [20]Costs!$F$11:$F$12</definedName>
    <definedName name="BEx9H9F15H3PH7ZYTKUA946W25IF" localSheetId="64" hidden="1">Addn [19]Info!$B$209:$T$215</definedName>
    <definedName name="BEx9H9F15H3PH7ZYTKUA946W25IF" localSheetId="65" hidden="1">Addn [19]Info!$B$209:$T$215</definedName>
    <definedName name="BEx9H9F15H3PH7ZYTKUA946W25IF" localSheetId="66" hidden="1">Addn [19]Info!$B$209:$T$215</definedName>
    <definedName name="BEx9H9F15H3PH7ZYTKUA946W25IF" localSheetId="67" hidden="1">Addn [19]Info!$B$209:$T$215</definedName>
    <definedName name="BEx9H9F15H3PH7ZYTKUA946W25IF" hidden="1">Addn [19]Info!$B$209:$T$215</definedName>
    <definedName name="BEx9HMLS4KZDOM68X06UUH8EVM99" localSheetId="64" hidden="1">SEU Func [21]Area!$D$7:$E$7</definedName>
    <definedName name="BEx9HMLS4KZDOM68X06UUH8EVM99" localSheetId="65" hidden="1">SEU Func [21]Area!$D$7:$E$7</definedName>
    <definedName name="BEx9HMLS4KZDOM68X06UUH8EVM99" localSheetId="66" hidden="1">SEU Func [21]Area!$D$7:$E$7</definedName>
    <definedName name="BEx9HMLS4KZDOM68X06UUH8EVM99" localSheetId="67" hidden="1">SEU Func [21]Area!$D$7:$E$7</definedName>
    <definedName name="BEx9HMLS4KZDOM68X06UUH8EVM99" hidden="1">SEU Func [21]Area!$D$7:$E$7</definedName>
    <definedName name="BEx9I0JFAIJY2OQ5GGLQIBX2SOHB" localSheetId="64" hidden="1">Addn [19]Info!$B$73:$T$80</definedName>
    <definedName name="BEx9I0JFAIJY2OQ5GGLQIBX2SOHB" localSheetId="65" hidden="1">Addn [19]Info!$B$73:$T$80</definedName>
    <definedName name="BEx9I0JFAIJY2OQ5GGLQIBX2SOHB" localSheetId="66" hidden="1">Addn [19]Info!$B$73:$T$80</definedName>
    <definedName name="BEx9I0JFAIJY2OQ5GGLQIBX2SOHB" localSheetId="67" hidden="1">Addn [19]Info!$B$73:$T$80</definedName>
    <definedName name="BEx9I0JFAIJY2OQ5GGLQIBX2SOHB" hidden="1">Addn [19]Info!$B$73:$T$80</definedName>
    <definedName name="BEx9IIDAOIWYAR4176TWG0DUP0GC" localSheetId="64" hidden="1">Addn [19]Info!$B$7:$C$7</definedName>
    <definedName name="BEx9IIDAOIWYAR4176TWG0DUP0GC" localSheetId="65" hidden="1">Addn [19]Info!$B$7:$C$7</definedName>
    <definedName name="BEx9IIDAOIWYAR4176TWG0DUP0GC" localSheetId="66" hidden="1">Addn [19]Info!$B$7:$C$7</definedName>
    <definedName name="BEx9IIDAOIWYAR4176TWG0DUP0GC" localSheetId="67" hidden="1">Addn [19]Info!$B$7:$C$7</definedName>
    <definedName name="BEx9IIDAOIWYAR4176TWG0DUP0GC" hidden="1">Addn [19]Info!$B$7:$C$7</definedName>
    <definedName name="BEx9IM9JB41V6TQ5P1QZV0H9VVUQ" localSheetId="64" hidden="1">Addn [19]Info!$B$13:$T$26</definedName>
    <definedName name="BEx9IM9JB41V6TQ5P1QZV0H9VVUQ" localSheetId="65" hidden="1">Addn [19]Info!$B$13:$T$26</definedName>
    <definedName name="BEx9IM9JB41V6TQ5P1QZV0H9VVUQ" localSheetId="66" hidden="1">Addn [19]Info!$B$13:$T$26</definedName>
    <definedName name="BEx9IM9JB41V6TQ5P1QZV0H9VVUQ" localSheetId="67" hidden="1">Addn [19]Info!$B$13:$T$26</definedName>
    <definedName name="BEx9IM9JB41V6TQ5P1QZV0H9VVUQ" hidden="1">Addn [19]Info!$B$13:$T$26</definedName>
    <definedName name="BEx9IO2AQXVT9EE1WFNZY4RMZA5L" localSheetId="64" hidden="1">SEU Driver by Func [25]Comm!$D$6:$E$6</definedName>
    <definedName name="BEx9IO2AQXVT9EE1WFNZY4RMZA5L" localSheetId="65" hidden="1">SEU Driver by Func [25]Comm!$D$6:$E$6</definedName>
    <definedName name="BEx9IO2AQXVT9EE1WFNZY4RMZA5L" localSheetId="66" hidden="1">SEU Driver by Func [25]Comm!$D$6:$E$6</definedName>
    <definedName name="BEx9IO2AQXVT9EE1WFNZY4RMZA5L" localSheetId="67" hidden="1">SEU Driver by Func [25]Comm!$D$6:$E$6</definedName>
    <definedName name="BEx9IO2AQXVT9EE1WFNZY4RMZA5L" hidden="1">SEU Driver by Func [25]Comm!$D$6:$E$6</definedName>
    <definedName name="BEx9IW5MPMXZH6A45GHP65AIU5EC" localSheetId="64" hidden="1">SEU Func [21]Area!$A$6:$B$6</definedName>
    <definedName name="BEx9IW5MPMXZH6A45GHP65AIU5EC" localSheetId="65" hidden="1">SEU Func [21]Area!$A$6:$B$6</definedName>
    <definedName name="BEx9IW5MPMXZH6A45GHP65AIU5EC" localSheetId="66" hidden="1">SEU Func [21]Area!$A$6:$B$6</definedName>
    <definedName name="BEx9IW5MPMXZH6A45GHP65AIU5EC" localSheetId="67" hidden="1">SEU Func [21]Area!$A$6:$B$6</definedName>
    <definedName name="BEx9IW5MPMXZH6A45GHP65AIU5EC" hidden="1">SEU Func [21]Area!$A$6:$B$6</definedName>
    <definedName name="BEx9JE4Z63EP3IGA8SSLS32MQ9IT" localSheetId="64" hidden="1">Functional [20]Costs!$B$3</definedName>
    <definedName name="BEx9JE4Z63EP3IGA8SSLS32MQ9IT" localSheetId="65" hidden="1">Functional [20]Costs!$B$3</definedName>
    <definedName name="BEx9JE4Z63EP3IGA8SSLS32MQ9IT" localSheetId="66" hidden="1">Functional [20]Costs!$B$3</definedName>
    <definedName name="BEx9JE4Z63EP3IGA8SSLS32MQ9IT" localSheetId="67" hidden="1">Functional [20]Costs!$B$3</definedName>
    <definedName name="BEx9JE4Z63EP3IGA8SSLS32MQ9IT" hidden="1">Functional [20]Costs!$B$3</definedName>
    <definedName name="BEx9JGJB4AO5A49KA8HTRU4Y918P" localSheetId="64" hidden="1">Addn [19]Info!$B$212:$T$218</definedName>
    <definedName name="BEx9JGJB4AO5A49KA8HTRU4Y918P" localSheetId="65" hidden="1">Addn [19]Info!$B$212:$T$218</definedName>
    <definedName name="BEx9JGJB4AO5A49KA8HTRU4Y918P" localSheetId="66" hidden="1">Addn [19]Info!$B$212:$T$218</definedName>
    <definedName name="BEx9JGJB4AO5A49KA8HTRU4Y918P" localSheetId="67" hidden="1">Addn [19]Info!$B$212:$T$218</definedName>
    <definedName name="BEx9JGJB4AO5A49KA8HTRU4Y918P" hidden="1">Addn [19]Info!$B$212:$T$218</definedName>
    <definedName name="BExAW9LX762OLWCG971X5UJG9BTI" localSheetId="64" hidden="1">SEU Driver [24]Cd!$A$14:$B$14</definedName>
    <definedName name="BExAW9LX762OLWCG971X5UJG9BTI" localSheetId="65" hidden="1">SEU Driver [24]Cd!$A$14:$B$14</definedName>
    <definedName name="BExAW9LX762OLWCG971X5UJG9BTI" localSheetId="66" hidden="1">SEU Driver [24]Cd!$A$14:$B$14</definedName>
    <definedName name="BExAW9LX762OLWCG971X5UJG9BTI" localSheetId="67" hidden="1">SEU Driver [24]Cd!$A$14:$B$14</definedName>
    <definedName name="BExAW9LX762OLWCG971X5UJG9BTI" hidden="1">SEU Driver [24]Cd!$A$14:$B$14</definedName>
    <definedName name="BExAWRW398WOEUXSG9OKLKRUHBUJ" localSheetId="64" hidden="1">SCG Func [21]Area!$A$10:$B$10</definedName>
    <definedName name="BExAWRW398WOEUXSG9OKLKRUHBUJ" localSheetId="65" hidden="1">SCG Func [21]Area!$A$10:$B$10</definedName>
    <definedName name="BExAWRW398WOEUXSG9OKLKRUHBUJ" localSheetId="66" hidden="1">SCG Func [21]Area!$A$10:$B$10</definedName>
    <definedName name="BExAWRW398WOEUXSG9OKLKRUHBUJ" localSheetId="67" hidden="1">SCG Func [21]Area!$A$10:$B$10</definedName>
    <definedName name="BExAWRW398WOEUXSG9OKLKRUHBUJ" hidden="1">SCG Func [21]Area!$A$10:$B$10</definedName>
    <definedName name="BExAWWOQP0AIVB5SQ8ABBSZ73REK" localSheetId="64" hidden="1">Functional [20]Costs!$B$8:$C$9</definedName>
    <definedName name="BExAWWOQP0AIVB5SQ8ABBSZ73REK" localSheetId="65" hidden="1">Functional [20]Costs!$B$8:$C$9</definedName>
    <definedName name="BExAWWOQP0AIVB5SQ8ABBSZ73REK" localSheetId="66" hidden="1">Functional [20]Costs!$B$8:$C$9</definedName>
    <definedName name="BExAWWOQP0AIVB5SQ8ABBSZ73REK" localSheetId="67" hidden="1">Functional [20]Costs!$B$8:$C$9</definedName>
    <definedName name="BExAWWOQP0AIVB5SQ8ABBSZ73REK" hidden="1">Functional [20]Costs!$B$8:$C$9</definedName>
    <definedName name="BExAX3FFIBEYOD1VMORTDGV6CT6V" localSheetId="64" hidden="1">Addn [19]Info!$B$7:$C$7</definedName>
    <definedName name="BExAX3FFIBEYOD1VMORTDGV6CT6V" localSheetId="65" hidden="1">Addn [19]Info!$B$7:$C$7</definedName>
    <definedName name="BExAX3FFIBEYOD1VMORTDGV6CT6V" localSheetId="66" hidden="1">Addn [19]Info!$B$7:$C$7</definedName>
    <definedName name="BExAX3FFIBEYOD1VMORTDGV6CT6V" localSheetId="67" hidden="1">Addn [19]Info!$B$7:$C$7</definedName>
    <definedName name="BExAX3FFIBEYOD1VMORTDGV6CT6V" hidden="1">Addn [19]Info!$B$7:$C$7</definedName>
    <definedName name="BExAX8Z4B7UP4MPIDL4N5UVE5X3A" localSheetId="64" hidden="1">Financial &amp; Non-[22]Financial!$B$135:$P$183</definedName>
    <definedName name="BExAX8Z4B7UP4MPIDL4N5UVE5X3A" localSheetId="65" hidden="1">Financial &amp; Non-[22]Financial!$B$135:$P$183</definedName>
    <definedName name="BExAX8Z4B7UP4MPIDL4N5UVE5X3A" localSheetId="66" hidden="1">Financial &amp; Non-[22]Financial!$B$135:$P$183</definedName>
    <definedName name="BExAX8Z4B7UP4MPIDL4N5UVE5X3A" localSheetId="67" hidden="1">Financial &amp; Non-[22]Financial!$B$135:$P$183</definedName>
    <definedName name="BExAX8Z4B7UP4MPIDL4N5UVE5X3A" hidden="1">Financial &amp; Non-[22]Financial!$B$135:$P$183</definedName>
    <definedName name="BExAXXJTKDDLRRG0YNJZ27IIY0CH" localSheetId="64" hidden="1">Addn [19]Info!$B$102:$T$211</definedName>
    <definedName name="BExAXXJTKDDLRRG0YNJZ27IIY0CH" localSheetId="65" hidden="1">Addn [19]Info!$B$102:$T$211</definedName>
    <definedName name="BExAXXJTKDDLRRG0YNJZ27IIY0CH" localSheetId="66" hidden="1">Addn [19]Info!$B$102:$T$211</definedName>
    <definedName name="BExAXXJTKDDLRRG0YNJZ27IIY0CH" localSheetId="67" hidden="1">Addn [19]Info!$B$102:$T$211</definedName>
    <definedName name="BExAXXJTKDDLRRG0YNJZ27IIY0CH" hidden="1">Addn [19]Info!$B$102:$T$211</definedName>
    <definedName name="BExAY1W8CE9P3MQIAPX8VJEG5NVW" hidden="1">#REF!</definedName>
    <definedName name="BExAYAFTOFMR1YIYU7IUFOYRNV62" localSheetId="64" hidden="1">Addn [19]Info!$B$100:$T$208</definedName>
    <definedName name="BExAYAFTOFMR1YIYU7IUFOYRNV62" localSheetId="65" hidden="1">Addn [19]Info!$B$100:$T$208</definedName>
    <definedName name="BExAYAFTOFMR1YIYU7IUFOYRNV62" localSheetId="66" hidden="1">Addn [19]Info!$B$100:$T$208</definedName>
    <definedName name="BExAYAFTOFMR1YIYU7IUFOYRNV62" localSheetId="67" hidden="1">Addn [19]Info!$B$100:$T$208</definedName>
    <definedName name="BExAYAFTOFMR1YIYU7IUFOYRNV62" hidden="1">Addn [19]Info!$B$100:$T$208</definedName>
    <definedName name="BExAYMVHP7W93W3JTZL9H6BYQM61" localSheetId="64" hidden="1">Addn [19]Info!$B$13:$T$26</definedName>
    <definedName name="BExAYMVHP7W93W3JTZL9H6BYQM61" localSheetId="65" hidden="1">Addn [19]Info!$B$13:$T$26</definedName>
    <definedName name="BExAYMVHP7W93W3JTZL9H6BYQM61" localSheetId="66" hidden="1">Addn [19]Info!$B$13:$T$26</definedName>
    <definedName name="BExAYMVHP7W93W3JTZL9H6BYQM61" localSheetId="67" hidden="1">Addn [19]Info!$B$13:$T$26</definedName>
    <definedName name="BExAYMVHP7W93W3JTZL9H6BYQM61" hidden="1">Addn [19]Info!$B$13:$T$26</definedName>
    <definedName name="BExAYPVEB4OPFNAISBTOWTRBP8VX" localSheetId="64" hidden="1">'Order 864-4'!sdge Func [21]Area!$A$5:$B$5</definedName>
    <definedName name="BExAYPVEB4OPFNAISBTOWTRBP8VX" localSheetId="65" hidden="1">'Order 864-4'!sdge Func [21]Area!$A$5:$B$5</definedName>
    <definedName name="BExAYPVEB4OPFNAISBTOWTRBP8VX" localSheetId="66" hidden="1">'Order 864-4'!sdge Func [21]Area!$A$5:$B$5</definedName>
    <definedName name="BExAYPVEB4OPFNAISBTOWTRBP8VX" localSheetId="67" hidden="1">'Order 864-4'!sdge Func [21]Area!$A$5:$B$5</definedName>
    <definedName name="BExAYPVEB4OPFNAISBTOWTRBP8VX" hidden="1">'Order 864-4'!sdge Func [21]Area!$A$5:$B$5</definedName>
    <definedName name="BExB03RSQON10JAWO2328LAW1MKE" localSheetId="64" hidden="1">SEU Func [21]Area!$D$6:$E$6</definedName>
    <definedName name="BExB03RSQON10JAWO2328LAW1MKE" localSheetId="65" hidden="1">SEU Func [21]Area!$D$6:$E$6</definedName>
    <definedName name="BExB03RSQON10JAWO2328LAW1MKE" localSheetId="66" hidden="1">SEU Func [21]Area!$D$6:$E$6</definedName>
    <definedName name="BExB03RSQON10JAWO2328LAW1MKE" localSheetId="67" hidden="1">SEU Func [21]Area!$D$6:$E$6</definedName>
    <definedName name="BExB03RSQON10JAWO2328LAW1MKE" hidden="1">SEU Func [21]Area!$D$6:$E$6</definedName>
    <definedName name="BExB072HB427FBTZFTA92PWX0YQ9" localSheetId="64" hidden="1">Addn [19]Info!$B$27:$T$38</definedName>
    <definedName name="BExB072HB427FBTZFTA92PWX0YQ9" localSheetId="65" hidden="1">Addn [19]Info!$B$27:$T$38</definedName>
    <definedName name="BExB072HB427FBTZFTA92PWX0YQ9" localSheetId="66" hidden="1">Addn [19]Info!$B$27:$T$38</definedName>
    <definedName name="BExB072HB427FBTZFTA92PWX0YQ9" localSheetId="67" hidden="1">Addn [19]Info!$B$27:$T$38</definedName>
    <definedName name="BExB072HB427FBTZFTA92PWX0YQ9" hidden="1">Addn [19]Info!$B$27:$T$38</definedName>
    <definedName name="BExB0CRHCO9ULDDSTT7DMTT05RT9" localSheetId="64" hidden="1">Addn [19]Info!$B$79:$T$101</definedName>
    <definedName name="BExB0CRHCO9ULDDSTT7DMTT05RT9" localSheetId="65" hidden="1">Addn [19]Info!$B$79:$T$101</definedName>
    <definedName name="BExB0CRHCO9ULDDSTT7DMTT05RT9" localSheetId="66" hidden="1">Addn [19]Info!$B$79:$T$101</definedName>
    <definedName name="BExB0CRHCO9ULDDSTT7DMTT05RT9" localSheetId="67" hidden="1">Addn [19]Info!$B$79:$T$101</definedName>
    <definedName name="BExB0CRHCO9ULDDSTT7DMTT05RT9" hidden="1">Addn [19]Info!$B$79:$T$101</definedName>
    <definedName name="BExB0GIADY00FT7NXSNF175LJJ3Y" localSheetId="64" hidden="1">Addn [19]Info!$B$212:$T$215</definedName>
    <definedName name="BExB0GIADY00FT7NXSNF175LJJ3Y" localSheetId="65" hidden="1">Addn [19]Info!$B$212:$T$215</definedName>
    <definedName name="BExB0GIADY00FT7NXSNF175LJJ3Y" localSheetId="66" hidden="1">Addn [19]Info!$B$212:$T$215</definedName>
    <definedName name="BExB0GIADY00FT7NXSNF175LJJ3Y" localSheetId="67" hidden="1">Addn [19]Info!$B$212:$T$215</definedName>
    <definedName name="BExB0GIADY00FT7NXSNF175LJJ3Y" hidden="1">Addn [19]Info!$B$212:$T$215</definedName>
    <definedName name="BExB0LGCWVXLFI71FVWXDKJA49PH" localSheetId="64" hidden="1">Addn [19]Info!$B$71:$T$78</definedName>
    <definedName name="BExB0LGCWVXLFI71FVWXDKJA49PH" localSheetId="65" hidden="1">Addn [19]Info!$B$71:$T$78</definedName>
    <definedName name="BExB0LGCWVXLFI71FVWXDKJA49PH" localSheetId="66" hidden="1">Addn [19]Info!$B$71:$T$78</definedName>
    <definedName name="BExB0LGCWVXLFI71FVWXDKJA49PH" localSheetId="67" hidden="1">Addn [19]Info!$B$71:$T$78</definedName>
    <definedName name="BExB0LGCWVXLFI71FVWXDKJA49PH" hidden="1">Addn [19]Info!$B$71:$T$78</definedName>
    <definedName name="BExB0WOWQSN1F679LTDEFHU5W26B" localSheetId="64" hidden="1">Addn [19]Info!$B$27:$T$38</definedName>
    <definedName name="BExB0WOWQSN1F679LTDEFHU5W26B" localSheetId="65" hidden="1">Addn [19]Info!$B$27:$T$38</definedName>
    <definedName name="BExB0WOWQSN1F679LTDEFHU5W26B" localSheetId="66" hidden="1">Addn [19]Info!$B$27:$T$38</definedName>
    <definedName name="BExB0WOWQSN1F679LTDEFHU5W26B" localSheetId="67" hidden="1">Addn [19]Info!$B$27:$T$38</definedName>
    <definedName name="BExB0WOWQSN1F679LTDEFHU5W26B" hidden="1">Addn [19]Info!$B$27:$T$38</definedName>
    <definedName name="BExB19KVAYD32NCCJV4ZP4JXKH5S" hidden="1">#REF!</definedName>
    <definedName name="BExB1EIYLMVJLP7TLE2RF39QS0MX" hidden="1">#REF!</definedName>
    <definedName name="BExB1EO9KWOLKJHCPTWLRRDESP7G" localSheetId="64" hidden="1">Addn [19]Info!$B$8:$C$9</definedName>
    <definedName name="BExB1EO9KWOLKJHCPTWLRRDESP7G" localSheetId="65" hidden="1">Addn [19]Info!$B$8:$C$9</definedName>
    <definedName name="BExB1EO9KWOLKJHCPTWLRRDESP7G" localSheetId="66" hidden="1">Addn [19]Info!$B$8:$C$9</definedName>
    <definedName name="BExB1EO9KWOLKJHCPTWLRRDESP7G" localSheetId="67" hidden="1">Addn [19]Info!$B$8:$C$9</definedName>
    <definedName name="BExB1EO9KWOLKJHCPTWLRRDESP7G" hidden="1">Addn [19]Info!$B$8:$C$9</definedName>
    <definedName name="BExB1GRT8047FU91FKXXPPVBWVY4" localSheetId="64" hidden="1">SEU Func Area by [23]Driver!$D$12:$E$12</definedName>
    <definedName name="BExB1GRT8047FU91FKXXPPVBWVY4" localSheetId="65" hidden="1">SEU Func Area by [23]Driver!$D$12:$E$12</definedName>
    <definedName name="BExB1GRT8047FU91FKXXPPVBWVY4" localSheetId="66" hidden="1">SEU Func Area by [23]Driver!$D$12:$E$12</definedName>
    <definedName name="BExB1GRT8047FU91FKXXPPVBWVY4" localSheetId="67" hidden="1">SEU Func Area by [23]Driver!$D$12:$E$12</definedName>
    <definedName name="BExB1GRT8047FU91FKXXPPVBWVY4" hidden="1">SEU Func Area by [23]Driver!$D$12:$E$12</definedName>
    <definedName name="BExB1LKGYUXV7YND54V03Z7PCFWG" localSheetId="64" hidden="1">SEU Func Comm by [23]Driver!$D$4:$E$4</definedName>
    <definedName name="BExB1LKGYUXV7YND54V03Z7PCFWG" localSheetId="65" hidden="1">SEU Func Comm by [23]Driver!$D$4:$E$4</definedName>
    <definedName name="BExB1LKGYUXV7YND54V03Z7PCFWG" localSheetId="66" hidden="1">SEU Func Comm by [23]Driver!$D$4:$E$4</definedName>
    <definedName name="BExB1LKGYUXV7YND54V03Z7PCFWG" localSheetId="67" hidden="1">SEU Func Comm by [23]Driver!$D$4:$E$4</definedName>
    <definedName name="BExB1LKGYUXV7YND54V03Z7PCFWG" hidden="1">SEU Func Comm by [23]Driver!$D$4:$E$4</definedName>
    <definedName name="BExB1VB0MPHLR3SDA5NV6NV1X49C" localSheetId="64" hidden="1">SEU Driver [24]Cd!$A$11:$B$11</definedName>
    <definedName name="BExB1VB0MPHLR3SDA5NV6NV1X49C" localSheetId="65" hidden="1">SEU Driver [24]Cd!$A$11:$B$11</definedName>
    <definedName name="BExB1VB0MPHLR3SDA5NV6NV1X49C" localSheetId="66" hidden="1">SEU Driver [24]Cd!$A$11:$B$11</definedName>
    <definedName name="BExB1VB0MPHLR3SDA5NV6NV1X49C" localSheetId="67" hidden="1">SEU Driver [24]Cd!$A$11:$B$11</definedName>
    <definedName name="BExB1VB0MPHLR3SDA5NV6NV1X49C" hidden="1">SEU Driver [24]Cd!$A$11:$B$11</definedName>
    <definedName name="BExB2AQT03UGIOC6S1HS02YS0OIN" localSheetId="64" hidden="1">SCG Func [21]Area!$D$9:$E$9</definedName>
    <definedName name="BExB2AQT03UGIOC6S1HS02YS0OIN" localSheetId="65" hidden="1">SCG Func [21]Area!$D$9:$E$9</definedName>
    <definedName name="BExB2AQT03UGIOC6S1HS02YS0OIN" localSheetId="66" hidden="1">SCG Func [21]Area!$D$9:$E$9</definedName>
    <definedName name="BExB2AQT03UGIOC6S1HS02YS0OIN" localSheetId="67" hidden="1">SCG Func [21]Area!$D$9:$E$9</definedName>
    <definedName name="BExB2AQT03UGIOC6S1HS02YS0OIN" hidden="1">SCG Func [21]Area!$D$9:$E$9</definedName>
    <definedName name="BExB2K6JX9SZWRWTCTUMT8KMDHOD" localSheetId="64" hidden="1">SEU Func Comm by [23]Driver!$D$3:$E$3</definedName>
    <definedName name="BExB2K6JX9SZWRWTCTUMT8KMDHOD" localSheetId="65" hidden="1">SEU Func Comm by [23]Driver!$D$3:$E$3</definedName>
    <definedName name="BExB2K6JX9SZWRWTCTUMT8KMDHOD" localSheetId="66" hidden="1">SEU Func Comm by [23]Driver!$D$3:$E$3</definedName>
    <definedName name="BExB2K6JX9SZWRWTCTUMT8KMDHOD" localSheetId="67" hidden="1">SEU Func Comm by [23]Driver!$D$3:$E$3</definedName>
    <definedName name="BExB2K6JX9SZWRWTCTUMT8KMDHOD" hidden="1">SEU Func Comm by [23]Driver!$D$3:$E$3</definedName>
    <definedName name="BExB30O0S6EO45SFV1QSN1Q24LOL" hidden="1">#REF!</definedName>
    <definedName name="BExB30TB59C8G4EC0WEJUHQ4VA39" localSheetId="64" hidden="1">Addn [19]Info!$B$212:$T$215</definedName>
    <definedName name="BExB30TB59C8G4EC0WEJUHQ4VA39" localSheetId="65" hidden="1">Addn [19]Info!$B$212:$T$215</definedName>
    <definedName name="BExB30TB59C8G4EC0WEJUHQ4VA39" localSheetId="66" hidden="1">Addn [19]Info!$B$212:$T$215</definedName>
    <definedName name="BExB30TB59C8G4EC0WEJUHQ4VA39" localSheetId="67" hidden="1">Addn [19]Info!$B$212:$T$215</definedName>
    <definedName name="BExB30TB59C8G4EC0WEJUHQ4VA39" hidden="1">Addn [19]Info!$B$212:$T$215</definedName>
    <definedName name="BExB3EWF1OUNCEWXWPL6HTD45R2Q" localSheetId="64" hidden="1">Financial &amp; Non-[22]Financial!$B$14:$P$108</definedName>
    <definedName name="BExB3EWF1OUNCEWXWPL6HTD45R2Q" localSheetId="65" hidden="1">Financial &amp; Non-[22]Financial!$B$14:$P$108</definedName>
    <definedName name="BExB3EWF1OUNCEWXWPL6HTD45R2Q" localSheetId="66" hidden="1">Financial &amp; Non-[22]Financial!$B$14:$P$108</definedName>
    <definedName name="BExB3EWF1OUNCEWXWPL6HTD45R2Q" localSheetId="67" hidden="1">Financial &amp; Non-[22]Financial!$B$14:$P$108</definedName>
    <definedName name="BExB3EWF1OUNCEWXWPL6HTD45R2Q" hidden="1">Financial &amp; Non-[22]Financial!$B$14:$P$108</definedName>
    <definedName name="BExB3QL8Q7ZK705KJACMI750B1JO" localSheetId="64" hidden="1">Addn [19]Info!$B$217:$T$225</definedName>
    <definedName name="BExB3QL8Q7ZK705KJACMI750B1JO" localSheetId="65" hidden="1">Addn [19]Info!$B$217:$T$225</definedName>
    <definedName name="BExB3QL8Q7ZK705KJACMI750B1JO" localSheetId="66" hidden="1">Addn [19]Info!$B$217:$T$225</definedName>
    <definedName name="BExB3QL8Q7ZK705KJACMI750B1JO" localSheetId="67" hidden="1">Addn [19]Info!$B$217:$T$225</definedName>
    <definedName name="BExB3QL8Q7ZK705KJACMI750B1JO" hidden="1">Addn [19]Info!$B$217:$T$225</definedName>
    <definedName name="BExB3XS637O5LMK5N78CTI3Z0Z5B" hidden="1">#REF!</definedName>
    <definedName name="BExB43MOHQGG9F0TAVNR9GV4HDUC" localSheetId="64" hidden="1">Addn [19]Info!$B$209:$T$215</definedName>
    <definedName name="BExB43MOHQGG9F0TAVNR9GV4HDUC" localSheetId="65" hidden="1">Addn [19]Info!$B$209:$T$215</definedName>
    <definedName name="BExB43MOHQGG9F0TAVNR9GV4HDUC" localSheetId="66" hidden="1">Addn [19]Info!$B$209:$T$215</definedName>
    <definedName name="BExB43MOHQGG9F0TAVNR9GV4HDUC" localSheetId="67" hidden="1">Addn [19]Info!$B$209:$T$215</definedName>
    <definedName name="BExB43MOHQGG9F0TAVNR9GV4HDUC" hidden="1">Addn [19]Info!$B$209:$T$215</definedName>
    <definedName name="BExB49GYU15TD74UV4AOHN1UDRXT" localSheetId="64" hidden="1">SEU Func Area by [23]Driver!$D$10:$E$10</definedName>
    <definedName name="BExB49GYU15TD74UV4AOHN1UDRXT" localSheetId="65" hidden="1">SEU Func Area by [23]Driver!$D$10:$E$10</definedName>
    <definedName name="BExB49GYU15TD74UV4AOHN1UDRXT" localSheetId="66" hidden="1">SEU Func Area by [23]Driver!$D$10:$E$10</definedName>
    <definedName name="BExB49GYU15TD74UV4AOHN1UDRXT" localSheetId="67" hidden="1">SEU Func Area by [23]Driver!$D$10:$E$10</definedName>
    <definedName name="BExB49GYU15TD74UV4AOHN1UDRXT" hidden="1">SEU Func Area by [23]Driver!$D$10:$E$10</definedName>
    <definedName name="BExB5C4TYO1CLQBIZ1ZKBB9LUBUJ" localSheetId="64" hidden="1">Functional [20]Costs!$B$8:$C$9</definedName>
    <definedName name="BExB5C4TYO1CLQBIZ1ZKBB9LUBUJ" localSheetId="65" hidden="1">Functional [20]Costs!$B$8:$C$9</definedName>
    <definedName name="BExB5C4TYO1CLQBIZ1ZKBB9LUBUJ" localSheetId="66" hidden="1">Functional [20]Costs!$B$8:$C$9</definedName>
    <definedName name="BExB5C4TYO1CLQBIZ1ZKBB9LUBUJ" localSheetId="67" hidden="1">Functional [20]Costs!$B$8:$C$9</definedName>
    <definedName name="BExB5C4TYO1CLQBIZ1ZKBB9LUBUJ" hidden="1">Functional [20]Costs!$B$8:$C$9</definedName>
    <definedName name="BExB5DS47CSMB5M7U57GGRRL6RAI" localSheetId="64" hidden="1">Addn [19]Info!$G$11:$G$12</definedName>
    <definedName name="BExB5DS47CSMB5M7U57GGRRL6RAI" localSheetId="65" hidden="1">Addn [19]Info!$G$11:$G$12</definedName>
    <definedName name="BExB5DS47CSMB5M7U57GGRRL6RAI" localSheetId="66" hidden="1">Addn [19]Info!$G$11:$G$12</definedName>
    <definedName name="BExB5DS47CSMB5M7U57GGRRL6RAI" localSheetId="67" hidden="1">Addn [19]Info!$G$11:$G$12</definedName>
    <definedName name="BExB5DS47CSMB5M7U57GGRRL6RAI" hidden="1">Addn [19]Info!$G$11:$G$12</definedName>
    <definedName name="BExB5GRZ48PZ0X03WTTZUHM5V6N7" localSheetId="64" hidden="1">'Order 864-4'!sdge Func [21]Area!$A$3:$B$3</definedName>
    <definedName name="BExB5GRZ48PZ0X03WTTZUHM5V6N7" localSheetId="65" hidden="1">'Order 864-4'!sdge Func [21]Area!$A$3:$B$3</definedName>
    <definedName name="BExB5GRZ48PZ0X03WTTZUHM5V6N7" localSheetId="66" hidden="1">'Order 864-4'!sdge Func [21]Area!$A$3:$B$3</definedName>
    <definedName name="BExB5GRZ48PZ0X03WTTZUHM5V6N7" localSheetId="67" hidden="1">'Order 864-4'!sdge Func [21]Area!$A$3:$B$3</definedName>
    <definedName name="BExB5GRZ48PZ0X03WTTZUHM5V6N7" hidden="1">'Order 864-4'!sdge Func [21]Area!$A$3:$B$3</definedName>
    <definedName name="BExB5HOC7YR7B7UZUQJFO3AMX3Z7" localSheetId="64" hidden="1">Addn [19]Info!$B$27:$T$38</definedName>
    <definedName name="BExB5HOC7YR7B7UZUQJFO3AMX3Z7" localSheetId="65" hidden="1">Addn [19]Info!$B$27:$T$38</definedName>
    <definedName name="BExB5HOC7YR7B7UZUQJFO3AMX3Z7" localSheetId="66" hidden="1">Addn [19]Info!$B$27:$T$38</definedName>
    <definedName name="BExB5HOC7YR7B7UZUQJFO3AMX3Z7" localSheetId="67" hidden="1">Addn [19]Info!$B$27:$T$38</definedName>
    <definedName name="BExB5HOC7YR7B7UZUQJFO3AMX3Z7" hidden="1">Addn [19]Info!$B$27:$T$38</definedName>
    <definedName name="BExB7JUQKW1TSF1EMURW4N49BPW8" localSheetId="64" hidden="1">SEU Func [21]Area!$D$4:$E$4</definedName>
    <definedName name="BExB7JUQKW1TSF1EMURW4N49BPW8" localSheetId="65" hidden="1">SEU Func [21]Area!$D$4:$E$4</definedName>
    <definedName name="BExB7JUQKW1TSF1EMURW4N49BPW8" localSheetId="66" hidden="1">SEU Func [21]Area!$D$4:$E$4</definedName>
    <definedName name="BExB7JUQKW1TSF1EMURW4N49BPW8" localSheetId="67" hidden="1">SEU Func [21]Area!$D$4:$E$4</definedName>
    <definedName name="BExB7JUQKW1TSF1EMURW4N49BPW8" hidden="1">SEU Func [21]Area!$D$4:$E$4</definedName>
    <definedName name="BExB7XSCGB3ICZZXK5GGNRCZGO1R" localSheetId="64" hidden="1">Functional [20]Costs!$B$7:$C$7</definedName>
    <definedName name="BExB7XSCGB3ICZZXK5GGNRCZGO1R" localSheetId="65" hidden="1">Functional [20]Costs!$B$7:$C$7</definedName>
    <definedName name="BExB7XSCGB3ICZZXK5GGNRCZGO1R" localSheetId="66" hidden="1">Functional [20]Costs!$B$7:$C$7</definedName>
    <definedName name="BExB7XSCGB3ICZZXK5GGNRCZGO1R" localSheetId="67" hidden="1">Functional [20]Costs!$B$7:$C$7</definedName>
    <definedName name="BExB7XSCGB3ICZZXK5GGNRCZGO1R" hidden="1">Functional [20]Costs!$B$7:$C$7</definedName>
    <definedName name="BExB82KZZ20HGQ8ZWDI6NN7B7LP3" localSheetId="64" hidden="1">Addn [19]Info!$B$14:$U$153</definedName>
    <definedName name="BExB82KZZ20HGQ8ZWDI6NN7B7LP3" localSheetId="65" hidden="1">Addn [19]Info!$B$14:$U$153</definedName>
    <definedName name="BExB82KZZ20HGQ8ZWDI6NN7B7LP3" localSheetId="66" hidden="1">Addn [19]Info!$B$14:$U$153</definedName>
    <definedName name="BExB82KZZ20HGQ8ZWDI6NN7B7LP3" localSheetId="67" hidden="1">Addn [19]Info!$B$14:$U$153</definedName>
    <definedName name="BExB82KZZ20HGQ8ZWDI6NN7B7LP3" hidden="1">Addn [19]Info!$B$14:$U$153</definedName>
    <definedName name="BExB842YTBKTN3J0DAZ8G2FRLGZA" localSheetId="64" hidden="1">SCG Func [21]Area!$A$9:$B$9</definedName>
    <definedName name="BExB842YTBKTN3J0DAZ8G2FRLGZA" localSheetId="65" hidden="1">SCG Func [21]Area!$A$9:$B$9</definedName>
    <definedName name="BExB842YTBKTN3J0DAZ8G2FRLGZA" localSheetId="66" hidden="1">SCG Func [21]Area!$A$9:$B$9</definedName>
    <definedName name="BExB842YTBKTN3J0DAZ8G2FRLGZA" localSheetId="67" hidden="1">SCG Func [21]Area!$A$9:$B$9</definedName>
    <definedName name="BExB842YTBKTN3J0DAZ8G2FRLGZA" hidden="1">SCG Func [21]Area!$A$9:$B$9</definedName>
    <definedName name="BExB8A2R5KAW4ZHD9RTJG7XQBC9Z" localSheetId="64" hidden="1">SEU Driver by Func [21]Area!$A$12:$B$12</definedName>
    <definedName name="BExB8A2R5KAW4ZHD9RTJG7XQBC9Z" localSheetId="65" hidden="1">SEU Driver by Func [21]Area!$A$12:$B$12</definedName>
    <definedName name="BExB8A2R5KAW4ZHD9RTJG7XQBC9Z" localSheetId="66" hidden="1">SEU Driver by Func [21]Area!$A$12:$B$12</definedName>
    <definedName name="BExB8A2R5KAW4ZHD9RTJG7XQBC9Z" localSheetId="67" hidden="1">SEU Driver by Func [21]Area!$A$12:$B$12</definedName>
    <definedName name="BExB8A2R5KAW4ZHD9RTJG7XQBC9Z" hidden="1">SEU Driver by Func [21]Area!$A$12:$B$12</definedName>
    <definedName name="BExB9DSAVBYJB0UFO37L4UPOIA9D" localSheetId="64" hidden="1">Addn [19]Info!$B$27:$T$38</definedName>
    <definedName name="BExB9DSAVBYJB0UFO37L4UPOIA9D" localSheetId="65" hidden="1">Addn [19]Info!$B$27:$T$38</definedName>
    <definedName name="BExB9DSAVBYJB0UFO37L4UPOIA9D" localSheetId="66" hidden="1">Addn [19]Info!$B$27:$T$38</definedName>
    <definedName name="BExB9DSAVBYJB0UFO37L4UPOIA9D" localSheetId="67" hidden="1">Addn [19]Info!$B$27:$T$38</definedName>
    <definedName name="BExB9DSAVBYJB0UFO37L4UPOIA9D" hidden="1">Addn [19]Info!$B$27:$T$38</definedName>
    <definedName name="BExB9J6IXISS1DDVV1O9QAR83KUM" localSheetId="64" hidden="1">Addn [19]Info!$B$212:$T$215</definedName>
    <definedName name="BExB9J6IXISS1DDVV1O9QAR83KUM" localSheetId="65" hidden="1">Addn [19]Info!$B$212:$T$215</definedName>
    <definedName name="BExB9J6IXISS1DDVV1O9QAR83KUM" localSheetId="66" hidden="1">Addn [19]Info!$B$212:$T$215</definedName>
    <definedName name="BExB9J6IXISS1DDVV1O9QAR83KUM" localSheetId="67" hidden="1">Addn [19]Info!$B$212:$T$215</definedName>
    <definedName name="BExB9J6IXISS1DDVV1O9QAR83KUM" hidden="1">Addn [19]Info!$B$212:$T$215</definedName>
    <definedName name="BExBA09J0XCIK4F6DIN33HWB83VZ" localSheetId="64" hidden="1">Addn [19]Info!$B$4:$B$5</definedName>
    <definedName name="BExBA09J0XCIK4F6DIN33HWB83VZ" localSheetId="65" hidden="1">Addn [19]Info!$B$4:$B$5</definedName>
    <definedName name="BExBA09J0XCIK4F6DIN33HWB83VZ" localSheetId="66" hidden="1">Addn [19]Info!$B$4:$B$5</definedName>
    <definedName name="BExBA09J0XCIK4F6DIN33HWB83VZ" localSheetId="67" hidden="1">Addn [19]Info!$B$4:$B$5</definedName>
    <definedName name="BExBA09J0XCIK4F6DIN33HWB83VZ" hidden="1">Addn [19]Info!$B$4:$B$5</definedName>
    <definedName name="BExBBFD1NS7S1R4UT1X0FC1V0IE6" localSheetId="64" hidden="1">Financial &amp; Non-[22]Financial!$B$135:$P$183</definedName>
    <definedName name="BExBBFD1NS7S1R4UT1X0FC1V0IE6" localSheetId="65" hidden="1">Financial &amp; Non-[22]Financial!$B$135:$P$183</definedName>
    <definedName name="BExBBFD1NS7S1R4UT1X0FC1V0IE6" localSheetId="66" hidden="1">Financial &amp; Non-[22]Financial!$B$135:$P$183</definedName>
    <definedName name="BExBBFD1NS7S1R4UT1X0FC1V0IE6" localSheetId="67" hidden="1">Financial &amp; Non-[22]Financial!$B$135:$P$183</definedName>
    <definedName name="BExBBFD1NS7S1R4UT1X0FC1V0IE6" hidden="1">Financial &amp; Non-[22]Financial!$B$135:$P$183</definedName>
    <definedName name="BExBBW58Z0FWF8SYQVQCKPDQM4V5" hidden="1">#REF!</definedName>
    <definedName name="BExBC0N4KY5AUPHPSP2WYOPQ9BGK" hidden="1">#REF!</definedName>
    <definedName name="BExBC5AACPOLAFEHIH7A39NFVMS9" localSheetId="64" hidden="1">SEU Func Area by [23]Driver!$A$19:$A$20</definedName>
    <definedName name="BExBC5AACPOLAFEHIH7A39NFVMS9" localSheetId="65" hidden="1">SEU Func Area by [23]Driver!$A$19:$A$20</definedName>
    <definedName name="BExBC5AACPOLAFEHIH7A39NFVMS9" localSheetId="66" hidden="1">SEU Func Area by [23]Driver!$A$19:$A$20</definedName>
    <definedName name="BExBC5AACPOLAFEHIH7A39NFVMS9" localSheetId="67" hidden="1">SEU Func Area by [23]Driver!$A$19:$A$20</definedName>
    <definedName name="BExBC5AACPOLAFEHIH7A39NFVMS9" hidden="1">SEU Func Area by [23]Driver!$A$19:$A$20</definedName>
    <definedName name="BExBCC14R9T8Y5BCJ9J6RZ5LAR34" hidden="1">#REF!</definedName>
    <definedName name="BExBCQ49E5ROUT89A7DNPSC88TP2" localSheetId="64" hidden="1">SEU Func [21]Area!$D$28:$E$28</definedName>
    <definedName name="BExBCQ49E5ROUT89A7DNPSC88TP2" localSheetId="65" hidden="1">SEU Func [21]Area!$D$28:$E$28</definedName>
    <definedName name="BExBCQ49E5ROUT89A7DNPSC88TP2" localSheetId="66" hidden="1">SEU Func [21]Area!$D$28:$E$28</definedName>
    <definedName name="BExBCQ49E5ROUT89A7DNPSC88TP2" localSheetId="67" hidden="1">SEU Func [21]Area!$D$28:$E$28</definedName>
    <definedName name="BExBCQ49E5ROUT89A7DNPSC88TP2" hidden="1">SEU Func [21]Area!$D$28:$E$28</definedName>
    <definedName name="BExBCRGQSBNA9SIIV33OWZ9TT8EM" localSheetId="64" hidden="1">Financial &amp; Non-[22]Financial!$B$14:$P$108</definedName>
    <definedName name="BExBCRGQSBNA9SIIV33OWZ9TT8EM" localSheetId="65" hidden="1">Financial &amp; Non-[22]Financial!$B$14:$P$108</definedName>
    <definedName name="BExBCRGQSBNA9SIIV33OWZ9TT8EM" localSheetId="66" hidden="1">Financial &amp; Non-[22]Financial!$B$14:$P$108</definedName>
    <definedName name="BExBCRGQSBNA9SIIV33OWZ9TT8EM" localSheetId="67" hidden="1">Financial &amp; Non-[22]Financial!$B$14:$P$108</definedName>
    <definedName name="BExBCRGQSBNA9SIIV33OWZ9TT8EM" hidden="1">Financial &amp; Non-[22]Financial!$B$14:$P$108</definedName>
    <definedName name="BExBCS2AHW4TXTQK83WN29LWIRQK" localSheetId="64" hidden="1">'Order 864-4'!sdge Func [21]Area!$A$3:$B$3</definedName>
    <definedName name="BExBCS2AHW4TXTQK83WN29LWIRQK" localSheetId="65" hidden="1">'Order 864-4'!sdge Func [21]Area!$A$3:$B$3</definedName>
    <definedName name="BExBCS2AHW4TXTQK83WN29LWIRQK" localSheetId="66" hidden="1">'Order 864-4'!sdge Func [21]Area!$A$3:$B$3</definedName>
    <definedName name="BExBCS2AHW4TXTQK83WN29LWIRQK" localSheetId="67" hidden="1">'Order 864-4'!sdge Func [21]Area!$A$3:$B$3</definedName>
    <definedName name="BExBCS2AHW4TXTQK83WN29LWIRQK" hidden="1">'Order 864-4'!sdge Func [21]Area!$A$3:$B$3</definedName>
    <definedName name="BExBD7NBV33LLYYJZDPWE3JS4YO8" localSheetId="64" hidden="1">Addn [19]Info!$B$102:$T$211</definedName>
    <definedName name="BExBD7NBV33LLYYJZDPWE3JS4YO8" localSheetId="65" hidden="1">Addn [19]Info!$B$102:$T$211</definedName>
    <definedName name="BExBD7NBV33LLYYJZDPWE3JS4YO8" localSheetId="66" hidden="1">Addn [19]Info!$B$102:$T$211</definedName>
    <definedName name="BExBD7NBV33LLYYJZDPWE3JS4YO8" localSheetId="67" hidden="1">Addn [19]Info!$B$102:$T$211</definedName>
    <definedName name="BExBD7NBV33LLYYJZDPWE3JS4YO8" hidden="1">Addn [19]Info!$B$102:$T$211</definedName>
    <definedName name="BExBDGHLEQZH9D2HRC94XCSM8R21" localSheetId="64" hidden="1">Functional [20]Costs!$G$11:$G$12</definedName>
    <definedName name="BExBDGHLEQZH9D2HRC94XCSM8R21" localSheetId="65" hidden="1">Functional [20]Costs!$G$11:$G$12</definedName>
    <definedName name="BExBDGHLEQZH9D2HRC94XCSM8R21" localSheetId="66" hidden="1">Functional [20]Costs!$G$11:$G$12</definedName>
    <definedName name="BExBDGHLEQZH9D2HRC94XCSM8R21" localSheetId="67" hidden="1">Functional [20]Costs!$G$11:$G$12</definedName>
    <definedName name="BExBDGHLEQZH9D2HRC94XCSM8R21" hidden="1">Functional [20]Costs!$G$11:$G$12</definedName>
    <definedName name="BExCREBL0YXLWZKVEV40GLP86ISW" localSheetId="64" hidden="1">Addn [19]Info!$B$8:$C$9</definedName>
    <definedName name="BExCREBL0YXLWZKVEV40GLP86ISW" localSheetId="65" hidden="1">Addn [19]Info!$B$8:$C$9</definedName>
    <definedName name="BExCREBL0YXLWZKVEV40GLP86ISW" localSheetId="66" hidden="1">Addn [19]Info!$B$8:$C$9</definedName>
    <definedName name="BExCREBL0YXLWZKVEV40GLP86ISW" localSheetId="67" hidden="1">Addn [19]Info!$B$8:$C$9</definedName>
    <definedName name="BExCREBL0YXLWZKVEV40GLP86ISW" hidden="1">Addn [19]Info!$B$8:$C$9</definedName>
    <definedName name="BExCSEL4O1O7A8QTADPQK997R2GC" localSheetId="64" hidden="1">'Order 864-4'!sdge Func [21]Area!$D$13:$E$13</definedName>
    <definedName name="BExCSEL4O1O7A8QTADPQK997R2GC" localSheetId="65" hidden="1">'Order 864-4'!sdge Func [21]Area!$D$13:$E$13</definedName>
    <definedName name="BExCSEL4O1O7A8QTADPQK997R2GC" localSheetId="66" hidden="1">'Order 864-4'!sdge Func [21]Area!$D$13:$E$13</definedName>
    <definedName name="BExCSEL4O1O7A8QTADPQK997R2GC" localSheetId="67" hidden="1">'Order 864-4'!sdge Func [21]Area!$D$13:$E$13</definedName>
    <definedName name="BExCSEL4O1O7A8QTADPQK997R2GC" hidden="1">'Order 864-4'!sdge Func [21]Area!$D$13:$E$13</definedName>
    <definedName name="BExCSQKPT6AAP0PXNSIN8X33MNOQ" localSheetId="64" hidden="1">Addn [19]Info!$B$79:$T$101</definedName>
    <definedName name="BExCSQKPT6AAP0PXNSIN8X33MNOQ" localSheetId="65" hidden="1">Addn [19]Info!$B$79:$T$101</definedName>
    <definedName name="BExCSQKPT6AAP0PXNSIN8X33MNOQ" localSheetId="66" hidden="1">Addn [19]Info!$B$79:$T$101</definedName>
    <definedName name="BExCSQKPT6AAP0PXNSIN8X33MNOQ" localSheetId="67" hidden="1">Addn [19]Info!$B$79:$T$101</definedName>
    <definedName name="BExCSQKPT6AAP0PXNSIN8X33MNOQ" hidden="1">Addn [19]Info!$B$79:$T$101</definedName>
    <definedName name="BExCSWV9HBGHLCFOMS18O18TUB3A" localSheetId="64" hidden="1">Addn [19]Info!$B$209:$T$215</definedName>
    <definedName name="BExCSWV9HBGHLCFOMS18O18TUB3A" localSheetId="65" hidden="1">Addn [19]Info!$B$209:$T$215</definedName>
    <definedName name="BExCSWV9HBGHLCFOMS18O18TUB3A" localSheetId="66" hidden="1">Addn [19]Info!$B$209:$T$215</definedName>
    <definedName name="BExCSWV9HBGHLCFOMS18O18TUB3A" localSheetId="67" hidden="1">Addn [19]Info!$B$209:$T$215</definedName>
    <definedName name="BExCSWV9HBGHLCFOMS18O18TUB3A" hidden="1">Addn [19]Info!$B$209:$T$215</definedName>
    <definedName name="BExCTP6SO68GK895SG97OHJ44KJ9" localSheetId="64" hidden="1">Addn [19]Info!$B$73:$T$80</definedName>
    <definedName name="BExCTP6SO68GK895SG97OHJ44KJ9" localSheetId="65" hidden="1">Addn [19]Info!$B$73:$T$80</definedName>
    <definedName name="BExCTP6SO68GK895SG97OHJ44KJ9" localSheetId="66" hidden="1">Addn [19]Info!$B$73:$T$80</definedName>
    <definedName name="BExCTP6SO68GK895SG97OHJ44KJ9" localSheetId="67" hidden="1">Addn [19]Info!$B$73:$T$80</definedName>
    <definedName name="BExCTP6SO68GK895SG97OHJ44KJ9" hidden="1">Addn [19]Info!$B$73:$T$80</definedName>
    <definedName name="BExCUFV4VP0SIARZ6VFX4CSM3H9D" localSheetId="64" hidden="1">Functional [20]Costs!$F$11:$F$12</definedName>
    <definedName name="BExCUFV4VP0SIARZ6VFX4CSM3H9D" localSheetId="65" hidden="1">Functional [20]Costs!$F$11:$F$12</definedName>
    <definedName name="BExCUFV4VP0SIARZ6VFX4CSM3H9D" localSheetId="66" hidden="1">Functional [20]Costs!$F$11:$F$12</definedName>
    <definedName name="BExCUFV4VP0SIARZ6VFX4CSM3H9D" localSheetId="67" hidden="1">Functional [20]Costs!$F$11:$F$12</definedName>
    <definedName name="BExCUFV4VP0SIARZ6VFX4CSM3H9D" hidden="1">Functional [20]Costs!$F$11:$F$12</definedName>
    <definedName name="BExCUH2AJHJRFFT62RFBIXW1D2QI" localSheetId="64" hidden="1">Functional [20]Costs!$F$11:$F$12</definedName>
    <definedName name="BExCUH2AJHJRFFT62RFBIXW1D2QI" localSheetId="65" hidden="1">Functional [20]Costs!$F$11:$F$12</definedName>
    <definedName name="BExCUH2AJHJRFFT62RFBIXW1D2QI" localSheetId="66" hidden="1">Functional [20]Costs!$F$11:$F$12</definedName>
    <definedName name="BExCUH2AJHJRFFT62RFBIXW1D2QI" localSheetId="67" hidden="1">Functional [20]Costs!$F$11:$F$12</definedName>
    <definedName name="BExCUH2AJHJRFFT62RFBIXW1D2QI" hidden="1">Functional [20]Costs!$F$11:$F$12</definedName>
    <definedName name="BExCUNSYJS0MXZ5ET8GHRGF8KIY2" localSheetId="64" hidden="1">Functional [20]Costs!$B$8:$C$9</definedName>
    <definedName name="BExCUNSYJS0MXZ5ET8GHRGF8KIY2" localSheetId="65" hidden="1">Functional [20]Costs!$B$8:$C$9</definedName>
    <definedName name="BExCUNSYJS0MXZ5ET8GHRGF8KIY2" localSheetId="66" hidden="1">Functional [20]Costs!$B$8:$C$9</definedName>
    <definedName name="BExCUNSYJS0MXZ5ET8GHRGF8KIY2" localSheetId="67" hidden="1">Functional [20]Costs!$B$8:$C$9</definedName>
    <definedName name="BExCUNSYJS0MXZ5ET8GHRGF8KIY2" hidden="1">Functional [20]Costs!$B$8:$C$9</definedName>
    <definedName name="BExCUSWD0ZI62K3UGX4N1XN89Q1P" localSheetId="64" hidden="1">SEU Driver [24]Cd!$A$10:$B$10</definedName>
    <definedName name="BExCUSWD0ZI62K3UGX4N1XN89Q1P" localSheetId="65" hidden="1">SEU Driver [24]Cd!$A$10:$B$10</definedName>
    <definedName name="BExCUSWD0ZI62K3UGX4N1XN89Q1P" localSheetId="66" hidden="1">SEU Driver [24]Cd!$A$10:$B$10</definedName>
    <definedName name="BExCUSWD0ZI62K3UGX4N1XN89Q1P" localSheetId="67" hidden="1">SEU Driver [24]Cd!$A$10:$B$10</definedName>
    <definedName name="BExCUSWD0ZI62K3UGX4N1XN89Q1P" hidden="1">SEU Driver [24]Cd!$A$10:$B$10</definedName>
    <definedName name="BExCV03BCBUW893TW8JSQSFA881E" localSheetId="64" hidden="1">Functional [20]Costs!$B$14:$T$317</definedName>
    <definedName name="BExCV03BCBUW893TW8JSQSFA881E" localSheetId="65" hidden="1">Functional [20]Costs!$B$14:$T$317</definedName>
    <definedName name="BExCV03BCBUW893TW8JSQSFA881E" localSheetId="66" hidden="1">Functional [20]Costs!$B$14:$T$317</definedName>
    <definedName name="BExCV03BCBUW893TW8JSQSFA881E" localSheetId="67" hidden="1">Functional [20]Costs!$B$14:$T$317</definedName>
    <definedName name="BExCV03BCBUW893TW8JSQSFA881E" hidden="1">Functional [20]Costs!$B$14:$T$317</definedName>
    <definedName name="BExCVFTQ4HN27K1U27PC99JFSWWW" localSheetId="64" hidden="1">Functional [20]Costs!$B$7:$C$7</definedName>
    <definedName name="BExCVFTQ4HN27K1U27PC99JFSWWW" localSheetId="65" hidden="1">Functional [20]Costs!$B$7:$C$7</definedName>
    <definedName name="BExCVFTQ4HN27K1U27PC99JFSWWW" localSheetId="66" hidden="1">Functional [20]Costs!$B$7:$C$7</definedName>
    <definedName name="BExCVFTQ4HN27K1U27PC99JFSWWW" localSheetId="67" hidden="1">Functional [20]Costs!$B$7:$C$7</definedName>
    <definedName name="BExCVFTQ4HN27K1U27PC99JFSWWW" hidden="1">Functional [20]Costs!$B$7:$C$7</definedName>
    <definedName name="BExCWLHH3Q3G7ILX126X41OC9UWW" localSheetId="64" hidden="1">Functional [20]Costs!$B$8:$C$9</definedName>
    <definedName name="BExCWLHH3Q3G7ILX126X41OC9UWW" localSheetId="65" hidden="1">Functional [20]Costs!$B$8:$C$9</definedName>
    <definedName name="BExCWLHH3Q3G7ILX126X41OC9UWW" localSheetId="66" hidden="1">Functional [20]Costs!$B$8:$C$9</definedName>
    <definedName name="BExCWLHH3Q3G7ILX126X41OC9UWW" localSheetId="67" hidden="1">Functional [20]Costs!$B$8:$C$9</definedName>
    <definedName name="BExCWLHH3Q3G7ILX126X41OC9UWW" hidden="1">Functional [20]Costs!$B$8:$C$9</definedName>
    <definedName name="BExCX29OCTHXR81FOAIARU0P0X4X" localSheetId="64" hidden="1">'Order 864-4'!sdge Func [21]Area!$D$5:$E$5</definedName>
    <definedName name="BExCX29OCTHXR81FOAIARU0P0X4X" localSheetId="65" hidden="1">'Order 864-4'!sdge Func [21]Area!$D$5:$E$5</definedName>
    <definedName name="BExCX29OCTHXR81FOAIARU0P0X4X" localSheetId="66" hidden="1">'Order 864-4'!sdge Func [21]Area!$D$5:$E$5</definedName>
    <definedName name="BExCX29OCTHXR81FOAIARU0P0X4X" localSheetId="67" hidden="1">'Order 864-4'!sdge Func [21]Area!$D$5:$E$5</definedName>
    <definedName name="BExCX29OCTHXR81FOAIARU0P0X4X" hidden="1">'Order 864-4'!sdge Func [21]Area!$D$5:$E$5</definedName>
    <definedName name="BExCXCLUKV8FFGMN02TB06QN6BWG" localSheetId="64" hidden="1">SEU Func [21]Area!$D$4:$E$4</definedName>
    <definedName name="BExCXCLUKV8FFGMN02TB06QN6BWG" localSheetId="65" hidden="1">SEU Func [21]Area!$D$4:$E$4</definedName>
    <definedName name="BExCXCLUKV8FFGMN02TB06QN6BWG" localSheetId="66" hidden="1">SEU Func [21]Area!$D$4:$E$4</definedName>
    <definedName name="BExCXCLUKV8FFGMN02TB06QN6BWG" localSheetId="67" hidden="1">SEU Func [21]Area!$D$4:$E$4</definedName>
    <definedName name="BExCXCLUKV8FFGMN02TB06QN6BWG" hidden="1">SEU Func [21]Area!$D$4:$E$4</definedName>
    <definedName name="BExCXYC68R84SJWKHLGHSF3BTT7G" localSheetId="64" hidden="1">SEU Driver by Func [25]Comm!$A$1:$A$1</definedName>
    <definedName name="BExCXYC68R84SJWKHLGHSF3BTT7G" localSheetId="65" hidden="1">SEU Driver by Func [25]Comm!$A$1:$A$1</definedName>
    <definedName name="BExCXYC68R84SJWKHLGHSF3BTT7G" localSheetId="66" hidden="1">SEU Driver by Func [25]Comm!$A$1:$A$1</definedName>
    <definedName name="BExCXYC68R84SJWKHLGHSF3BTT7G" localSheetId="67" hidden="1">SEU Driver by Func [25]Comm!$A$1:$A$1</definedName>
    <definedName name="BExCXYC68R84SJWKHLGHSF3BTT7G" hidden="1">SEU Driver by Func [25]Comm!$A$1:$A$1</definedName>
    <definedName name="BExCY712YSE6GCWJ0AMT3HALNA4X" localSheetId="64" hidden="1">Functional [20]Costs!$B$11:$D$11</definedName>
    <definedName name="BExCY712YSE6GCWJ0AMT3HALNA4X" localSheetId="65" hidden="1">Functional [20]Costs!$B$11:$D$11</definedName>
    <definedName name="BExCY712YSE6GCWJ0AMT3HALNA4X" localSheetId="66" hidden="1">Functional [20]Costs!$B$11:$D$11</definedName>
    <definedName name="BExCY712YSE6GCWJ0AMT3HALNA4X" localSheetId="67" hidden="1">Functional [20]Costs!$B$11:$D$11</definedName>
    <definedName name="BExCY712YSE6GCWJ0AMT3HALNA4X" hidden="1">Functional [20]Costs!$B$11:$D$11</definedName>
    <definedName name="BExCYQCYE5YHOB1TKOHL6B3I27IT" localSheetId="64" hidden="1">Financial &amp; Non-[22]Financial!$B$7:$C$9</definedName>
    <definedName name="BExCYQCYE5YHOB1TKOHL6B3I27IT" localSheetId="65" hidden="1">Financial &amp; Non-[22]Financial!$B$7:$C$9</definedName>
    <definedName name="BExCYQCYE5YHOB1TKOHL6B3I27IT" localSheetId="66" hidden="1">Financial &amp; Non-[22]Financial!$B$7:$C$9</definedName>
    <definedName name="BExCYQCYE5YHOB1TKOHL6B3I27IT" localSheetId="67" hidden="1">Financial &amp; Non-[22]Financial!$B$7:$C$9</definedName>
    <definedName name="BExCYQCYE5YHOB1TKOHL6B3I27IT" hidden="1">Financial &amp; Non-[22]Financial!$B$7:$C$9</definedName>
    <definedName name="BExCYRPFE15L8X3EUVCJNH6I01D9" localSheetId="64" hidden="1">SEU Driver by Func [25]Comm!$A$8:$B$8</definedName>
    <definedName name="BExCYRPFE15L8X3EUVCJNH6I01D9" localSheetId="65" hidden="1">SEU Driver by Func [25]Comm!$A$8:$B$8</definedName>
    <definedName name="BExCYRPFE15L8X3EUVCJNH6I01D9" localSheetId="66" hidden="1">SEU Driver by Func [25]Comm!$A$8:$B$8</definedName>
    <definedName name="BExCYRPFE15L8X3EUVCJNH6I01D9" localSheetId="67" hidden="1">SEU Driver by Func [25]Comm!$A$8:$B$8</definedName>
    <definedName name="BExCYRPFE15L8X3EUVCJNH6I01D9" hidden="1">SEU Driver by Func [25]Comm!$A$8:$B$8</definedName>
    <definedName name="BExCYY5GHFAIPGDZ8HNTGSWV4KQL" localSheetId="64" hidden="1">SCG Func [21]Area!$D$13:$E$13</definedName>
    <definedName name="BExCYY5GHFAIPGDZ8HNTGSWV4KQL" localSheetId="65" hidden="1">SCG Func [21]Area!$D$13:$E$13</definedName>
    <definedName name="BExCYY5GHFAIPGDZ8HNTGSWV4KQL" localSheetId="66" hidden="1">SCG Func [21]Area!$D$13:$E$13</definedName>
    <definedName name="BExCYY5GHFAIPGDZ8HNTGSWV4KQL" localSheetId="67" hidden="1">SCG Func [21]Area!$D$13:$E$13</definedName>
    <definedName name="BExCYY5GHFAIPGDZ8HNTGSWV4KQL" hidden="1">SCG Func [21]Area!$D$13:$E$13</definedName>
    <definedName name="BExCZ5SJSLJTD4LETK6S52CEE8K5" localSheetId="64" hidden="1">SEU Driver by Func [21]Area!$A$14:$B$14</definedName>
    <definedName name="BExCZ5SJSLJTD4LETK6S52CEE8K5" localSheetId="65" hidden="1">SEU Driver by Func [21]Area!$A$14:$B$14</definedName>
    <definedName name="BExCZ5SJSLJTD4LETK6S52CEE8K5" localSheetId="66" hidden="1">SEU Driver by Func [21]Area!$A$14:$B$14</definedName>
    <definedName name="BExCZ5SJSLJTD4LETK6S52CEE8K5" localSheetId="67" hidden="1">SEU Driver by Func [21]Area!$A$14:$B$14</definedName>
    <definedName name="BExCZ5SJSLJTD4LETK6S52CEE8K5" hidden="1">SEU Driver by Func [21]Area!$A$14:$B$14</definedName>
    <definedName name="BExCZODGQ5EQME30RIBVIMU88981" localSheetId="64" hidden="1">Financial &amp; Non-[22]Financial!$G$11:$G$12</definedName>
    <definedName name="BExCZODGQ5EQME30RIBVIMU88981" localSheetId="65" hidden="1">Financial &amp; Non-[22]Financial!$G$11:$G$12</definedName>
    <definedName name="BExCZODGQ5EQME30RIBVIMU88981" localSheetId="66" hidden="1">Financial &amp; Non-[22]Financial!$G$11:$G$12</definedName>
    <definedName name="BExCZODGQ5EQME30RIBVIMU88981" localSheetId="67" hidden="1">Financial &amp; Non-[22]Financial!$G$11:$G$12</definedName>
    <definedName name="BExCZODGQ5EQME30RIBVIMU88981" hidden="1">Financial &amp; Non-[22]Financial!$G$11:$G$12</definedName>
    <definedName name="BExD049C027P55BCRTWO9K40MDXC" localSheetId="64" hidden="1">Financial &amp; Non-[22]Financial!$B$131:$P$154</definedName>
    <definedName name="BExD049C027P55BCRTWO9K40MDXC" localSheetId="65" hidden="1">Financial &amp; Non-[22]Financial!$B$131:$P$154</definedName>
    <definedName name="BExD049C027P55BCRTWO9K40MDXC" localSheetId="66" hidden="1">Financial &amp; Non-[22]Financial!$B$131:$P$154</definedName>
    <definedName name="BExD049C027P55BCRTWO9K40MDXC" localSheetId="67" hidden="1">Financial &amp; Non-[22]Financial!$B$131:$P$154</definedName>
    <definedName name="BExD049C027P55BCRTWO9K40MDXC" hidden="1">Financial &amp; Non-[22]Financial!$B$131:$P$154</definedName>
    <definedName name="BExD04PEPBEQQX4RZ6C0WVALBV9W" localSheetId="64" hidden="1">SEU Driver [24]Cd!$A$6:$B$6</definedName>
    <definedName name="BExD04PEPBEQQX4RZ6C0WVALBV9W" localSheetId="65" hidden="1">SEU Driver [24]Cd!$A$6:$B$6</definedName>
    <definedName name="BExD04PEPBEQQX4RZ6C0WVALBV9W" localSheetId="66" hidden="1">SEU Driver [24]Cd!$A$6:$B$6</definedName>
    <definedName name="BExD04PEPBEQQX4RZ6C0WVALBV9W" localSheetId="67" hidden="1">SEU Driver [24]Cd!$A$6:$B$6</definedName>
    <definedName name="BExD04PEPBEQQX4RZ6C0WVALBV9W" hidden="1">SEU Driver [24]Cd!$A$6:$B$6</definedName>
    <definedName name="BExD0P35ITFSLDJ85I2S2XLI9D02" localSheetId="64" hidden="1">Addn [19]Info!$B$79:$T$101</definedName>
    <definedName name="BExD0P35ITFSLDJ85I2S2XLI9D02" localSheetId="65" hidden="1">Addn [19]Info!$B$79:$T$101</definedName>
    <definedName name="BExD0P35ITFSLDJ85I2S2XLI9D02" localSheetId="66" hidden="1">Addn [19]Info!$B$79:$T$101</definedName>
    <definedName name="BExD0P35ITFSLDJ85I2S2XLI9D02" localSheetId="67" hidden="1">Addn [19]Info!$B$79:$T$101</definedName>
    <definedName name="BExD0P35ITFSLDJ85I2S2XLI9D02" hidden="1">Addn [19]Info!$B$79:$T$101</definedName>
    <definedName name="BExD1Z8Q7A8QEJBB3NBLBKV5UWDA" hidden="1">#REF!</definedName>
    <definedName name="BExD2054KGE1BMQV3F8E1TCXKD7K" localSheetId="64" hidden="1">Financial &amp; Non-[22]Financial!$B$14:$P$108</definedName>
    <definedName name="BExD2054KGE1BMQV3F8E1TCXKD7K" localSheetId="65" hidden="1">Financial &amp; Non-[22]Financial!$B$14:$P$108</definedName>
    <definedName name="BExD2054KGE1BMQV3F8E1TCXKD7K" localSheetId="66" hidden="1">Financial &amp; Non-[22]Financial!$B$14:$P$108</definedName>
    <definedName name="BExD2054KGE1BMQV3F8E1TCXKD7K" localSheetId="67" hidden="1">Financial &amp; Non-[22]Financial!$B$14:$P$108</definedName>
    <definedName name="BExD2054KGE1BMQV3F8E1TCXKD7K" hidden="1">Financial &amp; Non-[22]Financial!$B$14:$P$108</definedName>
    <definedName name="BExD24MZ6RCOIW4QM8EBYWBZ3FGX" localSheetId="64" hidden="1">Addn [19]Info!$B$73:$T$80</definedName>
    <definedName name="BExD24MZ6RCOIW4QM8EBYWBZ3FGX" localSheetId="65" hidden="1">Addn [19]Info!$B$73:$T$80</definedName>
    <definedName name="BExD24MZ6RCOIW4QM8EBYWBZ3FGX" localSheetId="66" hidden="1">Addn [19]Info!$B$73:$T$80</definedName>
    <definedName name="BExD24MZ6RCOIW4QM8EBYWBZ3FGX" localSheetId="67" hidden="1">Addn [19]Info!$B$73:$T$80</definedName>
    <definedName name="BExD24MZ6RCOIW4QM8EBYWBZ3FGX" hidden="1">Addn [19]Info!$B$73:$T$80</definedName>
    <definedName name="BExD2PGRAQFQR76TR4M84GCI9TOX" localSheetId="64" hidden="1">SEU Func Comm by [23]Driver!$D$13:$E$13</definedName>
    <definedName name="BExD2PGRAQFQR76TR4M84GCI9TOX" localSheetId="65" hidden="1">SEU Func Comm by [23]Driver!$D$13:$E$13</definedName>
    <definedName name="BExD2PGRAQFQR76TR4M84GCI9TOX" localSheetId="66" hidden="1">SEU Func Comm by [23]Driver!$D$13:$E$13</definedName>
    <definedName name="BExD2PGRAQFQR76TR4M84GCI9TOX" localSheetId="67" hidden="1">SEU Func Comm by [23]Driver!$D$13:$E$13</definedName>
    <definedName name="BExD2PGRAQFQR76TR4M84GCI9TOX" hidden="1">SEU Func Comm by [23]Driver!$D$13:$E$13</definedName>
    <definedName name="BExD345FLWTNWLN5919CGC69OXJS" localSheetId="64" hidden="1">Addn [19]Info!$B$3</definedName>
    <definedName name="BExD345FLWTNWLN5919CGC69OXJS" localSheetId="65" hidden="1">Addn [19]Info!$B$3</definedName>
    <definedName name="BExD345FLWTNWLN5919CGC69OXJS" localSheetId="66" hidden="1">Addn [19]Info!$B$3</definedName>
    <definedName name="BExD345FLWTNWLN5919CGC69OXJS" localSheetId="67" hidden="1">Addn [19]Info!$B$3</definedName>
    <definedName name="BExD345FLWTNWLN5919CGC69OXJS" hidden="1">Addn [19]Info!$B$3</definedName>
    <definedName name="BExD37LGJYVJFID61F08P9GB1FNV" localSheetId="64" hidden="1">SEU Func [21]Area!$A$10:$B$10</definedName>
    <definedName name="BExD37LGJYVJFID61F08P9GB1FNV" localSheetId="65" hidden="1">SEU Func [21]Area!$A$10:$B$10</definedName>
    <definedName name="BExD37LGJYVJFID61F08P9GB1FNV" localSheetId="66" hidden="1">SEU Func [21]Area!$A$10:$B$10</definedName>
    <definedName name="BExD37LGJYVJFID61F08P9GB1FNV" localSheetId="67" hidden="1">SEU Func [21]Area!$A$10:$B$10</definedName>
    <definedName name="BExD37LGJYVJFID61F08P9GB1FNV" hidden="1">SEU Func [21]Area!$A$10:$B$10</definedName>
    <definedName name="BExD3FOR9N7H6TPIKASJH6RB78Y8" localSheetId="64" hidden="1">SEU Driver [24]Cd!$D$10:$E$10</definedName>
    <definedName name="BExD3FOR9N7H6TPIKASJH6RB78Y8" localSheetId="65" hidden="1">SEU Driver [24]Cd!$D$10:$E$10</definedName>
    <definedName name="BExD3FOR9N7H6TPIKASJH6RB78Y8" localSheetId="66" hidden="1">SEU Driver [24]Cd!$D$10:$E$10</definedName>
    <definedName name="BExD3FOR9N7H6TPIKASJH6RB78Y8" localSheetId="67" hidden="1">SEU Driver [24]Cd!$D$10:$E$10</definedName>
    <definedName name="BExD3FOR9N7H6TPIKASJH6RB78Y8" hidden="1">SEU Driver [24]Cd!$D$10:$E$10</definedName>
    <definedName name="BExD3SVHOP1C3T2Z7DH6IBE3P843" localSheetId="64" hidden="1">SEU Func [21]Area!$A$27:$B$27</definedName>
    <definedName name="BExD3SVHOP1C3T2Z7DH6IBE3P843" localSheetId="65" hidden="1">SEU Func [21]Area!$A$27:$B$27</definedName>
    <definedName name="BExD3SVHOP1C3T2Z7DH6IBE3P843" localSheetId="66" hidden="1">SEU Func [21]Area!$A$27:$B$27</definedName>
    <definedName name="BExD3SVHOP1C3T2Z7DH6IBE3P843" localSheetId="67" hidden="1">SEU Func [21]Area!$A$27:$B$27</definedName>
    <definedName name="BExD3SVHOP1C3T2Z7DH6IBE3P843" hidden="1">SEU Func [21]Area!$A$27:$B$27</definedName>
    <definedName name="BExD4UXT6QYCDEFJ4TR5HLDLP5GS" hidden="1">#REF!</definedName>
    <definedName name="BExD50179NSGUGLLUHX045A1AR1I" localSheetId="64" hidden="1">SEU Func [21]Area!$D$25:$E$25</definedName>
    <definedName name="BExD50179NSGUGLLUHX045A1AR1I" localSheetId="65" hidden="1">SEU Func [21]Area!$D$25:$E$25</definedName>
    <definedName name="BExD50179NSGUGLLUHX045A1AR1I" localSheetId="66" hidden="1">SEU Func [21]Area!$D$25:$E$25</definedName>
    <definedName name="BExD50179NSGUGLLUHX045A1AR1I" localSheetId="67" hidden="1">SEU Func [21]Area!$D$25:$E$25</definedName>
    <definedName name="BExD50179NSGUGLLUHX045A1AR1I" hidden="1">SEU Func [21]Area!$D$25:$E$25</definedName>
    <definedName name="BExD5WUM2VOHW0PHHK7UU3C5G4KA" localSheetId="64" hidden="1">Addn [19]Info!$B$7:$C$7</definedName>
    <definedName name="BExD5WUM2VOHW0PHHK7UU3C5G4KA" localSheetId="65" hidden="1">Addn [19]Info!$B$7:$C$7</definedName>
    <definedName name="BExD5WUM2VOHW0PHHK7UU3C5G4KA" localSheetId="66" hidden="1">Addn [19]Info!$B$7:$C$7</definedName>
    <definedName name="BExD5WUM2VOHW0PHHK7UU3C5G4KA" localSheetId="67" hidden="1">Addn [19]Info!$B$7:$C$7</definedName>
    <definedName name="BExD5WUM2VOHW0PHHK7UU3C5G4KA" hidden="1">Addn [19]Info!$B$7:$C$7</definedName>
    <definedName name="BExD6L9V8D6IAI4B3RW8L9XB4E9U" localSheetId="64" hidden="1">Addn [19]Info!$B$39:$T$72</definedName>
    <definedName name="BExD6L9V8D6IAI4B3RW8L9XB4E9U" localSheetId="65" hidden="1">Addn [19]Info!$B$39:$T$72</definedName>
    <definedName name="BExD6L9V8D6IAI4B3RW8L9XB4E9U" localSheetId="66" hidden="1">Addn [19]Info!$B$39:$T$72</definedName>
    <definedName name="BExD6L9V8D6IAI4B3RW8L9XB4E9U" localSheetId="67" hidden="1">Addn [19]Info!$B$39:$T$72</definedName>
    <definedName name="BExD6L9V8D6IAI4B3RW8L9XB4E9U" hidden="1">Addn [19]Info!$B$39:$T$72</definedName>
    <definedName name="BExD6SM96QF45B1K8P5SYGG16HU7" localSheetId="64" hidden="1">Functional [20]Costs!$B$7:$C$7</definedName>
    <definedName name="BExD6SM96QF45B1K8P5SYGG16HU7" localSheetId="65" hidden="1">Functional [20]Costs!$B$7:$C$7</definedName>
    <definedName name="BExD6SM96QF45B1K8P5SYGG16HU7" localSheetId="66" hidden="1">Functional [20]Costs!$B$7:$C$7</definedName>
    <definedName name="BExD6SM96QF45B1K8P5SYGG16HU7" localSheetId="67" hidden="1">Functional [20]Costs!$B$7:$C$7</definedName>
    <definedName name="BExD6SM96QF45B1K8P5SYGG16HU7" hidden="1">Functional [20]Costs!$B$7:$C$7</definedName>
    <definedName name="BExD7ECGTP7A754YQVMXGZ6ODVJW" localSheetId="64" hidden="1">Addn [19]Info!$B$217:$T$225</definedName>
    <definedName name="BExD7ECGTP7A754YQVMXGZ6ODVJW" localSheetId="65" hidden="1">Addn [19]Info!$B$217:$T$225</definedName>
    <definedName name="BExD7ECGTP7A754YQVMXGZ6ODVJW" localSheetId="66" hidden="1">Addn [19]Info!$B$217:$T$225</definedName>
    <definedName name="BExD7ECGTP7A754YQVMXGZ6ODVJW" localSheetId="67" hidden="1">Addn [19]Info!$B$217:$T$225</definedName>
    <definedName name="BExD7ECGTP7A754YQVMXGZ6ODVJW" hidden="1">Addn [19]Info!$B$217:$T$225</definedName>
    <definedName name="BExD7MFRXGJ499ABP7FXYAGDBVBF" localSheetId="64" hidden="1">SEU Func Area by [23]Driver!$A$10:$B$10</definedName>
    <definedName name="BExD7MFRXGJ499ABP7FXYAGDBVBF" localSheetId="65" hidden="1">SEU Func Area by [23]Driver!$A$10:$B$10</definedName>
    <definedName name="BExD7MFRXGJ499ABP7FXYAGDBVBF" localSheetId="66" hidden="1">SEU Func Area by [23]Driver!$A$10:$B$10</definedName>
    <definedName name="BExD7MFRXGJ499ABP7FXYAGDBVBF" localSheetId="67" hidden="1">SEU Func Area by [23]Driver!$A$10:$B$10</definedName>
    <definedName name="BExD7MFRXGJ499ABP7FXYAGDBVBF" hidden="1">SEU Func Area by [23]Driver!$A$10:$B$10</definedName>
    <definedName name="BExD86TI39WBFO32YV2U8JXO98P4" localSheetId="64" hidden="1">SEU Func [21]Area!$A$14:$B$14</definedName>
    <definedName name="BExD86TI39WBFO32YV2U8JXO98P4" localSheetId="65" hidden="1">SEU Func [21]Area!$A$14:$B$14</definedName>
    <definedName name="BExD86TI39WBFO32YV2U8JXO98P4" localSheetId="66" hidden="1">SEU Func [21]Area!$A$14:$B$14</definedName>
    <definedName name="BExD86TI39WBFO32YV2U8JXO98P4" localSheetId="67" hidden="1">SEU Func [21]Area!$A$14:$B$14</definedName>
    <definedName name="BExD86TI39WBFO32YV2U8JXO98P4" hidden="1">SEU Func [21]Area!$A$14:$B$14</definedName>
    <definedName name="BExD948GWQCYXUUZQK0PIOEBV29S" localSheetId="64" hidden="1">Financial &amp; Non-[22]Financial!$B$11:$E$12</definedName>
    <definedName name="BExD948GWQCYXUUZQK0PIOEBV29S" localSheetId="65" hidden="1">Financial &amp; Non-[22]Financial!$B$11:$E$12</definedName>
    <definedName name="BExD948GWQCYXUUZQK0PIOEBV29S" localSheetId="66" hidden="1">Financial &amp; Non-[22]Financial!$B$11:$E$12</definedName>
    <definedName name="BExD948GWQCYXUUZQK0PIOEBV29S" localSheetId="67" hidden="1">Financial &amp; Non-[22]Financial!$B$11:$E$12</definedName>
    <definedName name="BExD948GWQCYXUUZQK0PIOEBV29S" hidden="1">Financial &amp; Non-[22]Financial!$B$11:$E$12</definedName>
    <definedName name="BExDC683UDAXPU8TJ720TDYW01P3" localSheetId="64" hidden="1">Addn [19]Info!$B$71:$T$78</definedName>
    <definedName name="BExDC683UDAXPU8TJ720TDYW01P3" localSheetId="65" hidden="1">Addn [19]Info!$B$71:$T$78</definedName>
    <definedName name="BExDC683UDAXPU8TJ720TDYW01P3" localSheetId="66" hidden="1">Addn [19]Info!$B$71:$T$78</definedName>
    <definedName name="BExDC683UDAXPU8TJ720TDYW01P3" localSheetId="67" hidden="1">Addn [19]Info!$B$71:$T$78</definedName>
    <definedName name="BExDC683UDAXPU8TJ720TDYW01P3" hidden="1">Addn [19]Info!$B$71:$T$78</definedName>
    <definedName name="BExDCS3PZTHRO9F13N38ECDVNS32" localSheetId="64" hidden="1">SCG Func [21]Area!$D$6:$E$6</definedName>
    <definedName name="BExDCS3PZTHRO9F13N38ECDVNS32" localSheetId="65" hidden="1">SCG Func [21]Area!$D$6:$E$6</definedName>
    <definedName name="BExDCS3PZTHRO9F13N38ECDVNS32" localSheetId="66" hidden="1">SCG Func [21]Area!$D$6:$E$6</definedName>
    <definedName name="BExDCS3PZTHRO9F13N38ECDVNS32" localSheetId="67" hidden="1">SCG Func [21]Area!$D$6:$E$6</definedName>
    <definedName name="BExDCS3PZTHRO9F13N38ECDVNS32" hidden="1">SCG Func [21]Area!$D$6:$E$6</definedName>
    <definedName name="BExEPN4D9U6D31SRSQ8GHI9K0EBT" localSheetId="64" hidden="1">Addn [19]Info!$B$3</definedName>
    <definedName name="BExEPN4D9U6D31SRSQ8GHI9K0EBT" localSheetId="65" hidden="1">Addn [19]Info!$B$3</definedName>
    <definedName name="BExEPN4D9U6D31SRSQ8GHI9K0EBT" localSheetId="66" hidden="1">Addn [19]Info!$B$3</definedName>
    <definedName name="BExEPN4D9U6D31SRSQ8GHI9K0EBT" localSheetId="67" hidden="1">Addn [19]Info!$B$3</definedName>
    <definedName name="BExEPN4D9U6D31SRSQ8GHI9K0EBT" hidden="1">Addn [19]Info!$B$3</definedName>
    <definedName name="BExEQ4I6HD9H5DM4DMM6GQ1EMDPK" localSheetId="64" hidden="1">SEU Func Comm by [23]Driver!$A$6:$B$6</definedName>
    <definedName name="BExEQ4I6HD9H5DM4DMM6GQ1EMDPK" localSheetId="65" hidden="1">SEU Func Comm by [23]Driver!$A$6:$B$6</definedName>
    <definedName name="BExEQ4I6HD9H5DM4DMM6GQ1EMDPK" localSheetId="66" hidden="1">SEU Func Comm by [23]Driver!$A$6:$B$6</definedName>
    <definedName name="BExEQ4I6HD9H5DM4DMM6GQ1EMDPK" localSheetId="67" hidden="1">SEU Func Comm by [23]Driver!$A$6:$B$6</definedName>
    <definedName name="BExEQ4I6HD9H5DM4DMM6GQ1EMDPK" hidden="1">SEU Func Comm by [23]Driver!$A$6:$B$6</definedName>
    <definedName name="BExEQPS9BRC55JZ9I5FYCQTKSEJN" localSheetId="64" hidden="1">SEU Func Area by [23]Driver!$D$6:$E$6</definedName>
    <definedName name="BExEQPS9BRC55JZ9I5FYCQTKSEJN" localSheetId="65" hidden="1">SEU Func Area by [23]Driver!$D$6:$E$6</definedName>
    <definedName name="BExEQPS9BRC55JZ9I5FYCQTKSEJN" localSheetId="66" hidden="1">SEU Func Area by [23]Driver!$D$6:$E$6</definedName>
    <definedName name="BExEQPS9BRC55JZ9I5FYCQTKSEJN" localSheetId="67" hidden="1">SEU Func Area by [23]Driver!$D$6:$E$6</definedName>
    <definedName name="BExEQPS9BRC55JZ9I5FYCQTKSEJN" hidden="1">SEU Func Area by [23]Driver!$D$6:$E$6</definedName>
    <definedName name="BExEQRVTCIBYGOUBKNVPTZHMXHFR" localSheetId="64" hidden="1">Addn [19]Info!$B$3</definedName>
    <definedName name="BExEQRVTCIBYGOUBKNVPTZHMXHFR" localSheetId="65" hidden="1">Addn [19]Info!$B$3</definedName>
    <definedName name="BExEQRVTCIBYGOUBKNVPTZHMXHFR" localSheetId="66" hidden="1">Addn [19]Info!$B$3</definedName>
    <definedName name="BExEQRVTCIBYGOUBKNVPTZHMXHFR" localSheetId="67" hidden="1">Addn [19]Info!$B$3</definedName>
    <definedName name="BExEQRVTCIBYGOUBKNVPTZHMXHFR" hidden="1">Addn [19]Info!$B$3</definedName>
    <definedName name="BExERDLXL02M3SL45RHTWJUPCGS8" hidden="1">#REF!</definedName>
    <definedName name="BExERK1VAXZE8JQU29QXCUMOI6E2" hidden="1">#REF!</definedName>
    <definedName name="BExERKYD3HHJGPFDI9EDNNVI2ALK" localSheetId="64" hidden="1">Addn [19]Info!$B$212:$T$215</definedName>
    <definedName name="BExERKYD3HHJGPFDI9EDNNVI2ALK" localSheetId="65" hidden="1">Addn [19]Info!$B$212:$T$215</definedName>
    <definedName name="BExERKYD3HHJGPFDI9EDNNVI2ALK" localSheetId="66" hidden="1">Addn [19]Info!$B$212:$T$215</definedName>
    <definedName name="BExERKYD3HHJGPFDI9EDNNVI2ALK" localSheetId="67" hidden="1">Addn [19]Info!$B$212:$T$215</definedName>
    <definedName name="BExERKYD3HHJGPFDI9EDNNVI2ALK" hidden="1">Addn [19]Info!$B$212:$T$215</definedName>
    <definedName name="BExES2HHMG8HMKDE7EJU3AC0I6BR" localSheetId="64" hidden="1">Financial &amp; Non-[22]Financial!$B$8:$C$9</definedName>
    <definedName name="BExES2HHMG8HMKDE7EJU3AC0I6BR" localSheetId="65" hidden="1">Financial &amp; Non-[22]Financial!$B$8:$C$9</definedName>
    <definedName name="BExES2HHMG8HMKDE7EJU3AC0I6BR" localSheetId="66" hidden="1">Financial &amp; Non-[22]Financial!$B$8:$C$9</definedName>
    <definedName name="BExES2HHMG8HMKDE7EJU3AC0I6BR" localSheetId="67" hidden="1">Financial &amp; Non-[22]Financial!$B$8:$C$9</definedName>
    <definedName name="BExES2HHMG8HMKDE7EJU3AC0I6BR" hidden="1">Financial &amp; Non-[22]Financial!$B$8:$C$9</definedName>
    <definedName name="BExES6U1HSYY1KIDIHTNW3J42ZHS" localSheetId="64" hidden="1">Financial &amp; Non-[22]Financial!$B$186:$P$190</definedName>
    <definedName name="BExES6U1HSYY1KIDIHTNW3J42ZHS" localSheetId="65" hidden="1">Financial &amp; Non-[22]Financial!$B$186:$P$190</definedName>
    <definedName name="BExES6U1HSYY1KIDIHTNW3J42ZHS" localSheetId="66" hidden="1">Financial &amp; Non-[22]Financial!$B$186:$P$190</definedName>
    <definedName name="BExES6U1HSYY1KIDIHTNW3J42ZHS" localSheetId="67" hidden="1">Financial &amp; Non-[22]Financial!$B$186:$P$190</definedName>
    <definedName name="BExES6U1HSYY1KIDIHTNW3J42ZHS" hidden="1">Financial &amp; Non-[22]Financial!$B$186:$P$190</definedName>
    <definedName name="BExESH0UL4KHBDSX39ZAEWSMHVQY" localSheetId="64" hidden="1">Addn [19]Info!$G$11:$G$12</definedName>
    <definedName name="BExESH0UL4KHBDSX39ZAEWSMHVQY" localSheetId="65" hidden="1">Addn [19]Info!$G$11:$G$12</definedName>
    <definedName name="BExESH0UL4KHBDSX39ZAEWSMHVQY" localSheetId="66" hidden="1">Addn [19]Info!$G$11:$G$12</definedName>
    <definedName name="BExESH0UL4KHBDSX39ZAEWSMHVQY" localSheetId="67" hidden="1">Addn [19]Info!$G$11:$G$12</definedName>
    <definedName name="BExESH0UL4KHBDSX39ZAEWSMHVQY" hidden="1">Addn [19]Info!$G$11:$G$12</definedName>
    <definedName name="BExESMV5WEZAC2GDCQ810LXIR0DY" localSheetId="64" hidden="1">SCG Func [21]Area!$A$12:$B$12</definedName>
    <definedName name="BExESMV5WEZAC2GDCQ810LXIR0DY" localSheetId="65" hidden="1">SCG Func [21]Area!$A$12:$B$12</definedName>
    <definedName name="BExESMV5WEZAC2GDCQ810LXIR0DY" localSheetId="66" hidden="1">SCG Func [21]Area!$A$12:$B$12</definedName>
    <definedName name="BExESMV5WEZAC2GDCQ810LXIR0DY" localSheetId="67" hidden="1">SCG Func [21]Area!$A$12:$B$12</definedName>
    <definedName name="BExESMV5WEZAC2GDCQ810LXIR0DY" hidden="1">SCG Func [21]Area!$A$12:$B$12</definedName>
    <definedName name="BExETF6PXKIF0BXNH3KRJ554Y0P6" localSheetId="64" hidden="1">SEU Func Area by [23]Driver!$A$9:$B$9</definedName>
    <definedName name="BExETF6PXKIF0BXNH3KRJ554Y0P6" localSheetId="65" hidden="1">SEU Func Area by [23]Driver!$A$9:$B$9</definedName>
    <definedName name="BExETF6PXKIF0BXNH3KRJ554Y0P6" localSheetId="66" hidden="1">SEU Func Area by [23]Driver!$A$9:$B$9</definedName>
    <definedName name="BExETF6PXKIF0BXNH3KRJ554Y0P6" localSheetId="67" hidden="1">SEU Func Area by [23]Driver!$A$9:$B$9</definedName>
    <definedName name="BExETF6PXKIF0BXNH3KRJ554Y0P6" hidden="1">SEU Func Area by [23]Driver!$A$9:$B$9</definedName>
    <definedName name="BExETT4JKBXWE85124PM89EQ4DRI" localSheetId="64" hidden="1">'Order 864-4'!sdge Func [21]Area!$D$9:$E$9</definedName>
    <definedName name="BExETT4JKBXWE85124PM89EQ4DRI" localSheetId="65" hidden="1">'Order 864-4'!sdge Func [21]Area!$D$9:$E$9</definedName>
    <definedName name="BExETT4JKBXWE85124PM89EQ4DRI" localSheetId="66" hidden="1">'Order 864-4'!sdge Func [21]Area!$D$9:$E$9</definedName>
    <definedName name="BExETT4JKBXWE85124PM89EQ4DRI" localSheetId="67" hidden="1">'Order 864-4'!sdge Func [21]Area!$D$9:$E$9</definedName>
    <definedName name="BExETT4JKBXWE85124PM89EQ4DRI" hidden="1">'Order 864-4'!sdge Func [21]Area!$D$9:$E$9</definedName>
    <definedName name="BExETWVC2ECF85WXYT8IOG6U8U18" hidden="1">#REF!</definedName>
    <definedName name="BExEUJHV8RCKINDDUZ9EKK2116MH" localSheetId="64" hidden="1">Addn [19]Info!$B$13:$T$26</definedName>
    <definedName name="BExEUJHV8RCKINDDUZ9EKK2116MH" localSheetId="65" hidden="1">Addn [19]Info!$B$13:$T$26</definedName>
    <definedName name="BExEUJHV8RCKINDDUZ9EKK2116MH" localSheetId="66" hidden="1">Addn [19]Info!$B$13:$T$26</definedName>
    <definedName name="BExEUJHV8RCKINDDUZ9EKK2116MH" localSheetId="67" hidden="1">Addn [19]Info!$B$13:$T$26</definedName>
    <definedName name="BExEUJHV8RCKINDDUZ9EKK2116MH" hidden="1">Addn [19]Info!$B$13:$T$26</definedName>
    <definedName name="BExEUK8WG4Z6L2QA4QFT0Z8AITMS" localSheetId="64" hidden="1">Addn [19]Info!$B$212:$T$215</definedName>
    <definedName name="BExEUK8WG4Z6L2QA4QFT0Z8AITMS" localSheetId="65" hidden="1">Addn [19]Info!$B$212:$T$215</definedName>
    <definedName name="BExEUK8WG4Z6L2QA4QFT0Z8AITMS" localSheetId="66" hidden="1">Addn [19]Info!$B$212:$T$215</definedName>
    <definedName name="BExEUK8WG4Z6L2QA4QFT0Z8AITMS" localSheetId="67" hidden="1">Addn [19]Info!$B$212:$T$215</definedName>
    <definedName name="BExEUK8WG4Z6L2QA4QFT0Z8AITMS" hidden="1">Addn [19]Info!$B$212:$T$215</definedName>
    <definedName name="BExEUOAHO8X3MF3DLWEPAW6WVNI0" localSheetId="64" hidden="1">SEU Func Area by [23]Driver!$A$15:$B$15</definedName>
    <definedName name="BExEUOAHO8X3MF3DLWEPAW6WVNI0" localSheetId="65" hidden="1">SEU Func Area by [23]Driver!$A$15:$B$15</definedName>
    <definedName name="BExEUOAHO8X3MF3DLWEPAW6WVNI0" localSheetId="66" hidden="1">SEU Func Area by [23]Driver!$A$15:$B$15</definedName>
    <definedName name="BExEUOAHO8X3MF3DLWEPAW6WVNI0" localSheetId="67" hidden="1">SEU Func Area by [23]Driver!$A$15:$B$15</definedName>
    <definedName name="BExEUOAHO8X3MF3DLWEPAW6WVNI0" hidden="1">SEU Func Area by [23]Driver!$A$15:$B$15</definedName>
    <definedName name="BExEUZDOS5IW0LBVFJWVEPY4C500" localSheetId="64" hidden="1">Addn [19]Info!$B$27:$T$38</definedName>
    <definedName name="BExEUZDOS5IW0LBVFJWVEPY4C500" localSheetId="65" hidden="1">Addn [19]Info!$B$27:$T$38</definedName>
    <definedName name="BExEUZDOS5IW0LBVFJWVEPY4C500" localSheetId="66" hidden="1">Addn [19]Info!$B$27:$T$38</definedName>
    <definedName name="BExEUZDOS5IW0LBVFJWVEPY4C500" localSheetId="67" hidden="1">Addn [19]Info!$B$27:$T$38</definedName>
    <definedName name="BExEUZDOS5IW0LBVFJWVEPY4C500" hidden="1">Addn [19]Info!$B$27:$T$38</definedName>
    <definedName name="BExEV5Z2G00UNVZN78TCFNX15OKI" localSheetId="64" hidden="1">SEU Func Area by [23]Driver!$A$13:$B$13</definedName>
    <definedName name="BExEV5Z2G00UNVZN78TCFNX15OKI" localSheetId="65" hidden="1">SEU Func Area by [23]Driver!$A$13:$B$13</definedName>
    <definedName name="BExEV5Z2G00UNVZN78TCFNX15OKI" localSheetId="66" hidden="1">SEU Func Area by [23]Driver!$A$13:$B$13</definedName>
    <definedName name="BExEV5Z2G00UNVZN78TCFNX15OKI" localSheetId="67" hidden="1">SEU Func Area by [23]Driver!$A$13:$B$13</definedName>
    <definedName name="BExEV5Z2G00UNVZN78TCFNX15OKI" hidden="1">SEU Func Area by [23]Driver!$A$13:$B$13</definedName>
    <definedName name="BExEVFKDB3I1PGDYRBZ2S7QG9M6W" localSheetId="64" hidden="1">Addn [19]Info!$B$102:$T$211</definedName>
    <definedName name="BExEVFKDB3I1PGDYRBZ2S7QG9M6W" localSheetId="65" hidden="1">Addn [19]Info!$B$102:$T$211</definedName>
    <definedName name="BExEVFKDB3I1PGDYRBZ2S7QG9M6W" localSheetId="66" hidden="1">Addn [19]Info!$B$102:$T$211</definedName>
    <definedName name="BExEVFKDB3I1PGDYRBZ2S7QG9M6W" localSheetId="67" hidden="1">Addn [19]Info!$B$102:$T$211</definedName>
    <definedName name="BExEVFKDB3I1PGDYRBZ2S7QG9M6W" hidden="1">Addn [19]Info!$B$102:$T$211</definedName>
    <definedName name="BExEVG0H7VPEOQHSNR964Y7Q0234" localSheetId="64" hidden="1">Addn [19]Info!$B$217:$T$225</definedName>
    <definedName name="BExEVG0H7VPEOQHSNR964Y7Q0234" localSheetId="65" hidden="1">Addn [19]Info!$B$217:$T$225</definedName>
    <definedName name="BExEVG0H7VPEOQHSNR964Y7Q0234" localSheetId="66" hidden="1">Addn [19]Info!$B$217:$T$225</definedName>
    <definedName name="BExEVG0H7VPEOQHSNR964Y7Q0234" localSheetId="67" hidden="1">Addn [19]Info!$B$217:$T$225</definedName>
    <definedName name="BExEVG0H7VPEOQHSNR964Y7Q0234" hidden="1">Addn [19]Info!$B$217:$T$225</definedName>
    <definedName name="BExEVRZZXQNCUB14WPQ8GA48DQT3" localSheetId="64" hidden="1">Addn [19]Info!$F$11:$F$12</definedName>
    <definedName name="BExEVRZZXQNCUB14WPQ8GA48DQT3" localSheetId="65" hidden="1">Addn [19]Info!$F$11:$F$12</definedName>
    <definedName name="BExEVRZZXQNCUB14WPQ8GA48DQT3" localSheetId="66" hidden="1">Addn [19]Info!$F$11:$F$12</definedName>
    <definedName name="BExEVRZZXQNCUB14WPQ8GA48DQT3" localSheetId="67" hidden="1">Addn [19]Info!$F$11:$F$12</definedName>
    <definedName name="BExEVRZZXQNCUB14WPQ8GA48DQT3" hidden="1">Addn [19]Info!$F$11:$F$12</definedName>
    <definedName name="BExEVXUI6PQXR3D5BE29CJJ6DV2N" localSheetId="64" hidden="1">Functional [20]Costs!$B$3</definedName>
    <definedName name="BExEVXUI6PQXR3D5BE29CJJ6DV2N" localSheetId="65" hidden="1">Functional [20]Costs!$B$3</definedName>
    <definedName name="BExEVXUI6PQXR3D5BE29CJJ6DV2N" localSheetId="66" hidden="1">Functional [20]Costs!$B$3</definedName>
    <definedName name="BExEVXUI6PQXR3D5BE29CJJ6DV2N" localSheetId="67" hidden="1">Functional [20]Costs!$B$3</definedName>
    <definedName name="BExEVXUI6PQXR3D5BE29CJJ6DV2N" hidden="1">Functional [20]Costs!$B$3</definedName>
    <definedName name="BExEWB18OJGAK1WTLGEY7JBB9YYA" localSheetId="64" hidden="1">SEU Func [21]Area!$A$12:$B$12</definedName>
    <definedName name="BExEWB18OJGAK1WTLGEY7JBB9YYA" localSheetId="65" hidden="1">SEU Func [21]Area!$A$12:$B$12</definedName>
    <definedName name="BExEWB18OJGAK1WTLGEY7JBB9YYA" localSheetId="66" hidden="1">SEU Func [21]Area!$A$12:$B$12</definedName>
    <definedName name="BExEWB18OJGAK1WTLGEY7JBB9YYA" localSheetId="67" hidden="1">SEU Func [21]Area!$A$12:$B$12</definedName>
    <definedName name="BExEWB18OJGAK1WTLGEY7JBB9YYA" hidden="1">SEU Func [21]Area!$A$12:$B$12</definedName>
    <definedName name="BExEWKXAR9PKJRKRQI6VK7GAUXR1" hidden="1">#REF!</definedName>
    <definedName name="BExEWM9T10EA58YE3U9SIXKEYV44" localSheetId="64" hidden="1">SEU Func [21]Area!$D$24:$E$24</definedName>
    <definedName name="BExEWM9T10EA58YE3U9SIXKEYV44" localSheetId="65" hidden="1">SEU Func [21]Area!$D$24:$E$24</definedName>
    <definedName name="BExEWM9T10EA58YE3U9SIXKEYV44" localSheetId="66" hidden="1">SEU Func [21]Area!$D$24:$E$24</definedName>
    <definedName name="BExEWM9T10EA58YE3U9SIXKEYV44" localSheetId="67" hidden="1">SEU Func [21]Area!$D$24:$E$24</definedName>
    <definedName name="BExEWM9T10EA58YE3U9SIXKEYV44" hidden="1">SEU Func [21]Area!$D$24:$E$24</definedName>
    <definedName name="BExEXM8E0F2BQDCLAB77JFLQ0PT9" localSheetId="64" hidden="1">Functional [20]Costs!$F$11:$F$12</definedName>
    <definedName name="BExEXM8E0F2BQDCLAB77JFLQ0PT9" localSheetId="65" hidden="1">Functional [20]Costs!$F$11:$F$12</definedName>
    <definedName name="BExEXM8E0F2BQDCLAB77JFLQ0PT9" localSheetId="66" hidden="1">Functional [20]Costs!$F$11:$F$12</definedName>
    <definedName name="BExEXM8E0F2BQDCLAB77JFLQ0PT9" localSheetId="67" hidden="1">Functional [20]Costs!$F$11:$F$12</definedName>
    <definedName name="BExEXM8E0F2BQDCLAB77JFLQ0PT9" hidden="1">Functional [20]Costs!$F$11:$F$12</definedName>
    <definedName name="BExEZ0A8XICFQ6C9HWDCGUHIDXDN" localSheetId="64" hidden="1">SEU Func [21]Area!$A$27:$B$27</definedName>
    <definedName name="BExEZ0A8XICFQ6C9HWDCGUHIDXDN" localSheetId="65" hidden="1">SEU Func [21]Area!$A$27:$B$27</definedName>
    <definedName name="BExEZ0A8XICFQ6C9HWDCGUHIDXDN" localSheetId="66" hidden="1">SEU Func [21]Area!$A$27:$B$27</definedName>
    <definedName name="BExEZ0A8XICFQ6C9HWDCGUHIDXDN" localSheetId="67" hidden="1">SEU Func [21]Area!$A$27:$B$27</definedName>
    <definedName name="BExEZ0A8XICFQ6C9HWDCGUHIDXDN" hidden="1">SEU Func [21]Area!$A$27:$B$27</definedName>
    <definedName name="BExEZ76ENXGOBF5PBXQJ70L9O2PZ" localSheetId="64" hidden="1">SEU Driver [24]Cd!$A$15:$B$15</definedName>
    <definedName name="BExEZ76ENXGOBF5PBXQJ70L9O2PZ" localSheetId="65" hidden="1">SEU Driver [24]Cd!$A$15:$B$15</definedName>
    <definedName name="BExEZ76ENXGOBF5PBXQJ70L9O2PZ" localSheetId="66" hidden="1">SEU Driver [24]Cd!$A$15:$B$15</definedName>
    <definedName name="BExEZ76ENXGOBF5PBXQJ70L9O2PZ" localSheetId="67" hidden="1">SEU Driver [24]Cd!$A$15:$B$15</definedName>
    <definedName name="BExEZ76ENXGOBF5PBXQJ70L9O2PZ" hidden="1">SEU Driver [24]Cd!$A$15:$B$15</definedName>
    <definedName name="BExEZA6AQF951QMNDZITNW6I9YF4" localSheetId="64" hidden="1">SEU Func [21]Area!$A$25:$B$25</definedName>
    <definedName name="BExEZA6AQF951QMNDZITNW6I9YF4" localSheetId="65" hidden="1">SEU Func [21]Area!$A$25:$B$25</definedName>
    <definedName name="BExEZA6AQF951QMNDZITNW6I9YF4" localSheetId="66" hidden="1">SEU Func [21]Area!$A$25:$B$25</definedName>
    <definedName name="BExEZA6AQF951QMNDZITNW6I9YF4" localSheetId="67" hidden="1">SEU Func [21]Area!$A$25:$B$25</definedName>
    <definedName name="BExEZA6AQF951QMNDZITNW6I9YF4" hidden="1">SEU Func [21]Area!$A$25:$B$25</definedName>
    <definedName name="BExEZHTCTFHWIE5X77O7X7BXREQI" localSheetId="64" hidden="1">SCG Func [21]Area!$D$3:$E$3</definedName>
    <definedName name="BExEZHTCTFHWIE5X77O7X7BXREQI" localSheetId="65" hidden="1">SCG Func [21]Area!$D$3:$E$3</definedName>
    <definedName name="BExEZHTCTFHWIE5X77O7X7BXREQI" localSheetId="66" hidden="1">SCG Func [21]Area!$D$3:$E$3</definedName>
    <definedName name="BExEZHTCTFHWIE5X77O7X7BXREQI" localSheetId="67" hidden="1">SCG Func [21]Area!$D$3:$E$3</definedName>
    <definedName name="BExEZHTCTFHWIE5X77O7X7BXREQI" hidden="1">SCG Func [21]Area!$D$3:$E$3</definedName>
    <definedName name="BExEZJGS1LRPE6VTO367I075MALO" localSheetId="64" hidden="1">Addn [19]Info!$B$39:$T$72</definedName>
    <definedName name="BExEZJGS1LRPE6VTO367I075MALO" localSheetId="65" hidden="1">Addn [19]Info!$B$39:$T$72</definedName>
    <definedName name="BExEZJGS1LRPE6VTO367I075MALO" localSheetId="66" hidden="1">Addn [19]Info!$B$39:$T$72</definedName>
    <definedName name="BExEZJGS1LRPE6VTO367I075MALO" localSheetId="67" hidden="1">Addn [19]Info!$B$39:$T$72</definedName>
    <definedName name="BExEZJGS1LRPE6VTO367I075MALO" hidden="1">Addn [19]Info!$B$39:$T$72</definedName>
    <definedName name="BExEZNYMRBM329VJ6BYON8FE3A6P" hidden="1">#REF!</definedName>
    <definedName name="BExF0OISVALZJC3KCPHVSTSPJ06G" localSheetId="64" hidden="1">Addn [19]Info!$B$79:$T$101</definedName>
    <definedName name="BExF0OISVALZJC3KCPHVSTSPJ06G" localSheetId="65" hidden="1">Addn [19]Info!$B$79:$T$101</definedName>
    <definedName name="BExF0OISVALZJC3KCPHVSTSPJ06G" localSheetId="66" hidden="1">Addn [19]Info!$B$79:$T$101</definedName>
    <definedName name="BExF0OISVALZJC3KCPHVSTSPJ06G" localSheetId="67" hidden="1">Addn [19]Info!$B$79:$T$101</definedName>
    <definedName name="BExF0OISVALZJC3KCPHVSTSPJ06G" hidden="1">Addn [19]Info!$B$79:$T$101</definedName>
    <definedName name="BExF1325NS5JVS6VT49CGOE612FK" localSheetId="64" hidden="1">SEU Func [21]Area!$D$15:$E$15</definedName>
    <definedName name="BExF1325NS5JVS6VT49CGOE612FK" localSheetId="65" hidden="1">SEU Func [21]Area!$D$15:$E$15</definedName>
    <definedName name="BExF1325NS5JVS6VT49CGOE612FK" localSheetId="66" hidden="1">SEU Func [21]Area!$D$15:$E$15</definedName>
    <definedName name="BExF1325NS5JVS6VT49CGOE612FK" localSheetId="67" hidden="1">SEU Func [21]Area!$D$15:$E$15</definedName>
    <definedName name="BExF1325NS5JVS6VT49CGOE612FK" hidden="1">SEU Func [21]Area!$D$15:$E$15</definedName>
    <definedName name="BExF1R6P0MN4JZAT3ZF12QGYH74R" localSheetId="64" hidden="1">SCG Func [21]Area!$D$11:$E$11</definedName>
    <definedName name="BExF1R6P0MN4JZAT3ZF12QGYH74R" localSheetId="65" hidden="1">SCG Func [21]Area!$D$11:$E$11</definedName>
    <definedName name="BExF1R6P0MN4JZAT3ZF12QGYH74R" localSheetId="66" hidden="1">SCG Func [21]Area!$D$11:$E$11</definedName>
    <definedName name="BExF1R6P0MN4JZAT3ZF12QGYH74R" localSheetId="67" hidden="1">SCG Func [21]Area!$D$11:$E$11</definedName>
    <definedName name="BExF1R6P0MN4JZAT3ZF12QGYH74R" hidden="1">SCG Func [21]Area!$D$11:$E$11</definedName>
    <definedName name="BExF22Q5GLEZIXJFJ9QNV296EVC9" localSheetId="64" hidden="1">SEU Driver by Func [21]Area!$A$7:$B$7</definedName>
    <definedName name="BExF22Q5GLEZIXJFJ9QNV296EVC9" localSheetId="65" hidden="1">SEU Driver by Func [21]Area!$A$7:$B$7</definedName>
    <definedName name="BExF22Q5GLEZIXJFJ9QNV296EVC9" localSheetId="66" hidden="1">SEU Driver by Func [21]Area!$A$7:$B$7</definedName>
    <definedName name="BExF22Q5GLEZIXJFJ9QNV296EVC9" localSheetId="67" hidden="1">SEU Driver by Func [21]Area!$A$7:$B$7</definedName>
    <definedName name="BExF22Q5GLEZIXJFJ9QNV296EVC9" hidden="1">SEU Driver by Func [21]Area!$A$7:$B$7</definedName>
    <definedName name="BExF2DNW3LPYTH861EFEUJNG7R3Y" localSheetId="64" hidden="1">SEU Func [21]Area!$A$8:$B$8</definedName>
    <definedName name="BExF2DNW3LPYTH861EFEUJNG7R3Y" localSheetId="65" hidden="1">SEU Func [21]Area!$A$8:$B$8</definedName>
    <definedName name="BExF2DNW3LPYTH861EFEUJNG7R3Y" localSheetId="66" hidden="1">SEU Func [21]Area!$A$8:$B$8</definedName>
    <definedName name="BExF2DNW3LPYTH861EFEUJNG7R3Y" localSheetId="67" hidden="1">SEU Func [21]Area!$A$8:$B$8</definedName>
    <definedName name="BExF2DNW3LPYTH861EFEUJNG7R3Y" hidden="1">SEU Func [21]Area!$A$8:$B$8</definedName>
    <definedName name="BExF3H2O11H0RHQ9Q7S28D9I2YFF" localSheetId="64" hidden="1">Functional [20]Costs!$B$31:$T$320</definedName>
    <definedName name="BExF3H2O11H0RHQ9Q7S28D9I2YFF" localSheetId="65" hidden="1">Functional [20]Costs!$B$31:$T$320</definedName>
    <definedName name="BExF3H2O11H0RHQ9Q7S28D9I2YFF" localSheetId="66" hidden="1">Functional [20]Costs!$B$31:$T$320</definedName>
    <definedName name="BExF3H2O11H0RHQ9Q7S28D9I2YFF" localSheetId="67" hidden="1">Functional [20]Costs!$B$31:$T$320</definedName>
    <definedName name="BExF3H2O11H0RHQ9Q7S28D9I2YFF" hidden="1">Functional [20]Costs!$B$31:$T$320</definedName>
    <definedName name="BExF3TYLWVJF9PW2Q562URNI9HS3" localSheetId="64" hidden="1">Addn [19]Info!$B$8:$C$9</definedName>
    <definedName name="BExF3TYLWVJF9PW2Q562URNI9HS3" localSheetId="65" hidden="1">Addn [19]Info!$B$8:$C$9</definedName>
    <definedName name="BExF3TYLWVJF9PW2Q562URNI9HS3" localSheetId="66" hidden="1">Addn [19]Info!$B$8:$C$9</definedName>
    <definedName name="BExF3TYLWVJF9PW2Q562URNI9HS3" localSheetId="67" hidden="1">Addn [19]Info!$B$8:$C$9</definedName>
    <definedName name="BExF3TYLWVJF9PW2Q562URNI9HS3" hidden="1">Addn [19]Info!$B$8:$C$9</definedName>
    <definedName name="BExF3YWJ9AGH6R3FHIC5E2RHLM77" localSheetId="64" hidden="1">SEU Func [21]Area!$A$10:$B$10</definedName>
    <definedName name="BExF3YWJ9AGH6R3FHIC5E2RHLM77" localSheetId="65" hidden="1">SEU Func [21]Area!$A$10:$B$10</definedName>
    <definedName name="BExF3YWJ9AGH6R3FHIC5E2RHLM77" localSheetId="66" hidden="1">SEU Func [21]Area!$A$10:$B$10</definedName>
    <definedName name="BExF3YWJ9AGH6R3FHIC5E2RHLM77" localSheetId="67" hidden="1">SEU Func [21]Area!$A$10:$B$10</definedName>
    <definedName name="BExF3YWJ9AGH6R3FHIC5E2RHLM77" hidden="1">SEU Func [21]Area!$A$10:$B$10</definedName>
    <definedName name="BExF3ZYEVITE9FYW53VPFQQ2F1NW" localSheetId="64" hidden="1">'Order 864-4'!sdge Func [21]Area!$D$3:$E$3</definedName>
    <definedName name="BExF3ZYEVITE9FYW53VPFQQ2F1NW" localSheetId="65" hidden="1">'Order 864-4'!sdge Func [21]Area!$D$3:$E$3</definedName>
    <definedName name="BExF3ZYEVITE9FYW53VPFQQ2F1NW" localSheetId="66" hidden="1">'Order 864-4'!sdge Func [21]Area!$D$3:$E$3</definedName>
    <definedName name="BExF3ZYEVITE9FYW53VPFQQ2F1NW" localSheetId="67" hidden="1">'Order 864-4'!sdge Func [21]Area!$D$3:$E$3</definedName>
    <definedName name="BExF3ZYEVITE9FYW53VPFQQ2F1NW" hidden="1">'Order 864-4'!sdge Func [21]Area!$D$3:$E$3</definedName>
    <definedName name="BExF415J0OXHQZRM64F05WAGOA0A" localSheetId="64" hidden="1">SEU Func Comm by [23]Driver!$A$14:$B$14</definedName>
    <definedName name="BExF415J0OXHQZRM64F05WAGOA0A" localSheetId="65" hidden="1">SEU Func Comm by [23]Driver!$A$14:$B$14</definedName>
    <definedName name="BExF415J0OXHQZRM64F05WAGOA0A" localSheetId="66" hidden="1">SEU Func Comm by [23]Driver!$A$14:$B$14</definedName>
    <definedName name="BExF415J0OXHQZRM64F05WAGOA0A" localSheetId="67" hidden="1">SEU Func Comm by [23]Driver!$A$14:$B$14</definedName>
    <definedName name="BExF415J0OXHQZRM64F05WAGOA0A" hidden="1">SEU Func Comm by [23]Driver!$A$14:$B$14</definedName>
    <definedName name="BExF421YI6V0HJL4LMQMKBC8KI1Z" localSheetId="64" hidden="1">Financial &amp; Non-[22]Financial!$B$7:$C$9</definedName>
    <definedName name="BExF421YI6V0HJL4LMQMKBC8KI1Z" localSheetId="65" hidden="1">Financial &amp; Non-[22]Financial!$B$7:$C$9</definedName>
    <definedName name="BExF421YI6V0HJL4LMQMKBC8KI1Z" localSheetId="66" hidden="1">Financial &amp; Non-[22]Financial!$B$7:$C$9</definedName>
    <definedName name="BExF421YI6V0HJL4LMQMKBC8KI1Z" localSheetId="67" hidden="1">Financial &amp; Non-[22]Financial!$B$7:$C$9</definedName>
    <definedName name="BExF421YI6V0HJL4LMQMKBC8KI1Z" hidden="1">Financial &amp; Non-[22]Financial!$B$7:$C$9</definedName>
    <definedName name="BExF4870SD6GYYBXV19HVKQE7S50" localSheetId="64" hidden="1">Addn [19]Info!$B$4:$B$5</definedName>
    <definedName name="BExF4870SD6GYYBXV19HVKQE7S50" localSheetId="65" hidden="1">Addn [19]Info!$B$4:$B$5</definedName>
    <definedName name="BExF4870SD6GYYBXV19HVKQE7S50" localSheetId="66" hidden="1">Addn [19]Info!$B$4:$B$5</definedName>
    <definedName name="BExF4870SD6GYYBXV19HVKQE7S50" localSheetId="67" hidden="1">Addn [19]Info!$B$4:$B$5</definedName>
    <definedName name="BExF4870SD6GYYBXV19HVKQE7S50" hidden="1">Addn [19]Info!$B$4:$B$5</definedName>
    <definedName name="BExF4JVTKGSB9I6CJ72A7TOZE4CN" localSheetId="64" hidden="1">SEU Driver by Func [25]Comm!$A$5:$B$5</definedName>
    <definedName name="BExF4JVTKGSB9I6CJ72A7TOZE4CN" localSheetId="65" hidden="1">SEU Driver by Func [25]Comm!$A$5:$B$5</definedName>
    <definedName name="BExF4JVTKGSB9I6CJ72A7TOZE4CN" localSheetId="66" hidden="1">SEU Driver by Func [25]Comm!$A$5:$B$5</definedName>
    <definedName name="BExF4JVTKGSB9I6CJ72A7TOZE4CN" localSheetId="67" hidden="1">SEU Driver by Func [25]Comm!$A$5:$B$5</definedName>
    <definedName name="BExF4JVTKGSB9I6CJ72A7TOZE4CN" hidden="1">SEU Driver by Func [25]Comm!$A$5:$B$5</definedName>
    <definedName name="BExF4SQ23FGVM2RD7ROEH120ZOSM" localSheetId="64" hidden="1">Functional [20]Costs!$B$14:$U$317</definedName>
    <definedName name="BExF4SQ23FGVM2RD7ROEH120ZOSM" localSheetId="65" hidden="1">Functional [20]Costs!$B$14:$U$317</definedName>
    <definedName name="BExF4SQ23FGVM2RD7ROEH120ZOSM" localSheetId="66" hidden="1">Functional [20]Costs!$B$14:$U$317</definedName>
    <definedName name="BExF4SQ23FGVM2RD7ROEH120ZOSM" localSheetId="67" hidden="1">Functional [20]Costs!$B$14:$U$317</definedName>
    <definedName name="BExF4SQ23FGVM2RD7ROEH120ZOSM" hidden="1">Functional [20]Costs!$B$14:$U$317</definedName>
    <definedName name="BExF579EMBCCKTQ787NH5YBB9CXI" localSheetId="64" hidden="1">SEU Driver by Func [21]Area!$D$7:$E$7</definedName>
    <definedName name="BExF579EMBCCKTQ787NH5YBB9CXI" localSheetId="65" hidden="1">SEU Driver by Func [21]Area!$D$7:$E$7</definedName>
    <definedName name="BExF579EMBCCKTQ787NH5YBB9CXI" localSheetId="66" hidden="1">SEU Driver by Func [21]Area!$D$7:$E$7</definedName>
    <definedName name="BExF579EMBCCKTQ787NH5YBB9CXI" localSheetId="67" hidden="1">SEU Driver by Func [21]Area!$D$7:$E$7</definedName>
    <definedName name="BExF579EMBCCKTQ787NH5YBB9CXI" hidden="1">SEU Driver by Func [21]Area!$D$7:$E$7</definedName>
    <definedName name="BExF59NQZO044CZ1UDDUUT1GMGGB" localSheetId="64" hidden="1">Addn [19]Info!$B$27:$T$38</definedName>
    <definedName name="BExF59NQZO044CZ1UDDUUT1GMGGB" localSheetId="65" hidden="1">Addn [19]Info!$B$27:$T$38</definedName>
    <definedName name="BExF59NQZO044CZ1UDDUUT1GMGGB" localSheetId="66" hidden="1">Addn [19]Info!$B$27:$T$38</definedName>
    <definedName name="BExF59NQZO044CZ1UDDUUT1GMGGB" localSheetId="67" hidden="1">Addn [19]Info!$B$27:$T$38</definedName>
    <definedName name="BExF59NQZO044CZ1UDDUUT1GMGGB" hidden="1">Addn [19]Info!$B$27:$T$38</definedName>
    <definedName name="BExF5NALJ6KWCBF2J2SJV1RAKIIA" localSheetId="64" hidden="1">'Order 864-4'!sdge Func [21]Area!$A$1:$A$1</definedName>
    <definedName name="BExF5NALJ6KWCBF2J2SJV1RAKIIA" localSheetId="65" hidden="1">'Order 864-4'!sdge Func [21]Area!$A$1:$A$1</definedName>
    <definedName name="BExF5NALJ6KWCBF2J2SJV1RAKIIA" localSheetId="66" hidden="1">'Order 864-4'!sdge Func [21]Area!$A$1:$A$1</definedName>
    <definedName name="BExF5NALJ6KWCBF2J2SJV1RAKIIA" localSheetId="67" hidden="1">'Order 864-4'!sdge Func [21]Area!$A$1:$A$1</definedName>
    <definedName name="BExF5NALJ6KWCBF2J2SJV1RAKIIA" hidden="1">'Order 864-4'!sdge Func [21]Area!$A$1:$A$1</definedName>
    <definedName name="BExF6610V6SPKG6Y40RHAG258JBC" hidden="1">#REF!</definedName>
    <definedName name="BExF6TUPOWY2HNDNPUBPWMXJZVG1" localSheetId="64" hidden="1">Functional [20]Costs!$B$7:$C$7</definedName>
    <definedName name="BExF6TUPOWY2HNDNPUBPWMXJZVG1" localSheetId="65" hidden="1">Functional [20]Costs!$B$7:$C$7</definedName>
    <definedName name="BExF6TUPOWY2HNDNPUBPWMXJZVG1" localSheetId="66" hidden="1">Functional [20]Costs!$B$7:$C$7</definedName>
    <definedName name="BExF6TUPOWY2HNDNPUBPWMXJZVG1" localSheetId="67" hidden="1">Functional [20]Costs!$B$7:$C$7</definedName>
    <definedName name="BExF6TUPOWY2HNDNPUBPWMXJZVG1" hidden="1">Functional [20]Costs!$B$7:$C$7</definedName>
    <definedName name="BExF7AXRCV25ZBTOJ6CA7J6SRJPV" localSheetId="64" hidden="1">Addn [19]Info!$B$14:$T$27</definedName>
    <definedName name="BExF7AXRCV25ZBTOJ6CA7J6SRJPV" localSheetId="65" hidden="1">Addn [19]Info!$B$14:$T$27</definedName>
    <definedName name="BExF7AXRCV25ZBTOJ6CA7J6SRJPV" localSheetId="66" hidden="1">Addn [19]Info!$B$14:$T$27</definedName>
    <definedName name="BExF7AXRCV25ZBTOJ6CA7J6SRJPV" localSheetId="67" hidden="1">Addn [19]Info!$B$14:$T$27</definedName>
    <definedName name="BExF7AXRCV25ZBTOJ6CA7J6SRJPV" hidden="1">Addn [19]Info!$B$14:$T$27</definedName>
    <definedName name="BExF7YREKZ9KNA4NJFZO3ZUQYEKL" localSheetId="64" hidden="1">Functional [20]Costs!$B$8:$C$9</definedName>
    <definedName name="BExF7YREKZ9KNA4NJFZO3ZUQYEKL" localSheetId="65" hidden="1">Functional [20]Costs!$B$8:$C$9</definedName>
    <definedName name="BExF7YREKZ9KNA4NJFZO3ZUQYEKL" localSheetId="66" hidden="1">Functional [20]Costs!$B$8:$C$9</definedName>
    <definedName name="BExF7YREKZ9KNA4NJFZO3ZUQYEKL" localSheetId="67" hidden="1">Functional [20]Costs!$B$8:$C$9</definedName>
    <definedName name="BExF7YREKZ9KNA4NJFZO3ZUQYEKL" hidden="1">Functional [20]Costs!$B$8:$C$9</definedName>
    <definedName name="BExGKN1EQXCDQEHXP2JYQQRYTRWK" localSheetId="64" hidden="1">Addn [19]Info!$B$100:$T$208</definedName>
    <definedName name="BExGKN1EQXCDQEHXP2JYQQRYTRWK" localSheetId="65" hidden="1">Addn [19]Info!$B$100:$T$208</definedName>
    <definedName name="BExGKN1EQXCDQEHXP2JYQQRYTRWK" localSheetId="66" hidden="1">Addn [19]Info!$B$100:$T$208</definedName>
    <definedName name="BExGKN1EQXCDQEHXP2JYQQRYTRWK" localSheetId="67" hidden="1">Addn [19]Info!$B$100:$T$208</definedName>
    <definedName name="BExGKN1EQXCDQEHXP2JYQQRYTRWK" hidden="1">Addn [19]Info!$B$100:$T$208</definedName>
    <definedName name="BExGLHB4SQLGEEKYPK5PCSP8CXIU" localSheetId="64" hidden="1">SEU Func [21]Area!$D$27:$E$27</definedName>
    <definedName name="BExGLHB4SQLGEEKYPK5PCSP8CXIU" localSheetId="65" hidden="1">SEU Func [21]Area!$D$27:$E$27</definedName>
    <definedName name="BExGLHB4SQLGEEKYPK5PCSP8CXIU" localSheetId="66" hidden="1">SEU Func [21]Area!$D$27:$E$27</definedName>
    <definedName name="BExGLHB4SQLGEEKYPK5PCSP8CXIU" localSheetId="67" hidden="1">SEU Func [21]Area!$D$27:$E$27</definedName>
    <definedName name="BExGLHB4SQLGEEKYPK5PCSP8CXIU" hidden="1">SEU Func [21]Area!$D$27:$E$27</definedName>
    <definedName name="BExGLKB1KMG0JUC55WOOFYX0L1QT" localSheetId="64" hidden="1">Financial &amp; Non-[22]Financial!$B$110:$P$133</definedName>
    <definedName name="BExGLKB1KMG0JUC55WOOFYX0L1QT" localSheetId="65" hidden="1">Financial &amp; Non-[22]Financial!$B$110:$P$133</definedName>
    <definedName name="BExGLKB1KMG0JUC55WOOFYX0L1QT" localSheetId="66" hidden="1">Financial &amp; Non-[22]Financial!$B$110:$P$133</definedName>
    <definedName name="BExGLKB1KMG0JUC55WOOFYX0L1QT" localSheetId="67" hidden="1">Financial &amp; Non-[22]Financial!$B$110:$P$133</definedName>
    <definedName name="BExGLKB1KMG0JUC55WOOFYX0L1QT" hidden="1">Financial &amp; Non-[22]Financial!$B$110:$P$133</definedName>
    <definedName name="BExGLQ02ITX09XCPFPXUSEY9X9O6" localSheetId="64" hidden="1">Addn [19]Info!$B$14:$T$27</definedName>
    <definedName name="BExGLQ02ITX09XCPFPXUSEY9X9O6" localSheetId="65" hidden="1">Addn [19]Info!$B$14:$T$27</definedName>
    <definedName name="BExGLQ02ITX09XCPFPXUSEY9X9O6" localSheetId="66" hidden="1">Addn [19]Info!$B$14:$T$27</definedName>
    <definedName name="BExGLQ02ITX09XCPFPXUSEY9X9O6" localSheetId="67" hidden="1">Addn [19]Info!$B$14:$T$27</definedName>
    <definedName name="BExGLQ02ITX09XCPFPXUSEY9X9O6" hidden="1">Addn [19]Info!$B$14:$T$27</definedName>
    <definedName name="BExGLYE4J4L87N4M36NDPS2FTWGP" localSheetId="64" hidden="1">Functional [20]Costs!$B$11:$E$13</definedName>
    <definedName name="BExGLYE4J4L87N4M36NDPS2FTWGP" localSheetId="65" hidden="1">Functional [20]Costs!$B$11:$E$13</definedName>
    <definedName name="BExGLYE4J4L87N4M36NDPS2FTWGP" localSheetId="66" hidden="1">Functional [20]Costs!$B$11:$E$13</definedName>
    <definedName name="BExGLYE4J4L87N4M36NDPS2FTWGP" localSheetId="67" hidden="1">Functional [20]Costs!$B$11:$E$13</definedName>
    <definedName name="BExGLYE4J4L87N4M36NDPS2FTWGP" hidden="1">Functional [20]Costs!$B$11:$E$13</definedName>
    <definedName name="BExGM1OUGUFAEN5JAJ448R6L0DC9" localSheetId="64" hidden="1">SEU Driver [24]Cd!$D$3:$E$3</definedName>
    <definedName name="BExGM1OUGUFAEN5JAJ448R6L0DC9" localSheetId="65" hidden="1">SEU Driver [24]Cd!$D$3:$E$3</definedName>
    <definedName name="BExGM1OUGUFAEN5JAJ448R6L0DC9" localSheetId="66" hidden="1">SEU Driver [24]Cd!$D$3:$E$3</definedName>
    <definedName name="BExGM1OUGUFAEN5JAJ448R6L0DC9" localSheetId="67" hidden="1">SEU Driver [24]Cd!$D$3:$E$3</definedName>
    <definedName name="BExGM1OUGUFAEN5JAJ448R6L0DC9" hidden="1">SEU Driver [24]Cd!$D$3:$E$3</definedName>
    <definedName name="BExGM4OR6LGJ4FDHDF9B4FQLO5VG" hidden="1">#REF!</definedName>
    <definedName name="BExGMMO4PGKI0FCLLW0Y83EE49RL" localSheetId="64" hidden="1">Addn [19]Info!$B$27:$T$38</definedName>
    <definedName name="BExGMMO4PGKI0FCLLW0Y83EE49RL" localSheetId="65" hidden="1">Addn [19]Info!$B$27:$T$38</definedName>
    <definedName name="BExGMMO4PGKI0FCLLW0Y83EE49RL" localSheetId="66" hidden="1">Addn [19]Info!$B$27:$T$38</definedName>
    <definedName name="BExGMMO4PGKI0FCLLW0Y83EE49RL" localSheetId="67" hidden="1">Addn [19]Info!$B$27:$T$38</definedName>
    <definedName name="BExGMMO4PGKI0FCLLW0Y83EE49RL" hidden="1">Addn [19]Info!$B$27:$T$38</definedName>
    <definedName name="BExGMTESDL71HXFF5HGI2UNODRJZ" localSheetId="64" hidden="1">SEU Driver by Func [21]Area!$A$1:$A$1</definedName>
    <definedName name="BExGMTESDL71HXFF5HGI2UNODRJZ" localSheetId="65" hidden="1">SEU Driver by Func [21]Area!$A$1:$A$1</definedName>
    <definedName name="BExGMTESDL71HXFF5HGI2UNODRJZ" localSheetId="66" hidden="1">SEU Driver by Func [21]Area!$A$1:$A$1</definedName>
    <definedName name="BExGMTESDL71HXFF5HGI2UNODRJZ" localSheetId="67" hidden="1">SEU Driver by Func [21]Area!$A$1:$A$1</definedName>
    <definedName name="BExGMTESDL71HXFF5HGI2UNODRJZ" hidden="1">SEU Driver by Func [21]Area!$A$1:$A$1</definedName>
    <definedName name="BExGMVYK8MOJBCT6MO7TFJCQWCB4" localSheetId="64" hidden="1">Addn [19]Info!$B$217:$T$225</definedName>
    <definedName name="BExGMVYK8MOJBCT6MO7TFJCQWCB4" localSheetId="65" hidden="1">Addn [19]Info!$B$217:$T$225</definedName>
    <definedName name="BExGMVYK8MOJBCT6MO7TFJCQWCB4" localSheetId="66" hidden="1">Addn [19]Info!$B$217:$T$225</definedName>
    <definedName name="BExGMVYK8MOJBCT6MO7TFJCQWCB4" localSheetId="67" hidden="1">Addn [19]Info!$B$217:$T$225</definedName>
    <definedName name="BExGMVYK8MOJBCT6MO7TFJCQWCB4" hidden="1">Addn [19]Info!$B$217:$T$225</definedName>
    <definedName name="BExGNLVTUF1UPFTN1H04SGPNRF7J" localSheetId="64" hidden="1">Functional [20]Costs!$B$7:$C$7</definedName>
    <definedName name="BExGNLVTUF1UPFTN1H04SGPNRF7J" localSheetId="65" hidden="1">Functional [20]Costs!$B$7:$C$7</definedName>
    <definedName name="BExGNLVTUF1UPFTN1H04SGPNRF7J" localSheetId="66" hidden="1">Functional [20]Costs!$B$7:$C$7</definedName>
    <definedName name="BExGNLVTUF1UPFTN1H04SGPNRF7J" localSheetId="67" hidden="1">Functional [20]Costs!$B$7:$C$7</definedName>
    <definedName name="BExGNLVTUF1UPFTN1H04SGPNRF7J" hidden="1">Functional [20]Costs!$B$7:$C$7</definedName>
    <definedName name="BExGNW803QVDQPUE9JUS0V7PM9XV" localSheetId="64" hidden="1">Addn [19]Info!$B$7:$C$7</definedName>
    <definedName name="BExGNW803QVDQPUE9JUS0V7PM9XV" localSheetId="65" hidden="1">Addn [19]Info!$B$7:$C$7</definedName>
    <definedName name="BExGNW803QVDQPUE9JUS0V7PM9XV" localSheetId="66" hidden="1">Addn [19]Info!$B$7:$C$7</definedName>
    <definedName name="BExGNW803QVDQPUE9JUS0V7PM9XV" localSheetId="67" hidden="1">Addn [19]Info!$B$7:$C$7</definedName>
    <definedName name="BExGNW803QVDQPUE9JUS0V7PM9XV" hidden="1">Addn [19]Info!$B$7:$C$7</definedName>
    <definedName name="BExGO39MU9M3YRTE728WTLYISKF8" localSheetId="64" hidden="1">Addn [19]Info!$B$71:$T$78</definedName>
    <definedName name="BExGO39MU9M3YRTE728WTLYISKF8" localSheetId="65" hidden="1">Addn [19]Info!$B$71:$T$78</definedName>
    <definedName name="BExGO39MU9M3YRTE728WTLYISKF8" localSheetId="66" hidden="1">Addn [19]Info!$B$71:$T$78</definedName>
    <definedName name="BExGO39MU9M3YRTE728WTLYISKF8" localSheetId="67" hidden="1">Addn [19]Info!$B$71:$T$78</definedName>
    <definedName name="BExGO39MU9M3YRTE728WTLYISKF8" hidden="1">Addn [19]Info!$B$71:$T$78</definedName>
    <definedName name="BExGO9V0UPC4EUV2KNMCLR1LECQ7" localSheetId="64" hidden="1">Addn [19]Info!$B$27:$T$38</definedName>
    <definedName name="BExGO9V0UPC4EUV2KNMCLR1LECQ7" localSheetId="65" hidden="1">Addn [19]Info!$B$27:$T$38</definedName>
    <definedName name="BExGO9V0UPC4EUV2KNMCLR1LECQ7" localSheetId="66" hidden="1">Addn [19]Info!$B$27:$T$38</definedName>
    <definedName name="BExGO9V0UPC4EUV2KNMCLR1LECQ7" localSheetId="67" hidden="1">Addn [19]Info!$B$27:$T$38</definedName>
    <definedName name="BExGO9V0UPC4EUV2KNMCLR1LECQ7" hidden="1">Addn [19]Info!$B$27:$T$38</definedName>
    <definedName name="BExGOBCYYQ32Y05966JGP890LR5P" localSheetId="64" hidden="1">Financial &amp; Non-[22]Financial!$B$14:$P$108</definedName>
    <definedName name="BExGOBCYYQ32Y05966JGP890LR5P" localSheetId="65" hidden="1">Financial &amp; Non-[22]Financial!$B$14:$P$108</definedName>
    <definedName name="BExGOBCYYQ32Y05966JGP890LR5P" localSheetId="66" hidden="1">Financial &amp; Non-[22]Financial!$B$14:$P$108</definedName>
    <definedName name="BExGOBCYYQ32Y05966JGP890LR5P" localSheetId="67" hidden="1">Financial &amp; Non-[22]Financial!$B$14:$P$108</definedName>
    <definedName name="BExGOBCYYQ32Y05966JGP890LR5P" hidden="1">Financial &amp; Non-[22]Financial!$B$14:$P$108</definedName>
    <definedName name="BExGPJ9JSSVOEMUU1M5YPEVFX4NG" localSheetId="64" hidden="1">SEU Driver by Func [21]Area!$A$3:$B$3</definedName>
    <definedName name="BExGPJ9JSSVOEMUU1M5YPEVFX4NG" localSheetId="65" hidden="1">SEU Driver by Func [21]Area!$A$3:$B$3</definedName>
    <definedName name="BExGPJ9JSSVOEMUU1M5YPEVFX4NG" localSheetId="66" hidden="1">SEU Driver by Func [21]Area!$A$3:$B$3</definedName>
    <definedName name="BExGPJ9JSSVOEMUU1M5YPEVFX4NG" localSheetId="67" hidden="1">SEU Driver by Func [21]Area!$A$3:$B$3</definedName>
    <definedName name="BExGPJ9JSSVOEMUU1M5YPEVFX4NG" hidden="1">SEU Driver by Func [21]Area!$A$3:$B$3</definedName>
    <definedName name="BExGPYEBZP2PJXBPRNVLPF811HK5" localSheetId="64" hidden="1">Addn [19]Info!$B$39:$T$72</definedName>
    <definedName name="BExGPYEBZP2PJXBPRNVLPF811HK5" localSheetId="65" hidden="1">Addn [19]Info!$B$39:$T$72</definedName>
    <definedName name="BExGPYEBZP2PJXBPRNVLPF811HK5" localSheetId="66" hidden="1">Addn [19]Info!$B$39:$T$72</definedName>
    <definedName name="BExGPYEBZP2PJXBPRNVLPF811HK5" localSheetId="67" hidden="1">Addn [19]Info!$B$39:$T$72</definedName>
    <definedName name="BExGPYEBZP2PJXBPRNVLPF811HK5" hidden="1">Addn [19]Info!$B$39:$T$72</definedName>
    <definedName name="BExGQ6SGHLX1UM9L4HFT426AGHTJ" hidden="1">#REF!</definedName>
    <definedName name="BExGQOMI69EAM2G0OO7JQ9QWBGHF" localSheetId="64" hidden="1">SCG Func [21]Area!$D$3:$E$3</definedName>
    <definedName name="BExGQOMI69EAM2G0OO7JQ9QWBGHF" localSheetId="65" hidden="1">SCG Func [21]Area!$D$3:$E$3</definedName>
    <definedName name="BExGQOMI69EAM2G0OO7JQ9QWBGHF" localSheetId="66" hidden="1">SCG Func [21]Area!$D$3:$E$3</definedName>
    <definedName name="BExGQOMI69EAM2G0OO7JQ9QWBGHF" localSheetId="67" hidden="1">SCG Func [21]Area!$D$3:$E$3</definedName>
    <definedName name="BExGQOMI69EAM2G0OO7JQ9QWBGHF" hidden="1">SCG Func [21]Area!$D$3:$E$3</definedName>
    <definedName name="BExGQXM28CAHL5P2JT4MT12AXVKQ" localSheetId="64" hidden="1">Functional [20]Costs!$G$11:$G$12</definedName>
    <definedName name="BExGQXM28CAHL5P2JT4MT12AXVKQ" localSheetId="65" hidden="1">Functional [20]Costs!$G$11:$G$12</definedName>
    <definedName name="BExGQXM28CAHL5P2JT4MT12AXVKQ" localSheetId="66" hidden="1">Functional [20]Costs!$G$11:$G$12</definedName>
    <definedName name="BExGQXM28CAHL5P2JT4MT12AXVKQ" localSheetId="67" hidden="1">Functional [20]Costs!$G$11:$G$12</definedName>
    <definedName name="BExGQXM28CAHL5P2JT4MT12AXVKQ" hidden="1">Functional [20]Costs!$G$11:$G$12</definedName>
    <definedName name="BExGR05TTS4EEK6FJB4Z1XNCU2IL" hidden="1">#REF!</definedName>
    <definedName name="BExGR2PH07U3CUHH1SJI9MSVTF4X" localSheetId="64" hidden="1">'Order 864-4'!sdge Func [21]Area!$D$12:$E$12</definedName>
    <definedName name="BExGR2PH07U3CUHH1SJI9MSVTF4X" localSheetId="65" hidden="1">'Order 864-4'!sdge Func [21]Area!$D$12:$E$12</definedName>
    <definedName name="BExGR2PH07U3CUHH1SJI9MSVTF4X" localSheetId="66" hidden="1">'Order 864-4'!sdge Func [21]Area!$D$12:$E$12</definedName>
    <definedName name="BExGR2PH07U3CUHH1SJI9MSVTF4X" localSheetId="67" hidden="1">'Order 864-4'!sdge Func [21]Area!$D$12:$E$12</definedName>
    <definedName name="BExGR2PH07U3CUHH1SJI9MSVTF4X" hidden="1">'Order 864-4'!sdge Func [21]Area!$D$12:$E$12</definedName>
    <definedName name="BExGRCLIZJ7923TN9WTU4JZQTJYD" localSheetId="64" hidden="1">SEU Driver [24]Cd!$D$11:$E$11</definedName>
    <definedName name="BExGRCLIZJ7923TN9WTU4JZQTJYD" localSheetId="65" hidden="1">SEU Driver [24]Cd!$D$11:$E$11</definedName>
    <definedName name="BExGRCLIZJ7923TN9WTU4JZQTJYD" localSheetId="66" hidden="1">SEU Driver [24]Cd!$D$11:$E$11</definedName>
    <definedName name="BExGRCLIZJ7923TN9WTU4JZQTJYD" localSheetId="67" hidden="1">SEU Driver [24]Cd!$D$11:$E$11</definedName>
    <definedName name="BExGRCLIZJ7923TN9WTU4JZQTJYD" hidden="1">SEU Driver [24]Cd!$D$11:$E$11</definedName>
    <definedName name="BExGRNOQ1INB98JYFD7QR60QU8J0" localSheetId="64" hidden="1">Addn [19]Info!$B$78:$T$100</definedName>
    <definedName name="BExGRNOQ1INB98JYFD7QR60QU8J0" localSheetId="65" hidden="1">Addn [19]Info!$B$78:$T$100</definedName>
    <definedName name="BExGRNOQ1INB98JYFD7QR60QU8J0" localSheetId="66" hidden="1">Addn [19]Info!$B$78:$T$100</definedName>
    <definedName name="BExGRNOQ1INB98JYFD7QR60QU8J0" localSheetId="67" hidden="1">Addn [19]Info!$B$78:$T$100</definedName>
    <definedName name="BExGRNOQ1INB98JYFD7QR60QU8J0" hidden="1">Addn [19]Info!$B$78:$T$100</definedName>
    <definedName name="BExGROABY17NJ0W01ONPLDSLT7KW" localSheetId="64" hidden="1">Addn [19]Info!$B$79:$T$101</definedName>
    <definedName name="BExGROABY17NJ0W01ONPLDSLT7KW" localSheetId="65" hidden="1">Addn [19]Info!$B$79:$T$101</definedName>
    <definedName name="BExGROABY17NJ0W01ONPLDSLT7KW" localSheetId="66" hidden="1">Addn [19]Info!$B$79:$T$101</definedName>
    <definedName name="BExGROABY17NJ0W01ONPLDSLT7KW" localSheetId="67" hidden="1">Addn [19]Info!$B$79:$T$101</definedName>
    <definedName name="BExGROABY17NJ0W01ONPLDSLT7KW" hidden="1">Addn [19]Info!$B$79:$T$101</definedName>
    <definedName name="BExGRTDQRTVRLDLDG9M3OT7SCRYO" hidden="1">#REF!</definedName>
    <definedName name="BExGS1H2LMB6GNAYU1SO8C2A7ZCY" hidden="1">#REF!</definedName>
    <definedName name="BExGSET422SC76HGF6BD7D0Y4AJ7" localSheetId="64" hidden="1">SEU Driver by Func [21]Area!$D$3:$E$3</definedName>
    <definedName name="BExGSET422SC76HGF6BD7D0Y4AJ7" localSheetId="65" hidden="1">SEU Driver by Func [21]Area!$D$3:$E$3</definedName>
    <definedName name="BExGSET422SC76HGF6BD7D0Y4AJ7" localSheetId="66" hidden="1">SEU Driver by Func [21]Area!$D$3:$E$3</definedName>
    <definedName name="BExGSET422SC76HGF6BD7D0Y4AJ7" localSheetId="67" hidden="1">SEU Driver by Func [21]Area!$D$3:$E$3</definedName>
    <definedName name="BExGSET422SC76HGF6BD7D0Y4AJ7" hidden="1">SEU Driver by Func [21]Area!$D$3:$E$3</definedName>
    <definedName name="BExGSJLREUNQM8QN7XF7ULBE3ABJ" localSheetId="64" hidden="1">Functional [20]Costs!$B$14:$AC$317</definedName>
    <definedName name="BExGSJLREUNQM8QN7XF7ULBE3ABJ" localSheetId="65" hidden="1">Functional [20]Costs!$B$14:$AC$317</definedName>
    <definedName name="BExGSJLREUNQM8QN7XF7ULBE3ABJ" localSheetId="66" hidden="1">Functional [20]Costs!$B$14:$AC$317</definedName>
    <definedName name="BExGSJLREUNQM8QN7XF7ULBE3ABJ" localSheetId="67" hidden="1">Functional [20]Costs!$B$14:$AC$317</definedName>
    <definedName name="BExGSJLREUNQM8QN7XF7ULBE3ABJ" hidden="1">Functional [20]Costs!$B$14:$AC$317</definedName>
    <definedName name="BExGSRP2RCVSVBEI53K7SAI5Q9PI" localSheetId="64" hidden="1">SCG Func [21]Area!$A$7:$B$7</definedName>
    <definedName name="BExGSRP2RCVSVBEI53K7SAI5Q9PI" localSheetId="65" hidden="1">SCG Func [21]Area!$A$7:$B$7</definedName>
    <definedName name="BExGSRP2RCVSVBEI53K7SAI5Q9PI" localSheetId="66" hidden="1">SCG Func [21]Area!$A$7:$B$7</definedName>
    <definedName name="BExGSRP2RCVSVBEI53K7SAI5Q9PI" localSheetId="67" hidden="1">SCG Func [21]Area!$A$7:$B$7</definedName>
    <definedName name="BExGSRP2RCVSVBEI53K7SAI5Q9PI" hidden="1">SCG Func [21]Area!$A$7:$B$7</definedName>
    <definedName name="BExGSU3EO2DALPTV06MEXU0DGFQC" localSheetId="64" hidden="1">SEU Func [21]Area!$D$14:$E$14</definedName>
    <definedName name="BExGSU3EO2DALPTV06MEXU0DGFQC" localSheetId="65" hidden="1">SEU Func [21]Area!$D$14:$E$14</definedName>
    <definedName name="BExGSU3EO2DALPTV06MEXU0DGFQC" localSheetId="66" hidden="1">SEU Func [21]Area!$D$14:$E$14</definedName>
    <definedName name="BExGSU3EO2DALPTV06MEXU0DGFQC" localSheetId="67" hidden="1">SEU Func [21]Area!$D$14:$E$14</definedName>
    <definedName name="BExGSU3EO2DALPTV06MEXU0DGFQC" hidden="1">SEU Func [21]Area!$D$14:$E$14</definedName>
    <definedName name="BExGT9TRBEXEWQ0B9KXJX7Z5UJRY" localSheetId="64" hidden="1">Financial &amp; Non-[22]Financial!$B$14:$P$108</definedName>
    <definedName name="BExGT9TRBEXEWQ0B9KXJX7Z5UJRY" localSheetId="65" hidden="1">Financial &amp; Non-[22]Financial!$B$14:$P$108</definedName>
    <definedName name="BExGT9TRBEXEWQ0B9KXJX7Z5UJRY" localSheetId="66" hidden="1">Financial &amp; Non-[22]Financial!$B$14:$P$108</definedName>
    <definedName name="BExGT9TRBEXEWQ0B9KXJX7Z5UJRY" localSheetId="67" hidden="1">Financial &amp; Non-[22]Financial!$B$14:$P$108</definedName>
    <definedName name="BExGT9TRBEXEWQ0B9KXJX7Z5UJRY" hidden="1">Financial &amp; Non-[22]Financial!$B$14:$P$108</definedName>
    <definedName name="BExGTBMJUADXPOUCEYU665THGQO2" localSheetId="64" hidden="1">Functional [20]Costs!$F$11:$F$12</definedName>
    <definedName name="BExGTBMJUADXPOUCEYU665THGQO2" localSheetId="65" hidden="1">Functional [20]Costs!$F$11:$F$12</definedName>
    <definedName name="BExGTBMJUADXPOUCEYU665THGQO2" localSheetId="66" hidden="1">Functional [20]Costs!$F$11:$F$12</definedName>
    <definedName name="BExGTBMJUADXPOUCEYU665THGQO2" localSheetId="67" hidden="1">Functional [20]Costs!$F$11:$F$12</definedName>
    <definedName name="BExGTBMJUADXPOUCEYU665THGQO2" hidden="1">Functional [20]Costs!$F$11:$F$12</definedName>
    <definedName name="BExGTIITSO78YF6RR73QHWEYK87U" localSheetId="64" hidden="1">Addn [19]Info!$B$14:$T$27</definedName>
    <definedName name="BExGTIITSO78YF6RR73QHWEYK87U" localSheetId="65" hidden="1">Addn [19]Info!$B$14:$T$27</definedName>
    <definedName name="BExGTIITSO78YF6RR73QHWEYK87U" localSheetId="66" hidden="1">Addn [19]Info!$B$14:$T$27</definedName>
    <definedName name="BExGTIITSO78YF6RR73QHWEYK87U" localSheetId="67" hidden="1">Addn [19]Info!$B$14:$T$27</definedName>
    <definedName name="BExGTIITSO78YF6RR73QHWEYK87U" hidden="1">Addn [19]Info!$B$14:$T$27</definedName>
    <definedName name="BExGUAOWJHFLPH9QVH93IOYVKOMO" localSheetId="64" hidden="1">'Order 864-4'!sdge Func [21]Area!$A$7:$B$7</definedName>
    <definedName name="BExGUAOWJHFLPH9QVH93IOYVKOMO" localSheetId="65" hidden="1">'Order 864-4'!sdge Func [21]Area!$A$7:$B$7</definedName>
    <definedName name="BExGUAOWJHFLPH9QVH93IOYVKOMO" localSheetId="66" hidden="1">'Order 864-4'!sdge Func [21]Area!$A$7:$B$7</definedName>
    <definedName name="BExGUAOWJHFLPH9QVH93IOYVKOMO" localSheetId="67" hidden="1">'Order 864-4'!sdge Func [21]Area!$A$7:$B$7</definedName>
    <definedName name="BExGUAOWJHFLPH9QVH93IOYVKOMO" hidden="1">'Order 864-4'!sdge Func [21]Area!$A$7:$B$7</definedName>
    <definedName name="BExGUGJ7JW4B1Q93WL3HH2XKDWXW" localSheetId="64" hidden="1">Addn [19]Info!$B$212:$T$215</definedName>
    <definedName name="BExGUGJ7JW4B1Q93WL3HH2XKDWXW" localSheetId="65" hidden="1">Addn [19]Info!$B$212:$T$215</definedName>
    <definedName name="BExGUGJ7JW4B1Q93WL3HH2XKDWXW" localSheetId="66" hidden="1">Addn [19]Info!$B$212:$T$215</definedName>
    <definedName name="BExGUGJ7JW4B1Q93WL3HH2XKDWXW" localSheetId="67" hidden="1">Addn [19]Info!$B$212:$T$215</definedName>
    <definedName name="BExGUGJ7JW4B1Q93WL3HH2XKDWXW" hidden="1">Addn [19]Info!$B$212:$T$215</definedName>
    <definedName name="BExGUOBXX25SLEUMAHTMBBD37IF8" localSheetId="64" hidden="1">SCG Func [21]Area!$A$14:$B$14</definedName>
    <definedName name="BExGUOBXX25SLEUMAHTMBBD37IF8" localSheetId="65" hidden="1">SCG Func [21]Area!$A$14:$B$14</definedName>
    <definedName name="BExGUOBXX25SLEUMAHTMBBD37IF8" localSheetId="66" hidden="1">SCG Func [21]Area!$A$14:$B$14</definedName>
    <definedName name="BExGUOBXX25SLEUMAHTMBBD37IF8" localSheetId="67" hidden="1">SCG Func [21]Area!$A$14:$B$14</definedName>
    <definedName name="BExGUOBXX25SLEUMAHTMBBD37IF8" hidden="1">SCG Func [21]Area!$A$14:$B$14</definedName>
    <definedName name="BExGV83UEDIYPPYAFYK850MTRA20" hidden="1">#REF!</definedName>
    <definedName name="BExGVWU3I1N98ZJLT37NV6U7MU41" localSheetId="64" hidden="1">Addn [19]Info!$B$4:$B$5</definedName>
    <definedName name="BExGVWU3I1N98ZJLT37NV6U7MU41" localSheetId="65" hidden="1">Addn [19]Info!$B$4:$B$5</definedName>
    <definedName name="BExGVWU3I1N98ZJLT37NV6U7MU41" localSheetId="66" hidden="1">Addn [19]Info!$B$4:$B$5</definedName>
    <definedName name="BExGVWU3I1N98ZJLT37NV6U7MU41" localSheetId="67" hidden="1">Addn [19]Info!$B$4:$B$5</definedName>
    <definedName name="BExGVWU3I1N98ZJLT37NV6U7MU41" hidden="1">Addn [19]Info!$B$4:$B$5</definedName>
    <definedName name="BExGVXVSDMTHO66SM4TYGELLKBHR" localSheetId="64" hidden="1">SCG Func [21]Area!$D$6:$E$6</definedName>
    <definedName name="BExGVXVSDMTHO66SM4TYGELLKBHR" localSheetId="65" hidden="1">SCG Func [21]Area!$D$6:$E$6</definedName>
    <definedName name="BExGVXVSDMTHO66SM4TYGELLKBHR" localSheetId="66" hidden="1">SCG Func [21]Area!$D$6:$E$6</definedName>
    <definedName name="BExGVXVSDMTHO66SM4TYGELLKBHR" localSheetId="67" hidden="1">SCG Func [21]Area!$D$6:$E$6</definedName>
    <definedName name="BExGVXVSDMTHO66SM4TYGELLKBHR" hidden="1">SCG Func [21]Area!$D$6:$E$6</definedName>
    <definedName name="BExGW1XJNF8ZA5174XEG2T1BA0LK" hidden="1">#REF!</definedName>
    <definedName name="BExGX3E1UUGUNWM7H46KUNH1G7V9" localSheetId="64" hidden="1">SEU Func Area by [23]Driver!$A$12:$B$12</definedName>
    <definedName name="BExGX3E1UUGUNWM7H46KUNH1G7V9" localSheetId="65" hidden="1">SEU Func Area by [23]Driver!$A$12:$B$12</definedName>
    <definedName name="BExGX3E1UUGUNWM7H46KUNH1G7V9" localSheetId="66" hidden="1">SEU Func Area by [23]Driver!$A$12:$B$12</definedName>
    <definedName name="BExGX3E1UUGUNWM7H46KUNH1G7V9" localSheetId="67" hidden="1">SEU Func Area by [23]Driver!$A$12:$B$12</definedName>
    <definedName name="BExGX3E1UUGUNWM7H46KUNH1G7V9" hidden="1">SEU Func Area by [23]Driver!$A$12:$B$12</definedName>
    <definedName name="BExGXFDNXOOKOD5MZTQ0KVDF4N34" hidden="1">#REF!</definedName>
    <definedName name="BExGXNX1TWG5GTUBXCTBTF1B4KJV" localSheetId="64" hidden="1">Financial &amp; Non-[22]Financial!$F$11:$F$12</definedName>
    <definedName name="BExGXNX1TWG5GTUBXCTBTF1B4KJV" localSheetId="65" hidden="1">Financial &amp; Non-[22]Financial!$F$11:$F$12</definedName>
    <definedName name="BExGXNX1TWG5GTUBXCTBTF1B4KJV" localSheetId="66" hidden="1">Financial &amp; Non-[22]Financial!$F$11:$F$12</definedName>
    <definedName name="BExGXNX1TWG5GTUBXCTBTF1B4KJV" localSheetId="67" hidden="1">Financial &amp; Non-[22]Financial!$F$11:$F$12</definedName>
    <definedName name="BExGXNX1TWG5GTUBXCTBTF1B4KJV" hidden="1">Financial &amp; Non-[22]Financial!$F$11:$F$12</definedName>
    <definedName name="BExGXQM6KA3CYNQRFGYQ73WXXG17" localSheetId="64" hidden="1">'Order 864-4'!sdge Func [21]Area!$D$9:$E$9</definedName>
    <definedName name="BExGXQM6KA3CYNQRFGYQ73WXXG17" localSheetId="65" hidden="1">'Order 864-4'!sdge Func [21]Area!$D$9:$E$9</definedName>
    <definedName name="BExGXQM6KA3CYNQRFGYQ73WXXG17" localSheetId="66" hidden="1">'Order 864-4'!sdge Func [21]Area!$D$9:$E$9</definedName>
    <definedName name="BExGXQM6KA3CYNQRFGYQ73WXXG17" localSheetId="67" hidden="1">'Order 864-4'!sdge Func [21]Area!$D$9:$E$9</definedName>
    <definedName name="BExGXQM6KA3CYNQRFGYQ73WXXG17" hidden="1">'Order 864-4'!sdge Func [21]Area!$D$9:$E$9</definedName>
    <definedName name="BExGXX7JK0MPSZQT0YGZ8WBGKX1B" localSheetId="64" hidden="1">Addn [19]Info!$B$4:$B$5</definedName>
    <definedName name="BExGXX7JK0MPSZQT0YGZ8WBGKX1B" localSheetId="65" hidden="1">Addn [19]Info!$B$4:$B$5</definedName>
    <definedName name="BExGXX7JK0MPSZQT0YGZ8WBGKX1B" localSheetId="66" hidden="1">Addn [19]Info!$B$4:$B$5</definedName>
    <definedName name="BExGXX7JK0MPSZQT0YGZ8WBGKX1B" localSheetId="67" hidden="1">Addn [19]Info!$B$4:$B$5</definedName>
    <definedName name="BExGXX7JK0MPSZQT0YGZ8WBGKX1B" hidden="1">Addn [19]Info!$B$4:$B$5</definedName>
    <definedName name="BExGY55KGVQABF1JSG4UW8ZYF0V0" localSheetId="64" hidden="1">Addn [19]Info!$B$11:$E$13</definedName>
    <definedName name="BExGY55KGVQABF1JSG4UW8ZYF0V0" localSheetId="65" hidden="1">Addn [19]Info!$B$11:$E$13</definedName>
    <definedName name="BExGY55KGVQABF1JSG4UW8ZYF0V0" localSheetId="66" hidden="1">Addn [19]Info!$B$11:$E$13</definedName>
    <definedName name="BExGY55KGVQABF1JSG4UW8ZYF0V0" localSheetId="67" hidden="1">Addn [19]Info!$B$11:$E$13</definedName>
    <definedName name="BExGY55KGVQABF1JSG4UW8ZYF0V0" hidden="1">Addn [19]Info!$B$11:$E$13</definedName>
    <definedName name="BExGY7ZZ56Z6VYPBCD3UONC4EJZG" localSheetId="64" hidden="1">Functional [20]Costs!$B$11:$E$13</definedName>
    <definedName name="BExGY7ZZ56Z6VYPBCD3UONC4EJZG" localSheetId="65" hidden="1">Functional [20]Costs!$B$11:$E$13</definedName>
    <definedName name="BExGY7ZZ56Z6VYPBCD3UONC4EJZG" localSheetId="66" hidden="1">Functional [20]Costs!$B$11:$E$13</definedName>
    <definedName name="BExGY7ZZ56Z6VYPBCD3UONC4EJZG" localSheetId="67" hidden="1">Functional [20]Costs!$B$11:$E$13</definedName>
    <definedName name="BExGY7ZZ56Z6VYPBCD3UONC4EJZG" hidden="1">Functional [20]Costs!$B$11:$E$13</definedName>
    <definedName name="BExGY9CMOVKAA1T7PZKIYJK1B21L" localSheetId="64" hidden="1">Addn [19]Info!$B$8:$C$9</definedName>
    <definedName name="BExGY9CMOVKAA1T7PZKIYJK1B21L" localSheetId="65" hidden="1">Addn [19]Info!$B$8:$C$9</definedName>
    <definedName name="BExGY9CMOVKAA1T7PZKIYJK1B21L" localSheetId="66" hidden="1">Addn [19]Info!$B$8:$C$9</definedName>
    <definedName name="BExGY9CMOVKAA1T7PZKIYJK1B21L" localSheetId="67" hidden="1">Addn [19]Info!$B$8:$C$9</definedName>
    <definedName name="BExGY9CMOVKAA1T7PZKIYJK1B21L" hidden="1">Addn [19]Info!$B$8:$C$9</definedName>
    <definedName name="BExGYKL4E6PDS7BORYW6OIYDZ08D" hidden="1">#REF!</definedName>
    <definedName name="BExGZANU0NKBR7BENVVONMA3G9VH" localSheetId="64" hidden="1">Functional [20]Costs!$F$10:$F$11</definedName>
    <definedName name="BExGZANU0NKBR7BENVVONMA3G9VH" localSheetId="65" hidden="1">Functional [20]Costs!$F$10:$F$11</definedName>
    <definedName name="BExGZANU0NKBR7BENVVONMA3G9VH" localSheetId="66" hidden="1">Functional [20]Costs!$F$10:$F$11</definedName>
    <definedName name="BExGZANU0NKBR7BENVVONMA3G9VH" localSheetId="67" hidden="1">Functional [20]Costs!$F$10:$F$11</definedName>
    <definedName name="BExGZANU0NKBR7BENVVONMA3G9VH" hidden="1">Functional [20]Costs!$F$10:$F$11</definedName>
    <definedName name="BExGZE3V7GJL3EY0JX5GX8MBWN8U" localSheetId="64" hidden="1">SEU Func Comm by [23]Driver!$D$6:$E$6</definedName>
    <definedName name="BExGZE3V7GJL3EY0JX5GX8MBWN8U" localSheetId="65" hidden="1">SEU Func Comm by [23]Driver!$D$6:$E$6</definedName>
    <definedName name="BExGZE3V7GJL3EY0JX5GX8MBWN8U" localSheetId="66" hidden="1">SEU Func Comm by [23]Driver!$D$6:$E$6</definedName>
    <definedName name="BExGZE3V7GJL3EY0JX5GX8MBWN8U" localSheetId="67" hidden="1">SEU Func Comm by [23]Driver!$D$6:$E$6</definedName>
    <definedName name="BExGZE3V7GJL3EY0JX5GX8MBWN8U" hidden="1">SEU Func Comm by [23]Driver!$D$6:$E$6</definedName>
    <definedName name="BExGZEPFQH1LIB70VVOS2H2BZGAG" localSheetId="64" hidden="1">SEU Driver [24]Cd!$A$14:$B$14</definedName>
    <definedName name="BExGZEPFQH1LIB70VVOS2H2BZGAG" localSheetId="65" hidden="1">SEU Driver [24]Cd!$A$14:$B$14</definedName>
    <definedName name="BExGZEPFQH1LIB70VVOS2H2BZGAG" localSheetId="66" hidden="1">SEU Driver [24]Cd!$A$14:$B$14</definedName>
    <definedName name="BExGZEPFQH1LIB70VVOS2H2BZGAG" localSheetId="67" hidden="1">SEU Driver [24]Cd!$A$14:$B$14</definedName>
    <definedName name="BExGZEPFQH1LIB70VVOS2H2BZGAG" hidden="1">SEU Driver [24]Cd!$A$14:$B$14</definedName>
    <definedName name="BExGZHJZPD8DKFQ3732QJAL8QVXT" localSheetId="64" hidden="1">Addn [19]Info!$B$102:$T$211</definedName>
    <definedName name="BExGZHJZPD8DKFQ3732QJAL8QVXT" localSheetId="65" hidden="1">Addn [19]Info!$B$102:$T$211</definedName>
    <definedName name="BExGZHJZPD8DKFQ3732QJAL8QVXT" localSheetId="66" hidden="1">Addn [19]Info!$B$102:$T$211</definedName>
    <definedName name="BExGZHJZPD8DKFQ3732QJAL8QVXT" localSheetId="67" hidden="1">Addn [19]Info!$B$102:$T$211</definedName>
    <definedName name="BExGZHJZPD8DKFQ3732QJAL8QVXT" hidden="1">Addn [19]Info!$B$102:$T$211</definedName>
    <definedName name="BExGZJ1XKN2W09Q7JR3W6MM4STLQ" localSheetId="64" hidden="1">Financial &amp; Non-[22]Financial!$B$131:$P$154</definedName>
    <definedName name="BExGZJ1XKN2W09Q7JR3W6MM4STLQ" localSheetId="65" hidden="1">Financial &amp; Non-[22]Financial!$B$131:$P$154</definedName>
    <definedName name="BExGZJ1XKN2W09Q7JR3W6MM4STLQ" localSheetId="66" hidden="1">Financial &amp; Non-[22]Financial!$B$131:$P$154</definedName>
    <definedName name="BExGZJ1XKN2W09Q7JR3W6MM4STLQ" localSheetId="67" hidden="1">Financial &amp; Non-[22]Financial!$B$131:$P$154</definedName>
    <definedName name="BExGZJ1XKN2W09Q7JR3W6MM4STLQ" hidden="1">Financial &amp; Non-[22]Financial!$B$131:$P$154</definedName>
    <definedName name="BExGZQZS6V2URKO3EIGKOOVHUU3H" localSheetId="64" hidden="1">Addn [19]Info!$B$39:$T$72</definedName>
    <definedName name="BExGZQZS6V2URKO3EIGKOOVHUU3H" localSheetId="65" hidden="1">Addn [19]Info!$B$39:$T$72</definedName>
    <definedName name="BExGZQZS6V2URKO3EIGKOOVHUU3H" localSheetId="66" hidden="1">Addn [19]Info!$B$39:$T$72</definedName>
    <definedName name="BExGZQZS6V2URKO3EIGKOOVHUU3H" localSheetId="67" hidden="1">Addn [19]Info!$B$39:$T$72</definedName>
    <definedName name="BExGZQZS6V2URKO3EIGKOOVHUU3H" hidden="1">Addn [19]Info!$B$39:$T$72</definedName>
    <definedName name="BExH0IKGVHOBJIDPCZHJ479O3SRP" localSheetId="64" hidden="1">SEU Func [21]Area!$A$5:$B$5</definedName>
    <definedName name="BExH0IKGVHOBJIDPCZHJ479O3SRP" localSheetId="65" hidden="1">SEU Func [21]Area!$A$5:$B$5</definedName>
    <definedName name="BExH0IKGVHOBJIDPCZHJ479O3SRP" localSheetId="66" hidden="1">SEU Func [21]Area!$A$5:$B$5</definedName>
    <definedName name="BExH0IKGVHOBJIDPCZHJ479O3SRP" localSheetId="67" hidden="1">SEU Func [21]Area!$A$5:$B$5</definedName>
    <definedName name="BExH0IKGVHOBJIDPCZHJ479O3SRP" hidden="1">SEU Func [21]Area!$A$5:$B$5</definedName>
    <definedName name="BExH1YKD2I1DBVJNDJET8J83W122" localSheetId="64" hidden="1">'Order 864-4'!sdge Func [21]Area!$A$13:$B$13</definedName>
    <definedName name="BExH1YKD2I1DBVJNDJET8J83W122" localSheetId="65" hidden="1">'Order 864-4'!sdge Func [21]Area!$A$13:$B$13</definedName>
    <definedName name="BExH1YKD2I1DBVJNDJET8J83W122" localSheetId="66" hidden="1">'Order 864-4'!sdge Func [21]Area!$A$13:$B$13</definedName>
    <definedName name="BExH1YKD2I1DBVJNDJET8J83W122" localSheetId="67" hidden="1">'Order 864-4'!sdge Func [21]Area!$A$13:$B$13</definedName>
    <definedName name="BExH1YKD2I1DBVJNDJET8J83W122" hidden="1">'Order 864-4'!sdge Func [21]Area!$A$13:$B$13</definedName>
    <definedName name="BExH2CY9K2FSWO15D9QFCTPUHA9H" localSheetId="64" hidden="1">Addn [19]Info!$F$11:$F$12</definedName>
    <definedName name="BExH2CY9K2FSWO15D9QFCTPUHA9H" localSheetId="65" hidden="1">Addn [19]Info!$F$11:$F$12</definedName>
    <definedName name="BExH2CY9K2FSWO15D9QFCTPUHA9H" localSheetId="66" hidden="1">Addn [19]Info!$F$11:$F$12</definedName>
    <definedName name="BExH2CY9K2FSWO15D9QFCTPUHA9H" localSheetId="67" hidden="1">Addn [19]Info!$F$11:$F$12</definedName>
    <definedName name="BExH2CY9K2FSWO15D9QFCTPUHA9H" hidden="1">Addn [19]Info!$F$11:$F$12</definedName>
    <definedName name="BExH2D91ZFWCDB3SI5A50B000FVX" localSheetId="64" hidden="1">Addn [19]Info!$B$7:$C$7</definedName>
    <definedName name="BExH2D91ZFWCDB3SI5A50B000FVX" localSheetId="65" hidden="1">Addn [19]Info!$B$7:$C$7</definedName>
    <definedName name="BExH2D91ZFWCDB3SI5A50B000FVX" localSheetId="66" hidden="1">Addn [19]Info!$B$7:$C$7</definedName>
    <definedName name="BExH2D91ZFWCDB3SI5A50B000FVX" localSheetId="67" hidden="1">Addn [19]Info!$B$7:$C$7</definedName>
    <definedName name="BExH2D91ZFWCDB3SI5A50B000FVX" hidden="1">Addn [19]Info!$B$7:$C$7</definedName>
    <definedName name="BExH2YZ94P6CDZWU4OBA137L6UHO" localSheetId="64" hidden="1">SEU Func [21]Area!$A$22:$B$22</definedName>
    <definedName name="BExH2YZ94P6CDZWU4OBA137L6UHO" localSheetId="65" hidden="1">SEU Func [21]Area!$A$22:$B$22</definedName>
    <definedName name="BExH2YZ94P6CDZWU4OBA137L6UHO" localSheetId="66" hidden="1">SEU Func [21]Area!$A$22:$B$22</definedName>
    <definedName name="BExH2YZ94P6CDZWU4OBA137L6UHO" localSheetId="67" hidden="1">SEU Func [21]Area!$A$22:$B$22</definedName>
    <definedName name="BExH2YZ94P6CDZWU4OBA137L6UHO" hidden="1">SEU Func [21]Area!$A$22:$B$22</definedName>
    <definedName name="BExH3P7DTX62RPMIDHX5GI04FYKQ" localSheetId="64" hidden="1">Functional [20]Costs!$G$11:$G$12</definedName>
    <definedName name="BExH3P7DTX62RPMIDHX5GI04FYKQ" localSheetId="65" hidden="1">Functional [20]Costs!$G$11:$G$12</definedName>
    <definedName name="BExH3P7DTX62RPMIDHX5GI04FYKQ" localSheetId="66" hidden="1">Functional [20]Costs!$G$11:$G$12</definedName>
    <definedName name="BExH3P7DTX62RPMIDHX5GI04FYKQ" localSheetId="67" hidden="1">Functional [20]Costs!$G$11:$G$12</definedName>
    <definedName name="BExH3P7DTX62RPMIDHX5GI04FYKQ" hidden="1">Functional [20]Costs!$G$11:$G$12</definedName>
    <definedName name="BExH4ETUSFTMPBY6PV1SWMC6QX5G" hidden="1">#REF!</definedName>
    <definedName name="BExIFSCMTI0FAJ8EV2XHIBYCOK6I" localSheetId="64" hidden="1">Addn [19]Info!$B$27:$T$38</definedName>
    <definedName name="BExIFSCMTI0FAJ8EV2XHIBYCOK6I" localSheetId="65" hidden="1">Addn [19]Info!$B$27:$T$38</definedName>
    <definedName name="BExIFSCMTI0FAJ8EV2XHIBYCOK6I" localSheetId="66" hidden="1">Addn [19]Info!$B$27:$T$38</definedName>
    <definedName name="BExIFSCMTI0FAJ8EV2XHIBYCOK6I" localSheetId="67" hidden="1">Addn [19]Info!$B$27:$T$38</definedName>
    <definedName name="BExIFSCMTI0FAJ8EV2XHIBYCOK6I" hidden="1">Addn [19]Info!$B$27:$T$38</definedName>
    <definedName name="BExIH2T1CRIPNN2YFR7GOWLYEA52" localSheetId="64" hidden="1">SCG Func [21]Area!$D$7:$E$7</definedName>
    <definedName name="BExIH2T1CRIPNN2YFR7GOWLYEA52" localSheetId="65" hidden="1">SCG Func [21]Area!$D$7:$E$7</definedName>
    <definedName name="BExIH2T1CRIPNN2YFR7GOWLYEA52" localSheetId="66" hidden="1">SCG Func [21]Area!$D$7:$E$7</definedName>
    <definedName name="BExIH2T1CRIPNN2YFR7GOWLYEA52" localSheetId="67" hidden="1">SCG Func [21]Area!$D$7:$E$7</definedName>
    <definedName name="BExIH2T1CRIPNN2YFR7GOWLYEA52" hidden="1">SCG Func [21]Area!$D$7:$E$7</definedName>
    <definedName name="BExIH2T1IY9JQEUFBZ4JLOJV0TG5" localSheetId="64" hidden="1">Functional [20]Costs!$B$7:$C$7</definedName>
    <definedName name="BExIH2T1IY9JQEUFBZ4JLOJV0TG5" localSheetId="65" hidden="1">Functional [20]Costs!$B$7:$C$7</definedName>
    <definedName name="BExIH2T1IY9JQEUFBZ4JLOJV0TG5" localSheetId="66" hidden="1">Functional [20]Costs!$B$7:$C$7</definedName>
    <definedName name="BExIH2T1IY9JQEUFBZ4JLOJV0TG5" localSheetId="67" hidden="1">Functional [20]Costs!$B$7:$C$7</definedName>
    <definedName name="BExIH2T1IY9JQEUFBZ4JLOJV0TG5" hidden="1">Functional [20]Costs!$B$7:$C$7</definedName>
    <definedName name="BExIHGAIUBSYBR9A804NA3TRM4S8" hidden="1">#REF!</definedName>
    <definedName name="BExIHZRVCSHLCGDXWK8U6MU55AB7" localSheetId="64" hidden="1">SEU Func [21]Area!$D$8:$E$8</definedName>
    <definedName name="BExIHZRVCSHLCGDXWK8U6MU55AB7" localSheetId="65" hidden="1">SEU Func [21]Area!$D$8:$E$8</definedName>
    <definedName name="BExIHZRVCSHLCGDXWK8U6MU55AB7" localSheetId="66" hidden="1">SEU Func [21]Area!$D$8:$E$8</definedName>
    <definedName name="BExIHZRVCSHLCGDXWK8U6MU55AB7" localSheetId="67" hidden="1">SEU Func [21]Area!$D$8:$E$8</definedName>
    <definedName name="BExIHZRVCSHLCGDXWK8U6MU55AB7" hidden="1">SEU Func [21]Area!$D$8:$E$8</definedName>
    <definedName name="BExII4VA48OXWGVJF9IBSMUY9V98" localSheetId="64" hidden="1">Functional [20]Costs!$B$4:$B$5</definedName>
    <definedName name="BExII4VA48OXWGVJF9IBSMUY9V98" localSheetId="65" hidden="1">Functional [20]Costs!$B$4:$B$5</definedName>
    <definedName name="BExII4VA48OXWGVJF9IBSMUY9V98" localSheetId="66" hidden="1">Functional [20]Costs!$B$4:$B$5</definedName>
    <definedName name="BExII4VA48OXWGVJF9IBSMUY9V98" localSheetId="67" hidden="1">Functional [20]Costs!$B$4:$B$5</definedName>
    <definedName name="BExII4VA48OXWGVJF9IBSMUY9V98" hidden="1">Functional [20]Costs!$B$4:$B$5</definedName>
    <definedName name="BExII7EXHAHJM240CRUWBO9962O7" localSheetId="64" hidden="1">Addn [19]Info!$B$38:$T$71</definedName>
    <definedName name="BExII7EXHAHJM240CRUWBO9962O7" localSheetId="65" hidden="1">Addn [19]Info!$B$38:$T$71</definedName>
    <definedName name="BExII7EXHAHJM240CRUWBO9962O7" localSheetId="66" hidden="1">Addn [19]Info!$B$38:$T$71</definedName>
    <definedName name="BExII7EXHAHJM240CRUWBO9962O7" localSheetId="67" hidden="1">Addn [19]Info!$B$38:$T$71</definedName>
    <definedName name="BExII7EXHAHJM240CRUWBO9962O7" hidden="1">Addn [19]Info!$B$38:$T$71</definedName>
    <definedName name="BExIITW628XK67X2U1OPK4J84ZEV" hidden="1">#REF!</definedName>
    <definedName name="BExIJ7DPBEAMQ0MSR84W0UBZWEGS" localSheetId="64" hidden="1">SEU Func [21]Area!$A$13:$B$13</definedName>
    <definedName name="BExIJ7DPBEAMQ0MSR84W0UBZWEGS" localSheetId="65" hidden="1">SEU Func [21]Area!$A$13:$B$13</definedName>
    <definedName name="BExIJ7DPBEAMQ0MSR84W0UBZWEGS" localSheetId="66" hidden="1">SEU Func [21]Area!$A$13:$B$13</definedName>
    <definedName name="BExIJ7DPBEAMQ0MSR84W0UBZWEGS" localSheetId="67" hidden="1">SEU Func [21]Area!$A$13:$B$13</definedName>
    <definedName name="BExIJ7DPBEAMQ0MSR84W0UBZWEGS" hidden="1">SEU Func [21]Area!$A$13:$B$13</definedName>
    <definedName name="BExIJA84K6XVD5SKJPK4SV2P73TB" hidden="1">#REF!</definedName>
    <definedName name="BExIJNPMVEY41OWJGVYMC94PWIYE" localSheetId="64" hidden="1">Addn [19]Info!$B$102:$T$211</definedName>
    <definedName name="BExIJNPMVEY41OWJGVYMC94PWIYE" localSheetId="65" hidden="1">Addn [19]Info!$B$102:$T$211</definedName>
    <definedName name="BExIJNPMVEY41OWJGVYMC94PWIYE" localSheetId="66" hidden="1">Addn [19]Info!$B$102:$T$211</definedName>
    <definedName name="BExIJNPMVEY41OWJGVYMC94PWIYE" localSheetId="67" hidden="1">Addn [19]Info!$B$102:$T$211</definedName>
    <definedName name="BExIJNPMVEY41OWJGVYMC94PWIYE" hidden="1">Addn [19]Info!$B$102:$T$211</definedName>
    <definedName name="BExIJPIDP9JV8OJLIDAYGPANDFSY" localSheetId="64" hidden="1">Financial &amp; Non-[22]Financial!$B$7:$C$9</definedName>
    <definedName name="BExIJPIDP9JV8OJLIDAYGPANDFSY" localSheetId="65" hidden="1">Financial &amp; Non-[22]Financial!$B$7:$C$9</definedName>
    <definedName name="BExIJPIDP9JV8OJLIDAYGPANDFSY" localSheetId="66" hidden="1">Financial &amp; Non-[22]Financial!$B$7:$C$9</definedName>
    <definedName name="BExIJPIDP9JV8OJLIDAYGPANDFSY" localSheetId="67" hidden="1">Financial &amp; Non-[22]Financial!$B$7:$C$9</definedName>
    <definedName name="BExIJPIDP9JV8OJLIDAYGPANDFSY" hidden="1">Financial &amp; Non-[22]Financial!$B$7:$C$9</definedName>
    <definedName name="BExIJPNPAAVDZH0GGK1FKGQPZZSM" hidden="1">#REF!</definedName>
    <definedName name="BExIK1HYH5WNNXHXQ1OWPYCTHU72" localSheetId="64" hidden="1">Addn [19]Info!$B$39:$T$72</definedName>
    <definedName name="BExIK1HYH5WNNXHXQ1OWPYCTHU72" localSheetId="65" hidden="1">Addn [19]Info!$B$39:$T$72</definedName>
    <definedName name="BExIK1HYH5WNNXHXQ1OWPYCTHU72" localSheetId="66" hidden="1">Addn [19]Info!$B$39:$T$72</definedName>
    <definedName name="BExIK1HYH5WNNXHXQ1OWPYCTHU72" localSheetId="67" hidden="1">Addn [19]Info!$B$39:$T$72</definedName>
    <definedName name="BExIK1HYH5WNNXHXQ1OWPYCTHU72" hidden="1">Addn [19]Info!$B$39:$T$72</definedName>
    <definedName name="BExIKEZJKO4ZEDFGQII0YK1U11JZ" hidden="1">#REF!</definedName>
    <definedName name="BExIKRKOIS45NJ5YKIDVWPQOYOL9" localSheetId="64" hidden="1">Addn [19]Info!$B$39:$T$72</definedName>
    <definedName name="BExIKRKOIS45NJ5YKIDVWPQOYOL9" localSheetId="65" hidden="1">Addn [19]Info!$B$39:$T$72</definedName>
    <definedName name="BExIKRKOIS45NJ5YKIDVWPQOYOL9" localSheetId="66" hidden="1">Addn [19]Info!$B$39:$T$72</definedName>
    <definedName name="BExIKRKOIS45NJ5YKIDVWPQOYOL9" localSheetId="67" hidden="1">Addn [19]Info!$B$39:$T$72</definedName>
    <definedName name="BExIKRKOIS45NJ5YKIDVWPQOYOL9" hidden="1">Addn [19]Info!$B$39:$T$72</definedName>
    <definedName name="BExIL4B5GFRFNQH8Q8AMHVEHCUZO" localSheetId="64" hidden="1">Functional [20]Costs!$B$8:$C$9</definedName>
    <definedName name="BExIL4B5GFRFNQH8Q8AMHVEHCUZO" localSheetId="65" hidden="1">Functional [20]Costs!$B$8:$C$9</definedName>
    <definedName name="BExIL4B5GFRFNQH8Q8AMHVEHCUZO" localSheetId="66" hidden="1">Functional [20]Costs!$B$8:$C$9</definedName>
    <definedName name="BExIL4B5GFRFNQH8Q8AMHVEHCUZO" localSheetId="67" hidden="1">Functional [20]Costs!$B$8:$C$9</definedName>
    <definedName name="BExIL4B5GFRFNQH8Q8AMHVEHCUZO" hidden="1">Functional [20]Costs!$B$8:$C$9</definedName>
    <definedName name="BExIL4GLR59EU0W87F88F2QG1Z8O" hidden="1">#REF!</definedName>
    <definedName name="BExILAR1ZPEWM5YR24H92C0JDRRN" localSheetId="64" hidden="1">Addn [19]Info!$B$13:$T$26</definedName>
    <definedName name="BExILAR1ZPEWM5YR24H92C0JDRRN" localSheetId="65" hidden="1">Addn [19]Info!$B$13:$T$26</definedName>
    <definedName name="BExILAR1ZPEWM5YR24H92C0JDRRN" localSheetId="66" hidden="1">Addn [19]Info!$B$13:$T$26</definedName>
    <definedName name="BExILAR1ZPEWM5YR24H92C0JDRRN" localSheetId="67" hidden="1">Addn [19]Info!$B$13:$T$26</definedName>
    <definedName name="BExILAR1ZPEWM5YR24H92C0JDRRN" hidden="1">Addn [19]Info!$B$13:$T$26</definedName>
    <definedName name="BExILDATS6PRT5N7FTAWPKOBH5B7" hidden="1">#REF!</definedName>
    <definedName name="BExILWHDUF5X53U4Q4U0I1JKVVE5" localSheetId="64" hidden="1">Functional [20]Costs!$B$8:$C$9</definedName>
    <definedName name="BExILWHDUF5X53U4Q4U0I1JKVVE5" localSheetId="65" hidden="1">Functional [20]Costs!$B$8:$C$9</definedName>
    <definedName name="BExILWHDUF5X53U4Q4U0I1JKVVE5" localSheetId="66" hidden="1">Functional [20]Costs!$B$8:$C$9</definedName>
    <definedName name="BExILWHDUF5X53U4Q4U0I1JKVVE5" localSheetId="67" hidden="1">Functional [20]Costs!$B$8:$C$9</definedName>
    <definedName name="BExILWHDUF5X53U4Q4U0I1JKVVE5" hidden="1">Functional [20]Costs!$B$8:$C$9</definedName>
    <definedName name="BExIM4VIKFX1GI2KS4JBBQD4OZC4" localSheetId="64" hidden="1">Addn [19]Info!$B$8:$C$9</definedName>
    <definedName name="BExIM4VIKFX1GI2KS4JBBQD4OZC4" localSheetId="65" hidden="1">Addn [19]Info!$B$8:$C$9</definedName>
    <definedName name="BExIM4VIKFX1GI2KS4JBBQD4OZC4" localSheetId="66" hidden="1">Addn [19]Info!$B$8:$C$9</definedName>
    <definedName name="BExIM4VIKFX1GI2KS4JBBQD4OZC4" localSheetId="67" hidden="1">Addn [19]Info!$B$8:$C$9</definedName>
    <definedName name="BExIM4VIKFX1GI2KS4JBBQD4OZC4" hidden="1">Addn [19]Info!$B$8:$C$9</definedName>
    <definedName name="BExIMC2EV8MZFYH202AYX95VN5T4" localSheetId="64" hidden="1">Functional [20]Costs!$B$14:$AC$317</definedName>
    <definedName name="BExIMC2EV8MZFYH202AYX95VN5T4" localSheetId="65" hidden="1">Functional [20]Costs!$B$14:$AC$317</definedName>
    <definedName name="BExIMC2EV8MZFYH202AYX95VN5T4" localSheetId="66" hidden="1">Functional [20]Costs!$B$14:$AC$317</definedName>
    <definedName name="BExIMC2EV8MZFYH202AYX95VN5T4" localSheetId="67" hidden="1">Functional [20]Costs!$B$14:$AC$317</definedName>
    <definedName name="BExIMC2EV8MZFYH202AYX95VN5T4" hidden="1">Functional [20]Costs!$B$14:$AC$317</definedName>
    <definedName name="BExIMQ5KZ1K5TTI03C4VA04B2U57" localSheetId="64" hidden="1">Functional [20]Costs!$B$14</definedName>
    <definedName name="BExIMQ5KZ1K5TTI03C4VA04B2U57" localSheetId="65" hidden="1">Functional [20]Costs!$B$14</definedName>
    <definedName name="BExIMQ5KZ1K5TTI03C4VA04B2U57" localSheetId="66" hidden="1">Functional [20]Costs!$B$14</definedName>
    <definedName name="BExIMQ5KZ1K5TTI03C4VA04B2U57" localSheetId="67" hidden="1">Functional [20]Costs!$B$14</definedName>
    <definedName name="BExIMQ5KZ1K5TTI03C4VA04B2U57" hidden="1">Functional [20]Costs!$B$14</definedName>
    <definedName name="BExIN13AVDPXLS4PF4Z9M9G1Z76E" localSheetId="64" hidden="1">SEU Func [21]Area!$D$9:$E$9</definedName>
    <definedName name="BExIN13AVDPXLS4PF4Z9M9G1Z76E" localSheetId="65" hidden="1">SEU Func [21]Area!$D$9:$E$9</definedName>
    <definedName name="BExIN13AVDPXLS4PF4Z9M9G1Z76E" localSheetId="66" hidden="1">SEU Func [21]Area!$D$9:$E$9</definedName>
    <definedName name="BExIN13AVDPXLS4PF4Z9M9G1Z76E" localSheetId="67" hidden="1">SEU Func [21]Area!$D$9:$E$9</definedName>
    <definedName name="BExIN13AVDPXLS4PF4Z9M9G1Z76E" hidden="1">SEU Func [21]Area!$D$9:$E$9</definedName>
    <definedName name="BExIND86ZS4TEVYV6ZK18DKTBFIO" localSheetId="64" hidden="1">SEU Driver by Func [21]Area!$A$11:$B$11</definedName>
    <definedName name="BExIND86ZS4TEVYV6ZK18DKTBFIO" localSheetId="65" hidden="1">SEU Driver by Func [21]Area!$A$11:$B$11</definedName>
    <definedName name="BExIND86ZS4TEVYV6ZK18DKTBFIO" localSheetId="66" hidden="1">SEU Driver by Func [21]Area!$A$11:$B$11</definedName>
    <definedName name="BExIND86ZS4TEVYV6ZK18DKTBFIO" localSheetId="67" hidden="1">SEU Driver by Func [21]Area!$A$11:$B$11</definedName>
    <definedName name="BExIND86ZS4TEVYV6ZK18DKTBFIO" hidden="1">SEU Driver by Func [21]Area!$A$11:$B$11</definedName>
    <definedName name="BExIO8P4YOIMV1JAWVAZ4DO6021M" localSheetId="64" hidden="1">Addn [19]Info!$B$102:$T$211</definedName>
    <definedName name="BExIO8P4YOIMV1JAWVAZ4DO6021M" localSheetId="65" hidden="1">Addn [19]Info!$B$102:$T$211</definedName>
    <definedName name="BExIO8P4YOIMV1JAWVAZ4DO6021M" localSheetId="66" hidden="1">Addn [19]Info!$B$102:$T$211</definedName>
    <definedName name="BExIO8P4YOIMV1JAWVAZ4DO6021M" localSheetId="67" hidden="1">Addn [19]Info!$B$102:$T$211</definedName>
    <definedName name="BExIO8P4YOIMV1JAWVAZ4DO6021M" hidden="1">Addn [19]Info!$B$102:$T$211</definedName>
    <definedName name="BExIP5D60RQDO1HRB19L6DCT83H4" localSheetId="64" hidden="1">Addn [19]Info!$B$78:$T$100</definedName>
    <definedName name="BExIP5D60RQDO1HRB19L6DCT83H4" localSheetId="65" hidden="1">Addn [19]Info!$B$78:$T$100</definedName>
    <definedName name="BExIP5D60RQDO1HRB19L6DCT83H4" localSheetId="66" hidden="1">Addn [19]Info!$B$78:$T$100</definedName>
    <definedName name="BExIP5D60RQDO1HRB19L6DCT83H4" localSheetId="67" hidden="1">Addn [19]Info!$B$78:$T$100</definedName>
    <definedName name="BExIP5D60RQDO1HRB19L6DCT83H4" hidden="1">Addn [19]Info!$B$78:$T$100</definedName>
    <definedName name="BExIPBNM3CSLE9YV7LOT0R11MJBI" localSheetId="64" hidden="1">Addn [19]Info!$B$8:$C$9</definedName>
    <definedName name="BExIPBNM3CSLE9YV7LOT0R11MJBI" localSheetId="65" hidden="1">Addn [19]Info!$B$8:$C$9</definedName>
    <definedName name="BExIPBNM3CSLE9YV7LOT0R11MJBI" localSheetId="66" hidden="1">Addn [19]Info!$B$8:$C$9</definedName>
    <definedName name="BExIPBNM3CSLE9YV7LOT0R11MJBI" localSheetId="67" hidden="1">Addn [19]Info!$B$8:$C$9</definedName>
    <definedName name="BExIPBNM3CSLE9YV7LOT0R11MJBI" hidden="1">Addn [19]Info!$B$8:$C$9</definedName>
    <definedName name="BExIQ92Q0519J5MJF4MW49ZAAUV6" localSheetId="64" hidden="1">SCG Func [21]Area!$A$6:$B$6</definedName>
    <definedName name="BExIQ92Q0519J5MJF4MW49ZAAUV6" localSheetId="65" hidden="1">SCG Func [21]Area!$A$6:$B$6</definedName>
    <definedName name="BExIQ92Q0519J5MJF4MW49ZAAUV6" localSheetId="66" hidden="1">SCG Func [21]Area!$A$6:$B$6</definedName>
    <definedName name="BExIQ92Q0519J5MJF4MW49ZAAUV6" localSheetId="67" hidden="1">SCG Func [21]Area!$A$6:$B$6</definedName>
    <definedName name="BExIQ92Q0519J5MJF4MW49ZAAUV6" hidden="1">SCG Func [21]Area!$A$6:$B$6</definedName>
    <definedName name="BExIQEM98FHB6XHBDY1JFPRGK4MD" localSheetId="64" hidden="1">Addn [19]Info!$B$27:$T$38</definedName>
    <definedName name="BExIQEM98FHB6XHBDY1JFPRGK4MD" localSheetId="65" hidden="1">Addn [19]Info!$B$27:$T$38</definedName>
    <definedName name="BExIQEM98FHB6XHBDY1JFPRGK4MD" localSheetId="66" hidden="1">Addn [19]Info!$B$27:$T$38</definedName>
    <definedName name="BExIQEM98FHB6XHBDY1JFPRGK4MD" localSheetId="67" hidden="1">Addn [19]Info!$B$27:$T$38</definedName>
    <definedName name="BExIQEM98FHB6XHBDY1JFPRGK4MD" hidden="1">Addn [19]Info!$B$27:$T$38</definedName>
    <definedName name="BExIQK0GFOIXW53793KMLA7DSQWI" localSheetId="64" hidden="1">Addn [19]Info!$B$4:$B$5</definedName>
    <definedName name="BExIQK0GFOIXW53793KMLA7DSQWI" localSheetId="65" hidden="1">Addn [19]Info!$B$4:$B$5</definedName>
    <definedName name="BExIQK0GFOIXW53793KMLA7DSQWI" localSheetId="66" hidden="1">Addn [19]Info!$B$4:$B$5</definedName>
    <definedName name="BExIQK0GFOIXW53793KMLA7DSQWI" localSheetId="67" hidden="1">Addn [19]Info!$B$4:$B$5</definedName>
    <definedName name="BExIQK0GFOIXW53793KMLA7DSQWI" hidden="1">Addn [19]Info!$B$4:$B$5</definedName>
    <definedName name="BExIQS98Y1Q64V6T2E9KQVFOKVI8" localSheetId="64" hidden="1">Addn [19]Info!$B$7:$C$7</definedName>
    <definedName name="BExIQS98Y1Q64V6T2E9KQVFOKVI8" localSheetId="65" hidden="1">Addn [19]Info!$B$7:$C$7</definedName>
    <definedName name="BExIQS98Y1Q64V6T2E9KQVFOKVI8" localSheetId="66" hidden="1">Addn [19]Info!$B$7:$C$7</definedName>
    <definedName name="BExIQS98Y1Q64V6T2E9KQVFOKVI8" localSheetId="67" hidden="1">Addn [19]Info!$B$7:$C$7</definedName>
    <definedName name="BExIQS98Y1Q64V6T2E9KQVFOKVI8" hidden="1">Addn [19]Info!$B$7:$C$7</definedName>
    <definedName name="BExIQTG93KR7ME8UBCBGVA6APZ6M" localSheetId="64" hidden="1">SEU Driver by Func [21]Area!$D$5:$E$5</definedName>
    <definedName name="BExIQTG93KR7ME8UBCBGVA6APZ6M" localSheetId="65" hidden="1">SEU Driver by Func [21]Area!$D$5:$E$5</definedName>
    <definedName name="BExIQTG93KR7ME8UBCBGVA6APZ6M" localSheetId="66" hidden="1">SEU Driver by Func [21]Area!$D$5:$E$5</definedName>
    <definedName name="BExIQTG93KR7ME8UBCBGVA6APZ6M" localSheetId="67" hidden="1">SEU Driver by Func [21]Area!$D$5:$E$5</definedName>
    <definedName name="BExIQTG93KR7ME8UBCBGVA6APZ6M" hidden="1">SEU Driver by Func [21]Area!$D$5:$E$5</definedName>
    <definedName name="BExIR9SCR713IFP0WZBGWVXN92JA" localSheetId="64" hidden="1">SEU Func [21]Area!$D$7:$E$7</definedName>
    <definedName name="BExIR9SCR713IFP0WZBGWVXN92JA" localSheetId="65" hidden="1">SEU Func [21]Area!$D$7:$E$7</definedName>
    <definedName name="BExIR9SCR713IFP0WZBGWVXN92JA" localSheetId="66" hidden="1">SEU Func [21]Area!$D$7:$E$7</definedName>
    <definedName name="BExIR9SCR713IFP0WZBGWVXN92JA" localSheetId="67" hidden="1">SEU Func [21]Area!$D$7:$E$7</definedName>
    <definedName name="BExIR9SCR713IFP0WZBGWVXN92JA" hidden="1">SEU Func [21]Area!$D$7:$E$7</definedName>
    <definedName name="BExIRG2YB6U8XHVW0HAGK8L4KEYV" localSheetId="64" hidden="1">Addn [19]Info!$F$11:$F$12</definedName>
    <definedName name="BExIRG2YB6U8XHVW0HAGK8L4KEYV" localSheetId="65" hidden="1">Addn [19]Info!$F$11:$F$12</definedName>
    <definedName name="BExIRG2YB6U8XHVW0HAGK8L4KEYV" localSheetId="66" hidden="1">Addn [19]Info!$F$11:$F$12</definedName>
    <definedName name="BExIRG2YB6U8XHVW0HAGK8L4KEYV" localSheetId="67" hidden="1">Addn [19]Info!$F$11:$F$12</definedName>
    <definedName name="BExIRG2YB6U8XHVW0HAGK8L4KEYV" hidden="1">Addn [19]Info!$F$11:$F$12</definedName>
    <definedName name="BExIRL0WRAH90TEKQ2PU8MXBVPBM" hidden="1">#REF!</definedName>
    <definedName name="BExIRNVGNU73CEF6ALOGYUNOW0U7" localSheetId="64" hidden="1">SCG Func [21]Area!$A$11:$B$11</definedName>
    <definedName name="BExIRNVGNU73CEF6ALOGYUNOW0U7" localSheetId="65" hidden="1">SCG Func [21]Area!$A$11:$B$11</definedName>
    <definedName name="BExIRNVGNU73CEF6ALOGYUNOW0U7" localSheetId="66" hidden="1">SCG Func [21]Area!$A$11:$B$11</definedName>
    <definedName name="BExIRNVGNU73CEF6ALOGYUNOW0U7" localSheetId="67" hidden="1">SCG Func [21]Area!$A$11:$B$11</definedName>
    <definedName name="BExIRNVGNU73CEF6ALOGYUNOW0U7" hidden="1">SCG Func [21]Area!$A$11:$B$11</definedName>
    <definedName name="BExIRVO0QSGCASW0AWUQM10DO92I" localSheetId="64" hidden="1">Addn [19]Info!$B$11:$E$13</definedName>
    <definedName name="BExIRVO0QSGCASW0AWUQM10DO92I" localSheetId="65" hidden="1">Addn [19]Info!$B$11:$E$13</definedName>
    <definedName name="BExIRVO0QSGCASW0AWUQM10DO92I" localSheetId="66" hidden="1">Addn [19]Info!$B$11:$E$13</definedName>
    <definedName name="BExIRVO0QSGCASW0AWUQM10DO92I" localSheetId="67" hidden="1">Addn [19]Info!$B$11:$E$13</definedName>
    <definedName name="BExIRVO0QSGCASW0AWUQM10DO92I" hidden="1">Addn [19]Info!$B$11:$E$13</definedName>
    <definedName name="BExIS0WSQ5Z8QJQFTZYMXQZN5YCN" localSheetId="64" hidden="1">SEU Driver by Func [25]Comm!$D$8:$E$8</definedName>
    <definedName name="BExIS0WSQ5Z8QJQFTZYMXQZN5YCN" localSheetId="65" hidden="1">SEU Driver by Func [25]Comm!$D$8:$E$8</definedName>
    <definedName name="BExIS0WSQ5Z8QJQFTZYMXQZN5YCN" localSheetId="66" hidden="1">SEU Driver by Func [25]Comm!$D$8:$E$8</definedName>
    <definedName name="BExIS0WSQ5Z8QJQFTZYMXQZN5YCN" localSheetId="67" hidden="1">SEU Driver by Func [25]Comm!$D$8:$E$8</definedName>
    <definedName name="BExIS0WSQ5Z8QJQFTZYMXQZN5YCN" hidden="1">SEU Driver by Func [25]Comm!$D$8:$E$8</definedName>
    <definedName name="BExIS4YIQALZA992UXXBU4JDFBGM" localSheetId="64" hidden="1">Addn [19]Info!$B$27:$T$38</definedName>
    <definedName name="BExIS4YIQALZA992UXXBU4JDFBGM" localSheetId="65" hidden="1">Addn [19]Info!$B$27:$T$38</definedName>
    <definedName name="BExIS4YIQALZA992UXXBU4JDFBGM" localSheetId="66" hidden="1">Addn [19]Info!$B$27:$T$38</definedName>
    <definedName name="BExIS4YIQALZA992UXXBU4JDFBGM" localSheetId="67" hidden="1">Addn [19]Info!$B$27:$T$38</definedName>
    <definedName name="BExIS4YIQALZA992UXXBU4JDFBGM" hidden="1">Addn [19]Info!$B$27:$T$38</definedName>
    <definedName name="BExISG72A6BHVE3NBQVTYPSLT7KB" localSheetId="64" hidden="1">Addn [19]Info!$B$4:$B$5</definedName>
    <definedName name="BExISG72A6BHVE3NBQVTYPSLT7KB" localSheetId="65" hidden="1">Addn [19]Info!$B$4:$B$5</definedName>
    <definedName name="BExISG72A6BHVE3NBQVTYPSLT7KB" localSheetId="66" hidden="1">Addn [19]Info!$B$4:$B$5</definedName>
    <definedName name="BExISG72A6BHVE3NBQVTYPSLT7KB" localSheetId="67" hidden="1">Addn [19]Info!$B$4:$B$5</definedName>
    <definedName name="BExISG72A6BHVE3NBQVTYPSLT7KB" hidden="1">Addn [19]Info!$B$4:$B$5</definedName>
    <definedName name="BExITABBUGATHQ5Y5MAOQP5SH17Q" localSheetId="64" hidden="1">SEU Func [21]Area!$A$13:$B$13</definedName>
    <definedName name="BExITABBUGATHQ5Y5MAOQP5SH17Q" localSheetId="65" hidden="1">SEU Func [21]Area!$A$13:$B$13</definedName>
    <definedName name="BExITABBUGATHQ5Y5MAOQP5SH17Q" localSheetId="66" hidden="1">SEU Func [21]Area!$A$13:$B$13</definedName>
    <definedName name="BExITABBUGATHQ5Y5MAOQP5SH17Q" localSheetId="67" hidden="1">SEU Func [21]Area!$A$13:$B$13</definedName>
    <definedName name="BExITABBUGATHQ5Y5MAOQP5SH17Q" hidden="1">SEU Func [21]Area!$A$13:$B$13</definedName>
    <definedName name="BExITARJVCVQ5G6KQDP88RC6QHCY" localSheetId="64" hidden="1">SEU Driver by Func [21]Area!$A$9:$B$9</definedName>
    <definedName name="BExITARJVCVQ5G6KQDP88RC6QHCY" localSheetId="65" hidden="1">SEU Driver by Func [21]Area!$A$9:$B$9</definedName>
    <definedName name="BExITARJVCVQ5G6KQDP88RC6QHCY" localSheetId="66" hidden="1">SEU Driver by Func [21]Area!$A$9:$B$9</definedName>
    <definedName name="BExITARJVCVQ5G6KQDP88RC6QHCY" localSheetId="67" hidden="1">SEU Driver by Func [21]Area!$A$9:$B$9</definedName>
    <definedName name="BExITARJVCVQ5G6KQDP88RC6QHCY" hidden="1">SEU Driver by Func [21]Area!$A$9:$B$9</definedName>
    <definedName name="BExITBIGWP0MJPJSN8IZU3RMEAWJ" localSheetId="64" hidden="1">Addn [19]Info!$B$73:$T$80</definedName>
    <definedName name="BExITBIGWP0MJPJSN8IZU3RMEAWJ" localSheetId="65" hidden="1">Addn [19]Info!$B$73:$T$80</definedName>
    <definedName name="BExITBIGWP0MJPJSN8IZU3RMEAWJ" localSheetId="66" hidden="1">Addn [19]Info!$B$73:$T$80</definedName>
    <definedName name="BExITBIGWP0MJPJSN8IZU3RMEAWJ" localSheetId="67" hidden="1">Addn [19]Info!$B$73:$T$80</definedName>
    <definedName name="BExITBIGWP0MJPJSN8IZU3RMEAWJ" hidden="1">Addn [19]Info!$B$73:$T$80</definedName>
    <definedName name="BExITOP7O4BSUW087EKMYLKB4UXR" localSheetId="64" hidden="1">Addn [19]Info!$B$78:$T$100</definedName>
    <definedName name="BExITOP7O4BSUW087EKMYLKB4UXR" localSheetId="65" hidden="1">Addn [19]Info!$B$78:$T$100</definedName>
    <definedName name="BExITOP7O4BSUW087EKMYLKB4UXR" localSheetId="66" hidden="1">Addn [19]Info!$B$78:$T$100</definedName>
    <definedName name="BExITOP7O4BSUW087EKMYLKB4UXR" localSheetId="67" hidden="1">Addn [19]Info!$B$78:$T$100</definedName>
    <definedName name="BExITOP7O4BSUW087EKMYLKB4UXR" hidden="1">Addn [19]Info!$B$78:$T$100</definedName>
    <definedName name="BExIUBXHE3WUI9QDGCGHET2XGDAL" localSheetId="64" hidden="1">Addn [19]Info!$B$209:$T$215</definedName>
    <definedName name="BExIUBXHE3WUI9QDGCGHET2XGDAL" localSheetId="65" hidden="1">Addn [19]Info!$B$209:$T$215</definedName>
    <definedName name="BExIUBXHE3WUI9QDGCGHET2XGDAL" localSheetId="66" hidden="1">Addn [19]Info!$B$209:$T$215</definedName>
    <definedName name="BExIUBXHE3WUI9QDGCGHET2XGDAL" localSheetId="67" hidden="1">Addn [19]Info!$B$209:$T$215</definedName>
    <definedName name="BExIUBXHE3WUI9QDGCGHET2XGDAL" hidden="1">Addn [19]Info!$B$209:$T$215</definedName>
    <definedName name="BExIV8QOQ84LJ5PXUX5MI80QGD5Q" localSheetId="64" hidden="1">SEU Driver [24]Cd!$A$5:$B$5</definedName>
    <definedName name="BExIV8QOQ84LJ5PXUX5MI80QGD5Q" localSheetId="65" hidden="1">SEU Driver [24]Cd!$A$5:$B$5</definedName>
    <definedName name="BExIV8QOQ84LJ5PXUX5MI80QGD5Q" localSheetId="66" hidden="1">SEU Driver [24]Cd!$A$5:$B$5</definedName>
    <definedName name="BExIV8QOQ84LJ5PXUX5MI80QGD5Q" localSheetId="67" hidden="1">SEU Driver [24]Cd!$A$5:$B$5</definedName>
    <definedName name="BExIV8QOQ84LJ5PXUX5MI80QGD5Q" hidden="1">SEU Driver [24]Cd!$A$5:$B$5</definedName>
    <definedName name="BExIW726IGZYRA6TJ5ZLKE7ABQG8" localSheetId="64" hidden="1">Addn [19]Info!$B$73:$T$80</definedName>
    <definedName name="BExIW726IGZYRA6TJ5ZLKE7ABQG8" localSheetId="65" hidden="1">Addn [19]Info!$B$73:$T$80</definedName>
    <definedName name="BExIW726IGZYRA6TJ5ZLKE7ABQG8" localSheetId="66" hidden="1">Addn [19]Info!$B$73:$T$80</definedName>
    <definedName name="BExIW726IGZYRA6TJ5ZLKE7ABQG8" localSheetId="67" hidden="1">Addn [19]Info!$B$73:$T$80</definedName>
    <definedName name="BExIW726IGZYRA6TJ5ZLKE7ABQG8" hidden="1">Addn [19]Info!$B$73:$T$80</definedName>
    <definedName name="BExIWEJX25D5FZQI9Z7LS76QACOK" localSheetId="64" hidden="1">SEU Func [21]Area!$A$31:$A$32</definedName>
    <definedName name="BExIWEJX25D5FZQI9Z7LS76QACOK" localSheetId="65" hidden="1">SEU Func [21]Area!$A$31:$A$32</definedName>
    <definedName name="BExIWEJX25D5FZQI9Z7LS76QACOK" localSheetId="66" hidden="1">SEU Func [21]Area!$A$31:$A$32</definedName>
    <definedName name="BExIWEJX25D5FZQI9Z7LS76QACOK" localSheetId="67" hidden="1">SEU Func [21]Area!$A$31:$A$32</definedName>
    <definedName name="BExIWEJX25D5FZQI9Z7LS76QACOK" hidden="1">SEU Func [21]Area!$A$31:$A$32</definedName>
    <definedName name="BExIWX4QUS8GZI89PS41C2PO12UH" hidden="1">#REF!</definedName>
    <definedName name="BExIXEYRZT15Z6D54TJWMF3SWCQP" localSheetId="64" hidden="1">SEU Driver [24]Cd!$D$7:$E$7</definedName>
    <definedName name="BExIXEYRZT15Z6D54TJWMF3SWCQP" localSheetId="65" hidden="1">SEU Driver [24]Cd!$D$7:$E$7</definedName>
    <definedName name="BExIXEYRZT15Z6D54TJWMF3SWCQP" localSheetId="66" hidden="1">SEU Driver [24]Cd!$D$7:$E$7</definedName>
    <definedName name="BExIXEYRZT15Z6D54TJWMF3SWCQP" localSheetId="67" hidden="1">SEU Driver [24]Cd!$D$7:$E$7</definedName>
    <definedName name="BExIXEYRZT15Z6D54TJWMF3SWCQP" hidden="1">SEU Driver [24]Cd!$D$7:$E$7</definedName>
    <definedName name="BExIXNCWXXNR81ZIR70WT7ST77V6" hidden="1">#REF!</definedName>
    <definedName name="BExIXR95Q2IRU8YKZAQATRN0FWV6" localSheetId="64" hidden="1">Addn [19]Info!$B$14</definedName>
    <definedName name="BExIXR95Q2IRU8YKZAQATRN0FWV6" localSheetId="65" hidden="1">Addn [19]Info!$B$14</definedName>
    <definedName name="BExIXR95Q2IRU8YKZAQATRN0FWV6" localSheetId="66" hidden="1">Addn [19]Info!$B$14</definedName>
    <definedName name="BExIXR95Q2IRU8YKZAQATRN0FWV6" localSheetId="67" hidden="1">Addn [19]Info!$B$14</definedName>
    <definedName name="BExIXR95Q2IRU8YKZAQATRN0FWV6" hidden="1">Addn [19]Info!$B$14</definedName>
    <definedName name="BExIXZ1KHL3SNHLFECYBDHKZ6U46" localSheetId="64" hidden="1">Financial &amp; Non-[22]Financial!$B$14:$P$108</definedName>
    <definedName name="BExIXZ1KHL3SNHLFECYBDHKZ6U46" localSheetId="65" hidden="1">Financial &amp; Non-[22]Financial!$B$14:$P$108</definedName>
    <definedName name="BExIXZ1KHL3SNHLFECYBDHKZ6U46" localSheetId="66" hidden="1">Financial &amp; Non-[22]Financial!$B$14:$P$108</definedName>
    <definedName name="BExIXZ1KHL3SNHLFECYBDHKZ6U46" localSheetId="67" hidden="1">Financial &amp; Non-[22]Financial!$B$14:$P$108</definedName>
    <definedName name="BExIXZ1KHL3SNHLFECYBDHKZ6U46" hidden="1">Financial &amp; Non-[22]Financial!$B$14:$P$108</definedName>
    <definedName name="BExIXZXWB0BZMJ1121LAL9FZAMPY" hidden="1">#REF!</definedName>
    <definedName name="BExIXZY37U9ICT1J1TGVVPDR0J6T" localSheetId="64" hidden="1">Addn [19]Info!$B$71:$T$78</definedName>
    <definedName name="BExIXZY37U9ICT1J1TGVVPDR0J6T" localSheetId="65" hidden="1">Addn [19]Info!$B$71:$T$78</definedName>
    <definedName name="BExIXZY37U9ICT1J1TGVVPDR0J6T" localSheetId="66" hidden="1">Addn [19]Info!$B$71:$T$78</definedName>
    <definedName name="BExIXZY37U9ICT1J1TGVVPDR0J6T" localSheetId="67" hidden="1">Addn [19]Info!$B$71:$T$78</definedName>
    <definedName name="BExIXZY37U9ICT1J1TGVVPDR0J6T" hidden="1">Addn [19]Info!$B$71:$T$78</definedName>
    <definedName name="BExIYBS6OBX000CKF26KUVT6PKXL" localSheetId="64" hidden="1">'Order 864-4'!sdge Func [21]Area!$D$7:$E$7</definedName>
    <definedName name="BExIYBS6OBX000CKF26KUVT6PKXL" localSheetId="65" hidden="1">'Order 864-4'!sdge Func [21]Area!$D$7:$E$7</definedName>
    <definedName name="BExIYBS6OBX000CKF26KUVT6PKXL" localSheetId="66" hidden="1">'Order 864-4'!sdge Func [21]Area!$D$7:$E$7</definedName>
    <definedName name="BExIYBS6OBX000CKF26KUVT6PKXL" localSheetId="67" hidden="1">'Order 864-4'!sdge Func [21]Area!$D$7:$E$7</definedName>
    <definedName name="BExIYBS6OBX000CKF26KUVT6PKXL" hidden="1">'Order 864-4'!sdge Func [21]Area!$D$7:$E$7</definedName>
    <definedName name="BExIYHH6IUOGFPR0AUG0J2X3E6P1" localSheetId="64" hidden="1">SEU Func [21]Area!$A$9:$B$9</definedName>
    <definedName name="BExIYHH6IUOGFPR0AUG0J2X3E6P1" localSheetId="65" hidden="1">SEU Func [21]Area!$A$9:$B$9</definedName>
    <definedName name="BExIYHH6IUOGFPR0AUG0J2X3E6P1" localSheetId="66" hidden="1">SEU Func [21]Area!$A$9:$B$9</definedName>
    <definedName name="BExIYHH6IUOGFPR0AUG0J2X3E6P1" localSheetId="67" hidden="1">SEU Func [21]Area!$A$9:$B$9</definedName>
    <definedName name="BExIYHH6IUOGFPR0AUG0J2X3E6P1" hidden="1">SEU Func [21]Area!$A$9:$B$9</definedName>
    <definedName name="BExIZ6STDECZVLI5IBZWNWSATJ4K" hidden="1">#REF!</definedName>
    <definedName name="BExIZ7954XTG6TZNHLKX4KDKM9AL" localSheetId="64" hidden="1">'Order 864-4'!sdge Func [21]Area!$D$4:$E$4</definedName>
    <definedName name="BExIZ7954XTG6TZNHLKX4KDKM9AL" localSheetId="65" hidden="1">'Order 864-4'!sdge Func [21]Area!$D$4:$E$4</definedName>
    <definedName name="BExIZ7954XTG6TZNHLKX4KDKM9AL" localSheetId="66" hidden="1">'Order 864-4'!sdge Func [21]Area!$D$4:$E$4</definedName>
    <definedName name="BExIZ7954XTG6TZNHLKX4KDKM9AL" localSheetId="67" hidden="1">'Order 864-4'!sdge Func [21]Area!$D$4:$E$4</definedName>
    <definedName name="BExIZ7954XTG6TZNHLKX4KDKM9AL" hidden="1">'Order 864-4'!sdge Func [21]Area!$D$4:$E$4</definedName>
    <definedName name="BExIZL6QTBF2FNZRHMADQY6XGJNX" localSheetId="64" hidden="1">'Order 864-4'!sdge Func [21]Area!$A$12:$B$12</definedName>
    <definedName name="BExIZL6QTBF2FNZRHMADQY6XGJNX" localSheetId="65" hidden="1">'Order 864-4'!sdge Func [21]Area!$A$12:$B$12</definedName>
    <definedName name="BExIZL6QTBF2FNZRHMADQY6XGJNX" localSheetId="66" hidden="1">'Order 864-4'!sdge Func [21]Area!$A$12:$B$12</definedName>
    <definedName name="BExIZL6QTBF2FNZRHMADQY6XGJNX" localSheetId="67" hidden="1">'Order 864-4'!sdge Func [21]Area!$A$12:$B$12</definedName>
    <definedName name="BExIZL6QTBF2FNZRHMADQY6XGJNX" hidden="1">'Order 864-4'!sdge Func [21]Area!$A$12:$B$12</definedName>
    <definedName name="BExJ0K955EICJ1YH4ZJN1EIAPCZU" hidden="1">#REF!</definedName>
    <definedName name="BExKDX3VKK7MG2TKGKAVMP2ALL86" localSheetId="64" hidden="1">SEU Driver by Func [21]Area!$D$11:$E$11</definedName>
    <definedName name="BExKDX3VKK7MG2TKGKAVMP2ALL86" localSheetId="65" hidden="1">SEU Driver by Func [21]Area!$D$11:$E$11</definedName>
    <definedName name="BExKDX3VKK7MG2TKGKAVMP2ALL86" localSheetId="66" hidden="1">SEU Driver by Func [21]Area!$D$11:$E$11</definedName>
    <definedName name="BExKDX3VKK7MG2TKGKAVMP2ALL86" localSheetId="67" hidden="1">SEU Driver by Func [21]Area!$D$11:$E$11</definedName>
    <definedName name="BExKDX3VKK7MG2TKGKAVMP2ALL86" hidden="1">SEU Driver by Func [21]Area!$D$11:$E$11</definedName>
    <definedName name="BExKESQ2K3X7U1M7WJDWS8NN1TYL" localSheetId="64" hidden="1">Addn [19]Info!$B$7:$C$7</definedName>
    <definedName name="BExKESQ2K3X7U1M7WJDWS8NN1TYL" localSheetId="65" hidden="1">Addn [19]Info!$B$7:$C$7</definedName>
    <definedName name="BExKESQ2K3X7U1M7WJDWS8NN1TYL" localSheetId="66" hidden="1">Addn [19]Info!$B$7:$C$7</definedName>
    <definedName name="BExKESQ2K3X7U1M7WJDWS8NN1TYL" localSheetId="67" hidden="1">Addn [19]Info!$B$7:$C$7</definedName>
    <definedName name="BExKESQ2K3X7U1M7WJDWS8NN1TYL" hidden="1">Addn [19]Info!$B$7:$C$7</definedName>
    <definedName name="BExKF1KFA6ISNT7S5JBN7SJ6HN1G" hidden="1">#REF!</definedName>
    <definedName name="BExKFMZTST3O2X2Y679VNNJ5G5IT" localSheetId="64" hidden="1">Addn [19]Info!$B$212:$T$215</definedName>
    <definedName name="BExKFMZTST3O2X2Y679VNNJ5G5IT" localSheetId="65" hidden="1">Addn [19]Info!$B$212:$T$215</definedName>
    <definedName name="BExKFMZTST3O2X2Y679VNNJ5G5IT" localSheetId="66" hidden="1">Addn [19]Info!$B$212:$T$215</definedName>
    <definedName name="BExKFMZTST3O2X2Y679VNNJ5G5IT" localSheetId="67" hidden="1">Addn [19]Info!$B$212:$T$215</definedName>
    <definedName name="BExKFMZTST3O2X2Y679VNNJ5G5IT" hidden="1">Addn [19]Info!$B$212:$T$215</definedName>
    <definedName name="BExKFY31TCY75OMUQNG8CGUAAIZH" localSheetId="64" hidden="1">SEU Func [21]Area!$A$25:$B$25</definedName>
    <definedName name="BExKFY31TCY75OMUQNG8CGUAAIZH" localSheetId="65" hidden="1">SEU Func [21]Area!$A$25:$B$25</definedName>
    <definedName name="BExKFY31TCY75OMUQNG8CGUAAIZH" localSheetId="66" hidden="1">SEU Func [21]Area!$A$25:$B$25</definedName>
    <definedName name="BExKFY31TCY75OMUQNG8CGUAAIZH" localSheetId="67" hidden="1">SEU Func [21]Area!$A$25:$B$25</definedName>
    <definedName name="BExKFY31TCY75OMUQNG8CGUAAIZH" hidden="1">SEU Func [21]Area!$A$25:$B$25</definedName>
    <definedName name="BExKGB4BKOPM9LE0VKOE03YHIQQM" localSheetId="64" hidden="1">'Order 864-4'!sdge Func [21]Area!$A$15:$B$15</definedName>
    <definedName name="BExKGB4BKOPM9LE0VKOE03YHIQQM" localSheetId="65" hidden="1">'Order 864-4'!sdge Func [21]Area!$A$15:$B$15</definedName>
    <definedName name="BExKGB4BKOPM9LE0VKOE03YHIQQM" localSheetId="66" hidden="1">'Order 864-4'!sdge Func [21]Area!$A$15:$B$15</definedName>
    <definedName name="BExKGB4BKOPM9LE0VKOE03YHIQQM" localSheetId="67" hidden="1">'Order 864-4'!sdge Func [21]Area!$A$15:$B$15</definedName>
    <definedName name="BExKGB4BKOPM9LE0VKOE03YHIQQM" hidden="1">'Order 864-4'!sdge Func [21]Area!$A$15:$B$15</definedName>
    <definedName name="BExKGK414LP3SF9H998WCWSOZ2RF" localSheetId="64" hidden="1">SEU Func Comm by [23]Driver!$D$7:$E$7</definedName>
    <definedName name="BExKGK414LP3SF9H998WCWSOZ2RF" localSheetId="65" hidden="1">SEU Func Comm by [23]Driver!$D$7:$E$7</definedName>
    <definedName name="BExKGK414LP3SF9H998WCWSOZ2RF" localSheetId="66" hidden="1">SEU Func Comm by [23]Driver!$D$7:$E$7</definedName>
    <definedName name="BExKGK414LP3SF9H998WCWSOZ2RF" localSheetId="67" hidden="1">SEU Func Comm by [23]Driver!$D$7:$E$7</definedName>
    <definedName name="BExKGK414LP3SF9H998WCWSOZ2RF" hidden="1">SEU Func Comm by [23]Driver!$D$7:$E$7</definedName>
    <definedName name="BExKGYCEMSXID5NF8FBMWC5E4K2K" localSheetId="64" hidden="1">SEU Func [21]Area!$A$3:$B$3</definedName>
    <definedName name="BExKGYCEMSXID5NF8FBMWC5E4K2K" localSheetId="65" hidden="1">SEU Func [21]Area!$A$3:$B$3</definedName>
    <definedName name="BExKGYCEMSXID5NF8FBMWC5E4K2K" localSheetId="66" hidden="1">SEU Func [21]Area!$A$3:$B$3</definedName>
    <definedName name="BExKGYCEMSXID5NF8FBMWC5E4K2K" localSheetId="67" hidden="1">SEU Func [21]Area!$A$3:$B$3</definedName>
    <definedName name="BExKGYCEMSXID5NF8FBMWC5E4K2K" hidden="1">SEU Func [21]Area!$A$3:$B$3</definedName>
    <definedName name="BExKH58LCFIHH716PTTOB278LXGP" localSheetId="64" hidden="1">SEU Func Area by [23]Driver!$A$1:$A$1</definedName>
    <definedName name="BExKH58LCFIHH716PTTOB278LXGP" localSheetId="65" hidden="1">SEU Func Area by [23]Driver!$A$1:$A$1</definedName>
    <definedName name="BExKH58LCFIHH716PTTOB278LXGP" localSheetId="66" hidden="1">SEU Func Area by [23]Driver!$A$1:$A$1</definedName>
    <definedName name="BExKH58LCFIHH716PTTOB278LXGP" localSheetId="67" hidden="1">SEU Func Area by [23]Driver!$A$1:$A$1</definedName>
    <definedName name="BExKH58LCFIHH716PTTOB278LXGP" hidden="1">SEU Func Area by [23]Driver!$A$1:$A$1</definedName>
    <definedName name="BExKH8DY8MFUAOSM43HQ8ZLUIYDQ" localSheetId="64" hidden="1">SEU Func Comm by [23]Driver!$A$10:$B$10</definedName>
    <definedName name="BExKH8DY8MFUAOSM43HQ8ZLUIYDQ" localSheetId="65" hidden="1">SEU Func Comm by [23]Driver!$A$10:$B$10</definedName>
    <definedName name="BExKH8DY8MFUAOSM43HQ8ZLUIYDQ" localSheetId="66" hidden="1">SEU Func Comm by [23]Driver!$A$10:$B$10</definedName>
    <definedName name="BExKH8DY8MFUAOSM43HQ8ZLUIYDQ" localSheetId="67" hidden="1">SEU Func Comm by [23]Driver!$A$10:$B$10</definedName>
    <definedName name="BExKH8DY8MFUAOSM43HQ8ZLUIYDQ" hidden="1">SEU Func Comm by [23]Driver!$A$10:$B$10</definedName>
    <definedName name="BExKHZICQ1E9QB703OWB9P9TA3GE" hidden="1">#REF!</definedName>
    <definedName name="BExKI5I5KMP8GK5LXTIJRDIZI45R" localSheetId="64" hidden="1">Financial &amp; Non-[22]Financial!$B$110:$P$133</definedName>
    <definedName name="BExKI5I5KMP8GK5LXTIJRDIZI45R" localSheetId="65" hidden="1">Financial &amp; Non-[22]Financial!$B$110:$P$133</definedName>
    <definedName name="BExKI5I5KMP8GK5LXTIJRDIZI45R" localSheetId="66" hidden="1">Financial &amp; Non-[22]Financial!$B$110:$P$133</definedName>
    <definedName name="BExKI5I5KMP8GK5LXTIJRDIZI45R" localSheetId="67" hidden="1">Financial &amp; Non-[22]Financial!$B$110:$P$133</definedName>
    <definedName name="BExKI5I5KMP8GK5LXTIJRDIZI45R" hidden="1">Financial &amp; Non-[22]Financial!$B$110:$P$133</definedName>
    <definedName name="BExKI6PB6I40BP844JARMGLG2SEB" localSheetId="64" hidden="1">SEU Func Comm by [23]Driver!$A$12:$B$12</definedName>
    <definedName name="BExKI6PB6I40BP844JARMGLG2SEB" localSheetId="65" hidden="1">SEU Func Comm by [23]Driver!$A$12:$B$12</definedName>
    <definedName name="BExKI6PB6I40BP844JARMGLG2SEB" localSheetId="66" hidden="1">SEU Func Comm by [23]Driver!$A$12:$B$12</definedName>
    <definedName name="BExKI6PB6I40BP844JARMGLG2SEB" localSheetId="67" hidden="1">SEU Func Comm by [23]Driver!$A$12:$B$12</definedName>
    <definedName name="BExKI6PB6I40BP844JARMGLG2SEB" hidden="1">SEU Func Comm by [23]Driver!$A$12:$B$12</definedName>
    <definedName name="BExKIQXJ967YLRAPFPZG794BH5FH" hidden="1">#REF!</definedName>
    <definedName name="BExKJ449OV40VVKF65OXB94QVZRT" localSheetId="64" hidden="1">'Order 864-4'!sdge Func [21]Area!$D$8:$E$8</definedName>
    <definedName name="BExKJ449OV40VVKF65OXB94QVZRT" localSheetId="65" hidden="1">'Order 864-4'!sdge Func [21]Area!$D$8:$E$8</definedName>
    <definedName name="BExKJ449OV40VVKF65OXB94QVZRT" localSheetId="66" hidden="1">'Order 864-4'!sdge Func [21]Area!$D$8:$E$8</definedName>
    <definedName name="BExKJ449OV40VVKF65OXB94QVZRT" localSheetId="67" hidden="1">'Order 864-4'!sdge Func [21]Area!$D$8:$E$8</definedName>
    <definedName name="BExKJ449OV40VVKF65OXB94QVZRT" hidden="1">'Order 864-4'!sdge Func [21]Area!$D$8:$E$8</definedName>
    <definedName name="BExKJDK7IFNOH6RPBUJFQZKBG9OH" hidden="1">#REF!</definedName>
    <definedName name="BExKJQWAL54M0GRP4G9LT5MZ4OMD" localSheetId="64" hidden="1">Functional [20]Costs!$B$7:$C$7</definedName>
    <definedName name="BExKJQWAL54M0GRP4G9LT5MZ4OMD" localSheetId="65" hidden="1">Functional [20]Costs!$B$7:$C$7</definedName>
    <definedName name="BExKJQWAL54M0GRP4G9LT5MZ4OMD" localSheetId="66" hidden="1">Functional [20]Costs!$B$7:$C$7</definedName>
    <definedName name="BExKJQWAL54M0GRP4G9LT5MZ4OMD" localSheetId="67" hidden="1">Functional [20]Costs!$B$7:$C$7</definedName>
    <definedName name="BExKJQWAL54M0GRP4G9LT5MZ4OMD" hidden="1">Functional [20]Costs!$B$7:$C$7</definedName>
    <definedName name="BExKJSP190NZYQ5XVLKC55XXONA5" localSheetId="64" hidden="1">Financial &amp; Non-[22]Financial!$B$14:$G$105</definedName>
    <definedName name="BExKJSP190NZYQ5XVLKC55XXONA5" localSheetId="65" hidden="1">Financial &amp; Non-[22]Financial!$B$14:$G$105</definedName>
    <definedName name="BExKJSP190NZYQ5XVLKC55XXONA5" localSheetId="66" hidden="1">Financial &amp; Non-[22]Financial!$B$14:$G$105</definedName>
    <definedName name="BExKJSP190NZYQ5XVLKC55XXONA5" localSheetId="67" hidden="1">Financial &amp; Non-[22]Financial!$B$14:$G$105</definedName>
    <definedName name="BExKJSP190NZYQ5XVLKC55XXONA5" hidden="1">Financial &amp; Non-[22]Financial!$B$14:$G$105</definedName>
    <definedName name="BExKK133OOFMQ7OWQCIX64AAKG2L" localSheetId="64" hidden="1">Functional [20]Costs!$F$10:$F$11</definedName>
    <definedName name="BExKK133OOFMQ7OWQCIX64AAKG2L" localSheetId="65" hidden="1">Functional [20]Costs!$F$10:$F$11</definedName>
    <definedName name="BExKK133OOFMQ7OWQCIX64AAKG2L" localSheetId="66" hidden="1">Functional [20]Costs!$F$10:$F$11</definedName>
    <definedName name="BExKK133OOFMQ7OWQCIX64AAKG2L" localSheetId="67" hidden="1">Functional [20]Costs!$F$10:$F$11</definedName>
    <definedName name="BExKK133OOFMQ7OWQCIX64AAKG2L" hidden="1">Functional [20]Costs!$F$10:$F$11</definedName>
    <definedName name="BExKK2VV978E5BT67CQZMWKW3LM0" localSheetId="64" hidden="1">SEU Driver [24]Cd!$D$11:$E$11</definedName>
    <definedName name="BExKK2VV978E5BT67CQZMWKW3LM0" localSheetId="65" hidden="1">SEU Driver [24]Cd!$D$11:$E$11</definedName>
    <definedName name="BExKK2VV978E5BT67CQZMWKW3LM0" localSheetId="66" hidden="1">SEU Driver [24]Cd!$D$11:$E$11</definedName>
    <definedName name="BExKK2VV978E5BT67CQZMWKW3LM0" localSheetId="67" hidden="1">SEU Driver [24]Cd!$D$11:$E$11</definedName>
    <definedName name="BExKK2VV978E5BT67CQZMWKW3LM0" hidden="1">SEU Driver [24]Cd!$D$11:$E$11</definedName>
    <definedName name="BExKKKPT0RT08PFXTO1TW4GD4O72" localSheetId="64" hidden="1">Financial &amp; Non-[22]Financial!$G$11:$G$12</definedName>
    <definedName name="BExKKKPT0RT08PFXTO1TW4GD4O72" localSheetId="65" hidden="1">Financial &amp; Non-[22]Financial!$G$11:$G$12</definedName>
    <definedName name="BExKKKPT0RT08PFXTO1TW4GD4O72" localSheetId="66" hidden="1">Financial &amp; Non-[22]Financial!$G$11:$G$12</definedName>
    <definedName name="BExKKKPT0RT08PFXTO1TW4GD4O72" localSheetId="67" hidden="1">Financial &amp; Non-[22]Financial!$G$11:$G$12</definedName>
    <definedName name="BExKKKPT0RT08PFXTO1TW4GD4O72" hidden="1">Financial &amp; Non-[22]Financial!$G$11:$G$12</definedName>
    <definedName name="BExKKQ3YKPG0QQ2CCOWY5FOQL6XM" localSheetId="64" hidden="1">Functional [20]Costs!$B$7:$C$7</definedName>
    <definedName name="BExKKQ3YKPG0QQ2CCOWY5FOQL6XM" localSheetId="65" hidden="1">Functional [20]Costs!$B$7:$C$7</definedName>
    <definedName name="BExKKQ3YKPG0QQ2CCOWY5FOQL6XM" localSheetId="66" hidden="1">Functional [20]Costs!$B$7:$C$7</definedName>
    <definedName name="BExKKQ3YKPG0QQ2CCOWY5FOQL6XM" localSheetId="67" hidden="1">Functional [20]Costs!$B$7:$C$7</definedName>
    <definedName name="BExKKQ3YKPG0QQ2CCOWY5FOQL6XM" hidden="1">Functional [20]Costs!$B$7:$C$7</definedName>
    <definedName name="BExKL9FUJ2MAP5ZX5Z9FRXDH8NYC" localSheetId="64" hidden="1">Addn [19]Info!$B$217:$T$225</definedName>
    <definedName name="BExKL9FUJ2MAP5ZX5Z9FRXDH8NYC" localSheetId="65" hidden="1">Addn [19]Info!$B$217:$T$225</definedName>
    <definedName name="BExKL9FUJ2MAP5ZX5Z9FRXDH8NYC" localSheetId="66" hidden="1">Addn [19]Info!$B$217:$T$225</definedName>
    <definedName name="BExKL9FUJ2MAP5ZX5Z9FRXDH8NYC" localSheetId="67" hidden="1">Addn [19]Info!$B$217:$T$225</definedName>
    <definedName name="BExKL9FUJ2MAP5ZX5Z9FRXDH8NYC" hidden="1">Addn [19]Info!$B$217:$T$225</definedName>
    <definedName name="BExKM8YAU64ZSHWSTOSVCXXSSCW3" localSheetId="64" hidden="1">Addn [19]Info!$B$27:$T$38</definedName>
    <definedName name="BExKM8YAU64ZSHWSTOSVCXXSSCW3" localSheetId="65" hidden="1">Addn [19]Info!$B$27:$T$38</definedName>
    <definedName name="BExKM8YAU64ZSHWSTOSVCXXSSCW3" localSheetId="66" hidden="1">Addn [19]Info!$B$27:$T$38</definedName>
    <definedName name="BExKM8YAU64ZSHWSTOSVCXXSSCW3" localSheetId="67" hidden="1">Addn [19]Info!$B$27:$T$38</definedName>
    <definedName name="BExKM8YAU64ZSHWSTOSVCXXSSCW3" hidden="1">Addn [19]Info!$B$27:$T$38</definedName>
    <definedName name="BExKML3DLDIN5KIOOVS39URB556K" localSheetId="64" hidden="1">SEU Driver [24]Cd!$A$13:$B$13</definedName>
    <definedName name="BExKML3DLDIN5KIOOVS39URB556K" localSheetId="65" hidden="1">SEU Driver [24]Cd!$A$13:$B$13</definedName>
    <definedName name="BExKML3DLDIN5KIOOVS39URB556K" localSheetId="66" hidden="1">SEU Driver [24]Cd!$A$13:$B$13</definedName>
    <definedName name="BExKML3DLDIN5KIOOVS39URB556K" localSheetId="67" hidden="1">SEU Driver [24]Cd!$A$13:$B$13</definedName>
    <definedName name="BExKML3DLDIN5KIOOVS39URB556K" hidden="1">SEU Driver [24]Cd!$A$13:$B$13</definedName>
    <definedName name="BExKNYOZYS7I7HLZ129C2GRARZ16" localSheetId="64" hidden="1">Addn [19]Info!$B$13:$T$26</definedName>
    <definedName name="BExKNYOZYS7I7HLZ129C2GRARZ16" localSheetId="65" hidden="1">Addn [19]Info!$B$13:$T$26</definedName>
    <definedName name="BExKNYOZYS7I7HLZ129C2GRARZ16" localSheetId="66" hidden="1">Addn [19]Info!$B$13:$T$26</definedName>
    <definedName name="BExKNYOZYS7I7HLZ129C2GRARZ16" localSheetId="67" hidden="1">Addn [19]Info!$B$13:$T$26</definedName>
    <definedName name="BExKNYOZYS7I7HLZ129C2GRARZ16" hidden="1">Addn [19]Info!$B$13:$T$26</definedName>
    <definedName name="BExKP7Y39UUGJ27U56FD2ME1KEP8" hidden="1">#REF!</definedName>
    <definedName name="BExKPRKVLJ5V59B8JWBKL52I9LUS" localSheetId="64" hidden="1">SEU Driver [24]Cd!$A$15:$B$15</definedName>
    <definedName name="BExKPRKVLJ5V59B8JWBKL52I9LUS" localSheetId="65" hidden="1">SEU Driver [24]Cd!$A$15:$B$15</definedName>
    <definedName name="BExKPRKVLJ5V59B8JWBKL52I9LUS" localSheetId="66" hidden="1">SEU Driver [24]Cd!$A$15:$B$15</definedName>
    <definedName name="BExKPRKVLJ5V59B8JWBKL52I9LUS" localSheetId="67" hidden="1">SEU Driver [24]Cd!$A$15:$B$15</definedName>
    <definedName name="BExKPRKVLJ5V59B8JWBKL52I9LUS" hidden="1">SEU Driver [24]Cd!$A$15:$B$15</definedName>
    <definedName name="BExKQ0F2NKVWWZKV3BGXGP4M2VAB" localSheetId="64" hidden="1">Financial &amp; Non-[22]Financial!$B$225:$P$229</definedName>
    <definedName name="BExKQ0F2NKVWWZKV3BGXGP4M2VAB" localSheetId="65" hidden="1">Financial &amp; Non-[22]Financial!$B$225:$P$229</definedName>
    <definedName name="BExKQ0F2NKVWWZKV3BGXGP4M2VAB" localSheetId="66" hidden="1">Financial &amp; Non-[22]Financial!$B$225:$P$229</definedName>
    <definedName name="BExKQ0F2NKVWWZKV3BGXGP4M2VAB" localSheetId="67" hidden="1">Financial &amp; Non-[22]Financial!$B$225:$P$229</definedName>
    <definedName name="BExKQ0F2NKVWWZKV3BGXGP4M2VAB" hidden="1">Financial &amp; Non-[22]Financial!$B$225:$P$229</definedName>
    <definedName name="BExKQ8NVLIT2Y22ECVW8NVPOMRIS" localSheetId="64" hidden="1">Addn [19]Info!$B$3</definedName>
    <definedName name="BExKQ8NVLIT2Y22ECVW8NVPOMRIS" localSheetId="65" hidden="1">Addn [19]Info!$B$3</definedName>
    <definedName name="BExKQ8NVLIT2Y22ECVW8NVPOMRIS" localSheetId="66" hidden="1">Addn [19]Info!$B$3</definedName>
    <definedName name="BExKQ8NVLIT2Y22ECVW8NVPOMRIS" localSheetId="67" hidden="1">Addn [19]Info!$B$3</definedName>
    <definedName name="BExKQ8NVLIT2Y22ECVW8NVPOMRIS" hidden="1">Addn [19]Info!$B$3</definedName>
    <definedName name="BExKR1VTU35AA8MJSWNOC03YM1QJ" localSheetId="64" hidden="1">Functional [20]Costs!$F$11:$F$12</definedName>
    <definedName name="BExKR1VTU35AA8MJSWNOC03YM1QJ" localSheetId="65" hidden="1">Functional [20]Costs!$F$11:$F$12</definedName>
    <definedName name="BExKR1VTU35AA8MJSWNOC03YM1QJ" localSheetId="66" hidden="1">Functional [20]Costs!$F$11:$F$12</definedName>
    <definedName name="BExKR1VTU35AA8MJSWNOC03YM1QJ" localSheetId="67" hidden="1">Functional [20]Costs!$F$11:$F$12</definedName>
    <definedName name="BExKR1VTU35AA8MJSWNOC03YM1QJ" hidden="1">Functional [20]Costs!$F$11:$F$12</definedName>
    <definedName name="BExKR8RYW6MVQ90YGUFXYV8L34Y9" localSheetId="64" hidden="1">Addn [19]Info!$B$8:$C$9</definedName>
    <definedName name="BExKR8RYW6MVQ90YGUFXYV8L34Y9" localSheetId="65" hidden="1">Addn [19]Info!$B$8:$C$9</definedName>
    <definedName name="BExKR8RYW6MVQ90YGUFXYV8L34Y9" localSheetId="66" hidden="1">Addn [19]Info!$B$8:$C$9</definedName>
    <definedName name="BExKR8RYW6MVQ90YGUFXYV8L34Y9" localSheetId="67" hidden="1">Addn [19]Info!$B$8:$C$9</definedName>
    <definedName name="BExKR8RYW6MVQ90YGUFXYV8L34Y9" hidden="1">Addn [19]Info!$B$8:$C$9</definedName>
    <definedName name="BExKRWQXIQ0Z9KBXHOCWW79NEIMQ" localSheetId="64" hidden="1">SEU Driver by Func [21]Area!$D$8:$E$8</definedName>
    <definedName name="BExKRWQXIQ0Z9KBXHOCWW79NEIMQ" localSheetId="65" hidden="1">SEU Driver by Func [21]Area!$D$8:$E$8</definedName>
    <definedName name="BExKRWQXIQ0Z9KBXHOCWW79NEIMQ" localSheetId="66" hidden="1">SEU Driver by Func [21]Area!$D$8:$E$8</definedName>
    <definedName name="BExKRWQXIQ0Z9KBXHOCWW79NEIMQ" localSheetId="67" hidden="1">SEU Driver by Func [21]Area!$D$8:$E$8</definedName>
    <definedName name="BExKRWQXIQ0Z9KBXHOCWW79NEIMQ" hidden="1">SEU Driver by Func [21]Area!$D$8:$E$8</definedName>
    <definedName name="BExKS6N0RWV8M0L0SWKOTCW30V6N" localSheetId="64" hidden="1">SCG Func [21]Area!$D$5:$E$5</definedName>
    <definedName name="BExKS6N0RWV8M0L0SWKOTCW30V6N" localSheetId="65" hidden="1">SCG Func [21]Area!$D$5:$E$5</definedName>
    <definedName name="BExKS6N0RWV8M0L0SWKOTCW30V6N" localSheetId="66" hidden="1">SCG Func [21]Area!$D$5:$E$5</definedName>
    <definedName name="BExKS6N0RWV8M0L0SWKOTCW30V6N" localSheetId="67" hidden="1">SCG Func [21]Area!$D$5:$E$5</definedName>
    <definedName name="BExKS6N0RWV8M0L0SWKOTCW30V6N" hidden="1">SCG Func [21]Area!$D$5:$E$5</definedName>
    <definedName name="BExKS73AFX6IOPJ24COHC5Y30145" localSheetId="64" hidden="1">Addn [19]Info!$B$27:$T$38</definedName>
    <definedName name="BExKS73AFX6IOPJ24COHC5Y30145" localSheetId="65" hidden="1">Addn [19]Info!$B$27:$T$38</definedName>
    <definedName name="BExKS73AFX6IOPJ24COHC5Y30145" localSheetId="66" hidden="1">Addn [19]Info!$B$27:$T$38</definedName>
    <definedName name="BExKS73AFX6IOPJ24COHC5Y30145" localSheetId="67" hidden="1">Addn [19]Info!$B$27:$T$38</definedName>
    <definedName name="BExKS73AFX6IOPJ24COHC5Y30145" hidden="1">Addn [19]Info!$B$27:$T$38</definedName>
    <definedName name="BExKTCLKTZQTBMY9VWLXLV0JMA9G" localSheetId="64" hidden="1">SCG Func [21]Area!$A$11:$B$11</definedName>
    <definedName name="BExKTCLKTZQTBMY9VWLXLV0JMA9G" localSheetId="65" hidden="1">SCG Func [21]Area!$A$11:$B$11</definedName>
    <definedName name="BExKTCLKTZQTBMY9VWLXLV0JMA9G" localSheetId="66" hidden="1">SCG Func [21]Area!$A$11:$B$11</definedName>
    <definedName name="BExKTCLKTZQTBMY9VWLXLV0JMA9G" localSheetId="67" hidden="1">SCG Func [21]Area!$A$11:$B$11</definedName>
    <definedName name="BExKTCLKTZQTBMY9VWLXLV0JMA9G" hidden="1">SCG Func [21]Area!$A$11:$B$11</definedName>
    <definedName name="BExKTWOHI8PDZ0JPTTE7Q0RFDQ6A" localSheetId="64" hidden="1">SEU Func Comm by [23]Driver!$D$8:$E$8</definedName>
    <definedName name="BExKTWOHI8PDZ0JPTTE7Q0RFDQ6A" localSheetId="65" hidden="1">SEU Func Comm by [23]Driver!$D$8:$E$8</definedName>
    <definedName name="BExKTWOHI8PDZ0JPTTE7Q0RFDQ6A" localSheetId="66" hidden="1">SEU Func Comm by [23]Driver!$D$8:$E$8</definedName>
    <definedName name="BExKTWOHI8PDZ0JPTTE7Q0RFDQ6A" localSheetId="67" hidden="1">SEU Func Comm by [23]Driver!$D$8:$E$8</definedName>
    <definedName name="BExKTWOHI8PDZ0JPTTE7Q0RFDQ6A" hidden="1">SEU Func Comm by [23]Driver!$D$8:$E$8</definedName>
    <definedName name="BExKU39VGJLLYZIYK7152IIOF3QO" localSheetId="64" hidden="1">Functional [20]Costs!$B$8:$C$9</definedName>
    <definedName name="BExKU39VGJLLYZIYK7152IIOF3QO" localSheetId="65" hidden="1">Functional [20]Costs!$B$8:$C$9</definedName>
    <definedName name="BExKU39VGJLLYZIYK7152IIOF3QO" localSheetId="66" hidden="1">Functional [20]Costs!$B$8:$C$9</definedName>
    <definedName name="BExKU39VGJLLYZIYK7152IIOF3QO" localSheetId="67" hidden="1">Functional [20]Costs!$B$8:$C$9</definedName>
    <definedName name="BExKU39VGJLLYZIYK7152IIOF3QO" hidden="1">Functional [20]Costs!$B$8:$C$9</definedName>
    <definedName name="BExKU8YVHGSXISXM3VLI5L8DZB9M" localSheetId="64" hidden="1">Addn [19]Info!$B$8:$C$9</definedName>
    <definedName name="BExKU8YVHGSXISXM3VLI5L8DZB9M" localSheetId="65" hidden="1">Addn [19]Info!$B$8:$C$9</definedName>
    <definedName name="BExKU8YVHGSXISXM3VLI5L8DZB9M" localSheetId="66" hidden="1">Addn [19]Info!$B$8:$C$9</definedName>
    <definedName name="BExKU8YVHGSXISXM3VLI5L8DZB9M" localSheetId="67" hidden="1">Addn [19]Info!$B$8:$C$9</definedName>
    <definedName name="BExKU8YVHGSXISXM3VLI5L8DZB9M" hidden="1">Addn [19]Info!$B$8:$C$9</definedName>
    <definedName name="BExKUBTB0I4XX7MY353FZD37JTT1" localSheetId="64" hidden="1">Addn [19]Info!$B$102:$T$211</definedName>
    <definedName name="BExKUBTB0I4XX7MY353FZD37JTT1" localSheetId="65" hidden="1">Addn [19]Info!$B$102:$T$211</definedName>
    <definedName name="BExKUBTB0I4XX7MY353FZD37JTT1" localSheetId="66" hidden="1">Addn [19]Info!$B$102:$T$211</definedName>
    <definedName name="BExKUBTB0I4XX7MY353FZD37JTT1" localSheetId="67" hidden="1">Addn [19]Info!$B$102:$T$211</definedName>
    <definedName name="BExKUBTB0I4XX7MY353FZD37JTT1" hidden="1">Addn [19]Info!$B$102:$T$211</definedName>
    <definedName name="BExKUCPN5NTM52SNK7EI4BW9SB8G" localSheetId="64" hidden="1">Addn [19]Info!$G$10:$G$12</definedName>
    <definedName name="BExKUCPN5NTM52SNK7EI4BW9SB8G" localSheetId="65" hidden="1">Addn [19]Info!$G$10:$G$12</definedName>
    <definedName name="BExKUCPN5NTM52SNK7EI4BW9SB8G" localSheetId="66" hidden="1">Addn [19]Info!$G$10:$G$12</definedName>
    <definedName name="BExKUCPN5NTM52SNK7EI4BW9SB8G" localSheetId="67" hidden="1">Addn [19]Info!$G$10:$G$12</definedName>
    <definedName name="BExKUCPN5NTM52SNK7EI4BW9SB8G" hidden="1">Addn [19]Info!$G$10:$G$12</definedName>
    <definedName name="BExKVDVJGVVKQQE2R9K79IPYV84K" localSheetId="64" hidden="1">Functional [20]Costs!$B$14:$AC$317</definedName>
    <definedName name="BExKVDVJGVVKQQE2R9K79IPYV84K" localSheetId="65" hidden="1">Functional [20]Costs!$B$14:$AC$317</definedName>
    <definedName name="BExKVDVJGVVKQQE2R9K79IPYV84K" localSheetId="66" hidden="1">Functional [20]Costs!$B$14:$AC$317</definedName>
    <definedName name="BExKVDVJGVVKQQE2R9K79IPYV84K" localSheetId="67" hidden="1">Functional [20]Costs!$B$14:$AC$317</definedName>
    <definedName name="BExKVDVJGVVKQQE2R9K79IPYV84K" hidden="1">Functional [20]Costs!$B$14:$AC$317</definedName>
    <definedName name="BExM8ZKH3UP9P5WJASC50S8LP664" localSheetId="64" hidden="1">Addn [19]Info!$B$13:$T$26</definedName>
    <definedName name="BExM8ZKH3UP9P5WJASC50S8LP664" localSheetId="65" hidden="1">Addn [19]Info!$B$13:$T$26</definedName>
    <definedName name="BExM8ZKH3UP9P5WJASC50S8LP664" localSheetId="66" hidden="1">Addn [19]Info!$B$13:$T$26</definedName>
    <definedName name="BExM8ZKH3UP9P5WJASC50S8LP664" localSheetId="67" hidden="1">Addn [19]Info!$B$13:$T$26</definedName>
    <definedName name="BExM8ZKH3UP9P5WJASC50S8LP664" hidden="1">Addn [19]Info!$B$13:$T$26</definedName>
    <definedName name="BExMAJRGSIR6B60AL6WX7A4LRW60" localSheetId="64" hidden="1">Functional [20]Costs!$B$3</definedName>
    <definedName name="BExMAJRGSIR6B60AL6WX7A4LRW60" localSheetId="65" hidden="1">Functional [20]Costs!$B$3</definedName>
    <definedName name="BExMAJRGSIR6B60AL6WX7A4LRW60" localSheetId="66" hidden="1">Functional [20]Costs!$B$3</definedName>
    <definedName name="BExMAJRGSIR6B60AL6WX7A4LRW60" localSheetId="67" hidden="1">Functional [20]Costs!$B$3</definedName>
    <definedName name="BExMAJRGSIR6B60AL6WX7A4LRW60" hidden="1">Functional [20]Costs!$B$3</definedName>
    <definedName name="BExMAL43YJRRMMRTLS9A2ADQ7ARN" localSheetId="64" hidden="1">Addn [19]Info!$B$212:$T$215</definedName>
    <definedName name="BExMAL43YJRRMMRTLS9A2ADQ7ARN" localSheetId="65" hidden="1">Addn [19]Info!$B$212:$T$215</definedName>
    <definedName name="BExMAL43YJRRMMRTLS9A2ADQ7ARN" localSheetId="66" hidden="1">Addn [19]Info!$B$212:$T$215</definedName>
    <definedName name="BExMAL43YJRRMMRTLS9A2ADQ7ARN" localSheetId="67" hidden="1">Addn [19]Info!$B$212:$T$215</definedName>
    <definedName name="BExMAL43YJRRMMRTLS9A2ADQ7ARN" hidden="1">Addn [19]Info!$B$212:$T$215</definedName>
    <definedName name="BExMAY020KM1KV6VF6ECNR54F8H4" localSheetId="64" hidden="1">Financial &amp; Non-[22]Financial!$B$7:$C$9</definedName>
    <definedName name="BExMAY020KM1KV6VF6ECNR54F8H4" localSheetId="65" hidden="1">Financial &amp; Non-[22]Financial!$B$7:$C$9</definedName>
    <definedName name="BExMAY020KM1KV6VF6ECNR54F8H4" localSheetId="66" hidden="1">Financial &amp; Non-[22]Financial!$B$7:$C$9</definedName>
    <definedName name="BExMAY020KM1KV6VF6ECNR54F8H4" localSheetId="67" hidden="1">Financial &amp; Non-[22]Financial!$B$7:$C$9</definedName>
    <definedName name="BExMAY020KM1KV6VF6ECNR54F8H4" hidden="1">Financial &amp; Non-[22]Financial!$B$7:$C$9</definedName>
    <definedName name="BExMAYWEZTCCJHQMGTDJ1A37YU7A" localSheetId="64" hidden="1">Addn [19]Info!$B$78:$T$100</definedName>
    <definedName name="BExMAYWEZTCCJHQMGTDJ1A37YU7A" localSheetId="65" hidden="1">Addn [19]Info!$B$78:$T$100</definedName>
    <definedName name="BExMAYWEZTCCJHQMGTDJ1A37YU7A" localSheetId="66" hidden="1">Addn [19]Info!$B$78:$T$100</definedName>
    <definedName name="BExMAYWEZTCCJHQMGTDJ1A37YU7A" localSheetId="67" hidden="1">Addn [19]Info!$B$78:$T$100</definedName>
    <definedName name="BExMAYWEZTCCJHQMGTDJ1A37YU7A" hidden="1">Addn [19]Info!$B$78:$T$100</definedName>
    <definedName name="BExMB1QV9QK0ZMI45WS9BP5AFQ6O" localSheetId="64" hidden="1">SEU Driver by Func [25]Comm!$A$4:$B$4</definedName>
    <definedName name="BExMB1QV9QK0ZMI45WS9BP5AFQ6O" localSheetId="65" hidden="1">SEU Driver by Func [25]Comm!$A$4:$B$4</definedName>
    <definedName name="BExMB1QV9QK0ZMI45WS9BP5AFQ6O" localSheetId="66" hidden="1">SEU Driver by Func [25]Comm!$A$4:$B$4</definedName>
    <definedName name="BExMB1QV9QK0ZMI45WS9BP5AFQ6O" localSheetId="67" hidden="1">SEU Driver by Func [25]Comm!$A$4:$B$4</definedName>
    <definedName name="BExMB1QV9QK0ZMI45WS9BP5AFQ6O" hidden="1">SEU Driver by Func [25]Comm!$A$4:$B$4</definedName>
    <definedName name="BExMCGZWH8JESXBU5FKRQLUIGD7H" localSheetId="64" hidden="1">SEU Func [21]Area!$D$11:$E$11</definedName>
    <definedName name="BExMCGZWH8JESXBU5FKRQLUIGD7H" localSheetId="65" hidden="1">SEU Func [21]Area!$D$11:$E$11</definedName>
    <definedName name="BExMCGZWH8JESXBU5FKRQLUIGD7H" localSheetId="66" hidden="1">SEU Func [21]Area!$D$11:$E$11</definedName>
    <definedName name="BExMCGZWH8JESXBU5FKRQLUIGD7H" localSheetId="67" hidden="1">SEU Func [21]Area!$D$11:$E$11</definedName>
    <definedName name="BExMCGZWH8JESXBU5FKRQLUIGD7H" hidden="1">SEU Func [21]Area!$D$11:$E$11</definedName>
    <definedName name="BExMCYTRQZAN58T3JVVUKN00G8TA" hidden="1">#REF!</definedName>
    <definedName name="BExMDJ7HH09S5OF6ZSLZ3GNDIQPI" localSheetId="64" hidden="1">SEU Driver [24]Cd!$A$12:$B$12</definedName>
    <definedName name="BExMDJ7HH09S5OF6ZSLZ3GNDIQPI" localSheetId="65" hidden="1">SEU Driver [24]Cd!$A$12:$B$12</definedName>
    <definedName name="BExMDJ7HH09S5OF6ZSLZ3GNDIQPI" localSheetId="66" hidden="1">SEU Driver [24]Cd!$A$12:$B$12</definedName>
    <definedName name="BExMDJ7HH09S5OF6ZSLZ3GNDIQPI" localSheetId="67" hidden="1">SEU Driver [24]Cd!$A$12:$B$12</definedName>
    <definedName name="BExMDJ7HH09S5OF6ZSLZ3GNDIQPI" hidden="1">SEU Driver [24]Cd!$A$12:$B$12</definedName>
    <definedName name="BExMDJT23FOO7CHLLHTC90FO8HTA" localSheetId="64" hidden="1">Addn [19]Info!$B$8:$C$9</definedName>
    <definedName name="BExMDJT23FOO7CHLLHTC90FO8HTA" localSheetId="65" hidden="1">Addn [19]Info!$B$8:$C$9</definedName>
    <definedName name="BExMDJT23FOO7CHLLHTC90FO8HTA" localSheetId="66" hidden="1">Addn [19]Info!$B$8:$C$9</definedName>
    <definedName name="BExMDJT23FOO7CHLLHTC90FO8HTA" localSheetId="67" hidden="1">Addn [19]Info!$B$8:$C$9</definedName>
    <definedName name="BExMDJT23FOO7CHLLHTC90FO8HTA" hidden="1">Addn [19]Info!$B$8:$C$9</definedName>
    <definedName name="BExMDPY5F5XZH8HO45T0GJBQLNMS" localSheetId="64" hidden="1">SCG Func [21]Area!$D$12:$E$12</definedName>
    <definedName name="BExMDPY5F5XZH8HO45T0GJBQLNMS" localSheetId="65" hidden="1">SCG Func [21]Area!$D$12:$E$12</definedName>
    <definedName name="BExMDPY5F5XZH8HO45T0GJBQLNMS" localSheetId="66" hidden="1">SCG Func [21]Area!$D$12:$E$12</definedName>
    <definedName name="BExMDPY5F5XZH8HO45T0GJBQLNMS" localSheetId="67" hidden="1">SCG Func [21]Area!$D$12:$E$12</definedName>
    <definedName name="BExMDPY5F5XZH8HO45T0GJBQLNMS" hidden="1">SCG Func [21]Area!$D$12:$E$12</definedName>
    <definedName name="BExMDUAP2EQI3Q78L0SAFXFLPT4B" localSheetId="64" hidden="1">Functional [20]Costs!$B$31:$T$320</definedName>
    <definedName name="BExMDUAP2EQI3Q78L0SAFXFLPT4B" localSheetId="65" hidden="1">Functional [20]Costs!$B$31:$T$320</definedName>
    <definedName name="BExMDUAP2EQI3Q78L0SAFXFLPT4B" localSheetId="66" hidden="1">Functional [20]Costs!$B$31:$T$320</definedName>
    <definedName name="BExMDUAP2EQI3Q78L0SAFXFLPT4B" localSheetId="67" hidden="1">Functional [20]Costs!$B$31:$T$320</definedName>
    <definedName name="BExMDUAP2EQI3Q78L0SAFXFLPT4B" hidden="1">Functional [20]Costs!$B$31:$T$320</definedName>
    <definedName name="BExME7MQDJ65NPFDCI9ZJHESAOUO" localSheetId="64" hidden="1">Functional [20]Costs!$B$31:$T$320</definedName>
    <definedName name="BExME7MQDJ65NPFDCI9ZJHESAOUO" localSheetId="65" hidden="1">Functional [20]Costs!$B$31:$T$320</definedName>
    <definedName name="BExME7MQDJ65NPFDCI9ZJHESAOUO" localSheetId="66" hidden="1">Functional [20]Costs!$B$31:$T$320</definedName>
    <definedName name="BExME7MQDJ65NPFDCI9ZJHESAOUO" localSheetId="67" hidden="1">Functional [20]Costs!$B$31:$T$320</definedName>
    <definedName name="BExME7MQDJ65NPFDCI9ZJHESAOUO" hidden="1">Functional [20]Costs!$B$31:$T$320</definedName>
    <definedName name="BExMEB88ZSSHONPYPVQVLMI087MN" localSheetId="64" hidden="1">'Order 864-4'!sdge Func [21]Area!$A$16:$B$16</definedName>
    <definedName name="BExMEB88ZSSHONPYPVQVLMI087MN" localSheetId="65" hidden="1">'Order 864-4'!sdge Func [21]Area!$A$16:$B$16</definedName>
    <definedName name="BExMEB88ZSSHONPYPVQVLMI087MN" localSheetId="66" hidden="1">'Order 864-4'!sdge Func [21]Area!$A$16:$B$16</definedName>
    <definedName name="BExMEB88ZSSHONPYPVQVLMI087MN" localSheetId="67" hidden="1">'Order 864-4'!sdge Func [21]Area!$A$16:$B$16</definedName>
    <definedName name="BExMEB88ZSSHONPYPVQVLMI087MN" hidden="1">'Order 864-4'!sdge Func [21]Area!$A$16:$B$16</definedName>
    <definedName name="BExMEBZAZ4NPJIN5YIPCHXTCLUYU" localSheetId="64" hidden="1">Financial &amp; Non-[22]Financial!$F$11:$F$12</definedName>
    <definedName name="BExMEBZAZ4NPJIN5YIPCHXTCLUYU" localSheetId="65" hidden="1">Financial &amp; Non-[22]Financial!$F$11:$F$12</definedName>
    <definedName name="BExMEBZAZ4NPJIN5YIPCHXTCLUYU" localSheetId="66" hidden="1">Financial &amp; Non-[22]Financial!$F$11:$F$12</definedName>
    <definedName name="BExMEBZAZ4NPJIN5YIPCHXTCLUYU" localSheetId="67" hidden="1">Financial &amp; Non-[22]Financial!$F$11:$F$12</definedName>
    <definedName name="BExMEBZAZ4NPJIN5YIPCHXTCLUYU" hidden="1">Financial &amp; Non-[22]Financial!$F$11:$F$12</definedName>
    <definedName name="BExMEJ69PEOYTY3JH5Y4HI9K37HM" localSheetId="64" hidden="1">Addn [19]Info!$B$4:$B$5</definedName>
    <definedName name="BExMEJ69PEOYTY3JH5Y4HI9K37HM" localSheetId="65" hidden="1">Addn [19]Info!$B$4:$B$5</definedName>
    <definedName name="BExMEJ69PEOYTY3JH5Y4HI9K37HM" localSheetId="66" hidden="1">Addn [19]Info!$B$4:$B$5</definedName>
    <definedName name="BExMEJ69PEOYTY3JH5Y4HI9K37HM" localSheetId="67" hidden="1">Addn [19]Info!$B$4:$B$5</definedName>
    <definedName name="BExMEJ69PEOYTY3JH5Y4HI9K37HM" hidden="1">Addn [19]Info!$B$4:$B$5</definedName>
    <definedName name="BExMELPVH2A780R1BZF94B61NNLT" localSheetId="64" hidden="1">Functional [20]Costs!$B$8:$C$9</definedName>
    <definedName name="BExMELPVH2A780R1BZF94B61NNLT" localSheetId="65" hidden="1">Functional [20]Costs!$B$8:$C$9</definedName>
    <definedName name="BExMELPVH2A780R1BZF94B61NNLT" localSheetId="66" hidden="1">Functional [20]Costs!$B$8:$C$9</definedName>
    <definedName name="BExMELPVH2A780R1BZF94B61NNLT" localSheetId="67" hidden="1">Functional [20]Costs!$B$8:$C$9</definedName>
    <definedName name="BExMELPVH2A780R1BZF94B61NNLT" hidden="1">Functional [20]Costs!$B$8:$C$9</definedName>
    <definedName name="BExMENTE6VDOIFDN6E9OIT1X7FRI" localSheetId="64" hidden="1">Financial &amp; Non-[22]Financial!$B$8:$C$9</definedName>
    <definedName name="BExMENTE6VDOIFDN6E9OIT1X7FRI" localSheetId="65" hidden="1">Financial &amp; Non-[22]Financial!$B$8:$C$9</definedName>
    <definedName name="BExMENTE6VDOIFDN6E9OIT1X7FRI" localSheetId="66" hidden="1">Financial &amp; Non-[22]Financial!$B$8:$C$9</definedName>
    <definedName name="BExMENTE6VDOIFDN6E9OIT1X7FRI" localSheetId="67" hidden="1">Financial &amp; Non-[22]Financial!$B$8:$C$9</definedName>
    <definedName name="BExMENTE6VDOIFDN6E9OIT1X7FRI" hidden="1">Financial &amp; Non-[22]Financial!$B$8:$C$9</definedName>
    <definedName name="BExMF577SWU21FLNEOG8Z1LSXW4W" localSheetId="64" hidden="1">SEU Driver by Func [21]Area!$A$8:$B$8</definedName>
    <definedName name="BExMF577SWU21FLNEOG8Z1LSXW4W" localSheetId="65" hidden="1">SEU Driver by Func [21]Area!$A$8:$B$8</definedName>
    <definedName name="BExMF577SWU21FLNEOG8Z1LSXW4W" localSheetId="66" hidden="1">SEU Driver by Func [21]Area!$A$8:$B$8</definedName>
    <definedName name="BExMF577SWU21FLNEOG8Z1LSXW4W" localSheetId="67" hidden="1">SEU Driver by Func [21]Area!$A$8:$B$8</definedName>
    <definedName name="BExMF577SWU21FLNEOG8Z1LSXW4W" hidden="1">SEU Driver by Func [21]Area!$A$8:$B$8</definedName>
    <definedName name="BExMFQS24YQ73TYXUC3VX2I26SPH" hidden="1">#REF!</definedName>
    <definedName name="BExMGB5KXY2V8JJBY1BUP25IL7PZ" hidden="1">#REF!</definedName>
    <definedName name="BExMGF7C01Z9U7YMYJAUV3N1M222" localSheetId="64" hidden="1">Addn [19]Info!$B$27:$T$38</definedName>
    <definedName name="BExMGF7C01Z9U7YMYJAUV3N1M222" localSheetId="65" hidden="1">Addn [19]Info!$B$27:$T$38</definedName>
    <definedName name="BExMGF7C01Z9U7YMYJAUV3N1M222" localSheetId="66" hidden="1">Addn [19]Info!$B$27:$T$38</definedName>
    <definedName name="BExMGF7C01Z9U7YMYJAUV3N1M222" localSheetId="67" hidden="1">Addn [19]Info!$B$27:$T$38</definedName>
    <definedName name="BExMGF7C01Z9U7YMYJAUV3N1M222" hidden="1">Addn [19]Info!$B$27:$T$38</definedName>
    <definedName name="BExMGOXWQY72Q42XUVNBNJ68SCWL" localSheetId="64" hidden="1">SEU Func [21]Area!$A$15:$B$15</definedName>
    <definedName name="BExMGOXWQY72Q42XUVNBNJ68SCWL" localSheetId="65" hidden="1">SEU Func [21]Area!$A$15:$B$15</definedName>
    <definedName name="BExMGOXWQY72Q42XUVNBNJ68SCWL" localSheetId="66" hidden="1">SEU Func [21]Area!$A$15:$B$15</definedName>
    <definedName name="BExMGOXWQY72Q42XUVNBNJ68SCWL" localSheetId="67" hidden="1">SEU Func [21]Area!$A$15:$B$15</definedName>
    <definedName name="BExMGOXWQY72Q42XUVNBNJ68SCWL" hidden="1">SEU Func [21]Area!$A$15:$B$15</definedName>
    <definedName name="BExMGPOYUC1P4H867BRSI49M7XN4" localSheetId="64" hidden="1">Functional [20]Costs!$B$31:$T$320</definedName>
    <definedName name="BExMGPOYUC1P4H867BRSI49M7XN4" localSheetId="65" hidden="1">Functional [20]Costs!$B$31:$T$320</definedName>
    <definedName name="BExMGPOYUC1P4H867BRSI49M7XN4" localSheetId="66" hidden="1">Functional [20]Costs!$B$31:$T$320</definedName>
    <definedName name="BExMGPOYUC1P4H867BRSI49M7XN4" localSheetId="67" hidden="1">Functional [20]Costs!$B$31:$T$320</definedName>
    <definedName name="BExMGPOYUC1P4H867BRSI49M7XN4" hidden="1">Functional [20]Costs!$B$31:$T$320</definedName>
    <definedName name="BExMGQQSKI22L90LKX7J7R8IJTYN" localSheetId="64" hidden="1">'Order 864-4'!sdge Func [21]Area!$D$5:$E$5</definedName>
    <definedName name="BExMGQQSKI22L90LKX7J7R8IJTYN" localSheetId="65" hidden="1">'Order 864-4'!sdge Func [21]Area!$D$5:$E$5</definedName>
    <definedName name="BExMGQQSKI22L90LKX7J7R8IJTYN" localSheetId="66" hidden="1">'Order 864-4'!sdge Func [21]Area!$D$5:$E$5</definedName>
    <definedName name="BExMGQQSKI22L90LKX7J7R8IJTYN" localSheetId="67" hidden="1">'Order 864-4'!sdge Func [21]Area!$D$5:$E$5</definedName>
    <definedName name="BExMGQQSKI22L90LKX7J7R8IJTYN" hidden="1">'Order 864-4'!sdge Func [21]Area!$D$5:$E$5</definedName>
    <definedName name="BExMGS39V91P6N8K89TBHIK11NXN" localSheetId="64" hidden="1">SCG Func [21]Area!$A$3:$B$3</definedName>
    <definedName name="BExMGS39V91P6N8K89TBHIK11NXN" localSheetId="65" hidden="1">SCG Func [21]Area!$A$3:$B$3</definedName>
    <definedName name="BExMGS39V91P6N8K89TBHIK11NXN" localSheetId="66" hidden="1">SCG Func [21]Area!$A$3:$B$3</definedName>
    <definedName name="BExMGS39V91P6N8K89TBHIK11NXN" localSheetId="67" hidden="1">SCG Func [21]Area!$A$3:$B$3</definedName>
    <definedName name="BExMGS39V91P6N8K89TBHIK11NXN" hidden="1">SCG Func [21]Area!$A$3:$B$3</definedName>
    <definedName name="BExMH1TVNP5HF1BRYTLXIDDKOZ6S" localSheetId="64" hidden="1">Addn [19]Info!$G$11:$G$12</definedName>
    <definedName name="BExMH1TVNP5HF1BRYTLXIDDKOZ6S" localSheetId="65" hidden="1">Addn [19]Info!$G$11:$G$12</definedName>
    <definedName name="BExMH1TVNP5HF1BRYTLXIDDKOZ6S" localSheetId="66" hidden="1">Addn [19]Info!$G$11:$G$12</definedName>
    <definedName name="BExMH1TVNP5HF1BRYTLXIDDKOZ6S" localSheetId="67" hidden="1">Addn [19]Info!$G$11:$G$12</definedName>
    <definedName name="BExMH1TVNP5HF1BRYTLXIDDKOZ6S" hidden="1">Addn [19]Info!$G$11:$G$12</definedName>
    <definedName name="BExMHDO5Q50GZZG66W4JZ17HQPJ6" localSheetId="64" hidden="1">Addn [19]Info!$B$100:$T$208</definedName>
    <definedName name="BExMHDO5Q50GZZG66W4JZ17HQPJ6" localSheetId="65" hidden="1">Addn [19]Info!$B$100:$T$208</definedName>
    <definedName name="BExMHDO5Q50GZZG66W4JZ17HQPJ6" localSheetId="66" hidden="1">Addn [19]Info!$B$100:$T$208</definedName>
    <definedName name="BExMHDO5Q50GZZG66W4JZ17HQPJ6" localSheetId="67" hidden="1">Addn [19]Info!$B$100:$T$208</definedName>
    <definedName name="BExMHDO5Q50GZZG66W4JZ17HQPJ6" hidden="1">Addn [19]Info!$B$100:$T$208</definedName>
    <definedName name="BExMHHPRC496VAFBZBHWJ2Q8RAY2" localSheetId="64" hidden="1">Addn [19]Info!$B$217:$T$225</definedName>
    <definedName name="BExMHHPRC496VAFBZBHWJ2Q8RAY2" localSheetId="65" hidden="1">Addn [19]Info!$B$217:$T$225</definedName>
    <definedName name="BExMHHPRC496VAFBZBHWJ2Q8RAY2" localSheetId="66" hidden="1">Addn [19]Info!$B$217:$T$225</definedName>
    <definedName name="BExMHHPRC496VAFBZBHWJ2Q8RAY2" localSheetId="67" hidden="1">Addn [19]Info!$B$217:$T$225</definedName>
    <definedName name="BExMHHPRC496VAFBZBHWJ2Q8RAY2" hidden="1">Addn [19]Info!$B$217:$T$225</definedName>
    <definedName name="BExMHIM2IX8RUQZ8XXGJRV8VASYM" localSheetId="64" hidden="1">Addn [19]Info!$B$39:$T$72</definedName>
    <definedName name="BExMHIM2IX8RUQZ8XXGJRV8VASYM" localSheetId="65" hidden="1">Addn [19]Info!$B$39:$T$72</definedName>
    <definedName name="BExMHIM2IX8RUQZ8XXGJRV8VASYM" localSheetId="66" hidden="1">Addn [19]Info!$B$39:$T$72</definedName>
    <definedName name="BExMHIM2IX8RUQZ8XXGJRV8VASYM" localSheetId="67" hidden="1">Addn [19]Info!$B$39:$T$72</definedName>
    <definedName name="BExMHIM2IX8RUQZ8XXGJRV8VASYM" hidden="1">Addn [19]Info!$B$39:$T$72</definedName>
    <definedName name="BExMHQ3UNCVIBIXHPQMSNULHFRZJ" hidden="1">#REF!</definedName>
    <definedName name="BExMHZZWCUW2LAKE6DQCGOIO6UNL" localSheetId="64" hidden="1">SEU Func [21]Area!$A$23:$B$23</definedName>
    <definedName name="BExMHZZWCUW2LAKE6DQCGOIO6UNL" localSheetId="65" hidden="1">SEU Func [21]Area!$A$23:$B$23</definedName>
    <definedName name="BExMHZZWCUW2LAKE6DQCGOIO6UNL" localSheetId="66" hidden="1">SEU Func [21]Area!$A$23:$B$23</definedName>
    <definedName name="BExMHZZWCUW2LAKE6DQCGOIO6UNL" localSheetId="67" hidden="1">SEU Func [21]Area!$A$23:$B$23</definedName>
    <definedName name="BExMHZZWCUW2LAKE6DQCGOIO6UNL" hidden="1">SEU Func [21]Area!$A$23:$B$23</definedName>
    <definedName name="BExMI9VX7UHKIXM5WADK6NYN15DD" localSheetId="64" hidden="1">SEU Driver by Func [21]Area!$A$5:$B$5</definedName>
    <definedName name="BExMI9VX7UHKIXM5WADK6NYN15DD" localSheetId="65" hidden="1">SEU Driver by Func [21]Area!$A$5:$B$5</definedName>
    <definedName name="BExMI9VX7UHKIXM5WADK6NYN15DD" localSheetId="66" hidden="1">SEU Driver by Func [21]Area!$A$5:$B$5</definedName>
    <definedName name="BExMI9VX7UHKIXM5WADK6NYN15DD" localSheetId="67" hidden="1">SEU Driver by Func [21]Area!$A$5:$B$5</definedName>
    <definedName name="BExMI9VX7UHKIXM5WADK6NYN15DD" hidden="1">SEU Driver by Func [21]Area!$A$5:$B$5</definedName>
    <definedName name="BExMIFA55ROTS3LTP0KD4HNJ4KNM" localSheetId="64" hidden="1">Addn [19]Info!$B$27:$T$38</definedName>
    <definedName name="BExMIFA55ROTS3LTP0KD4HNJ4KNM" localSheetId="65" hidden="1">Addn [19]Info!$B$27:$T$38</definedName>
    <definedName name="BExMIFA55ROTS3LTP0KD4HNJ4KNM" localSheetId="66" hidden="1">Addn [19]Info!$B$27:$T$38</definedName>
    <definedName name="BExMIFA55ROTS3LTP0KD4HNJ4KNM" localSheetId="67" hidden="1">Addn [19]Info!$B$27:$T$38</definedName>
    <definedName name="BExMIFA55ROTS3LTP0KD4HNJ4KNM" hidden="1">Addn [19]Info!$B$27:$T$38</definedName>
    <definedName name="BExMJLOTJ54L4YM3YNGCNJ05Z06B" hidden="1">#REF!</definedName>
    <definedName name="BExMJXTQCAKQTOWFNWVOYBSD2E3H" localSheetId="64" hidden="1">Addn [19]Info!$B$39:$T$72</definedName>
    <definedName name="BExMJXTQCAKQTOWFNWVOYBSD2E3H" localSheetId="65" hidden="1">Addn [19]Info!$B$39:$T$72</definedName>
    <definedName name="BExMJXTQCAKQTOWFNWVOYBSD2E3H" localSheetId="66" hidden="1">Addn [19]Info!$B$39:$T$72</definedName>
    <definedName name="BExMJXTQCAKQTOWFNWVOYBSD2E3H" localSheetId="67" hidden="1">Addn [19]Info!$B$39:$T$72</definedName>
    <definedName name="BExMJXTQCAKQTOWFNWVOYBSD2E3H" hidden="1">Addn [19]Info!$B$39:$T$72</definedName>
    <definedName name="BExMK7V8LGPSGPADE34UVO11KCDN" localSheetId="64" hidden="1">Addn [19]Info!$B$7:$C$7</definedName>
    <definedName name="BExMK7V8LGPSGPADE34UVO11KCDN" localSheetId="65" hidden="1">Addn [19]Info!$B$7:$C$7</definedName>
    <definedName name="BExMK7V8LGPSGPADE34UVO11KCDN" localSheetId="66" hidden="1">Addn [19]Info!$B$7:$C$7</definedName>
    <definedName name="BExMK7V8LGPSGPADE34UVO11KCDN" localSheetId="67" hidden="1">Addn [19]Info!$B$7:$C$7</definedName>
    <definedName name="BExMK7V8LGPSGPADE34UVO11KCDN" hidden="1">Addn [19]Info!$B$7:$C$7</definedName>
    <definedName name="BExMKQAQ0OOXUQQNP16IW04CB31T" localSheetId="64" hidden="1">Financial &amp; Non-[22]Financial!$B$135:$P$183</definedName>
    <definedName name="BExMKQAQ0OOXUQQNP16IW04CB31T" localSheetId="65" hidden="1">Financial &amp; Non-[22]Financial!$B$135:$P$183</definedName>
    <definedName name="BExMKQAQ0OOXUQQNP16IW04CB31T" localSheetId="66" hidden="1">Financial &amp; Non-[22]Financial!$B$135:$P$183</definedName>
    <definedName name="BExMKQAQ0OOXUQQNP16IW04CB31T" localSheetId="67" hidden="1">Financial &amp; Non-[22]Financial!$B$135:$P$183</definedName>
    <definedName name="BExMKQAQ0OOXUQQNP16IW04CB31T" hidden="1">Financial &amp; Non-[22]Financial!$B$135:$P$183</definedName>
    <definedName name="BExML135M2OMCP27UTB2EE8RHL6J" localSheetId="64" hidden="1">Addn [19]Info!$B$100:$T$208</definedName>
    <definedName name="BExML135M2OMCP27UTB2EE8RHL6J" localSheetId="65" hidden="1">Addn [19]Info!$B$100:$T$208</definedName>
    <definedName name="BExML135M2OMCP27UTB2EE8RHL6J" localSheetId="66" hidden="1">Addn [19]Info!$B$100:$T$208</definedName>
    <definedName name="BExML135M2OMCP27UTB2EE8RHL6J" localSheetId="67" hidden="1">Addn [19]Info!$B$100:$T$208</definedName>
    <definedName name="BExML135M2OMCP27UTB2EE8RHL6J" hidden="1">Addn [19]Info!$B$100:$T$208</definedName>
    <definedName name="BExML4TY6P9PJ1AH1XDQGD5C68F2" hidden="1">#REF!</definedName>
    <definedName name="BExMM0WFG8G3KB0OASCLL5AC0ONW" localSheetId="64" hidden="1">SEU Func Comm by [23]Driver!$A$13:$B$13</definedName>
    <definedName name="BExMM0WFG8G3KB0OASCLL5AC0ONW" localSheetId="65" hidden="1">SEU Func Comm by [23]Driver!$A$13:$B$13</definedName>
    <definedName name="BExMM0WFG8G3KB0OASCLL5AC0ONW" localSheetId="66" hidden="1">SEU Func Comm by [23]Driver!$A$13:$B$13</definedName>
    <definedName name="BExMM0WFG8G3KB0OASCLL5AC0ONW" localSheetId="67" hidden="1">SEU Func Comm by [23]Driver!$A$13:$B$13</definedName>
    <definedName name="BExMM0WFG8G3KB0OASCLL5AC0ONW" hidden="1">SEU Func Comm by [23]Driver!$A$13:$B$13</definedName>
    <definedName name="BExMM1HZVEP4G5J4DX615ZSFMQUZ" localSheetId="64" hidden="1">Functional [20]Costs!$B$14</definedName>
    <definedName name="BExMM1HZVEP4G5J4DX615ZSFMQUZ" localSheetId="65" hidden="1">Functional [20]Costs!$B$14</definedName>
    <definedName name="BExMM1HZVEP4G5J4DX615ZSFMQUZ" localSheetId="66" hidden="1">Functional [20]Costs!$B$14</definedName>
    <definedName name="BExMM1HZVEP4G5J4DX615ZSFMQUZ" localSheetId="67" hidden="1">Functional [20]Costs!$B$14</definedName>
    <definedName name="BExMM1HZVEP4G5J4DX615ZSFMQUZ" hidden="1">Functional [20]Costs!$B$14</definedName>
    <definedName name="BExMMNTRRKO04772SBFDMS83UJFW" localSheetId="64" hidden="1">Addn [19]Info!$B$100:$T$208</definedName>
    <definedName name="BExMMNTRRKO04772SBFDMS83UJFW" localSheetId="65" hidden="1">Addn [19]Info!$B$100:$T$208</definedName>
    <definedName name="BExMMNTRRKO04772SBFDMS83UJFW" localSheetId="66" hidden="1">Addn [19]Info!$B$100:$T$208</definedName>
    <definedName name="BExMMNTRRKO04772SBFDMS83UJFW" localSheetId="67" hidden="1">Addn [19]Info!$B$100:$T$208</definedName>
    <definedName name="BExMMNTRRKO04772SBFDMS83UJFW" hidden="1">Addn [19]Info!$B$100:$T$208</definedName>
    <definedName name="BExMMOA1RQU6F8AW993D1AV8FS83" localSheetId="64" hidden="1">Functional [20]Costs!$B$3</definedName>
    <definedName name="BExMMOA1RQU6F8AW993D1AV8FS83" localSheetId="65" hidden="1">Functional [20]Costs!$B$3</definedName>
    <definedName name="BExMMOA1RQU6F8AW993D1AV8FS83" localSheetId="66" hidden="1">Functional [20]Costs!$B$3</definedName>
    <definedName name="BExMMOA1RQU6F8AW993D1AV8FS83" localSheetId="67" hidden="1">Functional [20]Costs!$B$3</definedName>
    <definedName name="BExMMOA1RQU6F8AW993D1AV8FS83" hidden="1">Functional [20]Costs!$B$3</definedName>
    <definedName name="BExMNAAZN51CLJDY28X4R17SL7DY" localSheetId="64" hidden="1">SCG Func [21]Area!$A$8:$B$8</definedName>
    <definedName name="BExMNAAZN51CLJDY28X4R17SL7DY" localSheetId="65" hidden="1">SCG Func [21]Area!$A$8:$B$8</definedName>
    <definedName name="BExMNAAZN51CLJDY28X4R17SL7DY" localSheetId="66" hidden="1">SCG Func [21]Area!$A$8:$B$8</definedName>
    <definedName name="BExMNAAZN51CLJDY28X4R17SL7DY" localSheetId="67" hidden="1">SCG Func [21]Area!$A$8:$B$8</definedName>
    <definedName name="BExMNAAZN51CLJDY28X4R17SL7DY" hidden="1">SCG Func [21]Area!$A$8:$B$8</definedName>
    <definedName name="BExMNB7CXH6Z415JA8NXAQTTWE6F" localSheetId="64" hidden="1">Functional [20]Costs!$B$11:$E$13</definedName>
    <definedName name="BExMNB7CXH6Z415JA8NXAQTTWE6F" localSheetId="65" hidden="1">Functional [20]Costs!$B$11:$E$13</definedName>
    <definedName name="BExMNB7CXH6Z415JA8NXAQTTWE6F" localSheetId="66" hidden="1">Functional [20]Costs!$B$11:$E$13</definedName>
    <definedName name="BExMNB7CXH6Z415JA8NXAQTTWE6F" localSheetId="67" hidden="1">Functional [20]Costs!$B$11:$E$13</definedName>
    <definedName name="BExMNB7CXH6Z415JA8NXAQTTWE6F" hidden="1">Functional [20]Costs!$B$11:$E$13</definedName>
    <definedName name="BExMNDAX5P2SPZLWT664PLCI91A1" localSheetId="64" hidden="1">Functional [20]Costs!$B$8:$C$9</definedName>
    <definedName name="BExMNDAX5P2SPZLWT664PLCI91A1" localSheetId="65" hidden="1">Functional [20]Costs!$B$8:$C$9</definedName>
    <definedName name="BExMNDAX5P2SPZLWT664PLCI91A1" localSheetId="66" hidden="1">Functional [20]Costs!$B$8:$C$9</definedName>
    <definedName name="BExMNDAX5P2SPZLWT664PLCI91A1" localSheetId="67" hidden="1">Functional [20]Costs!$B$8:$C$9</definedName>
    <definedName name="BExMNDAX5P2SPZLWT664PLCI91A1" hidden="1">Functional [20]Costs!$B$8:$C$9</definedName>
    <definedName name="BExMNGWDVOO76VO30FKCO8J0OCCC" localSheetId="64" hidden="1">SEU Func [21]Area!$A$3:$B$3</definedName>
    <definedName name="BExMNGWDVOO76VO30FKCO8J0OCCC" localSheetId="65" hidden="1">SEU Func [21]Area!$A$3:$B$3</definedName>
    <definedName name="BExMNGWDVOO76VO30FKCO8J0OCCC" localSheetId="66" hidden="1">SEU Func [21]Area!$A$3:$B$3</definedName>
    <definedName name="BExMNGWDVOO76VO30FKCO8J0OCCC" localSheetId="67" hidden="1">SEU Func [21]Area!$A$3:$B$3</definedName>
    <definedName name="BExMNGWDVOO76VO30FKCO8J0OCCC" hidden="1">SEU Func [21]Area!$A$3:$B$3</definedName>
    <definedName name="BExMNPAGCU6O5FM90I5DQNXTDLU6" localSheetId="64" hidden="1">'Order 864-4'!sdge Func [21]Area!$A$9:$B$9</definedName>
    <definedName name="BExMNPAGCU6O5FM90I5DQNXTDLU6" localSheetId="65" hidden="1">'Order 864-4'!sdge Func [21]Area!$A$9:$B$9</definedName>
    <definedName name="BExMNPAGCU6O5FM90I5DQNXTDLU6" localSheetId="66" hidden="1">'Order 864-4'!sdge Func [21]Area!$A$9:$B$9</definedName>
    <definedName name="BExMNPAGCU6O5FM90I5DQNXTDLU6" localSheetId="67" hidden="1">'Order 864-4'!sdge Func [21]Area!$A$9:$B$9</definedName>
    <definedName name="BExMNPAGCU6O5FM90I5DQNXTDLU6" hidden="1">'Order 864-4'!sdge Func [21]Area!$A$9:$B$9</definedName>
    <definedName name="BExMNZS3Y02ZU55HR88AN6OIBHNO" localSheetId="64" hidden="1">SEU Driver [24]Cd!$D$5:$E$5</definedName>
    <definedName name="BExMNZS3Y02ZU55HR88AN6OIBHNO" localSheetId="65" hidden="1">SEU Driver [24]Cd!$D$5:$E$5</definedName>
    <definedName name="BExMNZS3Y02ZU55HR88AN6OIBHNO" localSheetId="66" hidden="1">SEU Driver [24]Cd!$D$5:$E$5</definedName>
    <definedName name="BExMNZS3Y02ZU55HR88AN6OIBHNO" localSheetId="67" hidden="1">SEU Driver [24]Cd!$D$5:$E$5</definedName>
    <definedName name="BExMNZS3Y02ZU55HR88AN6OIBHNO" hidden="1">SEU Driver [24]Cd!$D$5:$E$5</definedName>
    <definedName name="BExMO5X7UFE5OT76GT4ZZJOLG4M8" localSheetId="64" hidden="1">Financial &amp; Non-[22]Financial!$B$7:$C$9</definedName>
    <definedName name="BExMO5X7UFE5OT76GT4ZZJOLG4M8" localSheetId="65" hidden="1">Financial &amp; Non-[22]Financial!$B$7:$C$9</definedName>
    <definedName name="BExMO5X7UFE5OT76GT4ZZJOLG4M8" localSheetId="66" hidden="1">Financial &amp; Non-[22]Financial!$B$7:$C$9</definedName>
    <definedName name="BExMO5X7UFE5OT76GT4ZZJOLG4M8" localSheetId="67" hidden="1">Financial &amp; Non-[22]Financial!$B$7:$C$9</definedName>
    <definedName name="BExMO5X7UFE5OT76GT4ZZJOLG4M8" hidden="1">Financial &amp; Non-[22]Financial!$B$7:$C$9</definedName>
    <definedName name="BExMOHM0XU316F0O6JVHM10XKMNM" localSheetId="64" hidden="1">Addn [19]Info!$B$3</definedName>
    <definedName name="BExMOHM0XU316F0O6JVHM10XKMNM" localSheetId="65" hidden="1">Addn [19]Info!$B$3</definedName>
    <definedName name="BExMOHM0XU316F0O6JVHM10XKMNM" localSheetId="66" hidden="1">Addn [19]Info!$B$3</definedName>
    <definedName name="BExMOHM0XU316F0O6JVHM10XKMNM" localSheetId="67" hidden="1">Addn [19]Info!$B$3</definedName>
    <definedName name="BExMOHM0XU316F0O6JVHM10XKMNM" hidden="1">Addn [19]Info!$B$3</definedName>
    <definedName name="BExMOOSY6RU55NYNTNDFRW0VNJ8R" localSheetId="64" hidden="1">SCG Func [21]Area!$D$5:$E$5</definedName>
    <definedName name="BExMOOSY6RU55NYNTNDFRW0VNJ8R" localSheetId="65" hidden="1">SCG Func [21]Area!$D$5:$E$5</definedName>
    <definedName name="BExMOOSY6RU55NYNTNDFRW0VNJ8R" localSheetId="66" hidden="1">SCG Func [21]Area!$D$5:$E$5</definedName>
    <definedName name="BExMOOSY6RU55NYNTNDFRW0VNJ8R" localSheetId="67" hidden="1">SCG Func [21]Area!$D$5:$E$5</definedName>
    <definedName name="BExMOOSY6RU55NYNTNDFRW0VNJ8R" hidden="1">SCG Func [21]Area!$D$5:$E$5</definedName>
    <definedName name="BExMP1UCX5RBULDAEQQRH40M55B0" hidden="1">#REF!</definedName>
    <definedName name="BExMPC13DPCNW7JITTX6YD0FA6XQ" localSheetId="64" hidden="1">Addn [19]Info!$B$13:$T$26</definedName>
    <definedName name="BExMPC13DPCNW7JITTX6YD0FA6XQ" localSheetId="65" hidden="1">Addn [19]Info!$B$13:$T$26</definedName>
    <definedName name="BExMPC13DPCNW7JITTX6YD0FA6XQ" localSheetId="66" hidden="1">Addn [19]Info!$B$13:$T$26</definedName>
    <definedName name="BExMPC13DPCNW7JITTX6YD0FA6XQ" localSheetId="67" hidden="1">Addn [19]Info!$B$13:$T$26</definedName>
    <definedName name="BExMPC13DPCNW7JITTX6YD0FA6XQ" hidden="1">Addn [19]Info!$B$13:$T$26</definedName>
    <definedName name="BExMPP7U4PC4FO9ST6JRYVV57T4W" localSheetId="64" hidden="1">Financial &amp; Non-[22]Financial!$B$110:$P$133</definedName>
    <definedName name="BExMPP7U4PC4FO9ST6JRYVV57T4W" localSheetId="65" hidden="1">Financial &amp; Non-[22]Financial!$B$110:$P$133</definedName>
    <definedName name="BExMPP7U4PC4FO9ST6JRYVV57T4W" localSheetId="66" hidden="1">Financial &amp; Non-[22]Financial!$B$110:$P$133</definedName>
    <definedName name="BExMPP7U4PC4FO9ST6JRYVV57T4W" localSheetId="67" hidden="1">Financial &amp; Non-[22]Financial!$B$110:$P$133</definedName>
    <definedName name="BExMPP7U4PC4FO9ST6JRYVV57T4W" hidden="1">Financial &amp; Non-[22]Financial!$B$110:$P$133</definedName>
    <definedName name="BExMQ4NLEEZ3RE0WXCQS3UISSFC2" localSheetId="64" hidden="1">Addn [19]Info!$B$79:$T$101</definedName>
    <definedName name="BExMQ4NLEEZ3RE0WXCQS3UISSFC2" localSheetId="65" hidden="1">Addn [19]Info!$B$79:$T$101</definedName>
    <definedName name="BExMQ4NLEEZ3RE0WXCQS3UISSFC2" localSheetId="66" hidden="1">Addn [19]Info!$B$79:$T$101</definedName>
    <definedName name="BExMQ4NLEEZ3RE0WXCQS3UISSFC2" localSheetId="67" hidden="1">Addn [19]Info!$B$79:$T$101</definedName>
    <definedName name="BExMQ4NLEEZ3RE0WXCQS3UISSFC2" hidden="1">Addn [19]Info!$B$79:$T$101</definedName>
    <definedName name="BExMQ6ATGDBCHCFPL4LNQH0G3C3Q" localSheetId="64" hidden="1">SEU Driver [24]Cd!$D$12:$E$12</definedName>
    <definedName name="BExMQ6ATGDBCHCFPL4LNQH0G3C3Q" localSheetId="65" hidden="1">SEU Driver [24]Cd!$D$12:$E$12</definedName>
    <definedName name="BExMQ6ATGDBCHCFPL4LNQH0G3C3Q" localSheetId="66" hidden="1">SEU Driver [24]Cd!$D$12:$E$12</definedName>
    <definedName name="BExMQ6ATGDBCHCFPL4LNQH0G3C3Q" localSheetId="67" hidden="1">SEU Driver [24]Cd!$D$12:$E$12</definedName>
    <definedName name="BExMQ6ATGDBCHCFPL4LNQH0G3C3Q" hidden="1">SEU Driver [24]Cd!$D$12:$E$12</definedName>
    <definedName name="BExMQJSCDCUXDSNTD1B9LXMPUQ4T" localSheetId="64" hidden="1">SCG Func [21]Area!$A$5:$B$5</definedName>
    <definedName name="BExMQJSCDCUXDSNTD1B9LXMPUQ4T" localSheetId="65" hidden="1">SCG Func [21]Area!$A$5:$B$5</definedName>
    <definedName name="BExMQJSCDCUXDSNTD1B9LXMPUQ4T" localSheetId="66" hidden="1">SCG Func [21]Area!$A$5:$B$5</definedName>
    <definedName name="BExMQJSCDCUXDSNTD1B9LXMPUQ4T" localSheetId="67" hidden="1">SCG Func [21]Area!$A$5:$B$5</definedName>
    <definedName name="BExMQJSCDCUXDSNTD1B9LXMPUQ4T" hidden="1">SCG Func [21]Area!$A$5:$B$5</definedName>
    <definedName name="BExMQRKWQ4GCVSBUJBM4509XR0I6" hidden="1">#REF!</definedName>
    <definedName name="BExMQZDFM6REC1CIHLIWOO0S42A2" localSheetId="64" hidden="1">SEU Func [21]Area!$D$15:$E$15</definedName>
    <definedName name="BExMQZDFM6REC1CIHLIWOO0S42A2" localSheetId="65" hidden="1">SEU Func [21]Area!$D$15:$E$15</definedName>
    <definedName name="BExMQZDFM6REC1CIHLIWOO0S42A2" localSheetId="66" hidden="1">SEU Func [21]Area!$D$15:$E$15</definedName>
    <definedName name="BExMQZDFM6REC1CIHLIWOO0S42A2" localSheetId="67" hidden="1">SEU Func [21]Area!$D$15:$E$15</definedName>
    <definedName name="BExMQZDFM6REC1CIHLIWOO0S42A2" hidden="1">SEU Func [21]Area!$D$15:$E$15</definedName>
    <definedName name="BExMR6EWCY52W01QZQOLBFTR124J" localSheetId="64" hidden="1">SEU Driver by Func [21]Area!$D$6:$E$6</definedName>
    <definedName name="BExMR6EWCY52W01QZQOLBFTR124J" localSheetId="65" hidden="1">SEU Driver by Func [21]Area!$D$6:$E$6</definedName>
    <definedName name="BExMR6EWCY52W01QZQOLBFTR124J" localSheetId="66" hidden="1">SEU Driver by Func [21]Area!$D$6:$E$6</definedName>
    <definedName name="BExMR6EWCY52W01QZQOLBFTR124J" localSheetId="67" hidden="1">SEU Driver by Func [21]Area!$D$6:$E$6</definedName>
    <definedName name="BExMR6EWCY52W01QZQOLBFTR124J" hidden="1">SEU Driver by Func [21]Area!$D$6:$E$6</definedName>
    <definedName name="BExMRKY9QK5LV0WQSEVF1NEPLY2I" localSheetId="64" hidden="1">SEU Driver by Func [25]Comm!$A$16:$B$16</definedName>
    <definedName name="BExMRKY9QK5LV0WQSEVF1NEPLY2I" localSheetId="65" hidden="1">SEU Driver by Func [25]Comm!$A$16:$B$16</definedName>
    <definedName name="BExMRKY9QK5LV0WQSEVF1NEPLY2I" localSheetId="66" hidden="1">SEU Driver by Func [25]Comm!$A$16:$B$16</definedName>
    <definedName name="BExMRKY9QK5LV0WQSEVF1NEPLY2I" localSheetId="67" hidden="1">SEU Driver by Func [25]Comm!$A$16:$B$16</definedName>
    <definedName name="BExMRKY9QK5LV0WQSEVF1NEPLY2I" hidden="1">SEU Driver by Func [25]Comm!$A$16:$B$16</definedName>
    <definedName name="BExMRTSGRYVIP5AR6LCTRF8D71KA" localSheetId="64" hidden="1">Addn [19]Info!$B$73:$T$80</definedName>
    <definedName name="BExMRTSGRYVIP5AR6LCTRF8D71KA" localSheetId="65" hidden="1">Addn [19]Info!$B$73:$T$80</definedName>
    <definedName name="BExMRTSGRYVIP5AR6LCTRF8D71KA" localSheetId="66" hidden="1">Addn [19]Info!$B$73:$T$80</definedName>
    <definedName name="BExMRTSGRYVIP5AR6LCTRF8D71KA" localSheetId="67" hidden="1">Addn [19]Info!$B$73:$T$80</definedName>
    <definedName name="BExMRTSGRYVIP5AR6LCTRF8D71KA" hidden="1">Addn [19]Info!$B$73:$T$80</definedName>
    <definedName name="BExMSEX7XWOZM8GVFKRFEQBGHXOA" localSheetId="64" hidden="1">SEU Driver by Func [21]Area!$A$4:$B$4</definedName>
    <definedName name="BExMSEX7XWOZM8GVFKRFEQBGHXOA" localSheetId="65" hidden="1">SEU Driver by Func [21]Area!$A$4:$B$4</definedName>
    <definedName name="BExMSEX7XWOZM8GVFKRFEQBGHXOA" localSheetId="66" hidden="1">SEU Driver by Func [21]Area!$A$4:$B$4</definedName>
    <definedName name="BExMSEX7XWOZM8GVFKRFEQBGHXOA" localSheetId="67" hidden="1">SEU Driver by Func [21]Area!$A$4:$B$4</definedName>
    <definedName name="BExMSEX7XWOZM8GVFKRFEQBGHXOA" hidden="1">SEU Driver by Func [21]Area!$A$4:$B$4</definedName>
    <definedName name="BExMSKGR674YUIEMWAXOD5HI4J7B" localSheetId="64" hidden="1">SEU Driver [24]Cd!$D$3:$E$3</definedName>
    <definedName name="BExMSKGR674YUIEMWAXOD5HI4J7B" localSheetId="65" hidden="1">SEU Driver [24]Cd!$D$3:$E$3</definedName>
    <definedName name="BExMSKGR674YUIEMWAXOD5HI4J7B" localSheetId="66" hidden="1">SEU Driver [24]Cd!$D$3:$E$3</definedName>
    <definedName name="BExMSKGR674YUIEMWAXOD5HI4J7B" localSheetId="67" hidden="1">SEU Driver [24]Cd!$D$3:$E$3</definedName>
    <definedName name="BExMSKGR674YUIEMWAXOD5HI4J7B" hidden="1">SEU Driver [24]Cd!$D$3:$E$3</definedName>
    <definedName name="BExO60WZVOCTJPE1IXJG0XGYZJNT" localSheetId="64" hidden="1">SEU Func Area by [23]Driver!$D$13:$E$13</definedName>
    <definedName name="BExO60WZVOCTJPE1IXJG0XGYZJNT" localSheetId="65" hidden="1">SEU Func Area by [23]Driver!$D$13:$E$13</definedName>
    <definedName name="BExO60WZVOCTJPE1IXJG0XGYZJNT" localSheetId="66" hidden="1">SEU Func Area by [23]Driver!$D$13:$E$13</definedName>
    <definedName name="BExO60WZVOCTJPE1IXJG0XGYZJNT" localSheetId="67" hidden="1">SEU Func Area by [23]Driver!$D$13:$E$13</definedName>
    <definedName name="BExO60WZVOCTJPE1IXJG0XGYZJNT" hidden="1">SEU Func Area by [23]Driver!$D$13:$E$13</definedName>
    <definedName name="BExO6129YAWMR7HOVBDF4LQNVP66" localSheetId="64" hidden="1">SEU Driver [24]Cd!$A$1:$A$1</definedName>
    <definedName name="BExO6129YAWMR7HOVBDF4LQNVP66" localSheetId="65" hidden="1">SEU Driver [24]Cd!$A$1:$A$1</definedName>
    <definedName name="BExO6129YAWMR7HOVBDF4LQNVP66" localSheetId="66" hidden="1">SEU Driver [24]Cd!$A$1:$A$1</definedName>
    <definedName name="BExO6129YAWMR7HOVBDF4LQNVP66" localSheetId="67" hidden="1">SEU Driver [24]Cd!$A$1:$A$1</definedName>
    <definedName name="BExO6129YAWMR7HOVBDF4LQNVP66" hidden="1">SEU Driver [24]Cd!$A$1:$A$1</definedName>
    <definedName name="BExO62441253JG7FUJDWJJSMTWPM" localSheetId="64" hidden="1">SEU Driver [24]Cd!$D$9:$E$9</definedName>
    <definedName name="BExO62441253JG7FUJDWJJSMTWPM" localSheetId="65" hidden="1">SEU Driver [24]Cd!$D$9:$E$9</definedName>
    <definedName name="BExO62441253JG7FUJDWJJSMTWPM" localSheetId="66" hidden="1">SEU Driver [24]Cd!$D$9:$E$9</definedName>
    <definedName name="BExO62441253JG7FUJDWJJSMTWPM" localSheetId="67" hidden="1">SEU Driver [24]Cd!$D$9:$E$9</definedName>
    <definedName name="BExO62441253JG7FUJDWJJSMTWPM" hidden="1">SEU Driver [24]Cd!$D$9:$E$9</definedName>
    <definedName name="BExO62PQIHHOY2AMT4DS5R4X2GDE" hidden="1">#REF!</definedName>
    <definedName name="BExO6FG76JG938WZ4VRW3DWP3453" hidden="1">#REF!</definedName>
    <definedName name="BExO6VMUCMFBCMVG250D3SD90Q0P" localSheetId="64" hidden="1">Addn [19]Info!$B$79:$T$101</definedName>
    <definedName name="BExO6VMUCMFBCMVG250D3SD90Q0P" localSheetId="65" hidden="1">Addn [19]Info!$B$79:$T$101</definedName>
    <definedName name="BExO6VMUCMFBCMVG250D3SD90Q0P" localSheetId="66" hidden="1">Addn [19]Info!$B$79:$T$101</definedName>
    <definedName name="BExO6VMUCMFBCMVG250D3SD90Q0P" localSheetId="67" hidden="1">Addn [19]Info!$B$79:$T$101</definedName>
    <definedName name="BExO6VMUCMFBCMVG250D3SD90Q0P" hidden="1">Addn [19]Info!$B$79:$T$101</definedName>
    <definedName name="BExO74XBR05Z3OFEINK71ZZNGEIN" localSheetId="64" hidden="1">'Order 864-4'!sdge Func [21]Area!$A$5:$B$5</definedName>
    <definedName name="BExO74XBR05Z3OFEINK71ZZNGEIN" localSheetId="65" hidden="1">'Order 864-4'!sdge Func [21]Area!$A$5:$B$5</definedName>
    <definedName name="BExO74XBR05Z3OFEINK71ZZNGEIN" localSheetId="66" hidden="1">'Order 864-4'!sdge Func [21]Area!$A$5:$B$5</definedName>
    <definedName name="BExO74XBR05Z3OFEINK71ZZNGEIN" localSheetId="67" hidden="1">'Order 864-4'!sdge Func [21]Area!$A$5:$B$5</definedName>
    <definedName name="BExO74XBR05Z3OFEINK71ZZNGEIN" hidden="1">'Order 864-4'!sdge Func [21]Area!$A$5:$B$5</definedName>
    <definedName name="BExO7ABJCC5RO5ZRFO3EALA6E26V" localSheetId="64" hidden="1">SEU Func Area by [23]Driver!$A$6:$B$6</definedName>
    <definedName name="BExO7ABJCC5RO5ZRFO3EALA6E26V" localSheetId="65" hidden="1">SEU Func Area by [23]Driver!$A$6:$B$6</definedName>
    <definedName name="BExO7ABJCC5RO5ZRFO3EALA6E26V" localSheetId="66" hidden="1">SEU Func Area by [23]Driver!$A$6:$B$6</definedName>
    <definedName name="BExO7ABJCC5RO5ZRFO3EALA6E26V" localSheetId="67" hidden="1">SEU Func Area by [23]Driver!$A$6:$B$6</definedName>
    <definedName name="BExO7ABJCC5RO5ZRFO3EALA6E26V" hidden="1">SEU Func Area by [23]Driver!$A$6:$B$6</definedName>
    <definedName name="BExO7IPN407OSZ4D26UTUGXWY1L2" localSheetId="64" hidden="1">Addn [19]Info!$B$73:$T$80</definedName>
    <definedName name="BExO7IPN407OSZ4D26UTUGXWY1L2" localSheetId="65" hidden="1">Addn [19]Info!$B$73:$T$80</definedName>
    <definedName name="BExO7IPN407OSZ4D26UTUGXWY1L2" localSheetId="66" hidden="1">Addn [19]Info!$B$73:$T$80</definedName>
    <definedName name="BExO7IPN407OSZ4D26UTUGXWY1L2" localSheetId="67" hidden="1">Addn [19]Info!$B$73:$T$80</definedName>
    <definedName name="BExO7IPN407OSZ4D26UTUGXWY1L2" hidden="1">Addn [19]Info!$B$73:$T$80</definedName>
    <definedName name="BExO7QI6R622VVAMNZSEVHADGAW4" localSheetId="64" hidden="1">SEU Func Area by [23]Driver!$A$5:$B$5</definedName>
    <definedName name="BExO7QI6R622VVAMNZSEVHADGAW4" localSheetId="65" hidden="1">SEU Func Area by [23]Driver!$A$5:$B$5</definedName>
    <definedName name="BExO7QI6R622VVAMNZSEVHADGAW4" localSheetId="66" hidden="1">SEU Func Area by [23]Driver!$A$5:$B$5</definedName>
    <definedName name="BExO7QI6R622VVAMNZSEVHADGAW4" localSheetId="67" hidden="1">SEU Func Area by [23]Driver!$A$5:$B$5</definedName>
    <definedName name="BExO7QI6R622VVAMNZSEVHADGAW4" hidden="1">SEU Func Area by [23]Driver!$A$5:$B$5</definedName>
    <definedName name="BExO7ZSNWDHCVH0VQ4UKOGZ520HS" localSheetId="64" hidden="1">SEU Func Comm by [23]Driver!$A$15:$B$15</definedName>
    <definedName name="BExO7ZSNWDHCVH0VQ4UKOGZ520HS" localSheetId="65" hidden="1">SEU Func Comm by [23]Driver!$A$15:$B$15</definedName>
    <definedName name="BExO7ZSNWDHCVH0VQ4UKOGZ520HS" localSheetId="66" hidden="1">SEU Func Comm by [23]Driver!$A$15:$B$15</definedName>
    <definedName name="BExO7ZSNWDHCVH0VQ4UKOGZ520HS" localSheetId="67" hidden="1">SEU Func Comm by [23]Driver!$A$15:$B$15</definedName>
    <definedName name="BExO7ZSNWDHCVH0VQ4UKOGZ520HS" hidden="1">SEU Func Comm by [23]Driver!$A$15:$B$15</definedName>
    <definedName name="BExO82SKFIERVB1ZNP4AC82M8YUP" hidden="1">#REF!</definedName>
    <definedName name="BExO8AA9S369RFL3XGH097ZQX2FJ" localSheetId="64" hidden="1">SEU Driver by Func [21]Area!$A$16:$B$16</definedName>
    <definedName name="BExO8AA9S369RFL3XGH097ZQX2FJ" localSheetId="65" hidden="1">SEU Driver by Func [21]Area!$A$16:$B$16</definedName>
    <definedName name="BExO8AA9S369RFL3XGH097ZQX2FJ" localSheetId="66" hidden="1">SEU Driver by Func [21]Area!$A$16:$B$16</definedName>
    <definedName name="BExO8AA9S369RFL3XGH097ZQX2FJ" localSheetId="67" hidden="1">SEU Driver by Func [21]Area!$A$16:$B$16</definedName>
    <definedName name="BExO8AA9S369RFL3XGH097ZQX2FJ" hidden="1">SEU Driver by Func [21]Area!$A$16:$B$16</definedName>
    <definedName name="BExO8RYVNYD1T7M7F0JW2TXZLTP3" localSheetId="64" hidden="1">'Order 864-4'!sdge Func [21]Area!$D$3:$E$3</definedName>
    <definedName name="BExO8RYVNYD1T7M7F0JW2TXZLTP3" localSheetId="65" hidden="1">'Order 864-4'!sdge Func [21]Area!$D$3:$E$3</definedName>
    <definedName name="BExO8RYVNYD1T7M7F0JW2TXZLTP3" localSheetId="66" hidden="1">'Order 864-4'!sdge Func [21]Area!$D$3:$E$3</definedName>
    <definedName name="BExO8RYVNYD1T7M7F0JW2TXZLTP3" localSheetId="67" hidden="1">'Order 864-4'!sdge Func [21]Area!$D$3:$E$3</definedName>
    <definedName name="BExO8RYVNYD1T7M7F0JW2TXZLTP3" hidden="1">'Order 864-4'!sdge Func [21]Area!$D$3:$E$3</definedName>
    <definedName name="BExO9504J9X5SXORSOTXW0PT59JX" localSheetId="64" hidden="1">Financial &amp; Non-[22]Financial!$B$135:$P$183</definedName>
    <definedName name="BExO9504J9X5SXORSOTXW0PT59JX" localSheetId="65" hidden="1">Financial &amp; Non-[22]Financial!$B$135:$P$183</definedName>
    <definedName name="BExO9504J9X5SXORSOTXW0PT59JX" localSheetId="66" hidden="1">Financial &amp; Non-[22]Financial!$B$135:$P$183</definedName>
    <definedName name="BExO9504J9X5SXORSOTXW0PT59JX" localSheetId="67" hidden="1">Financial &amp; Non-[22]Financial!$B$135:$P$183</definedName>
    <definedName name="BExO9504J9X5SXORSOTXW0PT59JX" hidden="1">Financial &amp; Non-[22]Financial!$B$135:$P$183</definedName>
    <definedName name="BExO955HS210TLM0L428N4017JNQ" hidden="1">#REF!</definedName>
    <definedName name="BExO9HAIWSP2HKRMYQK5HSJJRXB5" localSheetId="64" hidden="1">'Order 864-4'!sdge Func [21]Area!$D$7:$E$7</definedName>
    <definedName name="BExO9HAIWSP2HKRMYQK5HSJJRXB5" localSheetId="65" hidden="1">'Order 864-4'!sdge Func [21]Area!$D$7:$E$7</definedName>
    <definedName name="BExO9HAIWSP2HKRMYQK5HSJJRXB5" localSheetId="66" hidden="1">'Order 864-4'!sdge Func [21]Area!$D$7:$E$7</definedName>
    <definedName name="BExO9HAIWSP2HKRMYQK5HSJJRXB5" localSheetId="67" hidden="1">'Order 864-4'!sdge Func [21]Area!$D$7:$E$7</definedName>
    <definedName name="BExO9HAIWSP2HKRMYQK5HSJJRXB5" hidden="1">'Order 864-4'!sdge Func [21]Area!$D$7:$E$7</definedName>
    <definedName name="BExO9JU5FRFZS8VOCWSHGOCNPRUO" localSheetId="64" hidden="1">SEU Driver [24]Cd!$D$13:$E$13</definedName>
    <definedName name="BExO9JU5FRFZS8VOCWSHGOCNPRUO" localSheetId="65" hidden="1">SEU Driver [24]Cd!$D$13:$E$13</definedName>
    <definedName name="BExO9JU5FRFZS8VOCWSHGOCNPRUO" localSheetId="66" hidden="1">SEU Driver [24]Cd!$D$13:$E$13</definedName>
    <definedName name="BExO9JU5FRFZS8VOCWSHGOCNPRUO" localSheetId="67" hidden="1">SEU Driver [24]Cd!$D$13:$E$13</definedName>
    <definedName name="BExO9JU5FRFZS8VOCWSHGOCNPRUO" hidden="1">SEU Driver [24]Cd!$D$13:$E$13</definedName>
    <definedName name="BExO9TVPELHSSYFNE9H2Q12VARJ8" localSheetId="64" hidden="1">Functional [20]Costs!$B$3</definedName>
    <definedName name="BExO9TVPELHSSYFNE9H2Q12VARJ8" localSheetId="65" hidden="1">Functional [20]Costs!$B$3</definedName>
    <definedName name="BExO9TVPELHSSYFNE9H2Q12VARJ8" localSheetId="66" hidden="1">Functional [20]Costs!$B$3</definedName>
    <definedName name="BExO9TVPELHSSYFNE9H2Q12VARJ8" localSheetId="67" hidden="1">Functional [20]Costs!$B$3</definedName>
    <definedName name="BExO9TVPELHSSYFNE9H2Q12VARJ8" hidden="1">Functional [20]Costs!$B$3</definedName>
    <definedName name="BExOA069IYGEKQJUMRNZAUYGHYEV" localSheetId="64" hidden="1">Addn [19]Info!$B$73:$T$80</definedName>
    <definedName name="BExOA069IYGEKQJUMRNZAUYGHYEV" localSheetId="65" hidden="1">Addn [19]Info!$B$73:$T$80</definedName>
    <definedName name="BExOA069IYGEKQJUMRNZAUYGHYEV" localSheetId="66" hidden="1">Addn [19]Info!$B$73:$T$80</definedName>
    <definedName name="BExOA069IYGEKQJUMRNZAUYGHYEV" localSheetId="67" hidden="1">Addn [19]Info!$B$73:$T$80</definedName>
    <definedName name="BExOA069IYGEKQJUMRNZAUYGHYEV" hidden="1">Addn [19]Info!$B$73:$T$80</definedName>
    <definedName name="BExOA24AWI5P528WA2MG9XPJ10L9" localSheetId="64" hidden="1">Addn [19]Info!$B$99:$AF$160</definedName>
    <definedName name="BExOA24AWI5P528WA2MG9XPJ10L9" localSheetId="65" hidden="1">Addn [19]Info!$B$99:$AF$160</definedName>
    <definedName name="BExOA24AWI5P528WA2MG9XPJ10L9" localSheetId="66" hidden="1">Addn [19]Info!$B$99:$AF$160</definedName>
    <definedName name="BExOA24AWI5P528WA2MG9XPJ10L9" localSheetId="67" hidden="1">Addn [19]Info!$B$99:$AF$160</definedName>
    <definedName name="BExOA24AWI5P528WA2MG9XPJ10L9" hidden="1">Addn [19]Info!$B$99:$AF$160</definedName>
    <definedName name="BExOAN8WWRQQ821CN5CAUAUS1H3H" localSheetId="64" hidden="1">Addn [19]Info!$B$4:$B$5</definedName>
    <definedName name="BExOAN8WWRQQ821CN5CAUAUS1H3H" localSheetId="65" hidden="1">Addn [19]Info!$B$4:$B$5</definedName>
    <definedName name="BExOAN8WWRQQ821CN5CAUAUS1H3H" localSheetId="66" hidden="1">Addn [19]Info!$B$4:$B$5</definedName>
    <definedName name="BExOAN8WWRQQ821CN5CAUAUS1H3H" localSheetId="67" hidden="1">Addn [19]Info!$B$4:$B$5</definedName>
    <definedName name="BExOAN8WWRQQ821CN5CAUAUS1H3H" hidden="1">Addn [19]Info!$B$4:$B$5</definedName>
    <definedName name="BExOAZZISMSAAP3ZVSJOPBGSEBYJ" localSheetId="64" hidden="1">Addn [19]Info!$B$38:$T$71</definedName>
    <definedName name="BExOAZZISMSAAP3ZVSJOPBGSEBYJ" localSheetId="65" hidden="1">Addn [19]Info!$B$38:$T$71</definedName>
    <definedName name="BExOAZZISMSAAP3ZVSJOPBGSEBYJ" localSheetId="66" hidden="1">Addn [19]Info!$B$38:$T$71</definedName>
    <definedName name="BExOAZZISMSAAP3ZVSJOPBGSEBYJ" localSheetId="67" hidden="1">Addn [19]Info!$B$38:$T$71</definedName>
    <definedName name="BExOAZZISMSAAP3ZVSJOPBGSEBYJ" hidden="1">Addn [19]Info!$B$38:$T$71</definedName>
    <definedName name="BExOBDGX77AE6KDSC3Q8QBAKF7OZ" localSheetId="64" hidden="1">SEU Driver [24]Cd!$A$9:$B$9</definedName>
    <definedName name="BExOBDGX77AE6KDSC3Q8QBAKF7OZ" localSheetId="65" hidden="1">SEU Driver [24]Cd!$A$9:$B$9</definedName>
    <definedName name="BExOBDGX77AE6KDSC3Q8QBAKF7OZ" localSheetId="66" hidden="1">SEU Driver [24]Cd!$A$9:$B$9</definedName>
    <definedName name="BExOBDGX77AE6KDSC3Q8QBAKF7OZ" localSheetId="67" hidden="1">SEU Driver [24]Cd!$A$9:$B$9</definedName>
    <definedName name="BExOBDGX77AE6KDSC3Q8QBAKF7OZ" hidden="1">SEU Driver [24]Cd!$A$9:$B$9</definedName>
    <definedName name="BExOBFF4KANUZYUK37E4232RPCZ5" localSheetId="64" hidden="1">SEU Func Area by [23]Driver!$A$8:$B$8</definedName>
    <definedName name="BExOBFF4KANUZYUK37E4232RPCZ5" localSheetId="65" hidden="1">SEU Func Area by [23]Driver!$A$8:$B$8</definedName>
    <definedName name="BExOBFF4KANUZYUK37E4232RPCZ5" localSheetId="66" hidden="1">SEU Func Area by [23]Driver!$A$8:$B$8</definedName>
    <definedName name="BExOBFF4KANUZYUK37E4232RPCZ5" localSheetId="67" hidden="1">SEU Func Area by [23]Driver!$A$8:$B$8</definedName>
    <definedName name="BExOBFF4KANUZYUK37E4232RPCZ5" hidden="1">SEU Func Area by [23]Driver!$A$8:$B$8</definedName>
    <definedName name="BExOBPB6HWKPTKGSF2NVW5BFY089" localSheetId="64" hidden="1">Addn [19]Info!$B$103:$T$212</definedName>
    <definedName name="BExOBPB6HWKPTKGSF2NVW5BFY089" localSheetId="65" hidden="1">Addn [19]Info!$B$103:$T$212</definedName>
    <definedName name="BExOBPB6HWKPTKGSF2NVW5BFY089" localSheetId="66" hidden="1">Addn [19]Info!$B$103:$T$212</definedName>
    <definedName name="BExOBPB6HWKPTKGSF2NVW5BFY089" localSheetId="67" hidden="1">Addn [19]Info!$B$103:$T$212</definedName>
    <definedName name="BExOBPB6HWKPTKGSF2NVW5BFY089" hidden="1">Addn [19]Info!$B$103:$T$212</definedName>
    <definedName name="BExOBT1YWRS72JU43NBHNLN3MX37" localSheetId="64" hidden="1">Functional [20]Costs!$B$7:$C$7</definedName>
    <definedName name="BExOBT1YWRS72JU43NBHNLN3MX37" localSheetId="65" hidden="1">Functional [20]Costs!$B$7:$C$7</definedName>
    <definedName name="BExOBT1YWRS72JU43NBHNLN3MX37" localSheetId="66" hidden="1">Functional [20]Costs!$B$7:$C$7</definedName>
    <definedName name="BExOBT1YWRS72JU43NBHNLN3MX37" localSheetId="67" hidden="1">Functional [20]Costs!$B$7:$C$7</definedName>
    <definedName name="BExOBT1YWRS72JU43NBHNLN3MX37" hidden="1">Functional [20]Costs!$B$7:$C$7</definedName>
    <definedName name="BExOCBHLUOJJ3UA543C0845URN9O" hidden="1">#REF!</definedName>
    <definedName name="BExOCI8BCYE5VOS7SW59CHPXQXD3" localSheetId="64" hidden="1">Functional [20]Costs!$B$11:$E$13</definedName>
    <definedName name="BExOCI8BCYE5VOS7SW59CHPXQXD3" localSheetId="65" hidden="1">Functional [20]Costs!$B$11:$E$13</definedName>
    <definedName name="BExOCI8BCYE5VOS7SW59CHPXQXD3" localSheetId="66" hidden="1">Functional [20]Costs!$B$11:$E$13</definedName>
    <definedName name="BExOCI8BCYE5VOS7SW59CHPXQXD3" localSheetId="67" hidden="1">Functional [20]Costs!$B$11:$E$13</definedName>
    <definedName name="BExOCI8BCYE5VOS7SW59CHPXQXD3" hidden="1">Functional [20]Costs!$B$11:$E$13</definedName>
    <definedName name="BExOCYKA8C9LCJZ97HE642EHO6MV" hidden="1">#REF!</definedName>
    <definedName name="BExOCZ0IZA0NXKV7K1DZEZBNRTDZ" localSheetId="64" hidden="1">'Order 864-4'!sdge Func [21]Area!$A$14:$B$14</definedName>
    <definedName name="BExOCZ0IZA0NXKV7K1DZEZBNRTDZ" localSheetId="65" hidden="1">'Order 864-4'!sdge Func [21]Area!$A$14:$B$14</definedName>
    <definedName name="BExOCZ0IZA0NXKV7K1DZEZBNRTDZ" localSheetId="66" hidden="1">'Order 864-4'!sdge Func [21]Area!$A$14:$B$14</definedName>
    <definedName name="BExOCZ0IZA0NXKV7K1DZEZBNRTDZ" localSheetId="67" hidden="1">'Order 864-4'!sdge Func [21]Area!$A$14:$B$14</definedName>
    <definedName name="BExOCZ0IZA0NXKV7K1DZEZBNRTDZ" hidden="1">'Order 864-4'!sdge Func [21]Area!$A$14:$B$14</definedName>
    <definedName name="BExOCZ0J5OGJ1P4AGO1KSRW4EGU9" localSheetId="64" hidden="1">Addn [19]Info!$B$27:$T$38</definedName>
    <definedName name="BExOCZ0J5OGJ1P4AGO1KSRW4EGU9" localSheetId="65" hidden="1">Addn [19]Info!$B$27:$T$38</definedName>
    <definedName name="BExOCZ0J5OGJ1P4AGO1KSRW4EGU9" localSheetId="66" hidden="1">Addn [19]Info!$B$27:$T$38</definedName>
    <definedName name="BExOCZ0J5OGJ1P4AGO1KSRW4EGU9" localSheetId="67" hidden="1">Addn [19]Info!$B$27:$T$38</definedName>
    <definedName name="BExOCZ0J5OGJ1P4AGO1KSRW4EGU9" hidden="1">Addn [19]Info!$B$27:$T$38</definedName>
    <definedName name="BExOD3YNCD55OGF8FWVKI8E6ZHCX" localSheetId="64" hidden="1">Addn [19]Info!$B$3</definedName>
    <definedName name="BExOD3YNCD55OGF8FWVKI8E6ZHCX" localSheetId="65" hidden="1">Addn [19]Info!$B$3</definedName>
    <definedName name="BExOD3YNCD55OGF8FWVKI8E6ZHCX" localSheetId="66" hidden="1">Addn [19]Info!$B$3</definedName>
    <definedName name="BExOD3YNCD55OGF8FWVKI8E6ZHCX" localSheetId="67" hidden="1">Addn [19]Info!$B$3</definedName>
    <definedName name="BExOD3YNCD55OGF8FWVKI8E6ZHCX" hidden="1">Addn [19]Info!$B$3</definedName>
    <definedName name="BExODLSK4AXZMT0UQ7308DJ25A3X" localSheetId="64" hidden="1">Addn [19]Info!$B$209:$T$215</definedName>
    <definedName name="BExODLSK4AXZMT0UQ7308DJ25A3X" localSheetId="65" hidden="1">Addn [19]Info!$B$209:$T$215</definedName>
    <definedName name="BExODLSK4AXZMT0UQ7308DJ25A3X" localSheetId="66" hidden="1">Addn [19]Info!$B$209:$T$215</definedName>
    <definedName name="BExODLSK4AXZMT0UQ7308DJ25A3X" localSheetId="67" hidden="1">Addn [19]Info!$B$209:$T$215</definedName>
    <definedName name="BExODLSK4AXZMT0UQ7308DJ25A3X" hidden="1">Addn [19]Info!$B$209:$T$215</definedName>
    <definedName name="BExODTVTSFDRYVKXVTZMAYROJNAC" localSheetId="64" hidden="1">Addn [19]Info!$B$4:$B$5</definedName>
    <definedName name="BExODTVTSFDRYVKXVTZMAYROJNAC" localSheetId="65" hidden="1">Addn [19]Info!$B$4:$B$5</definedName>
    <definedName name="BExODTVTSFDRYVKXVTZMAYROJNAC" localSheetId="66" hidden="1">Addn [19]Info!$B$4:$B$5</definedName>
    <definedName name="BExODTVTSFDRYVKXVTZMAYROJNAC" localSheetId="67" hidden="1">Addn [19]Info!$B$4:$B$5</definedName>
    <definedName name="BExODTVTSFDRYVKXVTZMAYROJNAC" hidden="1">Addn [19]Info!$B$4:$B$5</definedName>
    <definedName name="BExOEATEHRPAAW59WRPVUXCSXWWM" localSheetId="64" hidden="1">Financial &amp; Non-[22]Financial!$B$14:$P$108</definedName>
    <definedName name="BExOEATEHRPAAW59WRPVUXCSXWWM" localSheetId="65" hidden="1">Financial &amp; Non-[22]Financial!$B$14:$P$108</definedName>
    <definedName name="BExOEATEHRPAAW59WRPVUXCSXWWM" localSheetId="66" hidden="1">Financial &amp; Non-[22]Financial!$B$14:$P$108</definedName>
    <definedName name="BExOEATEHRPAAW59WRPVUXCSXWWM" localSheetId="67" hidden="1">Financial &amp; Non-[22]Financial!$B$14:$P$108</definedName>
    <definedName name="BExOEATEHRPAAW59WRPVUXCSXWWM" hidden="1">Financial &amp; Non-[22]Financial!$B$14:$P$108</definedName>
    <definedName name="BExOECBC8K6R5WJMBKLK19FVPEIH" hidden="1">#REF!</definedName>
    <definedName name="BExOESNA0H1NRV4Z3HXFZAV6JNPO" localSheetId="64" hidden="1">SEU Driver by Func [25]Comm!$D$9:$E$9</definedName>
    <definedName name="BExOESNA0H1NRV4Z3HXFZAV6JNPO" localSheetId="65" hidden="1">SEU Driver by Func [25]Comm!$D$9:$E$9</definedName>
    <definedName name="BExOESNA0H1NRV4Z3HXFZAV6JNPO" localSheetId="66" hidden="1">SEU Driver by Func [25]Comm!$D$9:$E$9</definedName>
    <definedName name="BExOESNA0H1NRV4Z3HXFZAV6JNPO" localSheetId="67" hidden="1">SEU Driver by Func [25]Comm!$D$9:$E$9</definedName>
    <definedName name="BExOESNA0H1NRV4Z3HXFZAV6JNPO" hidden="1">SEU Driver by Func [25]Comm!$D$9:$E$9</definedName>
    <definedName name="BExOEWZU6X5T9E578SELNVKF8IT1" hidden="1">#REF!</definedName>
    <definedName name="BExOF6VWZ97OQ1MXBL3NB7Z9GHAD" localSheetId="64" hidden="1">SEU Func [21]Area!$D$23:$E$23</definedName>
    <definedName name="BExOF6VWZ97OQ1MXBL3NB7Z9GHAD" localSheetId="65" hidden="1">SEU Func [21]Area!$D$23:$E$23</definedName>
    <definedName name="BExOF6VWZ97OQ1MXBL3NB7Z9GHAD" localSheetId="66" hidden="1">SEU Func [21]Area!$D$23:$E$23</definedName>
    <definedName name="BExOF6VWZ97OQ1MXBL3NB7Z9GHAD" localSheetId="67" hidden="1">SEU Func [21]Area!$D$23:$E$23</definedName>
    <definedName name="BExOF6VWZ97OQ1MXBL3NB7Z9GHAD" hidden="1">SEU Func [21]Area!$D$23:$E$23</definedName>
    <definedName name="BExOFNINR8MYGMZJAJWXQT3V0DRI" hidden="1">#REF!</definedName>
    <definedName name="BExOFYR5NL8NL19S6KEG4ONIU4H4" localSheetId="64" hidden="1">SEU Func Comm by [23]Driver!$A$16:$B$16</definedName>
    <definedName name="BExOFYR5NL8NL19S6KEG4ONIU4H4" localSheetId="65" hidden="1">SEU Func Comm by [23]Driver!$A$16:$B$16</definedName>
    <definedName name="BExOFYR5NL8NL19S6KEG4ONIU4H4" localSheetId="66" hidden="1">SEU Func Comm by [23]Driver!$A$16:$B$16</definedName>
    <definedName name="BExOFYR5NL8NL19S6KEG4ONIU4H4" localSheetId="67" hidden="1">SEU Func Comm by [23]Driver!$A$16:$B$16</definedName>
    <definedName name="BExOFYR5NL8NL19S6KEG4ONIU4H4" hidden="1">SEU Func Comm by [23]Driver!$A$16:$B$16</definedName>
    <definedName name="BExOG106RFCPYHFQJP0S6YDXA8WY" localSheetId="64" hidden="1">Financial &amp; Non-[22]Financial!$B$7:$C$9</definedName>
    <definedName name="BExOG106RFCPYHFQJP0S6YDXA8WY" localSheetId="65" hidden="1">Financial &amp; Non-[22]Financial!$B$7:$C$9</definedName>
    <definedName name="BExOG106RFCPYHFQJP0S6YDXA8WY" localSheetId="66" hidden="1">Financial &amp; Non-[22]Financial!$B$7:$C$9</definedName>
    <definedName name="BExOG106RFCPYHFQJP0S6YDXA8WY" localSheetId="67" hidden="1">Financial &amp; Non-[22]Financial!$B$7:$C$9</definedName>
    <definedName name="BExOG106RFCPYHFQJP0S6YDXA8WY" hidden="1">Financial &amp; Non-[22]Financial!$B$7:$C$9</definedName>
    <definedName name="BExOG63K269Z3JX8RAXAOV5RFA6S" localSheetId="64" hidden="1">SEU Func Comm by [23]Driver!$A$3:$B$3</definedName>
    <definedName name="BExOG63K269Z3JX8RAXAOV5RFA6S" localSheetId="65" hidden="1">SEU Func Comm by [23]Driver!$A$3:$B$3</definedName>
    <definedName name="BExOG63K269Z3JX8RAXAOV5RFA6S" localSheetId="66" hidden="1">SEU Func Comm by [23]Driver!$A$3:$B$3</definedName>
    <definedName name="BExOG63K269Z3JX8RAXAOV5RFA6S" localSheetId="67" hidden="1">SEU Func Comm by [23]Driver!$A$3:$B$3</definedName>
    <definedName name="BExOG63K269Z3JX8RAXAOV5RFA6S" hidden="1">SEU Func Comm by [23]Driver!$A$3:$B$3</definedName>
    <definedName name="BExOG8HWP4K3ABV2RW47ERMG54WX" localSheetId="64" hidden="1">SEU Func [21]Area!$A$1:$A$1</definedName>
    <definedName name="BExOG8HWP4K3ABV2RW47ERMG54WX" localSheetId="65" hidden="1">SEU Func [21]Area!$A$1:$A$1</definedName>
    <definedName name="BExOG8HWP4K3ABV2RW47ERMG54WX" localSheetId="66" hidden="1">SEU Func [21]Area!$A$1:$A$1</definedName>
    <definedName name="BExOG8HWP4K3ABV2RW47ERMG54WX" localSheetId="67" hidden="1">SEU Func [21]Area!$A$1:$A$1</definedName>
    <definedName name="BExOG8HWP4K3ABV2RW47ERMG54WX" hidden="1">SEU Func [21]Area!$A$1:$A$1</definedName>
    <definedName name="BExOG8SO9ZNSX3LX33TCRGER0FC5" localSheetId="64" hidden="1">Addn [19]Info!$B$102:$T$211</definedName>
    <definedName name="BExOG8SO9ZNSX3LX33TCRGER0FC5" localSheetId="65" hidden="1">Addn [19]Info!$B$102:$T$211</definedName>
    <definedName name="BExOG8SO9ZNSX3LX33TCRGER0FC5" localSheetId="66" hidden="1">Addn [19]Info!$B$102:$T$211</definedName>
    <definedName name="BExOG8SO9ZNSX3LX33TCRGER0FC5" localSheetId="67" hidden="1">Addn [19]Info!$B$102:$T$211</definedName>
    <definedName name="BExOG8SO9ZNSX3LX33TCRGER0FC5" hidden="1">Addn [19]Info!$B$102:$T$211</definedName>
    <definedName name="BExOGGL7DY6KAFJ3BT9C5DDB2DMN" hidden="1">#REF!</definedName>
    <definedName name="BExOGUDJ29BYVV2DFL766H2VHS9P" localSheetId="64" hidden="1">Addn [19]Info!$B$73:$T$80</definedName>
    <definedName name="BExOGUDJ29BYVV2DFL766H2VHS9P" localSheetId="65" hidden="1">Addn [19]Info!$B$73:$T$80</definedName>
    <definedName name="BExOGUDJ29BYVV2DFL766H2VHS9P" localSheetId="66" hidden="1">Addn [19]Info!$B$73:$T$80</definedName>
    <definedName name="BExOGUDJ29BYVV2DFL766H2VHS9P" localSheetId="67" hidden="1">Addn [19]Info!$B$73:$T$80</definedName>
    <definedName name="BExOGUDJ29BYVV2DFL766H2VHS9P" hidden="1">Addn [19]Info!$B$73:$T$80</definedName>
    <definedName name="BExOGXO35C5VQTEPYOMAXTTGK35G" localSheetId="64" hidden="1">Functional [20]Costs!$B$14:$AC$317</definedName>
    <definedName name="BExOGXO35C5VQTEPYOMAXTTGK35G" localSheetId="65" hidden="1">Functional [20]Costs!$B$14:$AC$317</definedName>
    <definedName name="BExOGXO35C5VQTEPYOMAXTTGK35G" localSheetId="66" hidden="1">Functional [20]Costs!$B$14:$AC$317</definedName>
    <definedName name="BExOGXO35C5VQTEPYOMAXTTGK35G" localSheetId="67" hidden="1">Functional [20]Costs!$B$14:$AC$317</definedName>
    <definedName name="BExOGXO35C5VQTEPYOMAXTTGK35G" hidden="1">Functional [20]Costs!$B$14:$AC$317</definedName>
    <definedName name="BExOHGUL493OFL92WUO5941UNVAF" hidden="1">#REF!</definedName>
    <definedName name="BExOHJZZKRW8MLWKB8ZPBTDFT1NN" localSheetId="64" hidden="1">Functional [20]Costs!$F$11:$F$12</definedName>
    <definedName name="BExOHJZZKRW8MLWKB8ZPBTDFT1NN" localSheetId="65" hidden="1">Functional [20]Costs!$F$11:$F$12</definedName>
    <definedName name="BExOHJZZKRW8MLWKB8ZPBTDFT1NN" localSheetId="66" hidden="1">Functional [20]Costs!$F$11:$F$12</definedName>
    <definedName name="BExOHJZZKRW8MLWKB8ZPBTDFT1NN" localSheetId="67" hidden="1">Functional [20]Costs!$F$11:$F$12</definedName>
    <definedName name="BExOHJZZKRW8MLWKB8ZPBTDFT1NN" hidden="1">Functional [20]Costs!$F$11:$F$12</definedName>
    <definedName name="BExOJ4XVI6RIYLYK2Z74M5KI02TX" hidden="1">#REF!</definedName>
    <definedName name="BExOJEOL8KHOSO8KJA1RDXFGIAC7" localSheetId="64" hidden="1">SEU Driver by Func [21]Area!$D$13:$E$13</definedName>
    <definedName name="BExOJEOL8KHOSO8KJA1RDXFGIAC7" localSheetId="65" hidden="1">SEU Driver by Func [21]Area!$D$13:$E$13</definedName>
    <definedName name="BExOJEOL8KHOSO8KJA1RDXFGIAC7" localSheetId="66" hidden="1">SEU Driver by Func [21]Area!$D$13:$E$13</definedName>
    <definedName name="BExOJEOL8KHOSO8KJA1RDXFGIAC7" localSheetId="67" hidden="1">SEU Driver by Func [21]Area!$D$13:$E$13</definedName>
    <definedName name="BExOJEOL8KHOSO8KJA1RDXFGIAC7" hidden="1">SEU Driver by Func [21]Area!$D$13:$E$13</definedName>
    <definedName name="BExOJJ6GSDEMS1GWKT2EHSUUP616" localSheetId="64" hidden="1">Addn [19]Info!$B$13:$T$26</definedName>
    <definedName name="BExOJJ6GSDEMS1GWKT2EHSUUP616" localSheetId="65" hidden="1">Addn [19]Info!$B$13:$T$26</definedName>
    <definedName name="BExOJJ6GSDEMS1GWKT2EHSUUP616" localSheetId="66" hidden="1">Addn [19]Info!$B$13:$T$26</definedName>
    <definedName name="BExOJJ6GSDEMS1GWKT2EHSUUP616" localSheetId="67" hidden="1">Addn [19]Info!$B$13:$T$26</definedName>
    <definedName name="BExOJJ6GSDEMS1GWKT2EHSUUP616" hidden="1">Addn [19]Info!$B$13:$T$26</definedName>
    <definedName name="BExOK5I6MPNO5GXXJQESFQBM82FB" localSheetId="64" hidden="1">Addn [19]Info!$B$13:$T$26</definedName>
    <definedName name="BExOK5I6MPNO5GXXJQESFQBM82FB" localSheetId="65" hidden="1">Addn [19]Info!$B$13:$T$26</definedName>
    <definedName name="BExOK5I6MPNO5GXXJQESFQBM82FB" localSheetId="66" hidden="1">Addn [19]Info!$B$13:$T$26</definedName>
    <definedName name="BExOK5I6MPNO5GXXJQESFQBM82FB" localSheetId="67" hidden="1">Addn [19]Info!$B$13:$T$26</definedName>
    <definedName name="BExOK5I6MPNO5GXXJQESFQBM82FB" hidden="1">Addn [19]Info!$B$13:$T$26</definedName>
    <definedName name="BExOKB76IASP45CDFUS9NBC6S8ID" hidden="1">#REF!</definedName>
    <definedName name="BExOKCJURL6UU68VOLAM5OSCNJUV" localSheetId="64" hidden="1">'Order 864-4'!sdge Func [21]Area!$D$10:$E$10</definedName>
    <definedName name="BExOKCJURL6UU68VOLAM5OSCNJUV" localSheetId="65" hidden="1">'Order 864-4'!sdge Func [21]Area!$D$10:$E$10</definedName>
    <definedName name="BExOKCJURL6UU68VOLAM5OSCNJUV" localSheetId="66" hidden="1">'Order 864-4'!sdge Func [21]Area!$D$10:$E$10</definedName>
    <definedName name="BExOKCJURL6UU68VOLAM5OSCNJUV" localSheetId="67" hidden="1">'Order 864-4'!sdge Func [21]Area!$D$10:$E$10</definedName>
    <definedName name="BExOKCJURL6UU68VOLAM5OSCNJUV" hidden="1">'Order 864-4'!sdge Func [21]Area!$D$10:$E$10</definedName>
    <definedName name="BExOLEGH73PP7GBMUFDRSXY7QCGF" localSheetId="64" hidden="1">Addn [19]Info!$B$217:$T$225</definedName>
    <definedName name="BExOLEGH73PP7GBMUFDRSXY7QCGF" localSheetId="65" hidden="1">Addn [19]Info!$B$217:$T$225</definedName>
    <definedName name="BExOLEGH73PP7GBMUFDRSXY7QCGF" localSheetId="66" hidden="1">Addn [19]Info!$B$217:$T$225</definedName>
    <definedName name="BExOLEGH73PP7GBMUFDRSXY7QCGF" localSheetId="67" hidden="1">Addn [19]Info!$B$217:$T$225</definedName>
    <definedName name="BExOLEGH73PP7GBMUFDRSXY7QCGF" hidden="1">Addn [19]Info!$B$217:$T$225</definedName>
    <definedName name="BExOM0C3ZT7OZ02ETIUHWUYMX0RH" hidden="1">#REF!</definedName>
    <definedName name="BExONUPYFRBOE82K597FNCKB2HNV" localSheetId="64" hidden="1">SEU Func [21]Area!$D$20:$E$20</definedName>
    <definedName name="BExONUPYFRBOE82K597FNCKB2HNV" localSheetId="65" hidden="1">SEU Func [21]Area!$D$20:$E$20</definedName>
    <definedName name="BExONUPYFRBOE82K597FNCKB2HNV" localSheetId="66" hidden="1">SEU Func [21]Area!$D$20:$E$20</definedName>
    <definedName name="BExONUPYFRBOE82K597FNCKB2HNV" localSheetId="67" hidden="1">SEU Func [21]Area!$D$20:$E$20</definedName>
    <definedName name="BExONUPYFRBOE82K597FNCKB2HNV" hidden="1">SEU Func [21]Area!$D$20:$E$20</definedName>
    <definedName name="BExOOGLMRXXY80EY8PMUW7M6NGBT" localSheetId="64" hidden="1">Functional [20]Costs!$B$11:$E$13</definedName>
    <definedName name="BExOOGLMRXXY80EY8PMUW7M6NGBT" localSheetId="65" hidden="1">Functional [20]Costs!$B$11:$E$13</definedName>
    <definedName name="BExOOGLMRXXY80EY8PMUW7M6NGBT" localSheetId="66" hidden="1">Functional [20]Costs!$B$11:$E$13</definedName>
    <definedName name="BExOOGLMRXXY80EY8PMUW7M6NGBT" localSheetId="67" hidden="1">Functional [20]Costs!$B$11:$E$13</definedName>
    <definedName name="BExOOGLMRXXY80EY8PMUW7M6NGBT" hidden="1">Functional [20]Costs!$B$11:$E$13</definedName>
    <definedName name="BExOQAU418SOUHRKKHCQ7XH3N1UG" hidden="1">#REF!</definedName>
    <definedName name="BExQ2YIINOU9OPZUELI88344M3RN" localSheetId="64" hidden="1">SEU Driver by Func [25]Comm!$D$13:$E$13</definedName>
    <definedName name="BExQ2YIINOU9OPZUELI88344M3RN" localSheetId="65" hidden="1">SEU Driver by Func [25]Comm!$D$13:$E$13</definedName>
    <definedName name="BExQ2YIINOU9OPZUELI88344M3RN" localSheetId="66" hidden="1">SEU Driver by Func [25]Comm!$D$13:$E$13</definedName>
    <definedName name="BExQ2YIINOU9OPZUELI88344M3RN" localSheetId="67" hidden="1">SEU Driver by Func [25]Comm!$D$13:$E$13</definedName>
    <definedName name="BExQ2YIINOU9OPZUELI88344M3RN" hidden="1">SEU Driver by Func [25]Comm!$D$13:$E$13</definedName>
    <definedName name="BExQ3EZXMYF6SC2MDLM85CBCD7NU" localSheetId="64" hidden="1">SEU Func [21]Area!$A$4:$B$4</definedName>
    <definedName name="BExQ3EZXMYF6SC2MDLM85CBCD7NU" localSheetId="65" hidden="1">SEU Func [21]Area!$A$4:$B$4</definedName>
    <definedName name="BExQ3EZXMYF6SC2MDLM85CBCD7NU" localSheetId="66" hidden="1">SEU Func [21]Area!$A$4:$B$4</definedName>
    <definedName name="BExQ3EZXMYF6SC2MDLM85CBCD7NU" localSheetId="67" hidden="1">SEU Func [21]Area!$A$4:$B$4</definedName>
    <definedName name="BExQ3EZXMYF6SC2MDLM85CBCD7NU" hidden="1">SEU Func [21]Area!$A$4:$B$4</definedName>
    <definedName name="BExQ3LLAZX8BH6YDVV2IJ97BR385" localSheetId="64" hidden="1">Addn [19]Info!$B$99:$AF$160</definedName>
    <definedName name="BExQ3LLAZX8BH6YDVV2IJ97BR385" localSheetId="65" hidden="1">Addn [19]Info!$B$99:$AF$160</definedName>
    <definedName name="BExQ3LLAZX8BH6YDVV2IJ97BR385" localSheetId="66" hidden="1">Addn [19]Info!$B$99:$AF$160</definedName>
    <definedName name="BExQ3LLAZX8BH6YDVV2IJ97BR385" localSheetId="67" hidden="1">Addn [19]Info!$B$99:$AF$160</definedName>
    <definedName name="BExQ3LLAZX8BH6YDVV2IJ97BR385" hidden="1">Addn [19]Info!$B$99:$AF$160</definedName>
    <definedName name="BExQ3VMNX0N9RDUPVIRP8O2P94JM" hidden="1">#REF!</definedName>
    <definedName name="BExQ3XFEYJSJLWP8XJNQY5ER1QTA" localSheetId="64" hidden="1">Addn [19]Info!$B$212:$T$218</definedName>
    <definedName name="BExQ3XFEYJSJLWP8XJNQY5ER1QTA" localSheetId="65" hidden="1">Addn [19]Info!$B$212:$T$218</definedName>
    <definedName name="BExQ3XFEYJSJLWP8XJNQY5ER1QTA" localSheetId="66" hidden="1">Addn [19]Info!$B$212:$T$218</definedName>
    <definedName name="BExQ3XFEYJSJLWP8XJNQY5ER1QTA" localSheetId="67" hidden="1">Addn [19]Info!$B$212:$T$218</definedName>
    <definedName name="BExQ3XFEYJSJLWP8XJNQY5ER1QTA" hidden="1">Addn [19]Info!$B$212:$T$218</definedName>
    <definedName name="BExQ3ZTP2E66EKF82DXHNW6OWQVU" localSheetId="64" hidden="1">Addn [19]Info!$B$73:$T$80</definedName>
    <definedName name="BExQ3ZTP2E66EKF82DXHNW6OWQVU" localSheetId="65" hidden="1">Addn [19]Info!$B$73:$T$80</definedName>
    <definedName name="BExQ3ZTP2E66EKF82DXHNW6OWQVU" localSheetId="66" hidden="1">Addn [19]Info!$B$73:$T$80</definedName>
    <definedName name="BExQ3ZTP2E66EKF82DXHNW6OWQVU" localSheetId="67" hidden="1">Addn [19]Info!$B$73:$T$80</definedName>
    <definedName name="BExQ3ZTP2E66EKF82DXHNW6OWQVU" hidden="1">Addn [19]Info!$B$73:$T$80</definedName>
    <definedName name="BExQ4AWYCTIYAGZI30IIHJRMK9QG" localSheetId="64" hidden="1">SEU Func [21]Area!$D$5:$E$5</definedName>
    <definedName name="BExQ4AWYCTIYAGZI30IIHJRMK9QG" localSheetId="65" hidden="1">SEU Func [21]Area!$D$5:$E$5</definedName>
    <definedName name="BExQ4AWYCTIYAGZI30IIHJRMK9QG" localSheetId="66" hidden="1">SEU Func [21]Area!$D$5:$E$5</definedName>
    <definedName name="BExQ4AWYCTIYAGZI30IIHJRMK9QG" localSheetId="67" hidden="1">SEU Func [21]Area!$D$5:$E$5</definedName>
    <definedName name="BExQ4AWYCTIYAGZI30IIHJRMK9QG" hidden="1">SEU Func [21]Area!$D$5:$E$5</definedName>
    <definedName name="BExQ4CPOM6QGR639Q3KY4ECMC332" localSheetId="64" hidden="1">SCG Func [21]Area!$D$10:$E$10</definedName>
    <definedName name="BExQ4CPOM6QGR639Q3KY4ECMC332" localSheetId="65" hidden="1">SCG Func [21]Area!$D$10:$E$10</definedName>
    <definedName name="BExQ4CPOM6QGR639Q3KY4ECMC332" localSheetId="66" hidden="1">SCG Func [21]Area!$D$10:$E$10</definedName>
    <definedName name="BExQ4CPOM6QGR639Q3KY4ECMC332" localSheetId="67" hidden="1">SCG Func [21]Area!$D$10:$E$10</definedName>
    <definedName name="BExQ4CPOM6QGR639Q3KY4ECMC332" hidden="1">SCG Func [21]Area!$D$10:$E$10</definedName>
    <definedName name="BExQ4F9B38CP2K9VITUCWBF1V0CS" localSheetId="64" hidden="1">Addn [19]Info!$B$73:$T$80</definedName>
    <definedName name="BExQ4F9B38CP2K9VITUCWBF1V0CS" localSheetId="65" hidden="1">Addn [19]Info!$B$73:$T$80</definedName>
    <definedName name="BExQ4F9B38CP2K9VITUCWBF1V0CS" localSheetId="66" hidden="1">Addn [19]Info!$B$73:$T$80</definedName>
    <definedName name="BExQ4F9B38CP2K9VITUCWBF1V0CS" localSheetId="67" hidden="1">Addn [19]Info!$B$73:$T$80</definedName>
    <definedName name="BExQ4F9B38CP2K9VITUCWBF1V0CS" hidden="1">Addn [19]Info!$B$73:$T$80</definedName>
    <definedName name="BExQ4I9DCQNTO5R0AAS2BVIQ0LU0" localSheetId="64" hidden="1">Addn [19]Info!$B$8:$C$9</definedName>
    <definedName name="BExQ4I9DCQNTO5R0AAS2BVIQ0LU0" localSheetId="65" hidden="1">Addn [19]Info!$B$8:$C$9</definedName>
    <definedName name="BExQ4I9DCQNTO5R0AAS2BVIQ0LU0" localSheetId="66" hidden="1">Addn [19]Info!$B$8:$C$9</definedName>
    <definedName name="BExQ4I9DCQNTO5R0AAS2BVIQ0LU0" localSheetId="67" hidden="1">Addn [19]Info!$B$8:$C$9</definedName>
    <definedName name="BExQ4I9DCQNTO5R0AAS2BVIQ0LU0" hidden="1">Addn [19]Info!$B$8:$C$9</definedName>
    <definedName name="BExQ4MG9P145QUW5CV2HFKQNQIPD" localSheetId="64" hidden="1">SCG Func [21]Area!$D$12:$E$12</definedName>
    <definedName name="BExQ4MG9P145QUW5CV2HFKQNQIPD" localSheetId="65" hidden="1">SCG Func [21]Area!$D$12:$E$12</definedName>
    <definedName name="BExQ4MG9P145QUW5CV2HFKQNQIPD" localSheetId="66" hidden="1">SCG Func [21]Area!$D$12:$E$12</definedName>
    <definedName name="BExQ4MG9P145QUW5CV2HFKQNQIPD" localSheetId="67" hidden="1">SCG Func [21]Area!$D$12:$E$12</definedName>
    <definedName name="BExQ4MG9P145QUW5CV2HFKQNQIPD" hidden="1">SCG Func [21]Area!$D$12:$E$12</definedName>
    <definedName name="BExQ4Q77K0YR2IE6YWVW9WWVOXVJ" localSheetId="64" hidden="1">Addn [19]Info!$B$14:$AF$96</definedName>
    <definedName name="BExQ4Q77K0YR2IE6YWVW9WWVOXVJ" localSheetId="65" hidden="1">Addn [19]Info!$B$14:$AF$96</definedName>
    <definedName name="BExQ4Q77K0YR2IE6YWVW9WWVOXVJ" localSheetId="66" hidden="1">Addn [19]Info!$B$14:$AF$96</definedName>
    <definedName name="BExQ4Q77K0YR2IE6YWVW9WWVOXVJ" localSheetId="67" hidden="1">Addn [19]Info!$B$14:$AF$96</definedName>
    <definedName name="BExQ4Q77K0YR2IE6YWVW9WWVOXVJ" hidden="1">Addn [19]Info!$B$14:$AF$96</definedName>
    <definedName name="BExQ4QNIBAMQ3SZ3YUJTHQ453ECA" localSheetId="64" hidden="1">'Order 864-4'!sdge Func [21]Area!$A$15:$B$15</definedName>
    <definedName name="BExQ4QNIBAMQ3SZ3YUJTHQ453ECA" localSheetId="65" hidden="1">'Order 864-4'!sdge Func [21]Area!$A$15:$B$15</definedName>
    <definedName name="BExQ4QNIBAMQ3SZ3YUJTHQ453ECA" localSheetId="66" hidden="1">'Order 864-4'!sdge Func [21]Area!$A$15:$B$15</definedName>
    <definedName name="BExQ4QNIBAMQ3SZ3YUJTHQ453ECA" localSheetId="67" hidden="1">'Order 864-4'!sdge Func [21]Area!$A$15:$B$15</definedName>
    <definedName name="BExQ4QNIBAMQ3SZ3YUJTHQ453ECA" hidden="1">'Order 864-4'!sdge Func [21]Area!$A$15:$B$15</definedName>
    <definedName name="BExQ50E33GY7AGKBQS7CUT71NA7V" localSheetId="64" hidden="1">Functional [20]Costs!$B$31:$T$320</definedName>
    <definedName name="BExQ50E33GY7AGKBQS7CUT71NA7V" localSheetId="65" hidden="1">Functional [20]Costs!$B$31:$T$320</definedName>
    <definedName name="BExQ50E33GY7AGKBQS7CUT71NA7V" localSheetId="66" hidden="1">Functional [20]Costs!$B$31:$T$320</definedName>
    <definedName name="BExQ50E33GY7AGKBQS7CUT71NA7V" localSheetId="67" hidden="1">Functional [20]Costs!$B$31:$T$320</definedName>
    <definedName name="BExQ50E33GY7AGKBQS7CUT71NA7V" hidden="1">Functional [20]Costs!$B$31:$T$320</definedName>
    <definedName name="BExQ51A9NLA2Z0BHSZ3HH003DUV6" hidden="1">#REF!</definedName>
    <definedName name="BExQ6RBQUCKWWHR49B00BM7NJKBU" localSheetId="64" hidden="1">SEU Driver [24]Cd!$D$4:$E$4</definedName>
    <definedName name="BExQ6RBQUCKWWHR49B00BM7NJKBU" localSheetId="65" hidden="1">SEU Driver [24]Cd!$D$4:$E$4</definedName>
    <definedName name="BExQ6RBQUCKWWHR49B00BM7NJKBU" localSheetId="66" hidden="1">SEU Driver [24]Cd!$D$4:$E$4</definedName>
    <definedName name="BExQ6RBQUCKWWHR49B00BM7NJKBU" localSheetId="67" hidden="1">SEU Driver [24]Cd!$D$4:$E$4</definedName>
    <definedName name="BExQ6RBQUCKWWHR49B00BM7NJKBU" hidden="1">SEU Driver [24]Cd!$D$4:$E$4</definedName>
    <definedName name="BExQ7H8Z4JZEKV7DKRN8IR7L8LN4" localSheetId="64" hidden="1">SEU Driver by Func [25]Comm!$A$6:$B$6</definedName>
    <definedName name="BExQ7H8Z4JZEKV7DKRN8IR7L8LN4" localSheetId="65" hidden="1">SEU Driver by Func [25]Comm!$A$6:$B$6</definedName>
    <definedName name="BExQ7H8Z4JZEKV7DKRN8IR7L8LN4" localSheetId="66" hidden="1">SEU Driver by Func [25]Comm!$A$6:$B$6</definedName>
    <definedName name="BExQ7H8Z4JZEKV7DKRN8IR7L8LN4" localSheetId="67" hidden="1">SEU Driver by Func [25]Comm!$A$6:$B$6</definedName>
    <definedName name="BExQ7H8Z4JZEKV7DKRN8IR7L8LN4" hidden="1">SEU Driver by Func [25]Comm!$A$6:$B$6</definedName>
    <definedName name="BExQ7M718ZLUNZ31YFPZU417O6AS" localSheetId="64" hidden="1">Addn [19]Info!$B$3</definedName>
    <definedName name="BExQ7M718ZLUNZ31YFPZU417O6AS" localSheetId="65" hidden="1">Addn [19]Info!$B$3</definedName>
    <definedName name="BExQ7M718ZLUNZ31YFPZU417O6AS" localSheetId="66" hidden="1">Addn [19]Info!$B$3</definedName>
    <definedName name="BExQ7M718ZLUNZ31YFPZU417O6AS" localSheetId="67" hidden="1">Addn [19]Info!$B$3</definedName>
    <definedName name="BExQ7M718ZLUNZ31YFPZU417O6AS" hidden="1">Addn [19]Info!$B$3</definedName>
    <definedName name="BExQ7YS7NL71BNL8X2TPIZ4UFABT" localSheetId="64" hidden="1">SCG Func [21]Area!$A$13:$B$13</definedName>
    <definedName name="BExQ7YS7NL71BNL8X2TPIZ4UFABT" localSheetId="65" hidden="1">SCG Func [21]Area!$A$13:$B$13</definedName>
    <definedName name="BExQ7YS7NL71BNL8X2TPIZ4UFABT" localSheetId="66" hidden="1">SCG Func [21]Area!$A$13:$B$13</definedName>
    <definedName name="BExQ7YS7NL71BNL8X2TPIZ4UFABT" localSheetId="67" hidden="1">SCG Func [21]Area!$A$13:$B$13</definedName>
    <definedName name="BExQ7YS7NL71BNL8X2TPIZ4UFABT" hidden="1">SCG Func [21]Area!$A$13:$B$13</definedName>
    <definedName name="BExQ88OA9QG61T9Y6ICP4LHO80L4" hidden="1">#REF!</definedName>
    <definedName name="BExQ8P082ADH0GHYHNAS5H76LODT" localSheetId="64" hidden="1">Addn [19]Info!$B$79:$T$101</definedName>
    <definedName name="BExQ8P082ADH0GHYHNAS5H76LODT" localSheetId="65" hidden="1">Addn [19]Info!$B$79:$T$101</definedName>
    <definedName name="BExQ8P082ADH0GHYHNAS5H76LODT" localSheetId="66" hidden="1">Addn [19]Info!$B$79:$T$101</definedName>
    <definedName name="BExQ8P082ADH0GHYHNAS5H76LODT" localSheetId="67" hidden="1">Addn [19]Info!$B$79:$T$101</definedName>
    <definedName name="BExQ8P082ADH0GHYHNAS5H76LODT" hidden="1">Addn [19]Info!$B$79:$T$101</definedName>
    <definedName name="BExQ8ZN66PYJPS4NA56Y8ZW76WHA" localSheetId="64" hidden="1">SEU Driver [24]Cd!$D$7:$E$7</definedName>
    <definedName name="BExQ8ZN66PYJPS4NA56Y8ZW76WHA" localSheetId="65" hidden="1">SEU Driver [24]Cd!$D$7:$E$7</definedName>
    <definedName name="BExQ8ZN66PYJPS4NA56Y8ZW76WHA" localSheetId="66" hidden="1">SEU Driver [24]Cd!$D$7:$E$7</definedName>
    <definedName name="BExQ8ZN66PYJPS4NA56Y8ZW76WHA" localSheetId="67" hidden="1">SEU Driver [24]Cd!$D$7:$E$7</definedName>
    <definedName name="BExQ8ZN66PYJPS4NA56Y8ZW76WHA" hidden="1">SEU Driver [24]Cd!$D$7:$E$7</definedName>
    <definedName name="BExQ9KH5NBG3I2WC91XLCXADHCY8" localSheetId="64" hidden="1">Addn [19]Info!$B$209:$T$215</definedName>
    <definedName name="BExQ9KH5NBG3I2WC91XLCXADHCY8" localSheetId="65" hidden="1">Addn [19]Info!$B$209:$T$215</definedName>
    <definedName name="BExQ9KH5NBG3I2WC91XLCXADHCY8" localSheetId="66" hidden="1">Addn [19]Info!$B$209:$T$215</definedName>
    <definedName name="BExQ9KH5NBG3I2WC91XLCXADHCY8" localSheetId="67" hidden="1">Addn [19]Info!$B$209:$T$215</definedName>
    <definedName name="BExQ9KH5NBG3I2WC91XLCXADHCY8" hidden="1">Addn [19]Info!$B$209:$T$215</definedName>
    <definedName name="BExQ9P9MV7LZESESTQODI5LPS43P" hidden="1">#REF!</definedName>
    <definedName name="BExQ9RYW8PAJJS7C5ROAMSOU24FA" localSheetId="64" hidden="1">SEU Func [21]Area!$D$18:$E$18</definedName>
    <definedName name="BExQ9RYW8PAJJS7C5ROAMSOU24FA" localSheetId="65" hidden="1">SEU Func [21]Area!$D$18:$E$18</definedName>
    <definedName name="BExQ9RYW8PAJJS7C5ROAMSOU24FA" localSheetId="66" hidden="1">SEU Func [21]Area!$D$18:$E$18</definedName>
    <definedName name="BExQ9RYW8PAJJS7C5ROAMSOU24FA" localSheetId="67" hidden="1">SEU Func [21]Area!$D$18:$E$18</definedName>
    <definedName name="BExQ9RYW8PAJJS7C5ROAMSOU24FA" hidden="1">SEU Func [21]Area!$D$18:$E$18</definedName>
    <definedName name="BExQABQUO054C0TGXGU1E178CJ78" localSheetId="64" hidden="1">Functional [20]Costs!$G$11:$G$12</definedName>
    <definedName name="BExQABQUO054C0TGXGU1E178CJ78" localSheetId="65" hidden="1">Functional [20]Costs!$G$11:$G$12</definedName>
    <definedName name="BExQABQUO054C0TGXGU1E178CJ78" localSheetId="66" hidden="1">Functional [20]Costs!$G$11:$G$12</definedName>
    <definedName name="BExQABQUO054C0TGXGU1E178CJ78" localSheetId="67" hidden="1">Functional [20]Costs!$G$11:$G$12</definedName>
    <definedName name="BExQABQUO054C0TGXGU1E178CJ78" hidden="1">Functional [20]Costs!$G$11:$G$12</definedName>
    <definedName name="BExQAI6W93U5E8GKHSEMYVCOQDTK" localSheetId="64" hidden="1">Financial &amp; Non-[22]Financial!$B$11:$E$12</definedName>
    <definedName name="BExQAI6W93U5E8GKHSEMYVCOQDTK" localSheetId="65" hidden="1">Financial &amp; Non-[22]Financial!$B$11:$E$12</definedName>
    <definedName name="BExQAI6W93U5E8GKHSEMYVCOQDTK" localSheetId="66" hidden="1">Financial &amp; Non-[22]Financial!$B$11:$E$12</definedName>
    <definedName name="BExQAI6W93U5E8GKHSEMYVCOQDTK" localSheetId="67" hidden="1">Financial &amp; Non-[22]Financial!$B$11:$E$12</definedName>
    <definedName name="BExQAI6W93U5E8GKHSEMYVCOQDTK" hidden="1">Financial &amp; Non-[22]Financial!$B$11:$E$12</definedName>
    <definedName name="BExQAJJDG87VXDZVZ6L4TVFA43G8" localSheetId="64" hidden="1">Addn [19]Info!$B$39:$T$72</definedName>
    <definedName name="BExQAJJDG87VXDZVZ6L4TVFA43G8" localSheetId="65" hidden="1">Addn [19]Info!$B$39:$T$72</definedName>
    <definedName name="BExQAJJDG87VXDZVZ6L4TVFA43G8" localSheetId="66" hidden="1">Addn [19]Info!$B$39:$T$72</definedName>
    <definedName name="BExQAJJDG87VXDZVZ6L4TVFA43G8" localSheetId="67" hidden="1">Addn [19]Info!$B$39:$T$72</definedName>
    <definedName name="BExQAJJDG87VXDZVZ6L4TVFA43G8" hidden="1">Addn [19]Info!$B$39:$T$72</definedName>
    <definedName name="BExQAX0XGWFG7U8J58T1B6GLBTPQ" localSheetId="64" hidden="1">Financial &amp; Non-[22]Financial!$B$186:$P$190</definedName>
    <definedName name="BExQAX0XGWFG7U8J58T1B6GLBTPQ" localSheetId="65" hidden="1">Financial &amp; Non-[22]Financial!$B$186:$P$190</definedName>
    <definedName name="BExQAX0XGWFG7U8J58T1B6GLBTPQ" localSheetId="66" hidden="1">Financial &amp; Non-[22]Financial!$B$186:$P$190</definedName>
    <definedName name="BExQAX0XGWFG7U8J58T1B6GLBTPQ" localSheetId="67" hidden="1">Financial &amp; Non-[22]Financial!$B$186:$P$190</definedName>
    <definedName name="BExQAX0XGWFG7U8J58T1B6GLBTPQ" hidden="1">Financial &amp; Non-[22]Financial!$B$186:$P$190</definedName>
    <definedName name="BExQAXMHIUFR2SXTYEOXH1IU7FI6" localSheetId="64" hidden="1">SEU Func [21]Area!$D$3:$E$3</definedName>
    <definedName name="BExQAXMHIUFR2SXTYEOXH1IU7FI6" localSheetId="65" hidden="1">SEU Func [21]Area!$D$3:$E$3</definedName>
    <definedName name="BExQAXMHIUFR2SXTYEOXH1IU7FI6" localSheetId="66" hidden="1">SEU Func [21]Area!$D$3:$E$3</definedName>
    <definedName name="BExQAXMHIUFR2SXTYEOXH1IU7FI6" localSheetId="67" hidden="1">SEU Func [21]Area!$D$3:$E$3</definedName>
    <definedName name="BExQAXMHIUFR2SXTYEOXH1IU7FI6" hidden="1">SEU Func [21]Area!$D$3:$E$3</definedName>
    <definedName name="BExQB7O1191BXM70J8YLKLI37EI7" localSheetId="64" hidden="1">SEU Func [21]Area!$A$19:$B$19</definedName>
    <definedName name="BExQB7O1191BXM70J8YLKLI37EI7" localSheetId="65" hidden="1">SEU Func [21]Area!$A$19:$B$19</definedName>
    <definedName name="BExQB7O1191BXM70J8YLKLI37EI7" localSheetId="66" hidden="1">SEU Func [21]Area!$A$19:$B$19</definedName>
    <definedName name="BExQB7O1191BXM70J8YLKLI37EI7" localSheetId="67" hidden="1">SEU Func [21]Area!$A$19:$B$19</definedName>
    <definedName name="BExQB7O1191BXM70J8YLKLI37EI7" hidden="1">SEU Func [21]Area!$A$19:$B$19</definedName>
    <definedName name="BExQBAYQL3L2GL45IPXO9PHQXN1E" localSheetId="64" hidden="1">Addn [19]Info!$B$3</definedName>
    <definedName name="BExQBAYQL3L2GL45IPXO9PHQXN1E" localSheetId="65" hidden="1">Addn [19]Info!$B$3</definedName>
    <definedName name="BExQBAYQL3L2GL45IPXO9PHQXN1E" localSheetId="66" hidden="1">Addn [19]Info!$B$3</definedName>
    <definedName name="BExQBAYQL3L2GL45IPXO9PHQXN1E" localSheetId="67" hidden="1">Addn [19]Info!$B$3</definedName>
    <definedName name="BExQBAYQL3L2GL45IPXO9PHQXN1E" hidden="1">Addn [19]Info!$B$3</definedName>
    <definedName name="BExQBB9D8E92R7TZYZR39OAYKBAZ" localSheetId="64" hidden="1">Financial &amp; Non-[22]Financial!$B$110:$P$133</definedName>
    <definedName name="BExQBB9D8E92R7TZYZR39OAYKBAZ" localSheetId="65" hidden="1">Financial &amp; Non-[22]Financial!$B$110:$P$133</definedName>
    <definedName name="BExQBB9D8E92R7TZYZR39OAYKBAZ" localSheetId="66" hidden="1">Financial &amp; Non-[22]Financial!$B$110:$P$133</definedName>
    <definedName name="BExQBB9D8E92R7TZYZR39OAYKBAZ" localSheetId="67" hidden="1">Financial &amp; Non-[22]Financial!$B$110:$P$133</definedName>
    <definedName name="BExQBB9D8E92R7TZYZR39OAYKBAZ" hidden="1">Financial &amp; Non-[22]Financial!$B$110:$P$133</definedName>
    <definedName name="BExQBIB0AV5H6PRIUIV5BP99WOGP" localSheetId="64" hidden="1">Addn [19]Info!$G$11:$G$13</definedName>
    <definedName name="BExQBIB0AV5H6PRIUIV5BP99WOGP" localSheetId="65" hidden="1">Addn [19]Info!$G$11:$G$13</definedName>
    <definedName name="BExQBIB0AV5H6PRIUIV5BP99WOGP" localSheetId="66" hidden="1">Addn [19]Info!$G$11:$G$13</definedName>
    <definedName name="BExQBIB0AV5H6PRIUIV5BP99WOGP" localSheetId="67" hidden="1">Addn [19]Info!$G$11:$G$13</definedName>
    <definedName name="BExQBIB0AV5H6PRIUIV5BP99WOGP" hidden="1">Addn [19]Info!$G$11:$G$13</definedName>
    <definedName name="BExQBNEFP57K3WT5RWPEKXN96DSN" localSheetId="64" hidden="1">Financial &amp; Non-[22]Financial!$B$7:$C$9</definedName>
    <definedName name="BExQBNEFP57K3WT5RWPEKXN96DSN" localSheetId="65" hidden="1">Financial &amp; Non-[22]Financial!$B$7:$C$9</definedName>
    <definedName name="BExQBNEFP57K3WT5RWPEKXN96DSN" localSheetId="66" hidden="1">Financial &amp; Non-[22]Financial!$B$7:$C$9</definedName>
    <definedName name="BExQBNEFP57K3WT5RWPEKXN96DSN" localSheetId="67" hidden="1">Financial &amp; Non-[22]Financial!$B$7:$C$9</definedName>
    <definedName name="BExQBNEFP57K3WT5RWPEKXN96DSN" hidden="1">Financial &amp; Non-[22]Financial!$B$7:$C$9</definedName>
    <definedName name="BExQBOG43NUN0YPBOQ9ELQJM1KK8" localSheetId="64" hidden="1">'Order 864-4'!sdge Func [21]Area!$A$1:$A$1</definedName>
    <definedName name="BExQBOG43NUN0YPBOQ9ELQJM1KK8" localSheetId="65" hidden="1">'Order 864-4'!sdge Func [21]Area!$A$1:$A$1</definedName>
    <definedName name="BExQBOG43NUN0YPBOQ9ELQJM1KK8" localSheetId="66" hidden="1">'Order 864-4'!sdge Func [21]Area!$A$1:$A$1</definedName>
    <definedName name="BExQBOG43NUN0YPBOQ9ELQJM1KK8" localSheetId="67" hidden="1">'Order 864-4'!sdge Func [21]Area!$A$1:$A$1</definedName>
    <definedName name="BExQBOG43NUN0YPBOQ9ELQJM1KK8" hidden="1">'Order 864-4'!sdge Func [21]Area!$A$1:$A$1</definedName>
    <definedName name="BExQBR56XC5DKOS6VWQSM0V1CNVK" hidden="1">#REF!</definedName>
    <definedName name="BExQBW8N109R7HBQWZ3ITXTT9NHA" localSheetId="64" hidden="1">Functional [20]Costs!$B$31:$T$320</definedName>
    <definedName name="BExQBW8N109R7HBQWZ3ITXTT9NHA" localSheetId="65" hidden="1">Functional [20]Costs!$B$31:$T$320</definedName>
    <definedName name="BExQBW8N109R7HBQWZ3ITXTT9NHA" localSheetId="66" hidden="1">Functional [20]Costs!$B$31:$T$320</definedName>
    <definedName name="BExQBW8N109R7HBQWZ3ITXTT9NHA" localSheetId="67" hidden="1">Functional [20]Costs!$B$31:$T$320</definedName>
    <definedName name="BExQBW8N109R7HBQWZ3ITXTT9NHA" hidden="1">Functional [20]Costs!$B$31:$T$320</definedName>
    <definedName name="BExQBWE35QPYV14IAX9WA9PCLLJY" localSheetId="64" hidden="1">Addn [19]Info!$B$3</definedName>
    <definedName name="BExQBWE35QPYV14IAX9WA9PCLLJY" localSheetId="65" hidden="1">Addn [19]Info!$B$3</definedName>
    <definedName name="BExQBWE35QPYV14IAX9WA9PCLLJY" localSheetId="66" hidden="1">Addn [19]Info!$B$3</definedName>
    <definedName name="BExQBWE35QPYV14IAX9WA9PCLLJY" localSheetId="67" hidden="1">Addn [19]Info!$B$3</definedName>
    <definedName name="BExQBWE35QPYV14IAX9WA9PCLLJY" hidden="1">Addn [19]Info!$B$3</definedName>
    <definedName name="BExQBY1CRDVJQUXD8WTG2HO8S4YY" localSheetId="64" hidden="1">SEU Func [21]Area!$A$16:$B$16</definedName>
    <definedName name="BExQBY1CRDVJQUXD8WTG2HO8S4YY" localSheetId="65" hidden="1">SEU Func [21]Area!$A$16:$B$16</definedName>
    <definedName name="BExQBY1CRDVJQUXD8WTG2HO8S4YY" localSheetId="66" hidden="1">SEU Func [21]Area!$A$16:$B$16</definedName>
    <definedName name="BExQBY1CRDVJQUXD8WTG2HO8S4YY" localSheetId="67" hidden="1">SEU Func [21]Area!$A$16:$B$16</definedName>
    <definedName name="BExQBY1CRDVJQUXD8WTG2HO8S4YY" hidden="1">SEU Func [21]Area!$A$16:$B$16</definedName>
    <definedName name="BExQC1SAIBSAVSD80NWIIEFTRS3Y" localSheetId="64" hidden="1">Functional [20]Costs!$G$11:$G$12</definedName>
    <definedName name="BExQC1SAIBSAVSD80NWIIEFTRS3Y" localSheetId="65" hidden="1">Functional [20]Costs!$G$11:$G$12</definedName>
    <definedName name="BExQC1SAIBSAVSD80NWIIEFTRS3Y" localSheetId="66" hidden="1">Functional [20]Costs!$G$11:$G$12</definedName>
    <definedName name="BExQC1SAIBSAVSD80NWIIEFTRS3Y" localSheetId="67" hidden="1">Functional [20]Costs!$G$11:$G$12</definedName>
    <definedName name="BExQC1SAIBSAVSD80NWIIEFTRS3Y" hidden="1">Functional [20]Costs!$G$11:$G$12</definedName>
    <definedName name="BExQC4HFIQGF0THKO9JUJ176I5VA" localSheetId="64" hidden="1">Addn [19]Info!$B$212:$T$215</definedName>
    <definedName name="BExQC4HFIQGF0THKO9JUJ176I5VA" localSheetId="65" hidden="1">Addn [19]Info!$B$212:$T$215</definedName>
    <definedName name="BExQC4HFIQGF0THKO9JUJ176I5VA" localSheetId="66" hidden="1">Addn [19]Info!$B$212:$T$215</definedName>
    <definedName name="BExQC4HFIQGF0THKO9JUJ176I5VA" localSheetId="67" hidden="1">Addn [19]Info!$B$212:$T$215</definedName>
    <definedName name="BExQC4HFIQGF0THKO9JUJ176I5VA" hidden="1">Addn [19]Info!$B$212:$T$215</definedName>
    <definedName name="BExQC64OAI7X1A7H5G4EY9HZ49MV" hidden="1">#REF!</definedName>
    <definedName name="BExQCE7ZNNHRB6G2DUALPAL71S7T" localSheetId="64" hidden="1">Functional [20]Costs!$B$14:$U$317</definedName>
    <definedName name="BExQCE7ZNNHRB6G2DUALPAL71S7T" localSheetId="65" hidden="1">Functional [20]Costs!$B$14:$U$317</definedName>
    <definedName name="BExQCE7ZNNHRB6G2DUALPAL71S7T" localSheetId="66" hidden="1">Functional [20]Costs!$B$14:$U$317</definedName>
    <definedName name="BExQCE7ZNNHRB6G2DUALPAL71S7T" localSheetId="67" hidden="1">Functional [20]Costs!$B$14:$U$317</definedName>
    <definedName name="BExQCE7ZNNHRB6G2DUALPAL71S7T" hidden="1">Functional [20]Costs!$B$14:$U$317</definedName>
    <definedName name="BExQDBHMVN97D3TGXA85E63CUF4N" localSheetId="64" hidden="1">Functional [20]Costs!$B$8:$C$9</definedName>
    <definedName name="BExQDBHMVN97D3TGXA85E63CUF4N" localSheetId="65" hidden="1">Functional [20]Costs!$B$8:$C$9</definedName>
    <definedName name="BExQDBHMVN97D3TGXA85E63CUF4N" localSheetId="66" hidden="1">Functional [20]Costs!$B$8:$C$9</definedName>
    <definedName name="BExQDBHMVN97D3TGXA85E63CUF4N" localSheetId="67" hidden="1">Functional [20]Costs!$B$8:$C$9</definedName>
    <definedName name="BExQDBHMVN97D3TGXA85E63CUF4N" hidden="1">Functional [20]Costs!$B$8:$C$9</definedName>
    <definedName name="BExQDTBJ9AGB4D3JCXZIKRH2A2D5" localSheetId="64" hidden="1">Addn [19]Info!$B$3</definedName>
    <definedName name="BExQDTBJ9AGB4D3JCXZIKRH2A2D5" localSheetId="65" hidden="1">Addn [19]Info!$B$3</definedName>
    <definedName name="BExQDTBJ9AGB4D3JCXZIKRH2A2D5" localSheetId="66" hidden="1">Addn [19]Info!$B$3</definedName>
    <definedName name="BExQDTBJ9AGB4D3JCXZIKRH2A2D5" localSheetId="67" hidden="1">Addn [19]Info!$B$3</definedName>
    <definedName name="BExQDTBJ9AGB4D3JCXZIKRH2A2D5" hidden="1">Addn [19]Info!$B$3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64" hidden="1">Addn [19]Info!$B$7:$C$7</definedName>
    <definedName name="BExQF7Z058RP9Z1NXPNIIVP3UFEX" localSheetId="65" hidden="1">Addn [19]Info!$B$7:$C$7</definedName>
    <definedName name="BExQF7Z058RP9Z1NXPNIIVP3UFEX" localSheetId="66" hidden="1">Addn [19]Info!$B$7:$C$7</definedName>
    <definedName name="BExQF7Z058RP9Z1NXPNIIVP3UFEX" localSheetId="67" hidden="1">Addn [19]Info!$B$7:$C$7</definedName>
    <definedName name="BExQF7Z058RP9Z1NXPNIIVP3UFEX" hidden="1">Addn [19]Info!$B$7:$C$7</definedName>
    <definedName name="BExQF8PX3T0UZ31CITIWEECBCOAL" localSheetId="64" hidden="1">Functional [20]Costs!$B$31:$T$320</definedName>
    <definedName name="BExQF8PX3T0UZ31CITIWEECBCOAL" localSheetId="65" hidden="1">Functional [20]Costs!$B$31:$T$320</definedName>
    <definedName name="BExQF8PX3T0UZ31CITIWEECBCOAL" localSheetId="66" hidden="1">Functional [20]Costs!$B$31:$T$320</definedName>
    <definedName name="BExQF8PX3T0UZ31CITIWEECBCOAL" localSheetId="67" hidden="1">Functional [20]Costs!$B$31:$T$320</definedName>
    <definedName name="BExQF8PX3T0UZ31CITIWEECBCOAL" hidden="1">Functional [20]Costs!$B$31:$T$320</definedName>
    <definedName name="BExQF9M8VIR56ZOVRGEBOWN7GO00" localSheetId="64" hidden="1">SEU Func [21]Area!$A$24:$B$24</definedName>
    <definedName name="BExQF9M8VIR56ZOVRGEBOWN7GO00" localSheetId="65" hidden="1">SEU Func [21]Area!$A$24:$B$24</definedName>
    <definedName name="BExQF9M8VIR56ZOVRGEBOWN7GO00" localSheetId="66" hidden="1">SEU Func [21]Area!$A$24:$B$24</definedName>
    <definedName name="BExQF9M8VIR56ZOVRGEBOWN7GO00" localSheetId="67" hidden="1">SEU Func [21]Area!$A$24:$B$24</definedName>
    <definedName name="BExQF9M8VIR56ZOVRGEBOWN7GO00" hidden="1">SEU Func [21]Area!$A$24:$B$24</definedName>
    <definedName name="BExQFGNXSCIRLDX9X8H4IFN7BU6G" localSheetId="64" hidden="1">Addn [19]Info!$B$8:$C$9</definedName>
    <definedName name="BExQFGNXSCIRLDX9X8H4IFN7BU6G" localSheetId="65" hidden="1">Addn [19]Info!$B$8:$C$9</definedName>
    <definedName name="BExQFGNXSCIRLDX9X8H4IFN7BU6G" localSheetId="66" hidden="1">Addn [19]Info!$B$8:$C$9</definedName>
    <definedName name="BExQFGNXSCIRLDX9X8H4IFN7BU6G" localSheetId="67" hidden="1">Addn [19]Info!$B$8:$C$9</definedName>
    <definedName name="BExQFGNXSCIRLDX9X8H4IFN7BU6G" hidden="1">Addn [19]Info!$B$8:$C$9</definedName>
    <definedName name="BExQFJNSW29Z2GQS47388QSKTAUO" localSheetId="64" hidden="1">SCG Func [21]Area!$A$13:$B$13</definedName>
    <definedName name="BExQFJNSW29Z2GQS47388QSKTAUO" localSheetId="65" hidden="1">SCG Func [21]Area!$A$13:$B$13</definedName>
    <definedName name="BExQFJNSW29Z2GQS47388QSKTAUO" localSheetId="66" hidden="1">SCG Func [21]Area!$A$13:$B$13</definedName>
    <definedName name="BExQFJNSW29Z2GQS47388QSKTAUO" localSheetId="67" hidden="1">SCG Func [21]Area!$A$13:$B$13</definedName>
    <definedName name="BExQFJNSW29Z2GQS47388QSKTAUO" hidden="1">SCG Func [21]Area!$A$13:$B$13</definedName>
    <definedName name="BExQGCVQ27XJRQKLCQK0I6SYJE7A" localSheetId="64" hidden="1">Addn [19]Info!$B$38:$T$71</definedName>
    <definedName name="BExQGCVQ27XJRQKLCQK0I6SYJE7A" localSheetId="65" hidden="1">Addn [19]Info!$B$38:$T$71</definedName>
    <definedName name="BExQGCVQ27XJRQKLCQK0I6SYJE7A" localSheetId="66" hidden="1">Addn [19]Info!$B$38:$T$71</definedName>
    <definedName name="BExQGCVQ27XJRQKLCQK0I6SYJE7A" localSheetId="67" hidden="1">Addn [19]Info!$B$38:$T$71</definedName>
    <definedName name="BExQGCVQ27XJRQKLCQK0I6SYJE7A" hidden="1">Addn [19]Info!$B$38:$T$71</definedName>
    <definedName name="BExQH3EIE5OI9AO9NWINKTO0YUUD" localSheetId="64" hidden="1">Addn [19]Info!$B$13:$T$26</definedName>
    <definedName name="BExQH3EIE5OI9AO9NWINKTO0YUUD" localSheetId="65" hidden="1">Addn [19]Info!$B$13:$T$26</definedName>
    <definedName name="BExQH3EIE5OI9AO9NWINKTO0YUUD" localSheetId="66" hidden="1">Addn [19]Info!$B$13:$T$26</definedName>
    <definedName name="BExQH3EIE5OI9AO9NWINKTO0YUUD" localSheetId="67" hidden="1">Addn [19]Info!$B$13:$T$26</definedName>
    <definedName name="BExQH3EIE5OI9AO9NWINKTO0YUUD" hidden="1">Addn [19]Info!$B$13:$T$26</definedName>
    <definedName name="BExQHFJJZ453I91O5R4SDT3R49II" localSheetId="64" hidden="1">SEU Driver by Func [21]Area!$A$19:$A$20</definedName>
    <definedName name="BExQHFJJZ453I91O5R4SDT3R49II" localSheetId="65" hidden="1">SEU Driver by Func [21]Area!$A$19:$A$20</definedName>
    <definedName name="BExQHFJJZ453I91O5R4SDT3R49II" localSheetId="66" hidden="1">SEU Driver by Func [21]Area!$A$19:$A$20</definedName>
    <definedName name="BExQHFJJZ453I91O5R4SDT3R49II" localSheetId="67" hidden="1">SEU Driver by Func [21]Area!$A$19:$A$20</definedName>
    <definedName name="BExQHFJJZ453I91O5R4SDT3R49II" hidden="1">SEU Driver by Func [21]Area!$A$19:$A$20</definedName>
    <definedName name="BExQHZMB7G35XFLCF1VPENGXTKW0" localSheetId="64" hidden="1">Addn [19]Info!$B$102:$T$211</definedName>
    <definedName name="BExQHZMB7G35XFLCF1VPENGXTKW0" localSheetId="65" hidden="1">Addn [19]Info!$B$102:$T$211</definedName>
    <definedName name="BExQHZMB7G35XFLCF1VPENGXTKW0" localSheetId="66" hidden="1">Addn [19]Info!$B$102:$T$211</definedName>
    <definedName name="BExQHZMB7G35XFLCF1VPENGXTKW0" localSheetId="67" hidden="1">Addn [19]Info!$B$102:$T$211</definedName>
    <definedName name="BExQHZMB7G35XFLCF1VPENGXTKW0" hidden="1">Addn [19]Info!$B$102:$T$211</definedName>
    <definedName name="BExQI02KWITK4JLIL36ZOHLBKGOI" localSheetId="64" hidden="1">SCG Func [21]Area!$A$5:$B$5</definedName>
    <definedName name="BExQI02KWITK4JLIL36ZOHLBKGOI" localSheetId="65" hidden="1">SCG Func [21]Area!$A$5:$B$5</definedName>
    <definedName name="BExQI02KWITK4JLIL36ZOHLBKGOI" localSheetId="66" hidden="1">SCG Func [21]Area!$A$5:$B$5</definedName>
    <definedName name="BExQI02KWITK4JLIL36ZOHLBKGOI" localSheetId="67" hidden="1">SCG Func [21]Area!$A$5:$B$5</definedName>
    <definedName name="BExQI02KWITK4JLIL36ZOHLBKGOI" hidden="1">SCG Func [21]Area!$A$5:$B$5</definedName>
    <definedName name="BExQIBRDPH5X5EPOQ8ANRD6ERSRY" localSheetId="64" hidden="1">SEU Func [21]Area!$D$22:$E$22</definedName>
    <definedName name="BExQIBRDPH5X5EPOQ8ANRD6ERSRY" localSheetId="65" hidden="1">SEU Func [21]Area!$D$22:$E$22</definedName>
    <definedName name="BExQIBRDPH5X5EPOQ8ANRD6ERSRY" localSheetId="66" hidden="1">SEU Func [21]Area!$D$22:$E$22</definedName>
    <definedName name="BExQIBRDPH5X5EPOQ8ANRD6ERSRY" localSheetId="67" hidden="1">SEU Func [21]Area!$D$22:$E$22</definedName>
    <definedName name="BExQIBRDPH5X5EPOQ8ANRD6ERSRY" hidden="1">SEU Func [21]Area!$D$22:$E$22</definedName>
    <definedName name="BExQIJP8AMPRS9ZOFYPUX3QT9DCA" localSheetId="64" hidden="1">Functional [20]Costs!$G$10:$G$11</definedName>
    <definedName name="BExQIJP8AMPRS9ZOFYPUX3QT9DCA" localSheetId="65" hidden="1">Functional [20]Costs!$G$10:$G$11</definedName>
    <definedName name="BExQIJP8AMPRS9ZOFYPUX3QT9DCA" localSheetId="66" hidden="1">Functional [20]Costs!$G$10:$G$11</definedName>
    <definedName name="BExQIJP8AMPRS9ZOFYPUX3QT9DCA" localSheetId="67" hidden="1">Functional [20]Costs!$G$10:$G$11</definedName>
    <definedName name="BExQIJP8AMPRS9ZOFYPUX3QT9DCA" hidden="1">Functional [20]Costs!$G$10:$G$11</definedName>
    <definedName name="BExQJCMBSTIP2LZ3JXXJL7FSJSS8" hidden="1">#REF!</definedName>
    <definedName name="BExQJZ3KTKDHMDLW85FULTC2WAOQ" localSheetId="64" hidden="1">Addn [19]Info!$B$73:$T$80</definedName>
    <definedName name="BExQJZ3KTKDHMDLW85FULTC2WAOQ" localSheetId="65" hidden="1">Addn [19]Info!$B$73:$T$80</definedName>
    <definedName name="BExQJZ3KTKDHMDLW85FULTC2WAOQ" localSheetId="66" hidden="1">Addn [19]Info!$B$73:$T$80</definedName>
    <definedName name="BExQJZ3KTKDHMDLW85FULTC2WAOQ" localSheetId="67" hidden="1">Addn [19]Info!$B$73:$T$80</definedName>
    <definedName name="BExQJZ3KTKDHMDLW85FULTC2WAOQ" hidden="1">Addn [19]Info!$B$73:$T$80</definedName>
    <definedName name="BExQK46ZM2Z2JWNYU3EBRZNRK5MJ" localSheetId="64" hidden="1">Functional [20]Costs!$B$14:$T$317</definedName>
    <definedName name="BExQK46ZM2Z2JWNYU3EBRZNRK5MJ" localSheetId="65" hidden="1">Functional [20]Costs!$B$14:$T$317</definedName>
    <definedName name="BExQK46ZM2Z2JWNYU3EBRZNRK5MJ" localSheetId="66" hidden="1">Functional [20]Costs!$B$14:$T$317</definedName>
    <definedName name="BExQK46ZM2Z2JWNYU3EBRZNRK5MJ" localSheetId="67" hidden="1">Functional [20]Costs!$B$14:$T$317</definedName>
    <definedName name="BExQK46ZM2Z2JWNYU3EBRZNRK5MJ" hidden="1">Functional [20]Costs!$B$14:$T$317</definedName>
    <definedName name="BExQKE31SV6EH8DAMJ4EKHYJ1P38" localSheetId="64" hidden="1">Financial &amp; Non-[22]Financial!$F$11:$F$12</definedName>
    <definedName name="BExQKE31SV6EH8DAMJ4EKHYJ1P38" localSheetId="65" hidden="1">Financial &amp; Non-[22]Financial!$F$11:$F$12</definedName>
    <definedName name="BExQKE31SV6EH8DAMJ4EKHYJ1P38" localSheetId="66" hidden="1">Financial &amp; Non-[22]Financial!$F$11:$F$12</definedName>
    <definedName name="BExQKE31SV6EH8DAMJ4EKHYJ1P38" localSheetId="67" hidden="1">Financial &amp; Non-[22]Financial!$F$11:$F$12</definedName>
    <definedName name="BExQKE31SV6EH8DAMJ4EKHYJ1P38" hidden="1">Financial &amp; Non-[22]Financial!$F$11:$F$12</definedName>
    <definedName name="BExQLT1AL7DPIH2ZF0N3ZYXJ1GHG" localSheetId="64" hidden="1">Addn [19]Info!$B$27:$T$38</definedName>
    <definedName name="BExQLT1AL7DPIH2ZF0N3ZYXJ1GHG" localSheetId="65" hidden="1">Addn [19]Info!$B$27:$T$38</definedName>
    <definedName name="BExQLT1AL7DPIH2ZF0N3ZYXJ1GHG" localSheetId="66" hidden="1">Addn [19]Info!$B$27:$T$38</definedName>
    <definedName name="BExQLT1AL7DPIH2ZF0N3ZYXJ1GHG" localSheetId="67" hidden="1">Addn [19]Info!$B$27:$T$38</definedName>
    <definedName name="BExQLT1AL7DPIH2ZF0N3ZYXJ1GHG" hidden="1">Addn [19]Info!$B$27:$T$38</definedName>
    <definedName name="BExRZJTMRQ7D3UKMUG3FEBZ9YQQX" localSheetId="64" hidden="1">Addn [19]Info!$B$4:$B$5</definedName>
    <definedName name="BExRZJTMRQ7D3UKMUG3FEBZ9YQQX" localSheetId="65" hidden="1">Addn [19]Info!$B$4:$B$5</definedName>
    <definedName name="BExRZJTMRQ7D3UKMUG3FEBZ9YQQX" localSheetId="66" hidden="1">Addn [19]Info!$B$4:$B$5</definedName>
    <definedName name="BExRZJTMRQ7D3UKMUG3FEBZ9YQQX" localSheetId="67" hidden="1">Addn [19]Info!$B$4:$B$5</definedName>
    <definedName name="BExRZJTMRQ7D3UKMUG3FEBZ9YQQX" hidden="1">Addn [19]Info!$B$4:$B$5</definedName>
    <definedName name="BExS0CW83OA5EKXM0L8HVKRWC1YA" localSheetId="64" hidden="1">Financial &amp; Non-[22]Financial!$B$178:$P$226</definedName>
    <definedName name="BExS0CW83OA5EKXM0L8HVKRWC1YA" localSheetId="65" hidden="1">Financial &amp; Non-[22]Financial!$B$178:$P$226</definedName>
    <definedName name="BExS0CW83OA5EKXM0L8HVKRWC1YA" localSheetId="66" hidden="1">Financial &amp; Non-[22]Financial!$B$178:$P$226</definedName>
    <definedName name="BExS0CW83OA5EKXM0L8HVKRWC1YA" localSheetId="67" hidden="1">Financial &amp; Non-[22]Financial!$B$178:$P$226</definedName>
    <definedName name="BExS0CW83OA5EKXM0L8HVKRWC1YA" hidden="1">Financial &amp; Non-[22]Financial!$B$178:$P$226</definedName>
    <definedName name="BExS0XVC7U1OIU7C1GPZRS02K0DW" localSheetId="64" hidden="1">Addn [19]Info!$B$7:$C$7</definedName>
    <definedName name="BExS0XVC7U1OIU7C1GPZRS02K0DW" localSheetId="65" hidden="1">Addn [19]Info!$B$7:$C$7</definedName>
    <definedName name="BExS0XVC7U1OIU7C1GPZRS02K0DW" localSheetId="66" hidden="1">Addn [19]Info!$B$7:$C$7</definedName>
    <definedName name="BExS0XVC7U1OIU7C1GPZRS02K0DW" localSheetId="67" hidden="1">Addn [19]Info!$B$7:$C$7</definedName>
    <definedName name="BExS0XVC7U1OIU7C1GPZRS02K0DW" hidden="1">Addn [19]Info!$B$7:$C$7</definedName>
    <definedName name="BExS14WZRDFAFITC69DNKWQIIAQF" localSheetId="64" hidden="1">SEU Func [21]Area!$A$28:$B$28</definedName>
    <definedName name="BExS14WZRDFAFITC69DNKWQIIAQF" localSheetId="65" hidden="1">SEU Func [21]Area!$A$28:$B$28</definedName>
    <definedName name="BExS14WZRDFAFITC69DNKWQIIAQF" localSheetId="66" hidden="1">SEU Func [21]Area!$A$28:$B$28</definedName>
    <definedName name="BExS14WZRDFAFITC69DNKWQIIAQF" localSheetId="67" hidden="1">SEU Func [21]Area!$A$28:$B$28</definedName>
    <definedName name="BExS14WZRDFAFITC69DNKWQIIAQF" hidden="1">SEU Func [21]Area!$A$28:$B$28</definedName>
    <definedName name="BExS15TDWNEFSC2K12R64B21U2ER" localSheetId="64" hidden="1">Functional [20]Costs!$B$4:$B$5</definedName>
    <definedName name="BExS15TDWNEFSC2K12R64B21U2ER" localSheetId="65" hidden="1">Functional [20]Costs!$B$4:$B$5</definedName>
    <definedName name="BExS15TDWNEFSC2K12R64B21U2ER" localSheetId="66" hidden="1">Functional [20]Costs!$B$4:$B$5</definedName>
    <definedName name="BExS15TDWNEFSC2K12R64B21U2ER" localSheetId="67" hidden="1">Functional [20]Costs!$B$4:$B$5</definedName>
    <definedName name="BExS15TDWNEFSC2K12R64B21U2ER" hidden="1">Functional [20]Costs!$B$4:$B$5</definedName>
    <definedName name="BExS1HNH5O7LQM1GGJD5FZBHMXIZ" localSheetId="64" hidden="1">Functional [20]Costs!$B$7:$C$7</definedName>
    <definedName name="BExS1HNH5O7LQM1GGJD5FZBHMXIZ" localSheetId="65" hidden="1">Functional [20]Costs!$B$7:$C$7</definedName>
    <definedName name="BExS1HNH5O7LQM1GGJD5FZBHMXIZ" localSheetId="66" hidden="1">Functional [20]Costs!$B$7:$C$7</definedName>
    <definedName name="BExS1HNH5O7LQM1GGJD5FZBHMXIZ" localSheetId="67" hidden="1">Functional [20]Costs!$B$7:$C$7</definedName>
    <definedName name="BExS1HNH5O7LQM1GGJD5FZBHMXIZ" hidden="1">Functional [20]Costs!$B$7:$C$7</definedName>
    <definedName name="BExS1THRUXZ3XVPW1XBQ0VHO9XZG" hidden="1">#REF!</definedName>
    <definedName name="BExS22HGR6D9MS67P2DUB6FX24ME" localSheetId="64" hidden="1">Addn [19]Info!$G$10:$G$11</definedName>
    <definedName name="BExS22HGR6D9MS67P2DUB6FX24ME" localSheetId="65" hidden="1">Addn [19]Info!$G$10:$G$11</definedName>
    <definedName name="BExS22HGR6D9MS67P2DUB6FX24ME" localSheetId="66" hidden="1">Addn [19]Info!$G$10:$G$11</definedName>
    <definedName name="BExS22HGR6D9MS67P2DUB6FX24ME" localSheetId="67" hidden="1">Addn [19]Info!$G$10:$G$11</definedName>
    <definedName name="BExS22HGR6D9MS67P2DUB6FX24ME" hidden="1">Addn [19]Info!$G$10:$G$11</definedName>
    <definedName name="BExS27Q6D7DI1Q7103RY4N5FI5PJ" localSheetId="64" hidden="1">SEU Func [21]Area!$D$1:$D$1</definedName>
    <definedName name="BExS27Q6D7DI1Q7103RY4N5FI5PJ" localSheetId="65" hidden="1">SEU Func [21]Area!$D$1:$D$1</definedName>
    <definedName name="BExS27Q6D7DI1Q7103RY4N5FI5PJ" localSheetId="66" hidden="1">SEU Func [21]Area!$D$1:$D$1</definedName>
    <definedName name="BExS27Q6D7DI1Q7103RY4N5FI5PJ" localSheetId="67" hidden="1">SEU Func [21]Area!$D$1:$D$1</definedName>
    <definedName name="BExS27Q6D7DI1Q7103RY4N5FI5PJ" hidden="1">SEU Func [21]Area!$D$1:$D$1</definedName>
    <definedName name="BExS2AFAU71CEY0E9IAK4MDRPQDP" localSheetId="64" hidden="1">SEU Driver [24]Cd!$A$3:$B$3</definedName>
    <definedName name="BExS2AFAU71CEY0E9IAK4MDRPQDP" localSheetId="65" hidden="1">SEU Driver [24]Cd!$A$3:$B$3</definedName>
    <definedName name="BExS2AFAU71CEY0E9IAK4MDRPQDP" localSheetId="66" hidden="1">SEU Driver [24]Cd!$A$3:$B$3</definedName>
    <definedName name="BExS2AFAU71CEY0E9IAK4MDRPQDP" localSheetId="67" hidden="1">SEU Driver [24]Cd!$A$3:$B$3</definedName>
    <definedName name="BExS2AFAU71CEY0E9IAK4MDRPQDP" hidden="1">SEU Driver [24]Cd!$A$3:$B$3</definedName>
    <definedName name="BExS2L7PYAVKNHNOB8UKRX2OUN1E" localSheetId="64" hidden="1">Addn [19]Info!$B$14:$T$27</definedName>
    <definedName name="BExS2L7PYAVKNHNOB8UKRX2OUN1E" localSheetId="65" hidden="1">Addn [19]Info!$B$14:$T$27</definedName>
    <definedName name="BExS2L7PYAVKNHNOB8UKRX2OUN1E" localSheetId="66" hidden="1">Addn [19]Info!$B$14:$T$27</definedName>
    <definedName name="BExS2L7PYAVKNHNOB8UKRX2OUN1E" localSheetId="67" hidden="1">Addn [19]Info!$B$14:$T$27</definedName>
    <definedName name="BExS2L7PYAVKNHNOB8UKRX2OUN1E" hidden="1">Addn [19]Info!$B$14:$T$27</definedName>
    <definedName name="BExS2LD0JHQATS4KKDF08NLIQEAN" hidden="1">#REF!</definedName>
    <definedName name="BExS3GTXOY2FXN3KKUNPQ3ZKWQYD" localSheetId="64" hidden="1">Functional [20]Costs!$B$31:$T$320</definedName>
    <definedName name="BExS3GTXOY2FXN3KKUNPQ3ZKWQYD" localSheetId="65" hidden="1">Functional [20]Costs!$B$31:$T$320</definedName>
    <definedName name="BExS3GTXOY2FXN3KKUNPQ3ZKWQYD" localSheetId="66" hidden="1">Functional [20]Costs!$B$31:$T$320</definedName>
    <definedName name="BExS3GTXOY2FXN3KKUNPQ3ZKWQYD" localSheetId="67" hidden="1">Functional [20]Costs!$B$31:$T$320</definedName>
    <definedName name="BExS3GTXOY2FXN3KKUNPQ3ZKWQYD" hidden="1">Functional [20]Costs!$B$31:$T$320</definedName>
    <definedName name="BExS3IBWQW51YD19V9XINRZFT37D" localSheetId="64" hidden="1">SCG Func [21]Area!$D$4:$E$4</definedName>
    <definedName name="BExS3IBWQW51YD19V9XINRZFT37D" localSheetId="65" hidden="1">SCG Func [21]Area!$D$4:$E$4</definedName>
    <definedName name="BExS3IBWQW51YD19V9XINRZFT37D" localSheetId="66" hidden="1">SCG Func [21]Area!$D$4:$E$4</definedName>
    <definedName name="BExS3IBWQW51YD19V9XINRZFT37D" localSheetId="67" hidden="1">SCG Func [21]Area!$D$4:$E$4</definedName>
    <definedName name="BExS3IBWQW51YD19V9XINRZFT37D" hidden="1">SCG Func [21]Area!$D$4:$E$4</definedName>
    <definedName name="BExS5E7O0CG4P3U6O2SO3KUCWN1X" localSheetId="64" hidden="1">SEU Func Area by [23]Driver!$A$11:$B$11</definedName>
    <definedName name="BExS5E7O0CG4P3U6O2SO3KUCWN1X" localSheetId="65" hidden="1">SEU Func Area by [23]Driver!$A$11:$B$11</definedName>
    <definedName name="BExS5E7O0CG4P3U6O2SO3KUCWN1X" localSheetId="66" hidden="1">SEU Func Area by [23]Driver!$A$11:$B$11</definedName>
    <definedName name="BExS5E7O0CG4P3U6O2SO3KUCWN1X" localSheetId="67" hidden="1">SEU Func Area by [23]Driver!$A$11:$B$11</definedName>
    <definedName name="BExS5E7O0CG4P3U6O2SO3KUCWN1X" hidden="1">SEU Func Area by [23]Driver!$A$11:$B$11</definedName>
    <definedName name="BExS5P5DSMPM6QC2J47S4OZBSBHC" localSheetId="64" hidden="1">Addn [19]Info!$B$73:$T$80</definedName>
    <definedName name="BExS5P5DSMPM6QC2J47S4OZBSBHC" localSheetId="65" hidden="1">Addn [19]Info!$B$73:$T$80</definedName>
    <definedName name="BExS5P5DSMPM6QC2J47S4OZBSBHC" localSheetId="66" hidden="1">Addn [19]Info!$B$73:$T$80</definedName>
    <definedName name="BExS5P5DSMPM6QC2J47S4OZBSBHC" localSheetId="67" hidden="1">Addn [19]Info!$B$73:$T$80</definedName>
    <definedName name="BExS5P5DSMPM6QC2J47S4OZBSBHC" hidden="1">Addn [19]Info!$B$73:$T$80</definedName>
    <definedName name="BExS6BBUJZ443Z7JD9XISA4VZKCZ" localSheetId="64" hidden="1">Addn [19]Info!$B$11:$E$13</definedName>
    <definedName name="BExS6BBUJZ443Z7JD9XISA4VZKCZ" localSheetId="65" hidden="1">Addn [19]Info!$B$11:$E$13</definedName>
    <definedName name="BExS6BBUJZ443Z7JD9XISA4VZKCZ" localSheetId="66" hidden="1">Addn [19]Info!$B$11:$E$13</definedName>
    <definedName name="BExS6BBUJZ443Z7JD9XISA4VZKCZ" localSheetId="67" hidden="1">Addn [19]Info!$B$11:$E$13</definedName>
    <definedName name="BExS6BBUJZ443Z7JD9XISA4VZKCZ" hidden="1">Addn [19]Info!$B$11:$E$13</definedName>
    <definedName name="BExS6L7WWB2AY9B9CRX0B8ZY9RA8" localSheetId="64" hidden="1">SEU Func [21]Area!$D$27:$E$27</definedName>
    <definedName name="BExS6L7WWB2AY9B9CRX0B8ZY9RA8" localSheetId="65" hidden="1">SEU Func [21]Area!$D$27:$E$27</definedName>
    <definedName name="BExS6L7WWB2AY9B9CRX0B8ZY9RA8" localSheetId="66" hidden="1">SEU Func [21]Area!$D$27:$E$27</definedName>
    <definedName name="BExS6L7WWB2AY9B9CRX0B8ZY9RA8" localSheetId="67" hidden="1">SEU Func [21]Area!$D$27:$E$27</definedName>
    <definedName name="BExS6L7WWB2AY9B9CRX0B8ZY9RA8" hidden="1">SEU Func [21]Area!$D$27:$E$27</definedName>
    <definedName name="BExS71EJ95OT904Y464LA98EUX0O" localSheetId="64" hidden="1">SEU Driver [24]Cd!$A$8:$B$8</definedName>
    <definedName name="BExS71EJ95OT904Y464LA98EUX0O" localSheetId="65" hidden="1">SEU Driver [24]Cd!$A$8:$B$8</definedName>
    <definedName name="BExS71EJ95OT904Y464LA98EUX0O" localSheetId="66" hidden="1">SEU Driver [24]Cd!$A$8:$B$8</definedName>
    <definedName name="BExS71EJ95OT904Y464LA98EUX0O" localSheetId="67" hidden="1">SEU Driver [24]Cd!$A$8:$B$8</definedName>
    <definedName name="BExS71EJ95OT904Y464LA98EUX0O" hidden="1">SEU Driver [24]Cd!$A$8:$B$8</definedName>
    <definedName name="BExS74ZZJS8RDGXS0N33F8LO0AFI" localSheetId="64" hidden="1">Addn [19]Info!$G$10:$G$11</definedName>
    <definedName name="BExS74ZZJS8RDGXS0N33F8LO0AFI" localSheetId="65" hidden="1">Addn [19]Info!$G$10:$G$11</definedName>
    <definedName name="BExS74ZZJS8RDGXS0N33F8LO0AFI" localSheetId="66" hidden="1">Addn [19]Info!$G$10:$G$11</definedName>
    <definedName name="BExS74ZZJS8RDGXS0N33F8LO0AFI" localSheetId="67" hidden="1">Addn [19]Info!$G$10:$G$11</definedName>
    <definedName name="BExS74ZZJS8RDGXS0N33F8LO0AFI" hidden="1">Addn [19]Info!$G$10:$G$11</definedName>
    <definedName name="BExS7676U1G43C4AGI7V2CFIXGKK" localSheetId="64" hidden="1">Addn [19]Info!$B$100:$T$208</definedName>
    <definedName name="BExS7676U1G43C4AGI7V2CFIXGKK" localSheetId="65" hidden="1">Addn [19]Info!$B$100:$T$208</definedName>
    <definedName name="BExS7676U1G43C4AGI7V2CFIXGKK" localSheetId="66" hidden="1">Addn [19]Info!$B$100:$T$208</definedName>
    <definedName name="BExS7676U1G43C4AGI7V2CFIXGKK" localSheetId="67" hidden="1">Addn [19]Info!$B$100:$T$208</definedName>
    <definedName name="BExS7676U1G43C4AGI7V2CFIXGKK" hidden="1">Addn [19]Info!$B$100:$T$208</definedName>
    <definedName name="BExS7EQKJUS1O1G09IC8BBF8NRPS" localSheetId="64" hidden="1">Addn [19]Info!$B$73:$T$80</definedName>
    <definedName name="BExS7EQKJUS1O1G09IC8BBF8NRPS" localSheetId="65" hidden="1">Addn [19]Info!$B$73:$T$80</definedName>
    <definedName name="BExS7EQKJUS1O1G09IC8BBF8NRPS" localSheetId="66" hidden="1">Addn [19]Info!$B$73:$T$80</definedName>
    <definedName name="BExS7EQKJUS1O1G09IC8BBF8NRPS" localSheetId="67" hidden="1">Addn [19]Info!$B$73:$T$80</definedName>
    <definedName name="BExS7EQKJUS1O1G09IC8BBF8NRPS" hidden="1">Addn [19]Info!$B$73:$T$80</definedName>
    <definedName name="BExS7LBYUQW02NWJUC50AL0QB0BC" localSheetId="64" hidden="1">Financial &amp; Non-[22]Financial!$B$8:$C$9</definedName>
    <definedName name="BExS7LBYUQW02NWJUC50AL0QB0BC" localSheetId="65" hidden="1">Financial &amp; Non-[22]Financial!$B$8:$C$9</definedName>
    <definedName name="BExS7LBYUQW02NWJUC50AL0QB0BC" localSheetId="66" hidden="1">Financial &amp; Non-[22]Financial!$B$8:$C$9</definedName>
    <definedName name="BExS7LBYUQW02NWJUC50AL0QB0BC" localSheetId="67" hidden="1">Financial &amp; Non-[22]Financial!$B$8:$C$9</definedName>
    <definedName name="BExS7LBYUQW02NWJUC50AL0QB0BC" hidden="1">Financial &amp; Non-[22]Financial!$B$8:$C$9</definedName>
    <definedName name="BExS7YTGMRL7M5AEAHTR6TGX3RR8" localSheetId="64" hidden="1">SEU Func [21]Area!$D$16:$E$16</definedName>
    <definedName name="BExS7YTGMRL7M5AEAHTR6TGX3RR8" localSheetId="65" hidden="1">SEU Func [21]Area!$D$16:$E$16</definedName>
    <definedName name="BExS7YTGMRL7M5AEAHTR6TGX3RR8" localSheetId="66" hidden="1">SEU Func [21]Area!$D$16:$E$16</definedName>
    <definedName name="BExS7YTGMRL7M5AEAHTR6TGX3RR8" localSheetId="67" hidden="1">SEU Func [21]Area!$D$16:$E$16</definedName>
    <definedName name="BExS7YTGMRL7M5AEAHTR6TGX3RR8" hidden="1">SEU Func [21]Area!$D$16:$E$16</definedName>
    <definedName name="BExS847PDPFPGR9EP7XAP65DFG7M" localSheetId="64" hidden="1">'Order 864-4'!sdge Func [21]Area!$A$8:$B$8</definedName>
    <definedName name="BExS847PDPFPGR9EP7XAP65DFG7M" localSheetId="65" hidden="1">'Order 864-4'!sdge Func [21]Area!$A$8:$B$8</definedName>
    <definedName name="BExS847PDPFPGR9EP7XAP65DFG7M" localSheetId="66" hidden="1">'Order 864-4'!sdge Func [21]Area!$A$8:$B$8</definedName>
    <definedName name="BExS847PDPFPGR9EP7XAP65DFG7M" localSheetId="67" hidden="1">'Order 864-4'!sdge Func [21]Area!$A$8:$B$8</definedName>
    <definedName name="BExS847PDPFPGR9EP7XAP65DFG7M" hidden="1">'Order 864-4'!sdge Func [21]Area!$A$8:$B$8</definedName>
    <definedName name="BExS85UYRGDWA1N1YMZMLPMIHY16" localSheetId="64" hidden="1">Functional [20]Costs!$B$8:$C$9</definedName>
    <definedName name="BExS85UYRGDWA1N1YMZMLPMIHY16" localSheetId="65" hidden="1">Functional [20]Costs!$B$8:$C$9</definedName>
    <definedName name="BExS85UYRGDWA1N1YMZMLPMIHY16" localSheetId="66" hidden="1">Functional [20]Costs!$B$8:$C$9</definedName>
    <definedName name="BExS85UYRGDWA1N1YMZMLPMIHY16" localSheetId="67" hidden="1">Functional [20]Costs!$B$8:$C$9</definedName>
    <definedName name="BExS85UYRGDWA1N1YMZMLPMIHY16" hidden="1">Functional [20]Costs!$B$8:$C$9</definedName>
    <definedName name="BExS8JHZR5RYMXHS2BZ2JA581YEQ" localSheetId="64" hidden="1">Addn [19]Info!$B$78:$T$100</definedName>
    <definedName name="BExS8JHZR5RYMXHS2BZ2JA581YEQ" localSheetId="65" hidden="1">Addn [19]Info!$B$78:$T$100</definedName>
    <definedName name="BExS8JHZR5RYMXHS2BZ2JA581YEQ" localSheetId="66" hidden="1">Addn [19]Info!$B$78:$T$100</definedName>
    <definedName name="BExS8JHZR5RYMXHS2BZ2JA581YEQ" localSheetId="67" hidden="1">Addn [19]Info!$B$78:$T$100</definedName>
    <definedName name="BExS8JHZR5RYMXHS2BZ2JA581YEQ" hidden="1">Addn [19]Info!$B$78:$T$100</definedName>
    <definedName name="BExS8O55M4IV5UFZ5R62V7SLJ794" localSheetId="64" hidden="1">'Order 864-4'!sdge Func [21]Area!$D$12:$E$12</definedName>
    <definedName name="BExS8O55M4IV5UFZ5R62V7SLJ794" localSheetId="65" hidden="1">'Order 864-4'!sdge Func [21]Area!$D$12:$E$12</definedName>
    <definedName name="BExS8O55M4IV5UFZ5R62V7SLJ794" localSheetId="66" hidden="1">'Order 864-4'!sdge Func [21]Area!$D$12:$E$12</definedName>
    <definedName name="BExS8O55M4IV5UFZ5R62V7SLJ794" localSheetId="67" hidden="1">'Order 864-4'!sdge Func [21]Area!$D$12:$E$12</definedName>
    <definedName name="BExS8O55M4IV5UFZ5R62V7SLJ794" hidden="1">'Order 864-4'!sdge Func [21]Area!$D$12:$E$12</definedName>
    <definedName name="BExS8YBZRN2SAB1Z0QWD4LTW9TDE" localSheetId="64" hidden="1">Functional [20]Costs!$B$31:$T$320</definedName>
    <definedName name="BExS8YBZRN2SAB1Z0QWD4LTW9TDE" localSheetId="65" hidden="1">Functional [20]Costs!$B$31:$T$320</definedName>
    <definedName name="BExS8YBZRN2SAB1Z0QWD4LTW9TDE" localSheetId="66" hidden="1">Functional [20]Costs!$B$31:$T$320</definedName>
    <definedName name="BExS8YBZRN2SAB1Z0QWD4LTW9TDE" localSheetId="67" hidden="1">Functional [20]Costs!$B$31:$T$320</definedName>
    <definedName name="BExS8YBZRN2SAB1Z0QWD4LTW9TDE" hidden="1">Functional [20]Costs!$B$31:$T$320</definedName>
    <definedName name="BExS92J2YMOU1BT56VOUDKZDW6A0" hidden="1">#REF!</definedName>
    <definedName name="BExS9GBD3ODEHQK243A1KHFPZYXP" localSheetId="64" hidden="1">Addn [19]Info!$B$38:$T$71</definedName>
    <definedName name="BExS9GBD3ODEHQK243A1KHFPZYXP" localSheetId="65" hidden="1">Addn [19]Info!$B$38:$T$71</definedName>
    <definedName name="BExS9GBD3ODEHQK243A1KHFPZYXP" localSheetId="66" hidden="1">Addn [19]Info!$B$38:$T$71</definedName>
    <definedName name="BExS9GBD3ODEHQK243A1KHFPZYXP" localSheetId="67" hidden="1">Addn [19]Info!$B$38:$T$71</definedName>
    <definedName name="BExS9GBD3ODEHQK243A1KHFPZYXP" hidden="1">Addn [19]Info!$B$38:$T$71</definedName>
    <definedName name="BExS9MLY4GW7OKN0XXA2VQD67RGS" localSheetId="64" hidden="1">Addn [19]Info!$B$73:$T$80</definedName>
    <definedName name="BExS9MLY4GW7OKN0XXA2VQD67RGS" localSheetId="65" hidden="1">Addn [19]Info!$B$73:$T$80</definedName>
    <definedName name="BExS9MLY4GW7OKN0XXA2VQD67RGS" localSheetId="66" hidden="1">Addn [19]Info!$B$73:$T$80</definedName>
    <definedName name="BExS9MLY4GW7OKN0XXA2VQD67RGS" localSheetId="67" hidden="1">Addn [19]Info!$B$73:$T$80</definedName>
    <definedName name="BExS9MLY4GW7OKN0XXA2VQD67RGS" hidden="1">Addn [19]Info!$B$73:$T$80</definedName>
    <definedName name="BExSA9360W0NPEKNF7C3CR2BIF43" hidden="1">#REF!</definedName>
    <definedName name="BExSA9JA5S47AC6EN7JNC33559GG" localSheetId="64" hidden="1">Addn [19]Info!$B$209:$T$215</definedName>
    <definedName name="BExSA9JA5S47AC6EN7JNC33559GG" localSheetId="65" hidden="1">Addn [19]Info!$B$209:$T$215</definedName>
    <definedName name="BExSA9JA5S47AC6EN7JNC33559GG" localSheetId="66" hidden="1">Addn [19]Info!$B$209:$T$215</definedName>
    <definedName name="BExSA9JA5S47AC6EN7JNC33559GG" localSheetId="67" hidden="1">Addn [19]Info!$B$209:$T$215</definedName>
    <definedName name="BExSA9JA5S47AC6EN7JNC33559GG" hidden="1">Addn [19]Info!$B$209:$T$215</definedName>
    <definedName name="BExSAAABPYLIZ3RACZBIINEB79RU" localSheetId="64" hidden="1">SCG Func [21]Area!$A$15:$B$15</definedName>
    <definedName name="BExSAAABPYLIZ3RACZBIINEB79RU" localSheetId="65" hidden="1">SCG Func [21]Area!$A$15:$B$15</definedName>
    <definedName name="BExSAAABPYLIZ3RACZBIINEB79RU" localSheetId="66" hidden="1">SCG Func [21]Area!$A$15:$B$15</definedName>
    <definedName name="BExSAAABPYLIZ3RACZBIINEB79RU" localSheetId="67" hidden="1">SCG Func [21]Area!$A$15:$B$15</definedName>
    <definedName name="BExSAAABPYLIZ3RACZBIINEB79RU" hidden="1">SCG Func [21]Area!$A$15:$B$15</definedName>
    <definedName name="BExSAJVMJRYEBRP8HQWAPVT0353Z" localSheetId="64" hidden="1">Addn [19]Info!$B$102:$T$211</definedName>
    <definedName name="BExSAJVMJRYEBRP8HQWAPVT0353Z" localSheetId="65" hidden="1">Addn [19]Info!$B$102:$T$211</definedName>
    <definedName name="BExSAJVMJRYEBRP8HQWAPVT0353Z" localSheetId="66" hidden="1">Addn [19]Info!$B$102:$T$211</definedName>
    <definedName name="BExSAJVMJRYEBRP8HQWAPVT0353Z" localSheetId="67" hidden="1">Addn [19]Info!$B$102:$T$211</definedName>
    <definedName name="BExSAJVMJRYEBRP8HQWAPVT0353Z" hidden="1">Addn [19]Info!$B$102:$T$211</definedName>
    <definedName name="BExSAW5YGBMQXDRHNJ9VPN83LHSB" localSheetId="64" hidden="1">Functional [20]Costs!$G$11:$G$12</definedName>
    <definedName name="BExSAW5YGBMQXDRHNJ9VPN83LHSB" localSheetId="65" hidden="1">Functional [20]Costs!$G$11:$G$12</definedName>
    <definedName name="BExSAW5YGBMQXDRHNJ9VPN83LHSB" localSheetId="66" hidden="1">Functional [20]Costs!$G$11:$G$12</definedName>
    <definedName name="BExSAW5YGBMQXDRHNJ9VPN83LHSB" localSheetId="67" hidden="1">Functional [20]Costs!$G$11:$G$12</definedName>
    <definedName name="BExSAW5YGBMQXDRHNJ9VPN83LHSB" hidden="1">Functional [20]Costs!$G$11:$G$12</definedName>
    <definedName name="BExSAW5ZRWKHR68VG5SX1JML8SNU" localSheetId="64" hidden="1">Functional [20]Costs!$B$4:$B$5</definedName>
    <definedName name="BExSAW5ZRWKHR68VG5SX1JML8SNU" localSheetId="65" hidden="1">Functional [20]Costs!$B$4:$B$5</definedName>
    <definedName name="BExSAW5ZRWKHR68VG5SX1JML8SNU" localSheetId="66" hidden="1">Functional [20]Costs!$B$4:$B$5</definedName>
    <definedName name="BExSAW5ZRWKHR68VG5SX1JML8SNU" localSheetId="67" hidden="1">Functional [20]Costs!$B$4:$B$5</definedName>
    <definedName name="BExSAW5ZRWKHR68VG5SX1JML8SNU" hidden="1">Functional [20]Costs!$B$4:$B$5</definedName>
    <definedName name="BExSAWM3SJ0NQCZI3M5EFF951Z2K" localSheetId="64" hidden="1">Addn [19]Info!$B$4:$B$5</definedName>
    <definedName name="BExSAWM3SJ0NQCZI3M5EFF951Z2K" localSheetId="65" hidden="1">Addn [19]Info!$B$4:$B$5</definedName>
    <definedName name="BExSAWM3SJ0NQCZI3M5EFF951Z2K" localSheetId="66" hidden="1">Addn [19]Info!$B$4:$B$5</definedName>
    <definedName name="BExSAWM3SJ0NQCZI3M5EFF951Z2K" localSheetId="67" hidden="1">Addn [19]Info!$B$4:$B$5</definedName>
    <definedName name="BExSAWM3SJ0NQCZI3M5EFF951Z2K" hidden="1">Addn [19]Info!$B$4:$B$5</definedName>
    <definedName name="BExSB1UZKPUMJUW88VY9HKCP4CFU" localSheetId="64" hidden="1">SEU Func [21]Area!$D$24:$E$24</definedName>
    <definedName name="BExSB1UZKPUMJUW88VY9HKCP4CFU" localSheetId="65" hidden="1">SEU Func [21]Area!$D$24:$E$24</definedName>
    <definedName name="BExSB1UZKPUMJUW88VY9HKCP4CFU" localSheetId="66" hidden="1">SEU Func [21]Area!$D$24:$E$24</definedName>
    <definedName name="BExSB1UZKPUMJUW88VY9HKCP4CFU" localSheetId="67" hidden="1">SEU Func [21]Area!$D$24:$E$24</definedName>
    <definedName name="BExSB1UZKPUMJUW88VY9HKCP4CFU" hidden="1">SEU Func [21]Area!$D$24:$E$24</definedName>
    <definedName name="BExSBAP6KF35RVGGDKFOONVUDTGR" localSheetId="64" hidden="1">SCG Func [21]Area!$A$9:$B$9</definedName>
    <definedName name="BExSBAP6KF35RVGGDKFOONVUDTGR" localSheetId="65" hidden="1">SCG Func [21]Area!$A$9:$B$9</definedName>
    <definedName name="BExSBAP6KF35RVGGDKFOONVUDTGR" localSheetId="66" hidden="1">SCG Func [21]Area!$A$9:$B$9</definedName>
    <definedName name="BExSBAP6KF35RVGGDKFOONVUDTGR" localSheetId="67" hidden="1">SCG Func [21]Area!$A$9:$B$9</definedName>
    <definedName name="BExSBAP6KF35RVGGDKFOONVUDTGR" hidden="1">SCG Func [21]Area!$A$9:$B$9</definedName>
    <definedName name="BExSE38VOP5A8ZMOW0LCZQMB29NN" localSheetId="64" hidden="1">SEU Driver by Func [25]Comm!$D$5:$E$5</definedName>
    <definedName name="BExSE38VOP5A8ZMOW0LCZQMB29NN" localSheetId="65" hidden="1">SEU Driver by Func [25]Comm!$D$5:$E$5</definedName>
    <definedName name="BExSE38VOP5A8ZMOW0LCZQMB29NN" localSheetId="66" hidden="1">SEU Driver by Func [25]Comm!$D$5:$E$5</definedName>
    <definedName name="BExSE38VOP5A8ZMOW0LCZQMB29NN" localSheetId="67" hidden="1">SEU Driver by Func [25]Comm!$D$5:$E$5</definedName>
    <definedName name="BExSE38VOP5A8ZMOW0LCZQMB29NN" hidden="1">SEU Driver by Func [25]Comm!$D$5:$E$5</definedName>
    <definedName name="BExSEAAHYKQPG6QN01IQZ5CUBS2K" hidden="1">#REF!</definedName>
    <definedName name="BExSEIZETXYIPL1RRGCTK4JXUNP0" localSheetId="64" hidden="1">Addn [19]Info!$B$79:$T$101</definedName>
    <definedName name="BExSEIZETXYIPL1RRGCTK4JXUNP0" localSheetId="65" hidden="1">Addn [19]Info!$B$79:$T$101</definedName>
    <definedName name="BExSEIZETXYIPL1RRGCTK4JXUNP0" localSheetId="66" hidden="1">Addn [19]Info!$B$79:$T$101</definedName>
    <definedName name="BExSEIZETXYIPL1RRGCTK4JXUNP0" localSheetId="67" hidden="1">Addn [19]Info!$B$79:$T$101</definedName>
    <definedName name="BExSEIZETXYIPL1RRGCTK4JXUNP0" hidden="1">Addn [19]Info!$B$79:$T$101</definedName>
    <definedName name="BExSEV4BF77D27E3QM36R4SX620Q" localSheetId="64" hidden="1">SEU Func [21]Area!$A$37:$A$38</definedName>
    <definedName name="BExSEV4BF77D27E3QM36R4SX620Q" localSheetId="65" hidden="1">SEU Func [21]Area!$A$37:$A$38</definedName>
    <definedName name="BExSEV4BF77D27E3QM36R4SX620Q" localSheetId="66" hidden="1">SEU Func [21]Area!$A$37:$A$38</definedName>
    <definedName name="BExSEV4BF77D27E3QM36R4SX620Q" localSheetId="67" hidden="1">SEU Func [21]Area!$A$37:$A$38</definedName>
    <definedName name="BExSEV4BF77D27E3QM36R4SX620Q" hidden="1">SEU Func [21]Area!$A$37:$A$38</definedName>
    <definedName name="BExSF9YBJY4NI59SIYVUVB0RHOF4" localSheetId="64" hidden="1">Functional [20]Costs!$B$25:$T$314</definedName>
    <definedName name="BExSF9YBJY4NI59SIYVUVB0RHOF4" localSheetId="65" hidden="1">Functional [20]Costs!$B$25:$T$314</definedName>
    <definedName name="BExSF9YBJY4NI59SIYVUVB0RHOF4" localSheetId="66" hidden="1">Functional [20]Costs!$B$25:$T$314</definedName>
    <definedName name="BExSF9YBJY4NI59SIYVUVB0RHOF4" localSheetId="67" hidden="1">Functional [20]Costs!$B$25:$T$314</definedName>
    <definedName name="BExSF9YBJY4NI59SIYVUVB0RHOF4" hidden="1">Functional [20]Costs!$B$25:$T$314</definedName>
    <definedName name="BExSFKFYRGFMQJN4JIPPK7PMC8LE" localSheetId="64" hidden="1">Functional [20]Costs!$B$8:$C$9</definedName>
    <definedName name="BExSFKFYRGFMQJN4JIPPK7PMC8LE" localSheetId="65" hidden="1">Functional [20]Costs!$B$8:$C$9</definedName>
    <definedName name="BExSFKFYRGFMQJN4JIPPK7PMC8LE" localSheetId="66" hidden="1">Functional [20]Costs!$B$8:$C$9</definedName>
    <definedName name="BExSFKFYRGFMQJN4JIPPK7PMC8LE" localSheetId="67" hidden="1">Functional [20]Costs!$B$8:$C$9</definedName>
    <definedName name="BExSFKFYRGFMQJN4JIPPK7PMC8LE" hidden="1">Functional [20]Costs!$B$8:$C$9</definedName>
    <definedName name="BExSFSJAMB7T9SL3A6XQO78A30PE" localSheetId="64" hidden="1">SEU Driver [24]Cd!$D$6:$E$6</definedName>
    <definedName name="BExSFSJAMB7T9SL3A6XQO78A30PE" localSheetId="65" hidden="1">SEU Driver [24]Cd!$D$6:$E$6</definedName>
    <definedName name="BExSFSJAMB7T9SL3A6XQO78A30PE" localSheetId="66" hidden="1">SEU Driver [24]Cd!$D$6:$E$6</definedName>
    <definedName name="BExSFSJAMB7T9SL3A6XQO78A30PE" localSheetId="67" hidden="1">SEU Driver [24]Cd!$D$6:$E$6</definedName>
    <definedName name="BExSFSJAMB7T9SL3A6XQO78A30PE" hidden="1">SEU Driver [24]Cd!$D$6:$E$6</definedName>
    <definedName name="BExSFY2ZNJ80BO8WBGH184HA98EK" localSheetId="64" hidden="1">SEU Func [21]Area!$D$18:$E$18</definedName>
    <definedName name="BExSFY2ZNJ80BO8WBGH184HA98EK" localSheetId="65" hidden="1">SEU Func [21]Area!$D$18:$E$18</definedName>
    <definedName name="BExSFY2ZNJ80BO8WBGH184HA98EK" localSheetId="66" hidden="1">SEU Func [21]Area!$D$18:$E$18</definedName>
    <definedName name="BExSFY2ZNJ80BO8WBGH184HA98EK" localSheetId="67" hidden="1">SEU Func [21]Area!$D$18:$E$18</definedName>
    <definedName name="BExSFY2ZNJ80BO8WBGH184HA98EK" hidden="1">SEU Func [21]Area!$D$18:$E$18</definedName>
    <definedName name="BExSG4DJUVP24UH00G6C9BCFI6KA" localSheetId="64" hidden="1">Addn [19]Info!$B$79:$T$101</definedName>
    <definedName name="BExSG4DJUVP24UH00G6C9BCFI6KA" localSheetId="65" hidden="1">Addn [19]Info!$B$79:$T$101</definedName>
    <definedName name="BExSG4DJUVP24UH00G6C9BCFI6KA" localSheetId="66" hidden="1">Addn [19]Info!$B$79:$T$101</definedName>
    <definedName name="BExSG4DJUVP24UH00G6C9BCFI6KA" localSheetId="67" hidden="1">Addn [19]Info!$B$79:$T$101</definedName>
    <definedName name="BExSG4DJUVP24UH00G6C9BCFI6KA" hidden="1">Addn [19]Info!$B$79:$T$101</definedName>
    <definedName name="BExSGJ7K26U35ER7JUE8V684SFCE" localSheetId="64" hidden="1">Financial &amp; Non-[22]Financial!$B$178:$P$226</definedName>
    <definedName name="BExSGJ7K26U35ER7JUE8V684SFCE" localSheetId="65" hidden="1">Financial &amp; Non-[22]Financial!$B$178:$P$226</definedName>
    <definedName name="BExSGJ7K26U35ER7JUE8V684SFCE" localSheetId="66" hidden="1">Financial &amp; Non-[22]Financial!$B$178:$P$226</definedName>
    <definedName name="BExSGJ7K26U35ER7JUE8V684SFCE" localSheetId="67" hidden="1">Financial &amp; Non-[22]Financial!$B$178:$P$226</definedName>
    <definedName name="BExSGJ7K26U35ER7JUE8V684SFCE" hidden="1">Financial &amp; Non-[22]Financial!$B$178:$P$226</definedName>
    <definedName name="BExSHBOKDMINRDJ7YNYDLKHU9GYY" localSheetId="64" hidden="1">'Order 864-4'!sdge Func [21]Area!$D$14:$E$14</definedName>
    <definedName name="BExSHBOKDMINRDJ7YNYDLKHU9GYY" localSheetId="65" hidden="1">'Order 864-4'!sdge Func [21]Area!$D$14:$E$14</definedName>
    <definedName name="BExSHBOKDMINRDJ7YNYDLKHU9GYY" localSheetId="66" hidden="1">'Order 864-4'!sdge Func [21]Area!$D$14:$E$14</definedName>
    <definedName name="BExSHBOKDMINRDJ7YNYDLKHU9GYY" localSheetId="67" hidden="1">'Order 864-4'!sdge Func [21]Area!$D$14:$E$14</definedName>
    <definedName name="BExSHBOKDMINRDJ7YNYDLKHU9GYY" hidden="1">'Order 864-4'!sdge Func [21]Area!$D$14:$E$14</definedName>
    <definedName name="BExSHLVF6TPM309S368ESB5ZGZSP" localSheetId="64" hidden="1">SCG Func [21]Area!$A$19:$A$20</definedName>
    <definedName name="BExSHLVF6TPM309S368ESB5ZGZSP" localSheetId="65" hidden="1">SCG Func [21]Area!$A$19:$A$20</definedName>
    <definedName name="BExSHLVF6TPM309S368ESB5ZGZSP" localSheetId="66" hidden="1">SCG Func [21]Area!$A$19:$A$20</definedName>
    <definedName name="BExSHLVF6TPM309S368ESB5ZGZSP" localSheetId="67" hidden="1">SCG Func [21]Area!$A$19:$A$20</definedName>
    <definedName name="BExSHLVF6TPM309S368ESB5ZGZSP" hidden="1">SCG Func [21]Area!$A$19:$A$20</definedName>
    <definedName name="BExSI4R6BJRHRQC9AWQ19WPYBQDS" localSheetId="64" hidden="1">Functional [20]Costs!$B$7:$C$7</definedName>
    <definedName name="BExSI4R6BJRHRQC9AWQ19WPYBQDS" localSheetId="65" hidden="1">Functional [20]Costs!$B$7:$C$7</definedName>
    <definedName name="BExSI4R6BJRHRQC9AWQ19WPYBQDS" localSheetId="66" hidden="1">Functional [20]Costs!$B$7:$C$7</definedName>
    <definedName name="BExSI4R6BJRHRQC9AWQ19WPYBQDS" localSheetId="67" hidden="1">Functional [20]Costs!$B$7:$C$7</definedName>
    <definedName name="BExSI4R6BJRHRQC9AWQ19WPYBQDS" hidden="1">Functional [20]Costs!$B$7:$C$7</definedName>
    <definedName name="BExTUGQR5U2JKKM690XNDR2KSDO9" localSheetId="64" hidden="1">Functional [20]Costs!$B$14:$AC$317</definedName>
    <definedName name="BExTUGQR5U2JKKM690XNDR2KSDO9" localSheetId="65" hidden="1">Functional [20]Costs!$B$14:$AC$317</definedName>
    <definedName name="BExTUGQR5U2JKKM690XNDR2KSDO9" localSheetId="66" hidden="1">Functional [20]Costs!$B$14:$AC$317</definedName>
    <definedName name="BExTUGQR5U2JKKM690XNDR2KSDO9" localSheetId="67" hidden="1">Functional [20]Costs!$B$14:$AC$317</definedName>
    <definedName name="BExTUGQR5U2JKKM690XNDR2KSDO9" hidden="1">Functional [20]Costs!$B$14:$AC$317</definedName>
    <definedName name="BExTVC7NJZ78QFKT4X882RHJ46GJ" localSheetId="64" hidden="1">SEU Func [21]Area!$A$8:$B$8</definedName>
    <definedName name="BExTVC7NJZ78QFKT4X882RHJ46GJ" localSheetId="65" hidden="1">SEU Func [21]Area!$A$8:$B$8</definedName>
    <definedName name="BExTVC7NJZ78QFKT4X882RHJ46GJ" localSheetId="66" hidden="1">SEU Func [21]Area!$A$8:$B$8</definedName>
    <definedName name="BExTVC7NJZ78QFKT4X882RHJ46GJ" localSheetId="67" hidden="1">SEU Func [21]Area!$A$8:$B$8</definedName>
    <definedName name="BExTVC7NJZ78QFKT4X882RHJ46GJ" hidden="1">SEU Func [21]Area!$A$8:$B$8</definedName>
    <definedName name="BExTW1DUQNAQI9BU8SWL2ICM9MMF" localSheetId="64" hidden="1">SEU Func [21]Area!$A$9:$B$9</definedName>
    <definedName name="BExTW1DUQNAQI9BU8SWL2ICM9MMF" localSheetId="65" hidden="1">SEU Func [21]Area!$A$9:$B$9</definedName>
    <definedName name="BExTW1DUQNAQI9BU8SWL2ICM9MMF" localSheetId="66" hidden="1">SEU Func [21]Area!$A$9:$B$9</definedName>
    <definedName name="BExTW1DUQNAQI9BU8SWL2ICM9MMF" localSheetId="67" hidden="1">SEU Func [21]Area!$A$9:$B$9</definedName>
    <definedName name="BExTW1DUQNAQI9BU8SWL2ICM9MMF" hidden="1">SEU Func [21]Area!$A$9:$B$9</definedName>
    <definedName name="BExTW36RCD2KY1OEX83Q1U3Q7VEN" localSheetId="64" hidden="1">Functional [20]Costs!$B$11:$E$13</definedName>
    <definedName name="BExTW36RCD2KY1OEX83Q1U3Q7VEN" localSheetId="65" hidden="1">Functional [20]Costs!$B$11:$E$13</definedName>
    <definedName name="BExTW36RCD2KY1OEX83Q1U3Q7VEN" localSheetId="66" hidden="1">Functional [20]Costs!$B$11:$E$13</definedName>
    <definedName name="BExTW36RCD2KY1OEX83Q1U3Q7VEN" localSheetId="67" hidden="1">Functional [20]Costs!$B$11:$E$13</definedName>
    <definedName name="BExTW36RCD2KY1OEX83Q1U3Q7VEN" hidden="1">Functional [20]Costs!$B$11:$E$13</definedName>
    <definedName name="BExTWB4LY5OOB9M8R4ZRF0CDR8EK" localSheetId="64" hidden="1">Financial &amp; Non-[22]Financial!$B$186:$P$190</definedName>
    <definedName name="BExTWB4LY5OOB9M8R4ZRF0CDR8EK" localSheetId="65" hidden="1">Financial &amp; Non-[22]Financial!$B$186:$P$190</definedName>
    <definedName name="BExTWB4LY5OOB9M8R4ZRF0CDR8EK" localSheetId="66" hidden="1">Financial &amp; Non-[22]Financial!$B$186:$P$190</definedName>
    <definedName name="BExTWB4LY5OOB9M8R4ZRF0CDR8EK" localSheetId="67" hidden="1">Financial &amp; Non-[22]Financial!$B$186:$P$190</definedName>
    <definedName name="BExTWB4LY5OOB9M8R4ZRF0CDR8EK" hidden="1">Financial &amp; Non-[22]Financial!$B$186:$P$190</definedName>
    <definedName name="BExTWFX7M4DNJT01LA4G7CYKCU8O" hidden="1">#REF!</definedName>
    <definedName name="BExTWHVA529RIUNUTJC4YZRSYACS" localSheetId="64" hidden="1">Financial &amp; Non-[22]Financial!$H$14:$Q$105</definedName>
    <definedName name="BExTWHVA529RIUNUTJC4YZRSYACS" localSheetId="65" hidden="1">Financial &amp; Non-[22]Financial!$H$14:$Q$105</definedName>
    <definedName name="BExTWHVA529RIUNUTJC4YZRSYACS" localSheetId="66" hidden="1">Financial &amp; Non-[22]Financial!$H$14:$Q$105</definedName>
    <definedName name="BExTWHVA529RIUNUTJC4YZRSYACS" localSheetId="67" hidden="1">Financial &amp; Non-[22]Financial!$H$14:$Q$105</definedName>
    <definedName name="BExTWHVA529RIUNUTJC4YZRSYACS" hidden="1">Financial &amp; Non-[22]Financial!$H$14:$Q$105</definedName>
    <definedName name="BExTXCQM8ASRFIRTKNOR4PRO5OQI" localSheetId="64" hidden="1">Addn [19]Info!$B$11:$D$11</definedName>
    <definedName name="BExTXCQM8ASRFIRTKNOR4PRO5OQI" localSheetId="65" hidden="1">Addn [19]Info!$B$11:$D$11</definedName>
    <definedName name="BExTXCQM8ASRFIRTKNOR4PRO5OQI" localSheetId="66" hidden="1">Addn [19]Info!$B$11:$D$11</definedName>
    <definedName name="BExTXCQM8ASRFIRTKNOR4PRO5OQI" localSheetId="67" hidden="1">Addn [19]Info!$B$11:$D$11</definedName>
    <definedName name="BExTXCQM8ASRFIRTKNOR4PRO5OQI" hidden="1">Addn [19]Info!$B$11:$D$11</definedName>
    <definedName name="BExTXFL0HOBZ8ZB5R9T82PYHU5LD" localSheetId="64" hidden="1">Addn [19]Info!$B$100:$T$208</definedName>
    <definedName name="BExTXFL0HOBZ8ZB5R9T82PYHU5LD" localSheetId="65" hidden="1">Addn [19]Info!$B$100:$T$208</definedName>
    <definedName name="BExTXFL0HOBZ8ZB5R9T82PYHU5LD" localSheetId="66" hidden="1">Addn [19]Info!$B$100:$T$208</definedName>
    <definedName name="BExTXFL0HOBZ8ZB5R9T82PYHU5LD" localSheetId="67" hidden="1">Addn [19]Info!$B$100:$T$208</definedName>
    <definedName name="BExTXFL0HOBZ8ZB5R9T82PYHU5LD" hidden="1">Addn [19]Info!$B$100:$T$208</definedName>
    <definedName name="BExTXI4TZTK03PE88UETNDSY061P" localSheetId="64" hidden="1">SEU Func [21]Area!$A$21:$B$21</definedName>
    <definedName name="BExTXI4TZTK03PE88UETNDSY061P" localSheetId="65" hidden="1">SEU Func [21]Area!$A$21:$B$21</definedName>
    <definedName name="BExTXI4TZTK03PE88UETNDSY061P" localSheetId="66" hidden="1">SEU Func [21]Area!$A$21:$B$21</definedName>
    <definedName name="BExTXI4TZTK03PE88UETNDSY061P" localSheetId="67" hidden="1">SEU Func [21]Area!$A$21:$B$21</definedName>
    <definedName name="BExTXI4TZTK03PE88UETNDSY061P" hidden="1">SEU Func [21]Area!$A$21:$B$21</definedName>
    <definedName name="BExTXJS8SUGI8GKGKFEGIVUS6NL5" hidden="1">#REF!</definedName>
    <definedName name="BExTXLFIV4QC0KSIFAQHYBBHL6A7" localSheetId="64" hidden="1">Addn [19]Info!$B$217:$T$225</definedName>
    <definedName name="BExTXLFIV4QC0KSIFAQHYBBHL6A7" localSheetId="65" hidden="1">Addn [19]Info!$B$217:$T$225</definedName>
    <definedName name="BExTXLFIV4QC0KSIFAQHYBBHL6A7" localSheetId="66" hidden="1">Addn [19]Info!$B$217:$T$225</definedName>
    <definedName name="BExTXLFIV4QC0KSIFAQHYBBHL6A7" localSheetId="67" hidden="1">Addn [19]Info!$B$217:$T$225</definedName>
    <definedName name="BExTXLFIV4QC0KSIFAQHYBBHL6A7" hidden="1">Addn [19]Info!$B$217:$T$225</definedName>
    <definedName name="BExTXO9YLF9CAC6Q4BUNFXBAI1YL" localSheetId="64" hidden="1">Financial &amp; Non-[22]Financial!$B$225:$P$229</definedName>
    <definedName name="BExTXO9YLF9CAC6Q4BUNFXBAI1YL" localSheetId="65" hidden="1">Financial &amp; Non-[22]Financial!$B$225:$P$229</definedName>
    <definedName name="BExTXO9YLF9CAC6Q4BUNFXBAI1YL" localSheetId="66" hidden="1">Financial &amp; Non-[22]Financial!$B$225:$P$229</definedName>
    <definedName name="BExTXO9YLF9CAC6Q4BUNFXBAI1YL" localSheetId="67" hidden="1">Financial &amp; Non-[22]Financial!$B$225:$P$229</definedName>
    <definedName name="BExTXO9YLF9CAC6Q4BUNFXBAI1YL" hidden="1">Financial &amp; Non-[22]Financial!$B$225:$P$229</definedName>
    <definedName name="BExTXSX81QFMW6EWWTT4O5BUXE8O" localSheetId="64" hidden="1">SEU Func Area by [23]Driver!$A$14:$B$14</definedName>
    <definedName name="BExTXSX81QFMW6EWWTT4O5BUXE8O" localSheetId="65" hidden="1">SEU Func Area by [23]Driver!$A$14:$B$14</definedName>
    <definedName name="BExTXSX81QFMW6EWWTT4O5BUXE8O" localSheetId="66" hidden="1">SEU Func Area by [23]Driver!$A$14:$B$14</definedName>
    <definedName name="BExTXSX81QFMW6EWWTT4O5BUXE8O" localSheetId="67" hidden="1">SEU Func Area by [23]Driver!$A$14:$B$14</definedName>
    <definedName name="BExTXSX81QFMW6EWWTT4O5BUXE8O" hidden="1">SEU Func Area by [23]Driver!$A$14:$B$14</definedName>
    <definedName name="BExTY2D1TYFKUGMS9CNKOTKEUAUO" localSheetId="64" hidden="1">SEU Driver by Func [25]Comm!$A$11:$B$11</definedName>
    <definedName name="BExTY2D1TYFKUGMS9CNKOTKEUAUO" localSheetId="65" hidden="1">SEU Driver by Func [25]Comm!$A$11:$B$11</definedName>
    <definedName name="BExTY2D1TYFKUGMS9CNKOTKEUAUO" localSheetId="66" hidden="1">SEU Driver by Func [25]Comm!$A$11:$B$11</definedName>
    <definedName name="BExTY2D1TYFKUGMS9CNKOTKEUAUO" localSheetId="67" hidden="1">SEU Driver by Func [25]Comm!$A$11:$B$11</definedName>
    <definedName name="BExTY2D1TYFKUGMS9CNKOTKEUAUO" hidden="1">SEU Driver by Func [25]Comm!$A$11:$B$11</definedName>
    <definedName name="BExTY8IBOV0WBKWN39KNO05GJANV" localSheetId="64" hidden="1">Addn [19]Info!$B$3</definedName>
    <definedName name="BExTY8IBOV0WBKWN39KNO05GJANV" localSheetId="65" hidden="1">Addn [19]Info!$B$3</definedName>
    <definedName name="BExTY8IBOV0WBKWN39KNO05GJANV" localSheetId="66" hidden="1">Addn [19]Info!$B$3</definedName>
    <definedName name="BExTY8IBOV0WBKWN39KNO05GJANV" localSheetId="67" hidden="1">Addn [19]Info!$B$3</definedName>
    <definedName name="BExTY8IBOV0WBKWN39KNO05GJANV" hidden="1">Addn [19]Info!$B$3</definedName>
    <definedName name="BExTYSL89HCHPV90LUSU3GFH5JUK" localSheetId="64" hidden="1">SEU Func [21]Area!$D$9:$E$9</definedName>
    <definedName name="BExTYSL89HCHPV90LUSU3GFH5JUK" localSheetId="65" hidden="1">SEU Func [21]Area!$D$9:$E$9</definedName>
    <definedName name="BExTYSL89HCHPV90LUSU3GFH5JUK" localSheetId="66" hidden="1">SEU Func [21]Area!$D$9:$E$9</definedName>
    <definedName name="BExTYSL89HCHPV90LUSU3GFH5JUK" localSheetId="67" hidden="1">SEU Func [21]Area!$D$9:$E$9</definedName>
    <definedName name="BExTYSL89HCHPV90LUSU3GFH5JUK" hidden="1">SEU Func [21]Area!$D$9:$E$9</definedName>
    <definedName name="BExTYTSE5DS5GVCLLE99W0UOASUK" localSheetId="64" hidden="1">Addn [19]Info!$B$38:$T$71</definedName>
    <definedName name="BExTYTSE5DS5GVCLLE99W0UOASUK" localSheetId="65" hidden="1">Addn [19]Info!$B$38:$T$71</definedName>
    <definedName name="BExTYTSE5DS5GVCLLE99W0UOASUK" localSheetId="66" hidden="1">Addn [19]Info!$B$38:$T$71</definedName>
    <definedName name="BExTYTSE5DS5GVCLLE99W0UOASUK" localSheetId="67" hidden="1">Addn [19]Info!$B$38:$T$71</definedName>
    <definedName name="BExTYTSE5DS5GVCLLE99W0UOASUK" hidden="1">Addn [19]Info!$B$38:$T$71</definedName>
    <definedName name="BExTYZS5UD8M7HDR9E0PODKMBZXD" localSheetId="64" hidden="1">Financial &amp; Non-[22]Financial!$B$8:$C$9</definedName>
    <definedName name="BExTYZS5UD8M7HDR9E0PODKMBZXD" localSheetId="65" hidden="1">Financial &amp; Non-[22]Financial!$B$8:$C$9</definedName>
    <definedName name="BExTYZS5UD8M7HDR9E0PODKMBZXD" localSheetId="66" hidden="1">Financial &amp; Non-[22]Financial!$B$8:$C$9</definedName>
    <definedName name="BExTYZS5UD8M7HDR9E0PODKMBZXD" localSheetId="67" hidden="1">Financial &amp; Non-[22]Financial!$B$8:$C$9</definedName>
    <definedName name="BExTYZS5UD8M7HDR9E0PODKMBZXD" hidden="1">Financial &amp; Non-[22]Financial!$B$8:$C$9</definedName>
    <definedName name="BExTZ6TNMOJ5PDJENKQE96SFGV3P" localSheetId="64" hidden="1">Functional [20]Costs!$B$8:$C$9</definedName>
    <definedName name="BExTZ6TNMOJ5PDJENKQE96SFGV3P" localSheetId="65" hidden="1">Functional [20]Costs!$B$8:$C$9</definedName>
    <definedName name="BExTZ6TNMOJ5PDJENKQE96SFGV3P" localSheetId="66" hidden="1">Functional [20]Costs!$B$8:$C$9</definedName>
    <definedName name="BExTZ6TNMOJ5PDJENKQE96SFGV3P" localSheetId="67" hidden="1">Functional [20]Costs!$B$8:$C$9</definedName>
    <definedName name="BExTZ6TNMOJ5PDJENKQE96SFGV3P" hidden="1">Functional [20]Costs!$B$8:$C$9</definedName>
    <definedName name="BExTZ9YUXERFPLEVBN6UFJC30OST" localSheetId="64" hidden="1">Addn [19]Info!$B$100:$T$208</definedName>
    <definedName name="BExTZ9YUXERFPLEVBN6UFJC30OST" localSheetId="65" hidden="1">Addn [19]Info!$B$100:$T$208</definedName>
    <definedName name="BExTZ9YUXERFPLEVBN6UFJC30OST" localSheetId="66" hidden="1">Addn [19]Info!$B$100:$T$208</definedName>
    <definedName name="BExTZ9YUXERFPLEVBN6UFJC30OST" localSheetId="67" hidden="1">Addn [19]Info!$B$100:$T$208</definedName>
    <definedName name="BExTZ9YUXERFPLEVBN6UFJC30OST" hidden="1">Addn [19]Info!$B$100:$T$208</definedName>
    <definedName name="BExTZEWYX1YUP70BVYTBFGUX1SQE" localSheetId="64" hidden="1">SEU Driver by Func [25]Comm!$A$12:$B$12</definedName>
    <definedName name="BExTZEWYX1YUP70BVYTBFGUX1SQE" localSheetId="65" hidden="1">SEU Driver by Func [25]Comm!$A$12:$B$12</definedName>
    <definedName name="BExTZEWYX1YUP70BVYTBFGUX1SQE" localSheetId="66" hidden="1">SEU Driver by Func [25]Comm!$A$12:$B$12</definedName>
    <definedName name="BExTZEWYX1YUP70BVYTBFGUX1SQE" localSheetId="67" hidden="1">SEU Driver by Func [25]Comm!$A$12:$B$12</definedName>
    <definedName name="BExTZEWYX1YUP70BVYTBFGUX1SQE" hidden="1">SEU Driver by Func [25]Comm!$A$12:$B$12</definedName>
    <definedName name="BExU084V35HGS6L43SZTIDZFNNC1" hidden="1">#REF!</definedName>
    <definedName name="BExU0L0SX2FA3UOSERNA0FM3PEIH" localSheetId="64" hidden="1">Addn [19]Info!$B$27:$T$38</definedName>
    <definedName name="BExU0L0SX2FA3UOSERNA0FM3PEIH" localSheetId="65" hidden="1">Addn [19]Info!$B$27:$T$38</definedName>
    <definedName name="BExU0L0SX2FA3UOSERNA0FM3PEIH" localSheetId="66" hidden="1">Addn [19]Info!$B$27:$T$38</definedName>
    <definedName name="BExU0L0SX2FA3UOSERNA0FM3PEIH" localSheetId="67" hidden="1">Addn [19]Info!$B$27:$T$38</definedName>
    <definedName name="BExU0L0SX2FA3UOSERNA0FM3PEIH" hidden="1">Addn [19]Info!$B$27:$T$38</definedName>
    <definedName name="BExU0Q4A10ERSVP7SWJI6U9PO2NP" localSheetId="64" hidden="1">Functional [20]Costs!$G$10:$G$11</definedName>
    <definedName name="BExU0Q4A10ERSVP7SWJI6U9PO2NP" localSheetId="65" hidden="1">Functional [20]Costs!$G$10:$G$11</definedName>
    <definedName name="BExU0Q4A10ERSVP7SWJI6U9PO2NP" localSheetId="66" hidden="1">Functional [20]Costs!$G$10:$G$11</definedName>
    <definedName name="BExU0Q4A10ERSVP7SWJI6U9PO2NP" localSheetId="67" hidden="1">Functional [20]Costs!$G$10:$G$11</definedName>
    <definedName name="BExU0Q4A10ERSVP7SWJI6U9PO2NP" hidden="1">Functional [20]Costs!$G$10:$G$11</definedName>
    <definedName name="BExU0S2G1O4WXMP72CEDPOXI142J" localSheetId="64" hidden="1">Functional [20]Costs!$F$10:$F$11</definedName>
    <definedName name="BExU0S2G1O4WXMP72CEDPOXI142J" localSheetId="65" hidden="1">Functional [20]Costs!$F$10:$F$11</definedName>
    <definedName name="BExU0S2G1O4WXMP72CEDPOXI142J" localSheetId="66" hidden="1">Functional [20]Costs!$F$10:$F$11</definedName>
    <definedName name="BExU0S2G1O4WXMP72CEDPOXI142J" localSheetId="67" hidden="1">Functional [20]Costs!$F$10:$F$11</definedName>
    <definedName name="BExU0S2G1O4WXMP72CEDPOXI142J" hidden="1">Functional [20]Costs!$F$10:$F$11</definedName>
    <definedName name="BExU1D71KFUC0C17OR6QOTK3HJJE" hidden="1">#REF!</definedName>
    <definedName name="BExU1JHM6ANRZOKY36E119FJC4EE" localSheetId="64" hidden="1">SEU Func [21]Area!$A$31:$A$32</definedName>
    <definedName name="BExU1JHM6ANRZOKY36E119FJC4EE" localSheetId="65" hidden="1">SEU Func [21]Area!$A$31:$A$32</definedName>
    <definedName name="BExU1JHM6ANRZOKY36E119FJC4EE" localSheetId="66" hidden="1">SEU Func [21]Area!$A$31:$A$32</definedName>
    <definedName name="BExU1JHM6ANRZOKY36E119FJC4EE" localSheetId="67" hidden="1">SEU Func [21]Area!$A$31:$A$32</definedName>
    <definedName name="BExU1JHM6ANRZOKY36E119FJC4EE" hidden="1">SEU Func [21]Area!$A$31:$A$32</definedName>
    <definedName name="BExU1MXNQJK6TLTPYNJSJE001XMZ" localSheetId="64" hidden="1">Addn [19]Info!$B$27:$T$38</definedName>
    <definedName name="BExU1MXNQJK6TLTPYNJSJE001XMZ" localSheetId="65" hidden="1">Addn [19]Info!$B$27:$T$38</definedName>
    <definedName name="BExU1MXNQJK6TLTPYNJSJE001XMZ" localSheetId="66" hidden="1">Addn [19]Info!$B$27:$T$38</definedName>
    <definedName name="BExU1MXNQJK6TLTPYNJSJE001XMZ" localSheetId="67" hidden="1">Addn [19]Info!$B$27:$T$38</definedName>
    <definedName name="BExU1MXNQJK6TLTPYNJSJE001XMZ" hidden="1">Addn [19]Info!$B$27:$T$38</definedName>
    <definedName name="BExU1UA1UGIHTJX2JD11TYO928EW" localSheetId="64" hidden="1">Functional [20]Costs!$B$8:$C$9</definedName>
    <definedName name="BExU1UA1UGIHTJX2JD11TYO928EW" localSheetId="65" hidden="1">Functional [20]Costs!$B$8:$C$9</definedName>
    <definedName name="BExU1UA1UGIHTJX2JD11TYO928EW" localSheetId="66" hidden="1">Functional [20]Costs!$B$8:$C$9</definedName>
    <definedName name="BExU1UA1UGIHTJX2JD11TYO928EW" localSheetId="67" hidden="1">Functional [20]Costs!$B$8:$C$9</definedName>
    <definedName name="BExU1UA1UGIHTJX2JD11TYO928EW" hidden="1">Functional [20]Costs!$B$8:$C$9</definedName>
    <definedName name="BExU28NRZOCQA8U63F8AUJ1Y7FK3" localSheetId="64" hidden="1">SEU Driver by Func [25]Comm!$A$14:$B$14</definedName>
    <definedName name="BExU28NRZOCQA8U63F8AUJ1Y7FK3" localSheetId="65" hidden="1">SEU Driver by Func [25]Comm!$A$14:$B$14</definedName>
    <definedName name="BExU28NRZOCQA8U63F8AUJ1Y7FK3" localSheetId="66" hidden="1">SEU Driver by Func [25]Comm!$A$14:$B$14</definedName>
    <definedName name="BExU28NRZOCQA8U63F8AUJ1Y7FK3" localSheetId="67" hidden="1">SEU Driver by Func [25]Comm!$A$14:$B$14</definedName>
    <definedName name="BExU28NRZOCQA8U63F8AUJ1Y7FK3" hidden="1">SEU Driver by Func [25]Comm!$A$14:$B$14</definedName>
    <definedName name="BExU2DWP55J27AU8B8CKOGIVB781" localSheetId="64" hidden="1">Financial &amp; Non-[22]Financial!$B$186:$P$190</definedName>
    <definedName name="BExU2DWP55J27AU8B8CKOGIVB781" localSheetId="65" hidden="1">Financial &amp; Non-[22]Financial!$B$186:$P$190</definedName>
    <definedName name="BExU2DWP55J27AU8B8CKOGIVB781" localSheetId="66" hidden="1">Financial &amp; Non-[22]Financial!$B$186:$P$190</definedName>
    <definedName name="BExU2DWP55J27AU8B8CKOGIVB781" localSheetId="67" hidden="1">Financial &amp; Non-[22]Financial!$B$186:$P$190</definedName>
    <definedName name="BExU2DWP55J27AU8B8CKOGIVB781" hidden="1">Financial &amp; Non-[22]Financial!$B$186:$P$190</definedName>
    <definedName name="BExU2DWP9UIV3GEL4Y02T4MV2ORF" localSheetId="64" hidden="1">SCG Func [21]Area!$D$13:$E$13</definedName>
    <definedName name="BExU2DWP9UIV3GEL4Y02T4MV2ORF" localSheetId="65" hidden="1">SCG Func [21]Area!$D$13:$E$13</definedName>
    <definedName name="BExU2DWP9UIV3GEL4Y02T4MV2ORF" localSheetId="66" hidden="1">SCG Func [21]Area!$D$13:$E$13</definedName>
    <definedName name="BExU2DWP9UIV3GEL4Y02T4MV2ORF" localSheetId="67" hidden="1">SCG Func [21]Area!$D$13:$E$13</definedName>
    <definedName name="BExU2DWP9UIV3GEL4Y02T4MV2ORF" hidden="1">SCG Func [21]Area!$D$13:$E$13</definedName>
    <definedName name="BExU2F3W26ICAF3HJW9RPFGOKBR0" localSheetId="64" hidden="1">SEU Func [21]Area!$D$6:$E$6</definedName>
    <definedName name="BExU2F3W26ICAF3HJW9RPFGOKBR0" localSheetId="65" hidden="1">SEU Func [21]Area!$D$6:$E$6</definedName>
    <definedName name="BExU2F3W26ICAF3HJW9RPFGOKBR0" localSheetId="66" hidden="1">SEU Func [21]Area!$D$6:$E$6</definedName>
    <definedName name="BExU2F3W26ICAF3HJW9RPFGOKBR0" localSheetId="67" hidden="1">SEU Func [21]Area!$D$6:$E$6</definedName>
    <definedName name="BExU2F3W26ICAF3HJW9RPFGOKBR0" hidden="1">SEU Func [21]Area!$D$6:$E$6</definedName>
    <definedName name="BExU2GB0KSJB3AT77LPHCUOU5GGE" localSheetId="64" hidden="1">Addn [19]Info!$B$11:$E$13</definedName>
    <definedName name="BExU2GB0KSJB3AT77LPHCUOU5GGE" localSheetId="65" hidden="1">Addn [19]Info!$B$11:$E$13</definedName>
    <definedName name="BExU2GB0KSJB3AT77LPHCUOU5GGE" localSheetId="66" hidden="1">Addn [19]Info!$B$11:$E$13</definedName>
    <definedName name="BExU2GB0KSJB3AT77LPHCUOU5GGE" localSheetId="67" hidden="1">Addn [19]Info!$B$11:$E$13</definedName>
    <definedName name="BExU2GB0KSJB3AT77LPHCUOU5GGE" hidden="1">Addn [19]Info!$B$11:$E$13</definedName>
    <definedName name="BExU2J03V3XKK7J5ZX79DJ0LWT66" localSheetId="64" hidden="1">Addn [19]Info!$B$3</definedName>
    <definedName name="BExU2J03V3XKK7J5ZX79DJ0LWT66" localSheetId="65" hidden="1">Addn [19]Info!$B$3</definedName>
    <definedName name="BExU2J03V3XKK7J5ZX79DJ0LWT66" localSheetId="66" hidden="1">Addn [19]Info!$B$3</definedName>
    <definedName name="BExU2J03V3XKK7J5ZX79DJ0LWT66" localSheetId="67" hidden="1">Addn [19]Info!$B$3</definedName>
    <definedName name="BExU2J03V3XKK7J5ZX79DJ0LWT66" hidden="1">Addn [19]Info!$B$3</definedName>
    <definedName name="BExU2KY5O8EK97N17EDEE7A1FHP9" localSheetId="64" hidden="1">Addn [19]Info!$B$7:$C$7</definedName>
    <definedName name="BExU2KY5O8EK97N17EDEE7A1FHP9" localSheetId="65" hidden="1">Addn [19]Info!$B$7:$C$7</definedName>
    <definedName name="BExU2KY5O8EK97N17EDEE7A1FHP9" localSheetId="66" hidden="1">Addn [19]Info!$B$7:$C$7</definedName>
    <definedName name="BExU2KY5O8EK97N17EDEE7A1FHP9" localSheetId="67" hidden="1">Addn [19]Info!$B$7:$C$7</definedName>
    <definedName name="BExU2KY5O8EK97N17EDEE7A1FHP9" hidden="1">Addn [19]Info!$B$7:$C$7</definedName>
    <definedName name="BExU31L47ZK7KE115K9FAOPVEQGD" hidden="1">#REF!</definedName>
    <definedName name="BExU3OT6VDS1Z4SCQYLJ3LJM2PR0" localSheetId="64" hidden="1">Addn [19]Info!$B$14</definedName>
    <definedName name="BExU3OT6VDS1Z4SCQYLJ3LJM2PR0" localSheetId="65" hidden="1">Addn [19]Info!$B$14</definedName>
    <definedName name="BExU3OT6VDS1Z4SCQYLJ3LJM2PR0" localSheetId="66" hidden="1">Addn [19]Info!$B$14</definedName>
    <definedName name="BExU3OT6VDS1Z4SCQYLJ3LJM2PR0" localSheetId="67" hidden="1">Addn [19]Info!$B$14</definedName>
    <definedName name="BExU3OT6VDS1Z4SCQYLJ3LJM2PR0" hidden="1">Addn [19]Info!$B$14</definedName>
    <definedName name="BExU3UYBXUBGYEE98K4TRVKL7FUB" localSheetId="64" hidden="1">SEU Func [21]Area!$A$5:$B$5</definedName>
    <definedName name="BExU3UYBXUBGYEE98K4TRVKL7FUB" localSheetId="65" hidden="1">SEU Func [21]Area!$A$5:$B$5</definedName>
    <definedName name="BExU3UYBXUBGYEE98K4TRVKL7FUB" localSheetId="66" hidden="1">SEU Func [21]Area!$A$5:$B$5</definedName>
    <definedName name="BExU3UYBXUBGYEE98K4TRVKL7FUB" localSheetId="67" hidden="1">SEU Func [21]Area!$A$5:$B$5</definedName>
    <definedName name="BExU3UYBXUBGYEE98K4TRVKL7FUB" hidden="1">SEU Func [21]Area!$A$5:$B$5</definedName>
    <definedName name="BExU43CFUF0V3VK8GVI1Y949580S" hidden="1">#REF!</definedName>
    <definedName name="BExU56LU0ARL1LXF13CWGDIA0IN2" localSheetId="64" hidden="1">SEU Func [21]Area!$A$20:$B$20</definedName>
    <definedName name="BExU56LU0ARL1LXF13CWGDIA0IN2" localSheetId="65" hidden="1">SEU Func [21]Area!$A$20:$B$20</definedName>
    <definedName name="BExU56LU0ARL1LXF13CWGDIA0IN2" localSheetId="66" hidden="1">SEU Func [21]Area!$A$20:$B$20</definedName>
    <definedName name="BExU56LU0ARL1LXF13CWGDIA0IN2" localSheetId="67" hidden="1">SEU Func [21]Area!$A$20:$B$20</definedName>
    <definedName name="BExU56LU0ARL1LXF13CWGDIA0IN2" hidden="1">SEU Func [21]Area!$A$20:$B$20</definedName>
    <definedName name="BExU5D78KSITYXG7VXZWPLK5G4N1" localSheetId="64" hidden="1">SEU Func Comm by [23]Driver!$D$10:$E$10</definedName>
    <definedName name="BExU5D78KSITYXG7VXZWPLK5G4N1" localSheetId="65" hidden="1">SEU Func Comm by [23]Driver!$D$10:$E$10</definedName>
    <definedName name="BExU5D78KSITYXG7VXZWPLK5G4N1" localSheetId="66" hidden="1">SEU Func Comm by [23]Driver!$D$10:$E$10</definedName>
    <definedName name="BExU5D78KSITYXG7VXZWPLK5G4N1" localSheetId="67" hidden="1">SEU Func Comm by [23]Driver!$D$10:$E$10</definedName>
    <definedName name="BExU5D78KSITYXG7VXZWPLK5G4N1" hidden="1">SEU Func Comm by [23]Driver!$D$10:$E$10</definedName>
    <definedName name="BExU6ENRRF42I7NS6GD7E2BA0239" localSheetId="64" hidden="1">SEU Driver by Func [21]Area!$D$10:$E$10</definedName>
    <definedName name="BExU6ENRRF42I7NS6GD7E2BA0239" localSheetId="65" hidden="1">SEU Driver by Func [21]Area!$D$10:$E$10</definedName>
    <definedName name="BExU6ENRRF42I7NS6GD7E2BA0239" localSheetId="66" hidden="1">SEU Driver by Func [21]Area!$D$10:$E$10</definedName>
    <definedName name="BExU6ENRRF42I7NS6GD7E2BA0239" localSheetId="67" hidden="1">SEU Driver by Func [21]Area!$D$10:$E$10</definedName>
    <definedName name="BExU6ENRRF42I7NS6GD7E2BA0239" hidden="1">SEU Driver by Func [21]Area!$D$10:$E$10</definedName>
    <definedName name="BExU6V57YFEF7IX53EO6FG5WUSPF" localSheetId="64" hidden="1">Addn [19]Info!$G$11:$G$12</definedName>
    <definedName name="BExU6V57YFEF7IX53EO6FG5WUSPF" localSheetId="65" hidden="1">Addn [19]Info!$G$11:$G$12</definedName>
    <definedName name="BExU6V57YFEF7IX53EO6FG5WUSPF" localSheetId="66" hidden="1">Addn [19]Info!$G$11:$G$12</definedName>
    <definedName name="BExU6V57YFEF7IX53EO6FG5WUSPF" localSheetId="67" hidden="1">Addn [19]Info!$G$11:$G$12</definedName>
    <definedName name="BExU6V57YFEF7IX53EO6FG5WUSPF" hidden="1">Addn [19]Info!$G$11:$G$12</definedName>
    <definedName name="BExU77QEPM7B7KZQXMTBVY6WPI9N" localSheetId="64" hidden="1">Addn [19]Info!$B$39:$T$72</definedName>
    <definedName name="BExU77QEPM7B7KZQXMTBVY6WPI9N" localSheetId="65" hidden="1">Addn [19]Info!$B$39:$T$72</definedName>
    <definedName name="BExU77QEPM7B7KZQXMTBVY6WPI9N" localSheetId="66" hidden="1">Addn [19]Info!$B$39:$T$72</definedName>
    <definedName name="BExU77QEPM7B7KZQXMTBVY6WPI9N" localSheetId="67" hidden="1">Addn [19]Info!$B$39:$T$72</definedName>
    <definedName name="BExU77QEPM7B7KZQXMTBVY6WPI9N" hidden="1">Addn [19]Info!$B$39:$T$72</definedName>
    <definedName name="BExU7DA1VML3K8MECQFN7LISYU1X" localSheetId="64" hidden="1">'Order 864-4'!sdge Func [21]Area!$A$16:$B$16</definedName>
    <definedName name="BExU7DA1VML3K8MECQFN7LISYU1X" localSheetId="65" hidden="1">'Order 864-4'!sdge Func [21]Area!$A$16:$B$16</definedName>
    <definedName name="BExU7DA1VML3K8MECQFN7LISYU1X" localSheetId="66" hidden="1">'Order 864-4'!sdge Func [21]Area!$A$16:$B$16</definedName>
    <definedName name="BExU7DA1VML3K8MECQFN7LISYU1X" localSheetId="67" hidden="1">'Order 864-4'!sdge Func [21]Area!$A$16:$B$16</definedName>
    <definedName name="BExU7DA1VML3K8MECQFN7LISYU1X" hidden="1">'Order 864-4'!sdge Func [21]Area!$A$16:$B$16</definedName>
    <definedName name="BExU7QM3TKX82E55OPIJYI4ORP5C" localSheetId="64" hidden="1">SEU Driver [24]Cd!$A$7:$B$7</definedName>
    <definedName name="BExU7QM3TKX82E55OPIJYI4ORP5C" localSheetId="65" hidden="1">SEU Driver [24]Cd!$A$7:$B$7</definedName>
    <definedName name="BExU7QM3TKX82E55OPIJYI4ORP5C" localSheetId="66" hidden="1">SEU Driver [24]Cd!$A$7:$B$7</definedName>
    <definedName name="BExU7QM3TKX82E55OPIJYI4ORP5C" localSheetId="67" hidden="1">SEU Driver [24]Cd!$A$7:$B$7</definedName>
    <definedName name="BExU7QM3TKX82E55OPIJYI4ORP5C" hidden="1">SEU Driver [24]Cd!$A$7:$B$7</definedName>
    <definedName name="BExU7TM1QUXVHZ7XMK0634JNVF0L" localSheetId="64" hidden="1">Addn [19]Info!$B$4:$B$5</definedName>
    <definedName name="BExU7TM1QUXVHZ7XMK0634JNVF0L" localSheetId="65" hidden="1">Addn [19]Info!$B$4:$B$5</definedName>
    <definedName name="BExU7TM1QUXVHZ7XMK0634JNVF0L" localSheetId="66" hidden="1">Addn [19]Info!$B$4:$B$5</definedName>
    <definedName name="BExU7TM1QUXVHZ7XMK0634JNVF0L" localSheetId="67" hidden="1">Addn [19]Info!$B$4:$B$5</definedName>
    <definedName name="BExU7TM1QUXVHZ7XMK0634JNVF0L" hidden="1">Addn [19]Info!$B$4:$B$5</definedName>
    <definedName name="BExU8OMN749NYEAOHVZEJ8P8DMPH" localSheetId="64" hidden="1">SCG Func [21]Area!$A$16:$B$16</definedName>
    <definedName name="BExU8OMN749NYEAOHVZEJ8P8DMPH" localSheetId="65" hidden="1">SCG Func [21]Area!$A$16:$B$16</definedName>
    <definedName name="BExU8OMN749NYEAOHVZEJ8P8DMPH" localSheetId="66" hidden="1">SCG Func [21]Area!$A$16:$B$16</definedName>
    <definedName name="BExU8OMN749NYEAOHVZEJ8P8DMPH" localSheetId="67" hidden="1">SCG Func [21]Area!$A$16:$B$16</definedName>
    <definedName name="BExU8OMN749NYEAOHVZEJ8P8DMPH" hidden="1">SCG Func [21]Area!$A$16:$B$16</definedName>
    <definedName name="BExU9NP18YOLSAUDJSCMGUB5Z118" localSheetId="64" hidden="1">Financial &amp; Non-[22]Financial!$B$135:$P$183</definedName>
    <definedName name="BExU9NP18YOLSAUDJSCMGUB5Z118" localSheetId="65" hidden="1">Financial &amp; Non-[22]Financial!$B$135:$P$183</definedName>
    <definedName name="BExU9NP18YOLSAUDJSCMGUB5Z118" localSheetId="66" hidden="1">Financial &amp; Non-[22]Financial!$B$135:$P$183</definedName>
    <definedName name="BExU9NP18YOLSAUDJSCMGUB5Z118" localSheetId="67" hidden="1">Financial &amp; Non-[22]Financial!$B$135:$P$183</definedName>
    <definedName name="BExU9NP18YOLSAUDJSCMGUB5Z118" hidden="1">Financial &amp; Non-[22]Financial!$B$135:$P$183</definedName>
    <definedName name="BExUAEINE7CLGS8QF9K19THYYNAW" localSheetId="64" hidden="1">Addn [19]Info!$B$14:$T$27</definedName>
    <definedName name="BExUAEINE7CLGS8QF9K19THYYNAW" localSheetId="65" hidden="1">Addn [19]Info!$B$14:$T$27</definedName>
    <definedName name="BExUAEINE7CLGS8QF9K19THYYNAW" localSheetId="66" hidden="1">Addn [19]Info!$B$14:$T$27</definedName>
    <definedName name="BExUAEINE7CLGS8QF9K19THYYNAW" localSheetId="67" hidden="1">Addn [19]Info!$B$14:$T$27</definedName>
    <definedName name="BExUAEINE7CLGS8QF9K19THYYNAW" hidden="1">Addn [19]Info!$B$14:$T$27</definedName>
    <definedName name="BExUAJM318DD50UGPK19FVC5IXPH" localSheetId="64" hidden="1">SEU Driver by Func [21]Area!$A$6:$B$6</definedName>
    <definedName name="BExUAJM318DD50UGPK19FVC5IXPH" localSheetId="65" hidden="1">SEU Driver by Func [21]Area!$A$6:$B$6</definedName>
    <definedName name="BExUAJM318DD50UGPK19FVC5IXPH" localSheetId="66" hidden="1">SEU Driver by Func [21]Area!$A$6:$B$6</definedName>
    <definedName name="BExUAJM318DD50UGPK19FVC5IXPH" localSheetId="67" hidden="1">SEU Driver by Func [21]Area!$A$6:$B$6</definedName>
    <definedName name="BExUAJM318DD50UGPK19FVC5IXPH" hidden="1">SEU Driver by Func [21]Area!$A$6:$B$6</definedName>
    <definedName name="BExUAK7MK6RBQT5QZEERWMC3TKOK" hidden="1">#REF!</definedName>
    <definedName name="BExUBMQ291WKF53PLYYX5DET9GEY" localSheetId="64" hidden="1">Addn [19]Info!$B$7:$C$7</definedName>
    <definedName name="BExUBMQ291WKF53PLYYX5DET9GEY" localSheetId="65" hidden="1">Addn [19]Info!$B$7:$C$7</definedName>
    <definedName name="BExUBMQ291WKF53PLYYX5DET9GEY" localSheetId="66" hidden="1">Addn [19]Info!$B$7:$C$7</definedName>
    <definedName name="BExUBMQ291WKF53PLYYX5DET9GEY" localSheetId="67" hidden="1">Addn [19]Info!$B$7:$C$7</definedName>
    <definedName name="BExUBMQ291WKF53PLYYX5DET9GEY" hidden="1">Addn [19]Info!$B$7:$C$7</definedName>
    <definedName name="BExUBPKGJ2HZG9P75M6T3ET52BNI" localSheetId="64" hidden="1">Financial &amp; Non-[22]Financial!$B$186:$P$190</definedName>
    <definedName name="BExUBPKGJ2HZG9P75M6T3ET52BNI" localSheetId="65" hidden="1">Financial &amp; Non-[22]Financial!$B$186:$P$190</definedName>
    <definedName name="BExUBPKGJ2HZG9P75M6T3ET52BNI" localSheetId="66" hidden="1">Financial &amp; Non-[22]Financial!$B$186:$P$190</definedName>
    <definedName name="BExUBPKGJ2HZG9P75M6T3ET52BNI" localSheetId="67" hidden="1">Financial &amp; Non-[22]Financial!$B$186:$P$190</definedName>
    <definedName name="BExUBPKGJ2HZG9P75M6T3ET52BNI" hidden="1">Financial &amp; Non-[22]Financial!$B$186:$P$190</definedName>
    <definedName name="BExUC20BWOTFQRDYY9IQ2FW6VB71" hidden="1">#REF!</definedName>
    <definedName name="BExUCJOV56HL5GHC911I59CMVU3Y" localSheetId="64" hidden="1">Addn [19]Info!$B$13:$T$26</definedName>
    <definedName name="BExUCJOV56HL5GHC911I59CMVU3Y" localSheetId="65" hidden="1">Addn [19]Info!$B$13:$T$26</definedName>
    <definedName name="BExUCJOV56HL5GHC911I59CMVU3Y" localSheetId="66" hidden="1">Addn [19]Info!$B$13:$T$26</definedName>
    <definedName name="BExUCJOV56HL5GHC911I59CMVU3Y" localSheetId="67" hidden="1">Addn [19]Info!$B$13:$T$26</definedName>
    <definedName name="BExUCJOV56HL5GHC911I59CMVU3Y" hidden="1">Addn [19]Info!$B$13:$T$26</definedName>
    <definedName name="BExUCXBQTG7WOKZJK4UA33YGMSAL" localSheetId="64" hidden="1">Addn [19]Info!$B$78:$T$100</definedName>
    <definedName name="BExUCXBQTG7WOKZJK4UA33YGMSAL" localSheetId="65" hidden="1">Addn [19]Info!$B$78:$T$100</definedName>
    <definedName name="BExUCXBQTG7WOKZJK4UA33YGMSAL" localSheetId="66" hidden="1">Addn [19]Info!$B$78:$T$100</definedName>
    <definedName name="BExUCXBQTG7WOKZJK4UA33YGMSAL" localSheetId="67" hidden="1">Addn [19]Info!$B$78:$T$100</definedName>
    <definedName name="BExUCXBQTG7WOKZJK4UA33YGMSAL" hidden="1">Addn [19]Info!$B$78:$T$100</definedName>
    <definedName name="BExUD77T5KGV1KMCMJKLTUEIUBOT" hidden="1">#REF!</definedName>
    <definedName name="BExUDHENQG3NPBADHSVALH1OMEQS" localSheetId="64" hidden="1">Addn [19]Info!$B$27:$T$38</definedName>
    <definedName name="BExUDHENQG3NPBADHSVALH1OMEQS" localSheetId="65" hidden="1">Addn [19]Info!$B$27:$T$38</definedName>
    <definedName name="BExUDHENQG3NPBADHSVALH1OMEQS" localSheetId="66" hidden="1">Addn [19]Info!$B$27:$T$38</definedName>
    <definedName name="BExUDHENQG3NPBADHSVALH1OMEQS" localSheetId="67" hidden="1">Addn [19]Info!$B$27:$T$38</definedName>
    <definedName name="BExUDHENQG3NPBADHSVALH1OMEQS" hidden="1">Addn [19]Info!$B$27:$T$38</definedName>
    <definedName name="BExVQLKII6YMTL20HLVTBTSXKPRG" localSheetId="64" hidden="1">SEU Func [21]Area!$A$7:$B$7</definedName>
    <definedName name="BExVQLKII6YMTL20HLVTBTSXKPRG" localSheetId="65" hidden="1">SEU Func [21]Area!$A$7:$B$7</definedName>
    <definedName name="BExVQLKII6YMTL20HLVTBTSXKPRG" localSheetId="66" hidden="1">SEU Func [21]Area!$A$7:$B$7</definedName>
    <definedName name="BExVQLKII6YMTL20HLVTBTSXKPRG" localSheetId="67" hidden="1">SEU Func [21]Area!$A$7:$B$7</definedName>
    <definedName name="BExVQLKII6YMTL20HLVTBTSXKPRG" hidden="1">SEU Func [21]Area!$A$7:$B$7</definedName>
    <definedName name="BExVR1GBDWIUZT0CFSN1CU5XTQHZ" localSheetId="64" hidden="1">SEU Driver [24]Cd!$A$5:$B$5</definedName>
    <definedName name="BExVR1GBDWIUZT0CFSN1CU5XTQHZ" localSheetId="65" hidden="1">SEU Driver [24]Cd!$A$5:$B$5</definedName>
    <definedName name="BExVR1GBDWIUZT0CFSN1CU5XTQHZ" localSheetId="66" hidden="1">SEU Driver [24]Cd!$A$5:$B$5</definedName>
    <definedName name="BExVR1GBDWIUZT0CFSN1CU5XTQHZ" localSheetId="67" hidden="1">SEU Driver [24]Cd!$A$5:$B$5</definedName>
    <definedName name="BExVR1GBDWIUZT0CFSN1CU5XTQHZ" hidden="1">SEU Driver [24]Cd!$A$5:$B$5</definedName>
    <definedName name="BExVRN15PJ1BT548WRJVE7PWW77Q" localSheetId="64" hidden="1">SEU Driver [24]Cd!$A$6:$B$6</definedName>
    <definedName name="BExVRN15PJ1BT548WRJVE7PWW77Q" localSheetId="65" hidden="1">SEU Driver [24]Cd!$A$6:$B$6</definedName>
    <definedName name="BExVRN15PJ1BT548WRJVE7PWW77Q" localSheetId="66" hidden="1">SEU Driver [24]Cd!$A$6:$B$6</definedName>
    <definedName name="BExVRN15PJ1BT548WRJVE7PWW77Q" localSheetId="67" hidden="1">SEU Driver [24]Cd!$A$6:$B$6</definedName>
    <definedName name="BExVRN15PJ1BT548WRJVE7PWW77Q" hidden="1">SEU Driver [24]Cd!$A$6:$B$6</definedName>
    <definedName name="BExVS0O0VVK0BLMC0WX8X4S7H30F" hidden="1">#REF!</definedName>
    <definedName name="BExVSQL9TJX91PI5EL0NPQ663IV1" localSheetId="64" hidden="1">Financial &amp; Non-[22]Financial!$B$131:$P$154</definedName>
    <definedName name="BExVSQL9TJX91PI5EL0NPQ663IV1" localSheetId="65" hidden="1">Financial &amp; Non-[22]Financial!$B$131:$P$154</definedName>
    <definedName name="BExVSQL9TJX91PI5EL0NPQ663IV1" localSheetId="66" hidden="1">Financial &amp; Non-[22]Financial!$B$131:$P$154</definedName>
    <definedName name="BExVSQL9TJX91PI5EL0NPQ663IV1" localSheetId="67" hidden="1">Financial &amp; Non-[22]Financial!$B$131:$P$154</definedName>
    <definedName name="BExVSQL9TJX91PI5EL0NPQ663IV1" hidden="1">Financial &amp; Non-[22]Financial!$B$131:$P$154</definedName>
    <definedName name="BExVSVJD23KTXSSLOWR4ELAVFUU4" localSheetId="64" hidden="1">Addn [19]Info!$B$38:$T$71</definedName>
    <definedName name="BExVSVJD23KTXSSLOWR4ELAVFUU4" localSheetId="65" hidden="1">Addn [19]Info!$B$38:$T$71</definedName>
    <definedName name="BExVSVJD23KTXSSLOWR4ELAVFUU4" localSheetId="66" hidden="1">Addn [19]Info!$B$38:$T$71</definedName>
    <definedName name="BExVSVJD23KTXSSLOWR4ELAVFUU4" localSheetId="67" hidden="1">Addn [19]Info!$B$38:$T$71</definedName>
    <definedName name="BExVSVJD23KTXSSLOWR4ELAVFUU4" hidden="1">Addn [19]Info!$B$38:$T$71</definedName>
    <definedName name="BExVSX6LRY95YK28YB787Z62GSU8" localSheetId="64" hidden="1">SEU Func Comm by [23]Driver!$A$9:$B$9</definedName>
    <definedName name="BExVSX6LRY95YK28YB787Z62GSU8" localSheetId="65" hidden="1">SEU Func Comm by [23]Driver!$A$9:$B$9</definedName>
    <definedName name="BExVSX6LRY95YK28YB787Z62GSU8" localSheetId="66" hidden="1">SEU Func Comm by [23]Driver!$A$9:$B$9</definedName>
    <definedName name="BExVSX6LRY95YK28YB787Z62GSU8" localSheetId="67" hidden="1">SEU Func Comm by [23]Driver!$A$9:$B$9</definedName>
    <definedName name="BExVSX6LRY95YK28YB787Z62GSU8" hidden="1">SEU Func Comm by [23]Driver!$A$9:$B$9</definedName>
    <definedName name="BExVTUR2AONP0W51JBNV7ULISXSW" localSheetId="64" hidden="1">SEU Driver by Func [25]Comm!$A$7:$B$7</definedName>
    <definedName name="BExVTUR2AONP0W51JBNV7ULISXSW" localSheetId="65" hidden="1">SEU Driver by Func [25]Comm!$A$7:$B$7</definedName>
    <definedName name="BExVTUR2AONP0W51JBNV7ULISXSW" localSheetId="66" hidden="1">SEU Driver by Func [25]Comm!$A$7:$B$7</definedName>
    <definedName name="BExVTUR2AONP0W51JBNV7ULISXSW" localSheetId="67" hidden="1">SEU Driver by Func [25]Comm!$A$7:$B$7</definedName>
    <definedName name="BExVTUR2AONP0W51JBNV7ULISXSW" hidden="1">SEU Driver by Func [25]Comm!$A$7:$B$7</definedName>
    <definedName name="BExVVO37O040HEMW9DCWKFR2IZ8X" localSheetId="64" hidden="1">SCG Func [21]Area!$A$16:$B$16</definedName>
    <definedName name="BExVVO37O040HEMW9DCWKFR2IZ8X" localSheetId="65" hidden="1">SCG Func [21]Area!$A$16:$B$16</definedName>
    <definedName name="BExVVO37O040HEMW9DCWKFR2IZ8X" localSheetId="66" hidden="1">SCG Func [21]Area!$A$16:$B$16</definedName>
    <definedName name="BExVVO37O040HEMW9DCWKFR2IZ8X" localSheetId="67" hidden="1">SCG Func [21]Area!$A$16:$B$16</definedName>
    <definedName name="BExVVO37O040HEMW9DCWKFR2IZ8X" hidden="1">SCG Func [21]Area!$A$16:$B$16</definedName>
    <definedName name="BExVVUTVHOGT5W5F5S9FSPT85DME" hidden="1">#REF!</definedName>
    <definedName name="BExVVY4MDQYOKD5KO5OE78CX0FQT" localSheetId="64" hidden="1">Addn [19]Info!$B$3</definedName>
    <definedName name="BExVVY4MDQYOKD5KO5OE78CX0FQT" localSheetId="65" hidden="1">Addn [19]Info!$B$3</definedName>
    <definedName name="BExVVY4MDQYOKD5KO5OE78CX0FQT" localSheetId="66" hidden="1">Addn [19]Info!$B$3</definedName>
    <definedName name="BExVVY4MDQYOKD5KO5OE78CX0FQT" localSheetId="67" hidden="1">Addn [19]Info!$B$3</definedName>
    <definedName name="BExVVY4MDQYOKD5KO5OE78CX0FQT" hidden="1">Addn [19]Info!$B$3</definedName>
    <definedName name="BExVW8WZZ8D43QOE36ETTY1C4U0N" localSheetId="64" hidden="1">Functional [20]Costs!$B$8:$C$9</definedName>
    <definedName name="BExVW8WZZ8D43QOE36ETTY1C4U0N" localSheetId="65" hidden="1">Functional [20]Costs!$B$8:$C$9</definedName>
    <definedName name="BExVW8WZZ8D43QOE36ETTY1C4U0N" localSheetId="66" hidden="1">Functional [20]Costs!$B$8:$C$9</definedName>
    <definedName name="BExVW8WZZ8D43QOE36ETTY1C4U0N" localSheetId="67" hidden="1">Functional [20]Costs!$B$8:$C$9</definedName>
    <definedName name="BExVW8WZZ8D43QOE36ETTY1C4U0N" hidden="1">Functional [20]Costs!$B$8:$C$9</definedName>
    <definedName name="BExVWG3ZF46Q1Y5LMBY96EBCWCTQ" localSheetId="64" hidden="1">SCG Func [21]Area!$D$4:$E$4</definedName>
    <definedName name="BExVWG3ZF46Q1Y5LMBY96EBCWCTQ" localSheetId="65" hidden="1">SCG Func [21]Area!$D$4:$E$4</definedName>
    <definedName name="BExVWG3ZF46Q1Y5LMBY96EBCWCTQ" localSheetId="66" hidden="1">SCG Func [21]Area!$D$4:$E$4</definedName>
    <definedName name="BExVWG3ZF46Q1Y5LMBY96EBCWCTQ" localSheetId="67" hidden="1">SCG Func [21]Area!$D$4:$E$4</definedName>
    <definedName name="BExVWG3ZF46Q1Y5LMBY96EBCWCTQ" hidden="1">SCG Func [21]Area!$D$4:$E$4</definedName>
    <definedName name="BExVXXLTLVPMHQ9YGP6F4NAE8XAF" localSheetId="64" hidden="1">Addn [19]Info!$B$3</definedName>
    <definedName name="BExVXXLTLVPMHQ9YGP6F4NAE8XAF" localSheetId="65" hidden="1">Addn [19]Info!$B$3</definedName>
    <definedName name="BExVXXLTLVPMHQ9YGP6F4NAE8XAF" localSheetId="66" hidden="1">Addn [19]Info!$B$3</definedName>
    <definedName name="BExVXXLTLVPMHQ9YGP6F4NAE8XAF" localSheetId="67" hidden="1">Addn [19]Info!$B$3</definedName>
    <definedName name="BExVXXLTLVPMHQ9YGP6F4NAE8XAF" hidden="1">Addn [19]Info!$B$3</definedName>
    <definedName name="BExVY1Y7IYT1CYLYSQVAOOFYYFEE" localSheetId="64" hidden="1">Functional [20]Costs!$B$7:$C$7</definedName>
    <definedName name="BExVY1Y7IYT1CYLYSQVAOOFYYFEE" localSheetId="65" hidden="1">Functional [20]Costs!$B$7:$C$7</definedName>
    <definedName name="BExVY1Y7IYT1CYLYSQVAOOFYYFEE" localSheetId="66" hidden="1">Functional [20]Costs!$B$7:$C$7</definedName>
    <definedName name="BExVY1Y7IYT1CYLYSQVAOOFYYFEE" localSheetId="67" hidden="1">Functional [20]Costs!$B$7:$C$7</definedName>
    <definedName name="BExVY1Y7IYT1CYLYSQVAOOFYYFEE" hidden="1">Functional [20]Costs!$B$7:$C$7</definedName>
    <definedName name="BExVZ2IIM7NJ0FNJL35T3IPB09RQ" localSheetId="64" hidden="1">SEU Driver [24]Cd!$A$19:$A$20</definedName>
    <definedName name="BExVZ2IIM7NJ0FNJL35T3IPB09RQ" localSheetId="65" hidden="1">SEU Driver [24]Cd!$A$19:$A$20</definedName>
    <definedName name="BExVZ2IIM7NJ0FNJL35T3IPB09RQ" localSheetId="66" hidden="1">SEU Driver [24]Cd!$A$19:$A$20</definedName>
    <definedName name="BExVZ2IIM7NJ0FNJL35T3IPB09RQ" localSheetId="67" hidden="1">SEU Driver [24]Cd!$A$19:$A$20</definedName>
    <definedName name="BExVZ2IIM7NJ0FNJL35T3IPB09RQ" hidden="1">SEU Driver [24]Cd!$A$19:$A$20</definedName>
    <definedName name="BExVZ7B4Y2NRBJYTDLC11BS9VK05" hidden="1">#REF!</definedName>
    <definedName name="BExVZESVRS1MAPCRIBHZSABWSDTM" localSheetId="64" hidden="1">Addn [19]Info!$B$99:$AF$160</definedName>
    <definedName name="BExVZESVRS1MAPCRIBHZSABWSDTM" localSheetId="65" hidden="1">Addn [19]Info!$B$99:$AF$160</definedName>
    <definedName name="BExVZESVRS1MAPCRIBHZSABWSDTM" localSheetId="66" hidden="1">Addn [19]Info!$B$99:$AF$160</definedName>
    <definedName name="BExVZESVRS1MAPCRIBHZSABWSDTM" localSheetId="67" hidden="1">Addn [19]Info!$B$99:$AF$160</definedName>
    <definedName name="BExVZESVRS1MAPCRIBHZSABWSDTM" hidden="1">Addn [19]Info!$B$99:$AF$160</definedName>
    <definedName name="BExVZHY5G2GCUTJC5TLMBRNLC43J" localSheetId="64" hidden="1">Financial &amp; Non-[22]Financial!$B$135:$P$183</definedName>
    <definedName name="BExVZHY5G2GCUTJC5TLMBRNLC43J" localSheetId="65" hidden="1">Financial &amp; Non-[22]Financial!$B$135:$P$183</definedName>
    <definedName name="BExVZHY5G2GCUTJC5TLMBRNLC43J" localSheetId="66" hidden="1">Financial &amp; Non-[22]Financial!$B$135:$P$183</definedName>
    <definedName name="BExVZHY5G2GCUTJC5TLMBRNLC43J" localSheetId="67" hidden="1">Financial &amp; Non-[22]Financial!$B$135:$P$183</definedName>
    <definedName name="BExVZHY5G2GCUTJC5TLMBRNLC43J" hidden="1">Financial &amp; Non-[22]Financial!$B$135:$P$183</definedName>
    <definedName name="BExW008AIXVYFYRH2P1XAEE5ZU3C" hidden="1">#REF!</definedName>
    <definedName name="BExW0A4CKTF6KCT8SOA5JRPCFGFB" hidden="1">#REF!</definedName>
    <definedName name="BExW0NGKMSQRK2LL1UQP8M6X5NSC" localSheetId="64" hidden="1">Addn [19]Info!$B$8:$C$9</definedName>
    <definedName name="BExW0NGKMSQRK2LL1UQP8M6X5NSC" localSheetId="65" hidden="1">Addn [19]Info!$B$8:$C$9</definedName>
    <definedName name="BExW0NGKMSQRK2LL1UQP8M6X5NSC" localSheetId="66" hidden="1">Addn [19]Info!$B$8:$C$9</definedName>
    <definedName name="BExW0NGKMSQRK2LL1UQP8M6X5NSC" localSheetId="67" hidden="1">Addn [19]Info!$B$8:$C$9</definedName>
    <definedName name="BExW0NGKMSQRK2LL1UQP8M6X5NSC" hidden="1">Addn [19]Info!$B$8:$C$9</definedName>
    <definedName name="BExW0Y3IHF05N34WK2LSEDEKZBI2" localSheetId="64" hidden="1">SEU Func [21]Area!$D$12:$E$12</definedName>
    <definedName name="BExW0Y3IHF05N34WK2LSEDEKZBI2" localSheetId="65" hidden="1">SEU Func [21]Area!$D$12:$E$12</definedName>
    <definedName name="BExW0Y3IHF05N34WK2LSEDEKZBI2" localSheetId="66" hidden="1">SEU Func [21]Area!$D$12:$E$12</definedName>
    <definedName name="BExW0Y3IHF05N34WK2LSEDEKZBI2" localSheetId="67" hidden="1">SEU Func [21]Area!$D$12:$E$12</definedName>
    <definedName name="BExW0Y3IHF05N34WK2LSEDEKZBI2" hidden="1">SEU Func [21]Area!$D$12:$E$12</definedName>
    <definedName name="BExW24NI3G8UBLYOJI2IFS2TXOQH" localSheetId="64" hidden="1">SEU Func Comm by [23]Driver!$D$5:$E$5</definedName>
    <definedName name="BExW24NI3G8UBLYOJI2IFS2TXOQH" localSheetId="65" hidden="1">SEU Func Comm by [23]Driver!$D$5:$E$5</definedName>
    <definedName name="BExW24NI3G8UBLYOJI2IFS2TXOQH" localSheetId="66" hidden="1">SEU Func Comm by [23]Driver!$D$5:$E$5</definedName>
    <definedName name="BExW24NI3G8UBLYOJI2IFS2TXOQH" localSheetId="67" hidden="1">SEU Func Comm by [23]Driver!$D$5:$E$5</definedName>
    <definedName name="BExW24NI3G8UBLYOJI2IFS2TXOQH" hidden="1">SEU Func Comm by [23]Driver!$D$5:$E$5</definedName>
    <definedName name="BExW2J1E62XAYXRG0MHY22YU9G5N" localSheetId="64" hidden="1">Addn [19]Info!$B$14:$AF$96</definedName>
    <definedName name="BExW2J1E62XAYXRG0MHY22YU9G5N" localSheetId="65" hidden="1">Addn [19]Info!$B$14:$AF$96</definedName>
    <definedName name="BExW2J1E62XAYXRG0MHY22YU9G5N" localSheetId="66" hidden="1">Addn [19]Info!$B$14:$AF$96</definedName>
    <definedName name="BExW2J1E62XAYXRG0MHY22YU9G5N" localSheetId="67" hidden="1">Addn [19]Info!$B$14:$AF$96</definedName>
    <definedName name="BExW2J1E62XAYXRG0MHY22YU9G5N" hidden="1">Addn [19]Info!$B$14:$AF$96</definedName>
    <definedName name="BExW2UFE0VTQ4GMXB3NKWB0MLQS2" localSheetId="64" hidden="1">Addn [19]Info!$B$27:$T$38</definedName>
    <definedName name="BExW2UFE0VTQ4GMXB3NKWB0MLQS2" localSheetId="65" hidden="1">Addn [19]Info!$B$27:$T$38</definedName>
    <definedName name="BExW2UFE0VTQ4GMXB3NKWB0MLQS2" localSheetId="66" hidden="1">Addn [19]Info!$B$27:$T$38</definedName>
    <definedName name="BExW2UFE0VTQ4GMXB3NKWB0MLQS2" localSheetId="67" hidden="1">Addn [19]Info!$B$27:$T$38</definedName>
    <definedName name="BExW2UFE0VTQ4GMXB3NKWB0MLQS2" hidden="1">Addn [19]Info!$B$27:$T$38</definedName>
    <definedName name="BExW2UFES6ZEQ4GZO08U2R6SACB5" localSheetId="64" hidden="1">Functional [20]Costs!$G$11:$G$12</definedName>
    <definedName name="BExW2UFES6ZEQ4GZO08U2R6SACB5" localSheetId="65" hidden="1">Functional [20]Costs!$G$11:$G$12</definedName>
    <definedName name="BExW2UFES6ZEQ4GZO08U2R6SACB5" localSheetId="66" hidden="1">Functional [20]Costs!$G$11:$G$12</definedName>
    <definedName name="BExW2UFES6ZEQ4GZO08U2R6SACB5" localSheetId="67" hidden="1">Functional [20]Costs!$G$11:$G$12</definedName>
    <definedName name="BExW2UFES6ZEQ4GZO08U2R6SACB5" hidden="1">Functional [20]Costs!$G$11:$G$12</definedName>
    <definedName name="BExW3A0GVMR7W0IG3FAG61PO39UY" localSheetId="64" hidden="1">Addn [19]Info!$B$102:$T$211</definedName>
    <definedName name="BExW3A0GVMR7W0IG3FAG61PO39UY" localSheetId="65" hidden="1">Addn [19]Info!$B$102:$T$211</definedName>
    <definedName name="BExW3A0GVMR7W0IG3FAG61PO39UY" localSheetId="66" hidden="1">Addn [19]Info!$B$102:$T$211</definedName>
    <definedName name="BExW3A0GVMR7W0IG3FAG61PO39UY" localSheetId="67" hidden="1">Addn [19]Info!$B$102:$T$211</definedName>
    <definedName name="BExW3A0GVMR7W0IG3FAG61PO39UY" hidden="1">Addn [19]Info!$B$102:$T$211</definedName>
    <definedName name="BExW3L3P8RSX64V6RKZLOXJJQFKC" localSheetId="64" hidden="1">SCG Func [21]Area!$A$1:$A$1</definedName>
    <definedName name="BExW3L3P8RSX64V6RKZLOXJJQFKC" localSheetId="65" hidden="1">SCG Func [21]Area!$A$1:$A$1</definedName>
    <definedName name="BExW3L3P8RSX64V6RKZLOXJJQFKC" localSheetId="66" hidden="1">SCG Func [21]Area!$A$1:$A$1</definedName>
    <definedName name="BExW3L3P8RSX64V6RKZLOXJJQFKC" localSheetId="67" hidden="1">SCG Func [21]Area!$A$1:$A$1</definedName>
    <definedName name="BExW3L3P8RSX64V6RKZLOXJJQFKC" hidden="1">SCG Func [21]Area!$A$1:$A$1</definedName>
    <definedName name="BExW3L8ZM2FIDYWWS285ZDN4MQL0" localSheetId="64" hidden="1">Addn [19]Info!$B$39:$T$72</definedName>
    <definedName name="BExW3L8ZM2FIDYWWS285ZDN4MQL0" localSheetId="65" hidden="1">Addn [19]Info!$B$39:$T$72</definedName>
    <definedName name="BExW3L8ZM2FIDYWWS285ZDN4MQL0" localSheetId="66" hidden="1">Addn [19]Info!$B$39:$T$72</definedName>
    <definedName name="BExW3L8ZM2FIDYWWS285ZDN4MQL0" localSheetId="67" hidden="1">Addn [19]Info!$B$39:$T$72</definedName>
    <definedName name="BExW3L8ZM2FIDYWWS285ZDN4MQL0" hidden="1">Addn [19]Info!$B$39:$T$72</definedName>
    <definedName name="BExW444QYWE12XOFBRD40G87G4B6" localSheetId="64" hidden="1">SEU Driver [24]Cd!$A$19:$A$20</definedName>
    <definedName name="BExW444QYWE12XOFBRD40G87G4B6" localSheetId="65" hidden="1">SEU Driver [24]Cd!$A$19:$A$20</definedName>
    <definedName name="BExW444QYWE12XOFBRD40G87G4B6" localSheetId="66" hidden="1">SEU Driver [24]Cd!$A$19:$A$20</definedName>
    <definedName name="BExW444QYWE12XOFBRD40G87G4B6" localSheetId="67" hidden="1">SEU Driver [24]Cd!$A$19:$A$20</definedName>
    <definedName name="BExW444QYWE12XOFBRD40G87G4B6" hidden="1">SEU Driver [24]Cd!$A$19:$A$20</definedName>
    <definedName name="BExW44VT52264L8A2P8TC2AMVSKI" localSheetId="64" hidden="1">Addn [19]Info!$B$13:$T$26</definedName>
    <definedName name="BExW44VT52264L8A2P8TC2AMVSKI" localSheetId="65" hidden="1">Addn [19]Info!$B$13:$T$26</definedName>
    <definedName name="BExW44VT52264L8A2P8TC2AMVSKI" localSheetId="66" hidden="1">Addn [19]Info!$B$13:$T$26</definedName>
    <definedName name="BExW44VT52264L8A2P8TC2AMVSKI" localSheetId="67" hidden="1">Addn [19]Info!$B$13:$T$26</definedName>
    <definedName name="BExW44VT52264L8A2P8TC2AMVSKI" hidden="1">Addn [19]Info!$B$13:$T$26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64" hidden="1">SEU Driver by Func [25]Comm!$D$11:$E$11</definedName>
    <definedName name="BExW4XI448RO1HRW7T507VP4GJTR" localSheetId="65" hidden="1">SEU Driver by Func [25]Comm!$D$11:$E$11</definedName>
    <definedName name="BExW4XI448RO1HRW7T507VP4GJTR" localSheetId="66" hidden="1">SEU Driver by Func [25]Comm!$D$11:$E$11</definedName>
    <definedName name="BExW4XI448RO1HRW7T507VP4GJTR" localSheetId="67" hidden="1">SEU Driver by Func [25]Comm!$D$11:$E$11</definedName>
    <definedName name="BExW4XI448RO1HRW7T507VP4GJTR" hidden="1">SEU Driver by Func [25]Comm!$D$11:$E$11</definedName>
    <definedName name="BExW54E9II3BY15VSHF7D3QBL21K" localSheetId="64" hidden="1">Financial &amp; Non-[22]Financial!$B$186:$P$190</definedName>
    <definedName name="BExW54E9II3BY15VSHF7D3QBL21K" localSheetId="65" hidden="1">Financial &amp; Non-[22]Financial!$B$186:$P$190</definedName>
    <definedName name="BExW54E9II3BY15VSHF7D3QBL21K" localSheetId="66" hidden="1">Financial &amp; Non-[22]Financial!$B$186:$P$190</definedName>
    <definedName name="BExW54E9II3BY15VSHF7D3QBL21K" localSheetId="67" hidden="1">Financial &amp; Non-[22]Financial!$B$186:$P$190</definedName>
    <definedName name="BExW54E9II3BY15VSHF7D3QBL21K" hidden="1">Financial &amp; Non-[22]Financial!$B$186:$P$190</definedName>
    <definedName name="BExW5852TSTSER7SLK4K2SCHR7OI" localSheetId="64" hidden="1">SEU Driver by Func [25]Comm!$D$3:$E$3</definedName>
    <definedName name="BExW5852TSTSER7SLK4K2SCHR7OI" localSheetId="65" hidden="1">SEU Driver by Func [25]Comm!$D$3:$E$3</definedName>
    <definedName name="BExW5852TSTSER7SLK4K2SCHR7OI" localSheetId="66" hidden="1">SEU Driver by Func [25]Comm!$D$3:$E$3</definedName>
    <definedName name="BExW5852TSTSER7SLK4K2SCHR7OI" localSheetId="67" hidden="1">SEU Driver by Func [25]Comm!$D$3:$E$3</definedName>
    <definedName name="BExW5852TSTSER7SLK4K2SCHR7OI" hidden="1">SEU Driver by Func [25]Comm!$D$3:$E$3</definedName>
    <definedName name="BExW5DU3OT1XDXRYH812SSKSXGYZ" localSheetId="64" hidden="1">SEU Func [21]Area!$D$8:$E$8</definedName>
    <definedName name="BExW5DU3OT1XDXRYH812SSKSXGYZ" localSheetId="65" hidden="1">SEU Func [21]Area!$D$8:$E$8</definedName>
    <definedName name="BExW5DU3OT1XDXRYH812SSKSXGYZ" localSheetId="66" hidden="1">SEU Func [21]Area!$D$8:$E$8</definedName>
    <definedName name="BExW5DU3OT1XDXRYH812SSKSXGYZ" localSheetId="67" hidden="1">SEU Func [21]Area!$D$8:$E$8</definedName>
    <definedName name="BExW5DU3OT1XDXRYH812SSKSXGYZ" hidden="1">SEU Func [21]Area!$D$8:$E$8</definedName>
    <definedName name="BExW5JOFZQ8GVHZD0EYGMA89L796" localSheetId="64" hidden="1">'Order 864-4'!sdge Func [21]Area!$A$11:$B$11</definedName>
    <definedName name="BExW5JOFZQ8GVHZD0EYGMA89L796" localSheetId="65" hidden="1">'Order 864-4'!sdge Func [21]Area!$A$11:$B$11</definedName>
    <definedName name="BExW5JOFZQ8GVHZD0EYGMA89L796" localSheetId="66" hidden="1">'Order 864-4'!sdge Func [21]Area!$A$11:$B$11</definedName>
    <definedName name="BExW5JOFZQ8GVHZD0EYGMA89L796" localSheetId="67" hidden="1">'Order 864-4'!sdge Func [21]Area!$A$11:$B$11</definedName>
    <definedName name="BExW5JOFZQ8GVHZD0EYGMA89L796" hidden="1">'Order 864-4'!sdge Func [21]Area!$A$11:$B$11</definedName>
    <definedName name="BExW5KA49ULVKQYGWVHCIO5NLJH7" localSheetId="64" hidden="1">SEU Func [21]Area!$D$5:$E$5</definedName>
    <definedName name="BExW5KA49ULVKQYGWVHCIO5NLJH7" localSheetId="65" hidden="1">SEU Func [21]Area!$D$5:$E$5</definedName>
    <definedName name="BExW5KA49ULVKQYGWVHCIO5NLJH7" localSheetId="66" hidden="1">SEU Func [21]Area!$D$5:$E$5</definedName>
    <definedName name="BExW5KA49ULVKQYGWVHCIO5NLJH7" localSheetId="67" hidden="1">SEU Func [21]Area!$D$5:$E$5</definedName>
    <definedName name="BExW5KA49ULVKQYGWVHCIO5NLJH7" hidden="1">SEU Func [21]Area!$D$5:$E$5</definedName>
    <definedName name="BExW6CGDVD0IID1G10TDJ1217F1J" localSheetId="64" hidden="1">SEU Driver [24]Cd!$D$10:$E$10</definedName>
    <definedName name="BExW6CGDVD0IID1G10TDJ1217F1J" localSheetId="65" hidden="1">SEU Driver [24]Cd!$D$10:$E$10</definedName>
    <definedName name="BExW6CGDVD0IID1G10TDJ1217F1J" localSheetId="66" hidden="1">SEU Driver [24]Cd!$D$10:$E$10</definedName>
    <definedName name="BExW6CGDVD0IID1G10TDJ1217F1J" localSheetId="67" hidden="1">SEU Driver [24]Cd!$D$10:$E$10</definedName>
    <definedName name="BExW6CGDVD0IID1G10TDJ1217F1J" hidden="1">SEU Driver [24]Cd!$D$10:$E$10</definedName>
    <definedName name="BExW78IQJ28QVTSPSF5RYF00RH9O" localSheetId="64" hidden="1">Addn [19]Info!$B$4:$B$5</definedName>
    <definedName name="BExW78IQJ28QVTSPSF5RYF00RH9O" localSheetId="65" hidden="1">Addn [19]Info!$B$4:$B$5</definedName>
    <definedName name="BExW78IQJ28QVTSPSF5RYF00RH9O" localSheetId="66" hidden="1">Addn [19]Info!$B$4:$B$5</definedName>
    <definedName name="BExW78IQJ28QVTSPSF5RYF00RH9O" localSheetId="67" hidden="1">Addn [19]Info!$B$4:$B$5</definedName>
    <definedName name="BExW78IQJ28QVTSPSF5RYF00RH9O" hidden="1">Addn [19]Info!$B$4:$B$5</definedName>
    <definedName name="BExW7BTDV3ZL43N2KQOYFU5ZWJA3" localSheetId="64" hidden="1">Addn [19]Info!$B$14:$AF$96</definedName>
    <definedName name="BExW7BTDV3ZL43N2KQOYFU5ZWJA3" localSheetId="65" hidden="1">Addn [19]Info!$B$14:$AF$96</definedName>
    <definedName name="BExW7BTDV3ZL43N2KQOYFU5ZWJA3" localSheetId="66" hidden="1">Addn [19]Info!$B$14:$AF$96</definedName>
    <definedName name="BExW7BTDV3ZL43N2KQOYFU5ZWJA3" localSheetId="67" hidden="1">Addn [19]Info!$B$14:$AF$96</definedName>
    <definedName name="BExW7BTDV3ZL43N2KQOYFU5ZWJA3" hidden="1">Addn [19]Info!$B$14:$AF$96</definedName>
    <definedName name="BExW7O93FSQL8845022ZCTYK15YJ" localSheetId="64" hidden="1">Addn [19]Info!$B$212:$T$218</definedName>
    <definedName name="BExW7O93FSQL8845022ZCTYK15YJ" localSheetId="65" hidden="1">Addn [19]Info!$B$212:$T$218</definedName>
    <definedName name="BExW7O93FSQL8845022ZCTYK15YJ" localSheetId="66" hidden="1">Addn [19]Info!$B$212:$T$218</definedName>
    <definedName name="BExW7O93FSQL8845022ZCTYK15YJ" localSheetId="67" hidden="1">Addn [19]Info!$B$212:$T$218</definedName>
    <definedName name="BExW7O93FSQL8845022ZCTYK15YJ" hidden="1">Addn [19]Info!$B$212:$T$218</definedName>
    <definedName name="BExW7PWHSLWGW4W6OL1OOBKSRXZW" localSheetId="64" hidden="1">Addn [19]Info!$B$27:$T$38</definedName>
    <definedName name="BExW7PWHSLWGW4W6OL1OOBKSRXZW" localSheetId="65" hidden="1">Addn [19]Info!$B$27:$T$38</definedName>
    <definedName name="BExW7PWHSLWGW4W6OL1OOBKSRXZW" localSheetId="66" hidden="1">Addn [19]Info!$B$27:$T$38</definedName>
    <definedName name="BExW7PWHSLWGW4W6OL1OOBKSRXZW" localSheetId="67" hidden="1">Addn [19]Info!$B$27:$T$38</definedName>
    <definedName name="BExW7PWHSLWGW4W6OL1OOBKSRXZW" hidden="1">Addn [19]Info!$B$27:$T$38</definedName>
    <definedName name="BExW7R3NRPHWT1H6S9GFSWLTPPUX" localSheetId="64" hidden="1">SEU Func [21]Area!$D$16:$E$16</definedName>
    <definedName name="BExW7R3NRPHWT1H6S9GFSWLTPPUX" localSheetId="65" hidden="1">SEU Func [21]Area!$D$16:$E$16</definedName>
    <definedName name="BExW7R3NRPHWT1H6S9GFSWLTPPUX" localSheetId="66" hidden="1">SEU Func [21]Area!$D$16:$E$16</definedName>
    <definedName name="BExW7R3NRPHWT1H6S9GFSWLTPPUX" localSheetId="67" hidden="1">SEU Func [21]Area!$D$16:$E$16</definedName>
    <definedName name="BExW7R3NRPHWT1H6S9GFSWLTPPUX" hidden="1">SEU Func [21]Area!$D$16:$E$16</definedName>
    <definedName name="BExW7SG4VF01KVUX3XETXJ0WWXBB" localSheetId="64" hidden="1">SEU Func Comm by [23]Driver!$A$19:$A$20</definedName>
    <definedName name="BExW7SG4VF01KVUX3XETXJ0WWXBB" localSheetId="65" hidden="1">SEU Func Comm by [23]Driver!$A$19:$A$20</definedName>
    <definedName name="BExW7SG4VF01KVUX3XETXJ0WWXBB" localSheetId="66" hidden="1">SEU Func Comm by [23]Driver!$A$19:$A$20</definedName>
    <definedName name="BExW7SG4VF01KVUX3XETXJ0WWXBB" localSheetId="67" hidden="1">SEU Func Comm by [23]Driver!$A$19:$A$20</definedName>
    <definedName name="BExW7SG4VF01KVUX3XETXJ0WWXBB" hidden="1">SEU Func Comm by [23]Driver!$A$19:$A$20</definedName>
    <definedName name="BExW851AJ4QQF2BY08FCPG1W9TC3" localSheetId="64" hidden="1">Functional [20]Costs!$B$7:$C$7</definedName>
    <definedName name="BExW851AJ4QQF2BY08FCPG1W9TC3" localSheetId="65" hidden="1">Functional [20]Costs!$B$7:$C$7</definedName>
    <definedName name="BExW851AJ4QQF2BY08FCPG1W9TC3" localSheetId="66" hidden="1">Functional [20]Costs!$B$7:$C$7</definedName>
    <definedName name="BExW851AJ4QQF2BY08FCPG1W9TC3" localSheetId="67" hidden="1">Functional [20]Costs!$B$7:$C$7</definedName>
    <definedName name="BExW851AJ4QQF2BY08FCPG1W9TC3" hidden="1">Functional [20]Costs!$B$7:$C$7</definedName>
    <definedName name="BExW8MPWKRBZZMXL13XW0M8MVU6A" hidden="1">#REF!</definedName>
    <definedName name="BExXMMY7K9SSUZ9P15Q89ZHBQCF8" localSheetId="64" hidden="1">SEU Func Comm by [23]Driver!$A$4:$B$4</definedName>
    <definedName name="BExXMMY7K9SSUZ9P15Q89ZHBQCF8" localSheetId="65" hidden="1">SEU Func Comm by [23]Driver!$A$4:$B$4</definedName>
    <definedName name="BExXMMY7K9SSUZ9P15Q89ZHBQCF8" localSheetId="66" hidden="1">SEU Func Comm by [23]Driver!$A$4:$B$4</definedName>
    <definedName name="BExXMMY7K9SSUZ9P15Q89ZHBQCF8" localSheetId="67" hidden="1">SEU Func Comm by [23]Driver!$A$4:$B$4</definedName>
    <definedName name="BExXMMY7K9SSUZ9P15Q89ZHBQCF8" hidden="1">SEU Func Comm by [23]Driver!$A$4:$B$4</definedName>
    <definedName name="BExXMXQMM8TNOSCG4JONY8VFM2EE" localSheetId="64" hidden="1">Addn [19]Info!$B$8:$C$9</definedName>
    <definedName name="BExXMXQMM8TNOSCG4JONY8VFM2EE" localSheetId="65" hidden="1">Addn [19]Info!$B$8:$C$9</definedName>
    <definedName name="BExXMXQMM8TNOSCG4JONY8VFM2EE" localSheetId="66" hidden="1">Addn [19]Info!$B$8:$C$9</definedName>
    <definedName name="BExXMXQMM8TNOSCG4JONY8VFM2EE" localSheetId="67" hidden="1">Addn [19]Info!$B$8:$C$9</definedName>
    <definedName name="BExXMXQMM8TNOSCG4JONY8VFM2EE" hidden="1">Addn [19]Info!$B$8:$C$9</definedName>
    <definedName name="BExXN0QHOOGNVJHEF6QL4ET2POZD" localSheetId="64" hidden="1">'Order 864-4'!sdge Func [21]Area!$D$11:$E$11</definedName>
    <definedName name="BExXN0QHOOGNVJHEF6QL4ET2POZD" localSheetId="65" hidden="1">'Order 864-4'!sdge Func [21]Area!$D$11:$E$11</definedName>
    <definedName name="BExXN0QHOOGNVJHEF6QL4ET2POZD" localSheetId="66" hidden="1">'Order 864-4'!sdge Func [21]Area!$D$11:$E$11</definedName>
    <definedName name="BExXN0QHOOGNVJHEF6QL4ET2POZD" localSheetId="67" hidden="1">'Order 864-4'!sdge Func [21]Area!$D$11:$E$11</definedName>
    <definedName name="BExXN0QHOOGNVJHEF6QL4ET2POZD" hidden="1">'Order 864-4'!sdge Func [21]Area!$D$11:$E$11</definedName>
    <definedName name="BExXN2J967PTBZGVGUY8NLKS24TR" localSheetId="64" hidden="1">Addn [19]Info!$B$38:$T$71</definedName>
    <definedName name="BExXN2J967PTBZGVGUY8NLKS24TR" localSheetId="65" hidden="1">Addn [19]Info!$B$38:$T$71</definedName>
    <definedName name="BExXN2J967PTBZGVGUY8NLKS24TR" localSheetId="66" hidden="1">Addn [19]Info!$B$38:$T$71</definedName>
    <definedName name="BExXN2J967PTBZGVGUY8NLKS24TR" localSheetId="67" hidden="1">Addn [19]Info!$B$38:$T$71</definedName>
    <definedName name="BExXN2J967PTBZGVGUY8NLKS24TR" hidden="1">Addn [19]Info!$B$38:$T$71</definedName>
    <definedName name="BExXN6QAKZ8C2F980ATAL486VR2V" localSheetId="64" hidden="1">SEU Driver by Func [25]Comm!$D$10:$E$10</definedName>
    <definedName name="BExXN6QAKZ8C2F980ATAL486VR2V" localSheetId="65" hidden="1">SEU Driver by Func [25]Comm!$D$10:$E$10</definedName>
    <definedName name="BExXN6QAKZ8C2F980ATAL486VR2V" localSheetId="66" hidden="1">SEU Driver by Func [25]Comm!$D$10:$E$10</definedName>
    <definedName name="BExXN6QAKZ8C2F980ATAL486VR2V" localSheetId="67" hidden="1">SEU Driver by Func [25]Comm!$D$10:$E$10</definedName>
    <definedName name="BExXN6QAKZ8C2F980ATAL486VR2V" hidden="1">SEU Driver by Func [25]Comm!$D$10:$E$10</definedName>
    <definedName name="BExXNBIYGBD8KCL4FI2BMF80ENYA" localSheetId="64" hidden="1">Addn [19]Info!$B$4:$B$5</definedName>
    <definedName name="BExXNBIYGBD8KCL4FI2BMF80ENYA" localSheetId="65" hidden="1">Addn [19]Info!$B$4:$B$5</definedName>
    <definedName name="BExXNBIYGBD8KCL4FI2BMF80ENYA" localSheetId="66" hidden="1">Addn [19]Info!$B$4:$B$5</definedName>
    <definedName name="BExXNBIYGBD8KCL4FI2BMF80ENYA" localSheetId="67" hidden="1">Addn [19]Info!$B$4:$B$5</definedName>
    <definedName name="BExXNBIYGBD8KCL4FI2BMF80ENYA" hidden="1">Addn [19]Info!$B$4:$B$5</definedName>
    <definedName name="BExXODFQWNNQHXCPLVEYEY4VOBS7" hidden="1">#REF!</definedName>
    <definedName name="BExXOGKYWK9ZP3F4MUJAVZN2JRO7" localSheetId="64" hidden="1">Addn [19]Info!$B$8:$C$9</definedName>
    <definedName name="BExXOGKYWK9ZP3F4MUJAVZN2JRO7" localSheetId="65" hidden="1">Addn [19]Info!$B$8:$C$9</definedName>
    <definedName name="BExXOGKYWK9ZP3F4MUJAVZN2JRO7" localSheetId="66" hidden="1">Addn [19]Info!$B$8:$C$9</definedName>
    <definedName name="BExXOGKYWK9ZP3F4MUJAVZN2JRO7" localSheetId="67" hidden="1">Addn [19]Info!$B$8:$C$9</definedName>
    <definedName name="BExXOGKYWK9ZP3F4MUJAVZN2JRO7" hidden="1">Addn [19]Info!$B$8:$C$9</definedName>
    <definedName name="BExXOS9R341ND4H1POY8R4EQJ7SO" hidden="1">#REF!</definedName>
    <definedName name="BExXOV4CEVAER3X96DRN4HH4BZHR" localSheetId="64" hidden="1">Addn [19]Info!$B$79:$T$101</definedName>
    <definedName name="BExXOV4CEVAER3X96DRN4HH4BZHR" localSheetId="65" hidden="1">Addn [19]Info!$B$79:$T$101</definedName>
    <definedName name="BExXOV4CEVAER3X96DRN4HH4BZHR" localSheetId="66" hidden="1">Addn [19]Info!$B$79:$T$101</definedName>
    <definedName name="BExXOV4CEVAER3X96DRN4HH4BZHR" localSheetId="67" hidden="1">Addn [19]Info!$B$79:$T$101</definedName>
    <definedName name="BExXOV4CEVAER3X96DRN4HH4BZHR" hidden="1">Addn [19]Info!$B$79:$T$101</definedName>
    <definedName name="BExXPFY5OVLL3K2K90TA90XRYLM6" localSheetId="64" hidden="1">Addn [19]Info!$B$209:$T$215</definedName>
    <definedName name="BExXPFY5OVLL3K2K90TA90XRYLM6" localSheetId="65" hidden="1">Addn [19]Info!$B$209:$T$215</definedName>
    <definedName name="BExXPFY5OVLL3K2K90TA90XRYLM6" localSheetId="66" hidden="1">Addn [19]Info!$B$209:$T$215</definedName>
    <definedName name="BExXPFY5OVLL3K2K90TA90XRYLM6" localSheetId="67" hidden="1">Addn [19]Info!$B$209:$T$215</definedName>
    <definedName name="BExXPFY5OVLL3K2K90TA90XRYLM6" hidden="1">Addn [19]Info!$B$209:$T$215</definedName>
    <definedName name="BExXPM8Q4BZDPOJ7U58824CNL7J9" localSheetId="64" hidden="1">Financial &amp; Non-[22]Financial!$B$8:$C$9</definedName>
    <definedName name="BExXPM8Q4BZDPOJ7U58824CNL7J9" localSheetId="65" hidden="1">Financial &amp; Non-[22]Financial!$B$8:$C$9</definedName>
    <definedName name="BExXPM8Q4BZDPOJ7U58824CNL7J9" localSheetId="66" hidden="1">Financial &amp; Non-[22]Financial!$B$8:$C$9</definedName>
    <definedName name="BExXPM8Q4BZDPOJ7U58824CNL7J9" localSheetId="67" hidden="1">Financial &amp; Non-[22]Financial!$B$8:$C$9</definedName>
    <definedName name="BExXPM8Q4BZDPOJ7U58824CNL7J9" hidden="1">Financial &amp; Non-[22]Financial!$B$8:$C$9</definedName>
    <definedName name="BExXPQAGQFSDEYV65RS08JVXQYYP" localSheetId="64" hidden="1">SEU Func [21]Area!$A$7:$B$7</definedName>
    <definedName name="BExXPQAGQFSDEYV65RS08JVXQYYP" localSheetId="65" hidden="1">SEU Func [21]Area!$A$7:$B$7</definedName>
    <definedName name="BExXPQAGQFSDEYV65RS08JVXQYYP" localSheetId="66" hidden="1">SEU Func [21]Area!$A$7:$B$7</definedName>
    <definedName name="BExXPQAGQFSDEYV65RS08JVXQYYP" localSheetId="67" hidden="1">SEU Func [21]Area!$A$7:$B$7</definedName>
    <definedName name="BExXPQAGQFSDEYV65RS08JVXQYYP" hidden="1">SEU Func [21]Area!$A$7:$B$7</definedName>
    <definedName name="BExXPRHMPBRCHUUJLBSARDLRE22E" localSheetId="64" hidden="1">Functional [20]Costs!$B$31:$T$320</definedName>
    <definedName name="BExXPRHMPBRCHUUJLBSARDLRE22E" localSheetId="65" hidden="1">Functional [20]Costs!$B$31:$T$320</definedName>
    <definedName name="BExXPRHMPBRCHUUJLBSARDLRE22E" localSheetId="66" hidden="1">Functional [20]Costs!$B$31:$T$320</definedName>
    <definedName name="BExXPRHMPBRCHUUJLBSARDLRE22E" localSheetId="67" hidden="1">Functional [20]Costs!$B$31:$T$320</definedName>
    <definedName name="BExXPRHMPBRCHUUJLBSARDLRE22E" hidden="1">Functional [20]Costs!$B$31:$T$320</definedName>
    <definedName name="BExXPV2Z6XDCZ280IE8KLAHDFJA1" localSheetId="64" hidden="1">Addn [19]Info!$B$79:$T$101</definedName>
    <definedName name="BExXPV2Z6XDCZ280IE8KLAHDFJA1" localSheetId="65" hidden="1">Addn [19]Info!$B$79:$T$101</definedName>
    <definedName name="BExXPV2Z6XDCZ280IE8KLAHDFJA1" localSheetId="66" hidden="1">Addn [19]Info!$B$79:$T$101</definedName>
    <definedName name="BExXPV2Z6XDCZ280IE8KLAHDFJA1" localSheetId="67" hidden="1">Addn [19]Info!$B$79:$T$101</definedName>
    <definedName name="BExXPV2Z6XDCZ280IE8KLAHDFJA1" hidden="1">Addn [19]Info!$B$79:$T$101</definedName>
    <definedName name="BExXPZ9ZF0LRZ3ZR6Y1DLV8HTHWV" localSheetId="64" hidden="1">Addn [19]Info!$G$11:$G$12</definedName>
    <definedName name="BExXPZ9ZF0LRZ3ZR6Y1DLV8HTHWV" localSheetId="65" hidden="1">Addn [19]Info!$G$11:$G$12</definedName>
    <definedName name="BExXPZ9ZF0LRZ3ZR6Y1DLV8HTHWV" localSheetId="66" hidden="1">Addn [19]Info!$G$11:$G$12</definedName>
    <definedName name="BExXPZ9ZF0LRZ3ZR6Y1DLV8HTHWV" localSheetId="67" hidden="1">Addn [19]Info!$G$11:$G$12</definedName>
    <definedName name="BExXPZ9ZF0LRZ3ZR6Y1DLV8HTHWV" hidden="1">Addn [19]Info!$G$11:$G$12</definedName>
    <definedName name="BExXRVM147SVXBLKLP710R2MO5MZ" localSheetId="64" hidden="1">Functional [20]Costs!$B$8:$C$9</definedName>
    <definedName name="BExXRVM147SVXBLKLP710R2MO5MZ" localSheetId="65" hidden="1">Functional [20]Costs!$B$8:$C$9</definedName>
    <definedName name="BExXRVM147SVXBLKLP710R2MO5MZ" localSheetId="66" hidden="1">Functional [20]Costs!$B$8:$C$9</definedName>
    <definedName name="BExXRVM147SVXBLKLP710R2MO5MZ" localSheetId="67" hidden="1">Functional [20]Costs!$B$8:$C$9</definedName>
    <definedName name="BExXRVM147SVXBLKLP710R2MO5MZ" hidden="1">Functional [20]Costs!$B$8:$C$9</definedName>
    <definedName name="BExXS4R2128DFU2LK3Q08XJ48S42" localSheetId="64" hidden="1">Addn [19]Info!$B$11:$E$13</definedName>
    <definedName name="BExXS4R2128DFU2LK3Q08XJ48S42" localSheetId="65" hidden="1">Addn [19]Info!$B$11:$E$13</definedName>
    <definedName name="BExXS4R2128DFU2LK3Q08XJ48S42" localSheetId="66" hidden="1">Addn [19]Info!$B$11:$E$13</definedName>
    <definedName name="BExXS4R2128DFU2LK3Q08XJ48S42" localSheetId="67" hidden="1">Addn [19]Info!$B$11:$E$13</definedName>
    <definedName name="BExXS4R2128DFU2LK3Q08XJ48S42" hidden="1">Addn [19]Info!$B$11:$E$13</definedName>
    <definedName name="BExXS98VZGW8QG56DGEJHU0JCJJZ" localSheetId="64" hidden="1">SEU Func [21]Area!$D$20:$E$20</definedName>
    <definedName name="BExXS98VZGW8QG56DGEJHU0JCJJZ" localSheetId="65" hidden="1">SEU Func [21]Area!$D$20:$E$20</definedName>
    <definedName name="BExXS98VZGW8QG56DGEJHU0JCJJZ" localSheetId="66" hidden="1">SEU Func [21]Area!$D$20:$E$20</definedName>
    <definedName name="BExXS98VZGW8QG56DGEJHU0JCJJZ" localSheetId="67" hidden="1">SEU Func [21]Area!$D$20:$E$20</definedName>
    <definedName name="BExXS98VZGW8QG56DGEJHU0JCJJZ" hidden="1">SEU Func [21]Area!$D$20:$E$20</definedName>
    <definedName name="BExXSH1EUOGXZIWDTB34ZHBBPLMB" localSheetId="64" hidden="1">Financial &amp; Non-[22]Financial!$G$11:$G$12</definedName>
    <definedName name="BExXSH1EUOGXZIWDTB34ZHBBPLMB" localSheetId="65" hidden="1">Financial &amp; Non-[22]Financial!$G$11:$G$12</definedName>
    <definedName name="BExXSH1EUOGXZIWDTB34ZHBBPLMB" localSheetId="66" hidden="1">Financial &amp; Non-[22]Financial!$G$11:$G$12</definedName>
    <definedName name="BExXSH1EUOGXZIWDTB34ZHBBPLMB" localSheetId="67" hidden="1">Financial &amp; Non-[22]Financial!$G$11:$G$12</definedName>
    <definedName name="BExXSH1EUOGXZIWDTB34ZHBBPLMB" hidden="1">Financial &amp; Non-[22]Financial!$G$11:$G$12</definedName>
    <definedName name="BExXSHHIMRQF6S8HC1AZXUGDWXY4" localSheetId="64" hidden="1">Addn [19]Info!$B$4:$B$5</definedName>
    <definedName name="BExXSHHIMRQF6S8HC1AZXUGDWXY4" localSheetId="65" hidden="1">Addn [19]Info!$B$4:$B$5</definedName>
    <definedName name="BExXSHHIMRQF6S8HC1AZXUGDWXY4" localSheetId="66" hidden="1">Addn [19]Info!$B$4:$B$5</definedName>
    <definedName name="BExXSHHIMRQF6S8HC1AZXUGDWXY4" localSheetId="67" hidden="1">Addn [19]Info!$B$4:$B$5</definedName>
    <definedName name="BExXSHHIMRQF6S8HC1AZXUGDWXY4" hidden="1">Addn [19]Info!$B$4:$B$5</definedName>
    <definedName name="BExXT7PP94GE3YW5BGV4U6HWCSPX" localSheetId="64" hidden="1">SEU Driver [24]Cd!$D$8:$E$8</definedName>
    <definedName name="BExXT7PP94GE3YW5BGV4U6HWCSPX" localSheetId="65" hidden="1">SEU Driver [24]Cd!$D$8:$E$8</definedName>
    <definedName name="BExXT7PP94GE3YW5BGV4U6HWCSPX" localSheetId="66" hidden="1">SEU Driver [24]Cd!$D$8:$E$8</definedName>
    <definedName name="BExXT7PP94GE3YW5BGV4U6HWCSPX" localSheetId="67" hidden="1">SEU Driver [24]Cd!$D$8:$E$8</definedName>
    <definedName name="BExXT7PP94GE3YW5BGV4U6HWCSPX" hidden="1">SEU Driver [24]Cd!$D$8:$E$8</definedName>
    <definedName name="BExXU7IY0NW19P11Z5YQ9BQIJSF3" localSheetId="64" hidden="1">Financial &amp; Non-[22]Financial!$B$8:$C$9</definedName>
    <definedName name="BExXU7IY0NW19P11Z5YQ9BQIJSF3" localSheetId="65" hidden="1">Financial &amp; Non-[22]Financial!$B$8:$C$9</definedName>
    <definedName name="BExXU7IY0NW19P11Z5YQ9BQIJSF3" localSheetId="66" hidden="1">Financial &amp; Non-[22]Financial!$B$8:$C$9</definedName>
    <definedName name="BExXU7IY0NW19P11Z5YQ9BQIJSF3" localSheetId="67" hidden="1">Financial &amp; Non-[22]Financial!$B$8:$C$9</definedName>
    <definedName name="BExXU7IY0NW19P11Z5YQ9BQIJSF3" hidden="1">Financial &amp; Non-[22]Financial!$B$8:$C$9</definedName>
    <definedName name="BExXUAIVBR3PR1QHJCUT03VW15Z3" hidden="1">#REF!</definedName>
    <definedName name="BExXUCX7X7M52508UFQKPKXBD9HV" localSheetId="64" hidden="1">'Order 864-4'!sdge Func [21]Area!$D$8:$E$8</definedName>
    <definedName name="BExXUCX7X7M52508UFQKPKXBD9HV" localSheetId="65" hidden="1">'Order 864-4'!sdge Func [21]Area!$D$8:$E$8</definedName>
    <definedName name="BExXUCX7X7M52508UFQKPKXBD9HV" localSheetId="66" hidden="1">'Order 864-4'!sdge Func [21]Area!$D$8:$E$8</definedName>
    <definedName name="BExXUCX7X7M52508UFQKPKXBD9HV" localSheetId="67" hidden="1">'Order 864-4'!sdge Func [21]Area!$D$8:$E$8</definedName>
    <definedName name="BExXUCX7X7M52508UFQKPKXBD9HV" hidden="1">'Order 864-4'!sdge Func [21]Area!$D$8:$E$8</definedName>
    <definedName name="BExXUDIQYO3NFEXLUKKBXFGL0I0J" localSheetId="64" hidden="1">SEU Func [21]Area!$A$11:$B$11</definedName>
    <definedName name="BExXUDIQYO3NFEXLUKKBXFGL0I0J" localSheetId="65" hidden="1">SEU Func [21]Area!$A$11:$B$11</definedName>
    <definedName name="BExXUDIQYO3NFEXLUKKBXFGL0I0J" localSheetId="66" hidden="1">SEU Func [21]Area!$A$11:$B$11</definedName>
    <definedName name="BExXUDIQYO3NFEXLUKKBXFGL0I0J" localSheetId="67" hidden="1">SEU Func [21]Area!$A$11:$B$11</definedName>
    <definedName name="BExXUDIQYO3NFEXLUKKBXFGL0I0J" hidden="1">SEU Func [21]Area!$A$11:$B$11</definedName>
    <definedName name="BExXV1SL2OKDY5I58V7R2CZ6UA1P" localSheetId="64" hidden="1">Addn [19]Info!$B$71:$T$78</definedName>
    <definedName name="BExXV1SL2OKDY5I58V7R2CZ6UA1P" localSheetId="65" hidden="1">Addn [19]Info!$B$71:$T$78</definedName>
    <definedName name="BExXV1SL2OKDY5I58V7R2CZ6UA1P" localSheetId="66" hidden="1">Addn [19]Info!$B$71:$T$78</definedName>
    <definedName name="BExXV1SL2OKDY5I58V7R2CZ6UA1P" localSheetId="67" hidden="1">Addn [19]Info!$B$71:$T$78</definedName>
    <definedName name="BExXV1SL2OKDY5I58V7R2CZ6UA1P" hidden="1">Addn [19]Info!$B$71:$T$78</definedName>
    <definedName name="BExXVYBBSBUSE5YCGR0CV4FQE3PC" localSheetId="64" hidden="1">Financial &amp; Non-[22]Financial!$B$7:$C$9</definedName>
    <definedName name="BExXVYBBSBUSE5YCGR0CV4FQE3PC" localSheetId="65" hidden="1">Financial &amp; Non-[22]Financial!$B$7:$C$9</definedName>
    <definedName name="BExXVYBBSBUSE5YCGR0CV4FQE3PC" localSheetId="66" hidden="1">Financial &amp; Non-[22]Financial!$B$7:$C$9</definedName>
    <definedName name="BExXVYBBSBUSE5YCGR0CV4FQE3PC" localSheetId="67" hidden="1">Financial &amp; Non-[22]Financial!$B$7:$C$9</definedName>
    <definedName name="BExXVYBBSBUSE5YCGR0CV4FQE3PC" hidden="1">Financial &amp; Non-[22]Financial!$B$7:$C$9</definedName>
    <definedName name="BExXW5NLB1XHUSNQW6YWXBK0FT19" localSheetId="64" hidden="1">Addn [19]Info!$F$11:$F$12</definedName>
    <definedName name="BExXW5NLB1XHUSNQW6YWXBK0FT19" localSheetId="65" hidden="1">Addn [19]Info!$F$11:$F$12</definedName>
    <definedName name="BExXW5NLB1XHUSNQW6YWXBK0FT19" localSheetId="66" hidden="1">Addn [19]Info!$F$11:$F$12</definedName>
    <definedName name="BExXW5NLB1XHUSNQW6YWXBK0FT19" localSheetId="67" hidden="1">Addn [19]Info!$F$11:$F$12</definedName>
    <definedName name="BExXW5NLB1XHUSNQW6YWXBK0FT19" hidden="1">Addn [19]Info!$F$11:$F$12</definedName>
    <definedName name="BExXW93RS0IWAZRQ9SOWQXERPYYZ" localSheetId="64" hidden="1">Functional [20]Costs!$B$7:$C$7</definedName>
    <definedName name="BExXW93RS0IWAZRQ9SOWQXERPYYZ" localSheetId="65" hidden="1">Functional [20]Costs!$B$7:$C$7</definedName>
    <definedName name="BExXW93RS0IWAZRQ9SOWQXERPYYZ" localSheetId="66" hidden="1">Functional [20]Costs!$B$7:$C$7</definedName>
    <definedName name="BExXW93RS0IWAZRQ9SOWQXERPYYZ" localSheetId="67" hidden="1">Functional [20]Costs!$B$7:$C$7</definedName>
    <definedName name="BExXW93RS0IWAZRQ9SOWQXERPYYZ" hidden="1">Functional [20]Costs!$B$7:$C$7</definedName>
    <definedName name="BExXXC28UJZ8MBCQMEGVPHY4ELL2" localSheetId="64" hidden="1">Addn [19]Info!$B$8:$C$9</definedName>
    <definedName name="BExXXC28UJZ8MBCQMEGVPHY4ELL2" localSheetId="65" hidden="1">Addn [19]Info!$B$8:$C$9</definedName>
    <definedName name="BExXXC28UJZ8MBCQMEGVPHY4ELL2" localSheetId="66" hidden="1">Addn [19]Info!$B$8:$C$9</definedName>
    <definedName name="BExXXC28UJZ8MBCQMEGVPHY4ELL2" localSheetId="67" hidden="1">Addn [19]Info!$B$8:$C$9</definedName>
    <definedName name="BExXXC28UJZ8MBCQMEGVPHY4ELL2" hidden="1">Addn [19]Info!$B$8:$C$9</definedName>
    <definedName name="BExXXLSZ3ABSM127FWVROEVGA4AY" hidden="1">#REF!</definedName>
    <definedName name="BExXXZ52JFPBQNR4WBNEGUSKAOTN" localSheetId="64" hidden="1">SEU Driver by Func [25]Comm!$A$13:$B$13</definedName>
    <definedName name="BExXXZ52JFPBQNR4WBNEGUSKAOTN" localSheetId="65" hidden="1">SEU Driver by Func [25]Comm!$A$13:$B$13</definedName>
    <definedName name="BExXXZ52JFPBQNR4WBNEGUSKAOTN" localSheetId="66" hidden="1">SEU Driver by Func [25]Comm!$A$13:$B$13</definedName>
    <definedName name="BExXXZ52JFPBQNR4WBNEGUSKAOTN" localSheetId="67" hidden="1">SEU Driver by Func [25]Comm!$A$13:$B$13</definedName>
    <definedName name="BExXXZ52JFPBQNR4WBNEGUSKAOTN" hidden="1">SEU Driver by Func [25]Comm!$A$13:$B$13</definedName>
    <definedName name="BExXYEVFU1HGZQVTNU9QVRVA90FT" localSheetId="64" hidden="1">Addn [19]Info!$B$102:$T$211</definedName>
    <definedName name="BExXYEVFU1HGZQVTNU9QVRVA90FT" localSheetId="65" hidden="1">Addn [19]Info!$B$102:$T$211</definedName>
    <definedName name="BExXYEVFU1HGZQVTNU9QVRVA90FT" localSheetId="66" hidden="1">Addn [19]Info!$B$102:$T$211</definedName>
    <definedName name="BExXYEVFU1HGZQVTNU9QVRVA90FT" localSheetId="67" hidden="1">Addn [19]Info!$B$102:$T$211</definedName>
    <definedName name="BExXYEVFU1HGZQVTNU9QVRVA90FT" hidden="1">Addn [19]Info!$B$102:$T$211</definedName>
    <definedName name="BExXYT9CBE76MDZW4OQUDY1SEKNE" localSheetId="64" hidden="1">Functional [20]Costs!$B$3</definedName>
    <definedName name="BExXYT9CBE76MDZW4OQUDY1SEKNE" localSheetId="65" hidden="1">Functional [20]Costs!$B$3</definedName>
    <definedName name="BExXYT9CBE76MDZW4OQUDY1SEKNE" localSheetId="66" hidden="1">Functional [20]Costs!$B$3</definedName>
    <definedName name="BExXYT9CBE76MDZW4OQUDY1SEKNE" localSheetId="67" hidden="1">Functional [20]Costs!$B$3</definedName>
    <definedName name="BExXYT9CBE76MDZW4OQUDY1SEKNE" hidden="1">Functional [20]Costs!$B$3</definedName>
    <definedName name="BExXYTK4Y0UMB5113GMQ1F9ETUD2" localSheetId="64" hidden="1">Addn [19]Info!$B$14:$AF$96</definedName>
    <definedName name="BExXYTK4Y0UMB5113GMQ1F9ETUD2" localSheetId="65" hidden="1">Addn [19]Info!$B$14:$AF$96</definedName>
    <definedName name="BExXYTK4Y0UMB5113GMQ1F9ETUD2" localSheetId="66" hidden="1">Addn [19]Info!$B$14:$AF$96</definedName>
    <definedName name="BExXYTK4Y0UMB5113GMQ1F9ETUD2" localSheetId="67" hidden="1">Addn [19]Info!$B$14:$AF$96</definedName>
    <definedName name="BExXYTK4Y0UMB5113GMQ1F9ETUD2" hidden="1">Addn [19]Info!$B$14:$AF$96</definedName>
    <definedName name="BExXZ3QYMWB5DEHAXEQ77MZ7FIZD" localSheetId="64" hidden="1">'Order 864-4'!sdge Func [21]Area!$A$13:$B$13</definedName>
    <definedName name="BExXZ3QYMWB5DEHAXEQ77MZ7FIZD" localSheetId="65" hidden="1">'Order 864-4'!sdge Func [21]Area!$A$13:$B$13</definedName>
    <definedName name="BExXZ3QYMWB5DEHAXEQ77MZ7FIZD" localSheetId="66" hidden="1">'Order 864-4'!sdge Func [21]Area!$A$13:$B$13</definedName>
    <definedName name="BExXZ3QYMWB5DEHAXEQ77MZ7FIZD" localSheetId="67" hidden="1">'Order 864-4'!sdge Func [21]Area!$A$13:$B$13</definedName>
    <definedName name="BExXZ3QYMWB5DEHAXEQ77MZ7FIZD" hidden="1">'Order 864-4'!sdge Func [21]Area!$A$13:$B$13</definedName>
    <definedName name="BExXZAXW8F8841455G1F7WXT41AX" localSheetId="64" hidden="1">'Order 864-4'!sdge Func [21]Area!$D$10:$E$10</definedName>
    <definedName name="BExXZAXW8F8841455G1F7WXT41AX" localSheetId="65" hidden="1">'Order 864-4'!sdge Func [21]Area!$D$10:$E$10</definedName>
    <definedName name="BExXZAXW8F8841455G1F7WXT41AX" localSheetId="66" hidden="1">'Order 864-4'!sdge Func [21]Area!$D$10:$E$10</definedName>
    <definedName name="BExXZAXW8F8841455G1F7WXT41AX" localSheetId="67" hidden="1">'Order 864-4'!sdge Func [21]Area!$D$10:$E$10</definedName>
    <definedName name="BExXZAXW8F8841455G1F7WXT41AX" hidden="1">'Order 864-4'!sdge Func [21]Area!$D$10:$E$10</definedName>
    <definedName name="BExXZNDLULS7L6GBKG9RU9OGHK9B" localSheetId="64" hidden="1">Addn [19]Info!$B$79:$T$101</definedName>
    <definedName name="BExXZNDLULS7L6GBKG9RU9OGHK9B" localSheetId="65" hidden="1">Addn [19]Info!$B$79:$T$101</definedName>
    <definedName name="BExXZNDLULS7L6GBKG9RU9OGHK9B" localSheetId="66" hidden="1">Addn [19]Info!$B$79:$T$101</definedName>
    <definedName name="BExXZNDLULS7L6GBKG9RU9OGHK9B" localSheetId="67" hidden="1">Addn [19]Info!$B$79:$T$101</definedName>
    <definedName name="BExXZNDLULS7L6GBKG9RU9OGHK9B" hidden="1">Addn [19]Info!$B$79:$T$101</definedName>
    <definedName name="BExXZWO3RC1R45A9M41GS6LPG2YW" localSheetId="64" hidden="1">Addn [19]Info!$B$7:$C$7</definedName>
    <definedName name="BExXZWO3RC1R45A9M41GS6LPG2YW" localSheetId="65" hidden="1">Addn [19]Info!$B$7:$C$7</definedName>
    <definedName name="BExXZWO3RC1R45A9M41GS6LPG2YW" localSheetId="66" hidden="1">Addn [19]Info!$B$7:$C$7</definedName>
    <definedName name="BExXZWO3RC1R45A9M41GS6LPG2YW" localSheetId="67" hidden="1">Addn [19]Info!$B$7:$C$7</definedName>
    <definedName name="BExXZWO3RC1R45A9M41GS6LPG2YW" hidden="1">Addn [19]Info!$B$7:$C$7</definedName>
    <definedName name="BExXZZTG1JTLYWJOFNYTGR4LALK3" localSheetId="64" hidden="1">Addn [19]Info!$B$73:$T$80</definedName>
    <definedName name="BExXZZTG1JTLYWJOFNYTGR4LALK3" localSheetId="65" hidden="1">Addn [19]Info!$B$73:$T$80</definedName>
    <definedName name="BExXZZTG1JTLYWJOFNYTGR4LALK3" localSheetId="66" hidden="1">Addn [19]Info!$B$73:$T$80</definedName>
    <definedName name="BExXZZTG1JTLYWJOFNYTGR4LALK3" localSheetId="67" hidden="1">Addn [19]Info!$B$73:$T$80</definedName>
    <definedName name="BExXZZTG1JTLYWJOFNYTGR4LALK3" hidden="1">Addn [19]Info!$B$73:$T$80</definedName>
    <definedName name="BExY0C3TNRDQV0J5SI0Q7GLE70KV" localSheetId="64" hidden="1">Addn [19]Info!$B$79:$T$101</definedName>
    <definedName name="BExY0C3TNRDQV0J5SI0Q7GLE70KV" localSheetId="65" hidden="1">Addn [19]Info!$B$79:$T$101</definedName>
    <definedName name="BExY0C3TNRDQV0J5SI0Q7GLE70KV" localSheetId="66" hidden="1">Addn [19]Info!$B$79:$T$101</definedName>
    <definedName name="BExY0C3TNRDQV0J5SI0Q7GLE70KV" localSheetId="67" hidden="1">Addn [19]Info!$B$79:$T$101</definedName>
    <definedName name="BExY0C3TNRDQV0J5SI0Q7GLE70KV" hidden="1">Addn [19]Info!$B$79:$T$101</definedName>
    <definedName name="BExY0DG9VW15FF7OROMAE5SYW4D5" localSheetId="64" hidden="1">Addn [19]Info!$B$212:$T$215</definedName>
    <definedName name="BExY0DG9VW15FF7OROMAE5SYW4D5" localSheetId="65" hidden="1">Addn [19]Info!$B$212:$T$215</definedName>
    <definedName name="BExY0DG9VW15FF7OROMAE5SYW4D5" localSheetId="66" hidden="1">Addn [19]Info!$B$212:$T$215</definedName>
    <definedName name="BExY0DG9VW15FF7OROMAE5SYW4D5" localSheetId="67" hidden="1">Addn [19]Info!$B$212:$T$215</definedName>
    <definedName name="BExY0DG9VW15FF7OROMAE5SYW4D5" hidden="1">Addn [19]Info!$B$212:$T$215</definedName>
    <definedName name="BExY0ECOZIOI49PB8W7AR8VPFOVW" hidden="1">#REF!</definedName>
    <definedName name="BExY0PL7UNAVZO1W5HALLPRU9V5X" hidden="1">#REF!</definedName>
    <definedName name="BExY28VU0NLLDWJFKP6DNWTZ559K" localSheetId="64" hidden="1">'Order 864-4'!sdge Func [21]Area!$A$4:$B$4</definedName>
    <definedName name="BExY28VU0NLLDWJFKP6DNWTZ559K" localSheetId="65" hidden="1">'Order 864-4'!sdge Func [21]Area!$A$4:$B$4</definedName>
    <definedName name="BExY28VU0NLLDWJFKP6DNWTZ559K" localSheetId="66" hidden="1">'Order 864-4'!sdge Func [21]Area!$A$4:$B$4</definedName>
    <definedName name="BExY28VU0NLLDWJFKP6DNWTZ559K" localSheetId="67" hidden="1">'Order 864-4'!sdge Func [21]Area!$A$4:$B$4</definedName>
    <definedName name="BExY28VU0NLLDWJFKP6DNWTZ559K" hidden="1">'Order 864-4'!sdge Func [21]Area!$A$4:$B$4</definedName>
    <definedName name="BExY2BVVO6QDY0L06G3J0MSGEXD8" localSheetId="64" hidden="1">'Order 864-4'!sdge Func [21]Area!$A$9:$B$9</definedName>
    <definedName name="BExY2BVVO6QDY0L06G3J0MSGEXD8" localSheetId="65" hidden="1">'Order 864-4'!sdge Func [21]Area!$A$9:$B$9</definedName>
    <definedName name="BExY2BVVO6QDY0L06G3J0MSGEXD8" localSheetId="66" hidden="1">'Order 864-4'!sdge Func [21]Area!$A$9:$B$9</definedName>
    <definedName name="BExY2BVVO6QDY0L06G3J0MSGEXD8" localSheetId="67" hidden="1">'Order 864-4'!sdge Func [21]Area!$A$9:$B$9</definedName>
    <definedName name="BExY2BVVO6QDY0L06G3J0MSGEXD8" hidden="1">'Order 864-4'!sdge Func [21]Area!$A$9:$B$9</definedName>
    <definedName name="BExY2EKSYYHFY4AFZ300ZXMLRXQY" localSheetId="64" hidden="1">Financial &amp; Non-[22]Financial!$B$7:$C$9</definedName>
    <definedName name="BExY2EKSYYHFY4AFZ300ZXMLRXQY" localSheetId="65" hidden="1">Financial &amp; Non-[22]Financial!$B$7:$C$9</definedName>
    <definedName name="BExY2EKSYYHFY4AFZ300ZXMLRXQY" localSheetId="66" hidden="1">Financial &amp; Non-[22]Financial!$B$7:$C$9</definedName>
    <definedName name="BExY2EKSYYHFY4AFZ300ZXMLRXQY" localSheetId="67" hidden="1">Financial &amp; Non-[22]Financial!$B$7:$C$9</definedName>
    <definedName name="BExY2EKSYYHFY4AFZ300ZXMLRXQY" hidden="1">Financial &amp; Non-[22]Financial!$B$7:$C$9</definedName>
    <definedName name="BExY2NKIEE5SPBOV26RNCSKNGTME" localSheetId="64" hidden="1">Addn [19]Info!$B$39:$T$72</definedName>
    <definedName name="BExY2NKIEE5SPBOV26RNCSKNGTME" localSheetId="65" hidden="1">Addn [19]Info!$B$39:$T$72</definedName>
    <definedName name="BExY2NKIEE5SPBOV26RNCSKNGTME" localSheetId="66" hidden="1">Addn [19]Info!$B$39:$T$72</definedName>
    <definedName name="BExY2NKIEE5SPBOV26RNCSKNGTME" localSheetId="67" hidden="1">Addn [19]Info!$B$39:$T$72</definedName>
    <definedName name="BExY2NKIEE5SPBOV26RNCSKNGTME" hidden="1">Addn [19]Info!$B$39:$T$72</definedName>
    <definedName name="BExY2NKIMXF1J464XZ175PYA8LDM" localSheetId="64" hidden="1">SEU Func [21]Area!$D$10:$E$10</definedName>
    <definedName name="BExY2NKIMXF1J464XZ175PYA8LDM" localSheetId="65" hidden="1">SEU Func [21]Area!$D$10:$E$10</definedName>
    <definedName name="BExY2NKIMXF1J464XZ175PYA8LDM" localSheetId="66" hidden="1">SEU Func [21]Area!$D$10:$E$10</definedName>
    <definedName name="BExY2NKIMXF1J464XZ175PYA8LDM" localSheetId="67" hidden="1">SEU Func [21]Area!$D$10:$E$10</definedName>
    <definedName name="BExY2NKIMXF1J464XZ175PYA8LDM" hidden="1">SEU Func [21]Area!$D$10:$E$10</definedName>
    <definedName name="BExY36AXKUMLUKD2VOB5XR70DGDI" localSheetId="64" hidden="1">SEU Func [21]Area!$D$13:$E$13</definedName>
    <definedName name="BExY36AXKUMLUKD2VOB5XR70DGDI" localSheetId="65" hidden="1">SEU Func [21]Area!$D$13:$E$13</definedName>
    <definedName name="BExY36AXKUMLUKD2VOB5XR70DGDI" localSheetId="66" hidden="1">SEU Func [21]Area!$D$13:$E$13</definedName>
    <definedName name="BExY36AXKUMLUKD2VOB5XR70DGDI" localSheetId="67" hidden="1">SEU Func [21]Area!$D$13:$E$13</definedName>
    <definedName name="BExY36AXKUMLUKD2VOB5XR70DGDI" hidden="1">SEU Func [21]Area!$D$13:$E$13</definedName>
    <definedName name="BExY3SXH7FESHTF7PBA3OYIXDH41" hidden="1">#REF!</definedName>
    <definedName name="BExY3WZ2QMSYT0BFBVQJIAPCHAQ1" localSheetId="64" hidden="1">Addn [19]Info!$B$73:$T$80</definedName>
    <definedName name="BExY3WZ2QMSYT0BFBVQJIAPCHAQ1" localSheetId="65" hidden="1">Addn [19]Info!$B$73:$T$80</definedName>
    <definedName name="BExY3WZ2QMSYT0BFBVQJIAPCHAQ1" localSheetId="66" hidden="1">Addn [19]Info!$B$73:$T$80</definedName>
    <definedName name="BExY3WZ2QMSYT0BFBVQJIAPCHAQ1" localSheetId="67" hidden="1">Addn [19]Info!$B$73:$T$80</definedName>
    <definedName name="BExY3WZ2QMSYT0BFBVQJIAPCHAQ1" hidden="1">Addn [19]Info!$B$73:$T$80</definedName>
    <definedName name="BExY3ZO5J0Z7QKACQUINFDZTRS77" localSheetId="64" hidden="1">Addn [19]Info!$B$14:$T$27</definedName>
    <definedName name="BExY3ZO5J0Z7QKACQUINFDZTRS77" localSheetId="65" hidden="1">Addn [19]Info!$B$14:$T$27</definedName>
    <definedName name="BExY3ZO5J0Z7QKACQUINFDZTRS77" localSheetId="66" hidden="1">Addn [19]Info!$B$14:$T$27</definedName>
    <definedName name="BExY3ZO5J0Z7QKACQUINFDZTRS77" localSheetId="67" hidden="1">Addn [19]Info!$B$14:$T$27</definedName>
    <definedName name="BExY3ZO5J0Z7QKACQUINFDZTRS77" hidden="1">Addn [19]Info!$B$14:$T$27</definedName>
    <definedName name="BExY48TCAQ2A1XRZ3RVHC0U8VYKQ" localSheetId="64" hidden="1">SEU Func Comm by [23]Driver!$A$8:$B$8</definedName>
    <definedName name="BExY48TCAQ2A1XRZ3RVHC0U8VYKQ" localSheetId="65" hidden="1">SEU Func Comm by [23]Driver!$A$8:$B$8</definedName>
    <definedName name="BExY48TCAQ2A1XRZ3RVHC0U8VYKQ" localSheetId="66" hidden="1">SEU Func Comm by [23]Driver!$A$8:$B$8</definedName>
    <definedName name="BExY48TCAQ2A1XRZ3RVHC0U8VYKQ" localSheetId="67" hidden="1">SEU Func Comm by [23]Driver!$A$8:$B$8</definedName>
    <definedName name="BExY48TCAQ2A1XRZ3RVHC0U8VYKQ" hidden="1">SEU Func Comm by [23]Driver!$A$8:$B$8</definedName>
    <definedName name="BExY58MMH9D4SBZCD1RWGTYBRDM8" hidden="1">#REF!</definedName>
    <definedName name="BExY5I7UKXBU395LXGBYD7PJ7IH3" localSheetId="64" hidden="1">SEU Func [21]Area!$A$6:$B$6</definedName>
    <definedName name="BExY5I7UKXBU395LXGBYD7PJ7IH3" localSheetId="65" hidden="1">SEU Func [21]Area!$A$6:$B$6</definedName>
    <definedName name="BExY5I7UKXBU395LXGBYD7PJ7IH3" localSheetId="66" hidden="1">SEU Func [21]Area!$A$6:$B$6</definedName>
    <definedName name="BExY5I7UKXBU395LXGBYD7PJ7IH3" localSheetId="67" hidden="1">SEU Func [21]Area!$A$6:$B$6</definedName>
    <definedName name="BExY5I7UKXBU395LXGBYD7PJ7IH3" hidden="1">SEU Func [21]Area!$A$6:$B$6</definedName>
    <definedName name="BExY60SU3PW0FE2YOFC1CR5A86CH" localSheetId="64" hidden="1">SEU Driver [24]Cd!$A$9:$B$9</definedName>
    <definedName name="BExY60SU3PW0FE2YOFC1CR5A86CH" localSheetId="65" hidden="1">SEU Driver [24]Cd!$A$9:$B$9</definedName>
    <definedName name="BExY60SU3PW0FE2YOFC1CR5A86CH" localSheetId="66" hidden="1">SEU Driver [24]Cd!$A$9:$B$9</definedName>
    <definedName name="BExY60SU3PW0FE2YOFC1CR5A86CH" localSheetId="67" hidden="1">SEU Driver [24]Cd!$A$9:$B$9</definedName>
    <definedName name="BExY60SU3PW0FE2YOFC1CR5A86CH" hidden="1">SEU Driver [24]Cd!$A$9:$B$9</definedName>
    <definedName name="BExY63SR27VPDZPXZK9KJCGTZ4TC" localSheetId="64" hidden="1">Addn [19]Info!$B$71:$T$78</definedName>
    <definedName name="BExY63SR27VPDZPXZK9KJCGTZ4TC" localSheetId="65" hidden="1">Addn [19]Info!$B$71:$T$78</definedName>
    <definedName name="BExY63SR27VPDZPXZK9KJCGTZ4TC" localSheetId="66" hidden="1">Addn [19]Info!$B$71:$T$78</definedName>
    <definedName name="BExY63SR27VPDZPXZK9KJCGTZ4TC" localSheetId="67" hidden="1">Addn [19]Info!$B$71:$T$78</definedName>
    <definedName name="BExY63SR27VPDZPXZK9KJCGTZ4TC" hidden="1">Addn [19]Info!$B$71:$T$78</definedName>
    <definedName name="BExY65LH73RB4VC5HW4RHGQ2KU8G" hidden="1">#REF!</definedName>
    <definedName name="BExY65LHY7ALMYBRAOKCXSFRLNEE" localSheetId="64" hidden="1">Addn [19]Info!$B$102:$T$211</definedName>
    <definedName name="BExY65LHY7ALMYBRAOKCXSFRLNEE" localSheetId="65" hidden="1">Addn [19]Info!$B$102:$T$211</definedName>
    <definedName name="BExY65LHY7ALMYBRAOKCXSFRLNEE" localSheetId="66" hidden="1">Addn [19]Info!$B$102:$T$211</definedName>
    <definedName name="BExY65LHY7ALMYBRAOKCXSFRLNEE" localSheetId="67" hidden="1">Addn [19]Info!$B$102:$T$211</definedName>
    <definedName name="BExY65LHY7ALMYBRAOKCXSFRLNEE" hidden="1">Addn [19]Info!$B$102:$T$211</definedName>
    <definedName name="BExZJQJI3TXMZTVPYBBJ0JI1C5LL" hidden="1">#REF!</definedName>
    <definedName name="BExZKA64CRCRYCU4JL6TH6AWM96S" localSheetId="64" hidden="1">Addn [19]Info!$B$11:$E$13</definedName>
    <definedName name="BExZKA64CRCRYCU4JL6TH6AWM96S" localSheetId="65" hidden="1">Addn [19]Info!$B$11:$E$13</definedName>
    <definedName name="BExZKA64CRCRYCU4JL6TH6AWM96S" localSheetId="66" hidden="1">Addn [19]Info!$B$11:$E$13</definedName>
    <definedName name="BExZKA64CRCRYCU4JL6TH6AWM96S" localSheetId="67" hidden="1">Addn [19]Info!$B$11:$E$13</definedName>
    <definedName name="BExZKA64CRCRYCU4JL6TH6AWM96S" hidden="1">Addn [19]Info!$B$11:$E$13</definedName>
    <definedName name="BExZKCPZD3M8NAZFUDJRYJ5OTIVJ" localSheetId="64" hidden="1">Functional [20]Costs!$G$10:$G$11</definedName>
    <definedName name="BExZKCPZD3M8NAZFUDJRYJ5OTIVJ" localSheetId="65" hidden="1">Functional [20]Costs!$G$10:$G$11</definedName>
    <definedName name="BExZKCPZD3M8NAZFUDJRYJ5OTIVJ" localSheetId="66" hidden="1">Functional [20]Costs!$G$10:$G$11</definedName>
    <definedName name="BExZKCPZD3M8NAZFUDJRYJ5OTIVJ" localSheetId="67" hidden="1">Functional [20]Costs!$G$10:$G$11</definedName>
    <definedName name="BExZKCPZD3M8NAZFUDJRYJ5OTIVJ" hidden="1">Functional [20]Costs!$G$10:$G$11</definedName>
    <definedName name="BExZKR3TTP07CE2NJKPT664GAJBL" localSheetId="64" hidden="1">Addn [19]Info!$B$7:$C$7</definedName>
    <definedName name="BExZKR3TTP07CE2NJKPT664GAJBL" localSheetId="65" hidden="1">Addn [19]Info!$B$7:$C$7</definedName>
    <definedName name="BExZKR3TTP07CE2NJKPT664GAJBL" localSheetId="66" hidden="1">Addn [19]Info!$B$7:$C$7</definedName>
    <definedName name="BExZKR3TTP07CE2NJKPT664GAJBL" localSheetId="67" hidden="1">Addn [19]Info!$B$7:$C$7</definedName>
    <definedName name="BExZKR3TTP07CE2NJKPT664GAJBL" hidden="1">Addn [19]Info!$B$7:$C$7</definedName>
    <definedName name="BExZL1LBSYTGVKE79Y97OBLA0SV6" localSheetId="64" hidden="1">SEU Driver [24]Cd!$A$16:$B$16</definedName>
    <definedName name="BExZL1LBSYTGVKE79Y97OBLA0SV6" localSheetId="65" hidden="1">SEU Driver [24]Cd!$A$16:$B$16</definedName>
    <definedName name="BExZL1LBSYTGVKE79Y97OBLA0SV6" localSheetId="66" hidden="1">SEU Driver [24]Cd!$A$16:$B$16</definedName>
    <definedName name="BExZL1LBSYTGVKE79Y97OBLA0SV6" localSheetId="67" hidden="1">SEU Driver [24]Cd!$A$16:$B$16</definedName>
    <definedName name="BExZL1LBSYTGVKE79Y97OBLA0SV6" hidden="1">SEU Driver [24]Cd!$A$16:$B$16</definedName>
    <definedName name="BExZLBC2PT5BA4MTL92QWIJ2AGNH" localSheetId="64" hidden="1">SCG Func [21]Area!$A$12:$B$12</definedName>
    <definedName name="BExZLBC2PT5BA4MTL92QWIJ2AGNH" localSheetId="65" hidden="1">SCG Func [21]Area!$A$12:$B$12</definedName>
    <definedName name="BExZLBC2PT5BA4MTL92QWIJ2AGNH" localSheetId="66" hidden="1">SCG Func [21]Area!$A$12:$B$12</definedName>
    <definedName name="BExZLBC2PT5BA4MTL92QWIJ2AGNH" localSheetId="67" hidden="1">SCG Func [21]Area!$A$12:$B$12</definedName>
    <definedName name="BExZLBC2PT5BA4MTL92QWIJ2AGNH" hidden="1">SCG Func [21]Area!$A$12:$B$12</definedName>
    <definedName name="BExZLUD4NEJMBSGQ93R045ELX10G" localSheetId="64" hidden="1">SEU Driver [24]Cd!$A$12:$B$12</definedName>
    <definedName name="BExZLUD4NEJMBSGQ93R045ELX10G" localSheetId="65" hidden="1">SEU Driver [24]Cd!$A$12:$B$12</definedName>
    <definedName name="BExZLUD4NEJMBSGQ93R045ELX10G" localSheetId="66" hidden="1">SEU Driver [24]Cd!$A$12:$B$12</definedName>
    <definedName name="BExZLUD4NEJMBSGQ93R045ELX10G" localSheetId="67" hidden="1">SEU Driver [24]Cd!$A$12:$B$12</definedName>
    <definedName name="BExZLUD4NEJMBSGQ93R045ELX10G" hidden="1">SEU Driver [24]Cd!$A$12:$B$12</definedName>
    <definedName name="BExZLX7QQ1MWG33LCZU8LVADH6MW" localSheetId="64" hidden="1">Addn [19]Info!$B$100:$T$208</definedName>
    <definedName name="BExZLX7QQ1MWG33LCZU8LVADH6MW" localSheetId="65" hidden="1">Addn [19]Info!$B$100:$T$208</definedName>
    <definedName name="BExZLX7QQ1MWG33LCZU8LVADH6MW" localSheetId="66" hidden="1">Addn [19]Info!$B$100:$T$208</definedName>
    <definedName name="BExZLX7QQ1MWG33LCZU8LVADH6MW" localSheetId="67" hidden="1">Addn [19]Info!$B$100:$T$208</definedName>
    <definedName name="BExZLX7QQ1MWG33LCZU8LVADH6MW" hidden="1">Addn [19]Info!$B$100:$T$208</definedName>
    <definedName name="BExZM07LCOTZXP3AS4WC2J3NTE7P" localSheetId="64" hidden="1">SCG Func [21]Area!$A$7:$B$7</definedName>
    <definedName name="BExZM07LCOTZXP3AS4WC2J3NTE7P" localSheetId="65" hidden="1">SCG Func [21]Area!$A$7:$B$7</definedName>
    <definedName name="BExZM07LCOTZXP3AS4WC2J3NTE7P" localSheetId="66" hidden="1">SCG Func [21]Area!$A$7:$B$7</definedName>
    <definedName name="BExZM07LCOTZXP3AS4WC2J3NTE7P" localSheetId="67" hidden="1">SCG Func [21]Area!$A$7:$B$7</definedName>
    <definedName name="BExZM07LCOTZXP3AS4WC2J3NTE7P" hidden="1">SCG Func [21]Area!$A$7:$B$7</definedName>
    <definedName name="BExZM7JVUMCAARUACRX7Z54WSG33" localSheetId="64" hidden="1">SEU Driver by Func [21]Area!$A$15:$B$15</definedName>
    <definedName name="BExZM7JVUMCAARUACRX7Z54WSG33" localSheetId="65" hidden="1">SEU Driver by Func [21]Area!$A$15:$B$15</definedName>
    <definedName name="BExZM7JVUMCAARUACRX7Z54WSG33" localSheetId="66" hidden="1">SEU Driver by Func [21]Area!$A$15:$B$15</definedName>
    <definedName name="BExZM7JVUMCAARUACRX7Z54WSG33" localSheetId="67" hidden="1">SEU Driver by Func [21]Area!$A$15:$B$15</definedName>
    <definedName name="BExZM7JVUMCAARUACRX7Z54WSG33" hidden="1">SEU Driver by Func [21]Area!$A$15:$B$15</definedName>
    <definedName name="BExZMIN2YY9W3WI8OAVQ37PKQZXZ" localSheetId="64" hidden="1">SCG Func [21]Area!$A$3:$B$3</definedName>
    <definedName name="BExZMIN2YY9W3WI8OAVQ37PKQZXZ" localSheetId="65" hidden="1">SCG Func [21]Area!$A$3:$B$3</definedName>
    <definedName name="BExZMIN2YY9W3WI8OAVQ37PKQZXZ" localSheetId="66" hidden="1">SCG Func [21]Area!$A$3:$B$3</definedName>
    <definedName name="BExZMIN2YY9W3WI8OAVQ37PKQZXZ" localSheetId="67" hidden="1">SCG Func [21]Area!$A$3:$B$3</definedName>
    <definedName name="BExZMIN2YY9W3WI8OAVQ37PKQZXZ" hidden="1">SCG Func [21]Area!$A$3:$B$3</definedName>
    <definedName name="BExZMQKY0YONB7YBTBQZH62T9MSU" localSheetId="64" hidden="1">'Order 864-4'!sdge Func [21]Area!$A$8:$B$8</definedName>
    <definedName name="BExZMQKY0YONB7YBTBQZH62T9MSU" localSheetId="65" hidden="1">'Order 864-4'!sdge Func [21]Area!$A$8:$B$8</definedName>
    <definedName name="BExZMQKY0YONB7YBTBQZH62T9MSU" localSheetId="66" hidden="1">'Order 864-4'!sdge Func [21]Area!$A$8:$B$8</definedName>
    <definedName name="BExZMQKY0YONB7YBTBQZH62T9MSU" localSheetId="67" hidden="1">'Order 864-4'!sdge Func [21]Area!$A$8:$B$8</definedName>
    <definedName name="BExZMQKY0YONB7YBTBQZH62T9MSU" hidden="1">'Order 864-4'!sdge Func [21]Area!$A$8:$B$8</definedName>
    <definedName name="BExZMQVWL07SCJOOFZWV45W59W8P" localSheetId="64" hidden="1">Addn [19]Info!$F$10:$F$11</definedName>
    <definedName name="BExZMQVWL07SCJOOFZWV45W59W8P" localSheetId="65" hidden="1">Addn [19]Info!$F$10:$F$11</definedName>
    <definedName name="BExZMQVWL07SCJOOFZWV45W59W8P" localSheetId="66" hidden="1">Addn [19]Info!$F$10:$F$11</definedName>
    <definedName name="BExZMQVWL07SCJOOFZWV45W59W8P" localSheetId="67" hidden="1">Addn [19]Info!$F$10:$F$11</definedName>
    <definedName name="BExZMQVWL07SCJOOFZWV45W59W8P" hidden="1">Addn [19]Info!$F$10:$F$11</definedName>
    <definedName name="BExZMXXD1Y91UP1BZXET9AXX4JII" localSheetId="64" hidden="1">Addn [19]Info!$B$78:$T$100</definedName>
    <definedName name="BExZMXXD1Y91UP1BZXET9AXX4JII" localSheetId="65" hidden="1">Addn [19]Info!$B$78:$T$100</definedName>
    <definedName name="BExZMXXD1Y91UP1BZXET9AXX4JII" localSheetId="66" hidden="1">Addn [19]Info!$B$78:$T$100</definedName>
    <definedName name="BExZMXXD1Y91UP1BZXET9AXX4JII" localSheetId="67" hidden="1">Addn [19]Info!$B$78:$T$100</definedName>
    <definedName name="BExZMXXD1Y91UP1BZXET9AXX4JII" hidden="1">Addn [19]Info!$B$78:$T$100</definedName>
    <definedName name="BExZN3X5WR9FLDRBMX48BRRVYSL4" localSheetId="64" hidden="1">Functional [20]Costs!$B$3</definedName>
    <definedName name="BExZN3X5WR9FLDRBMX48BRRVYSL4" localSheetId="65" hidden="1">Functional [20]Costs!$B$3</definedName>
    <definedName name="BExZN3X5WR9FLDRBMX48BRRVYSL4" localSheetId="66" hidden="1">Functional [20]Costs!$B$3</definedName>
    <definedName name="BExZN3X5WR9FLDRBMX48BRRVYSL4" localSheetId="67" hidden="1">Functional [20]Costs!$B$3</definedName>
    <definedName name="BExZN3X5WR9FLDRBMX48BRRVYSL4" hidden="1">Functional [20]Costs!$B$3</definedName>
    <definedName name="BExZNI0B4ZBV0GKJNGZKFKJP5RSC" localSheetId="64" hidden="1">Addn [19]Info!$B$4:$B$5</definedName>
    <definedName name="BExZNI0B4ZBV0GKJNGZKFKJP5RSC" localSheetId="65" hidden="1">Addn [19]Info!$B$4:$B$5</definedName>
    <definedName name="BExZNI0B4ZBV0GKJNGZKFKJP5RSC" localSheetId="66" hidden="1">Addn [19]Info!$B$4:$B$5</definedName>
    <definedName name="BExZNI0B4ZBV0GKJNGZKFKJP5RSC" localSheetId="67" hidden="1">Addn [19]Info!$B$4:$B$5</definedName>
    <definedName name="BExZNI0B4ZBV0GKJNGZKFKJP5RSC" hidden="1">Addn [19]Info!$B$4:$B$5</definedName>
    <definedName name="BExZNSN8EOTXU3NPY0CH5POL7VHK" localSheetId="64" hidden="1">'Order 864-4'!sdge Func [21]Area!$D$11:$E$11</definedName>
    <definedName name="BExZNSN8EOTXU3NPY0CH5POL7VHK" localSheetId="65" hidden="1">'Order 864-4'!sdge Func [21]Area!$D$11:$E$11</definedName>
    <definedName name="BExZNSN8EOTXU3NPY0CH5POL7VHK" localSheetId="66" hidden="1">'Order 864-4'!sdge Func [21]Area!$D$11:$E$11</definedName>
    <definedName name="BExZNSN8EOTXU3NPY0CH5POL7VHK" localSheetId="67" hidden="1">'Order 864-4'!sdge Func [21]Area!$D$11:$E$11</definedName>
    <definedName name="BExZNSN8EOTXU3NPY0CH5POL7VHK" hidden="1">'Order 864-4'!sdge Func [21]Area!$D$11:$E$11</definedName>
    <definedName name="BExZO0FQOS0A6MKLLZK71QNUN7MD" hidden="1">#REF!</definedName>
    <definedName name="BExZO64RDT6SCKXP96BLAVKAG3PC" localSheetId="64" hidden="1">Financial &amp; Non-[22]Financial!$F$11:$F$12</definedName>
    <definedName name="BExZO64RDT6SCKXP96BLAVKAG3PC" localSheetId="65" hidden="1">Financial &amp; Non-[22]Financial!$F$11:$F$12</definedName>
    <definedName name="BExZO64RDT6SCKXP96BLAVKAG3PC" localSheetId="66" hidden="1">Financial &amp; Non-[22]Financial!$F$11:$F$12</definedName>
    <definedName name="BExZO64RDT6SCKXP96BLAVKAG3PC" localSheetId="67" hidden="1">Financial &amp; Non-[22]Financial!$F$11:$F$12</definedName>
    <definedName name="BExZO64RDT6SCKXP96BLAVKAG3PC" hidden="1">Financial &amp; Non-[22]Financial!$F$11:$F$12</definedName>
    <definedName name="BExZOHYVOLL7CEQKABKO256H0X5I" localSheetId="64" hidden="1">SEU Func [21]Area!$A$26:$B$26</definedName>
    <definedName name="BExZOHYVOLL7CEQKABKO256H0X5I" localSheetId="65" hidden="1">SEU Func [21]Area!$A$26:$B$26</definedName>
    <definedName name="BExZOHYVOLL7CEQKABKO256H0X5I" localSheetId="66" hidden="1">SEU Func [21]Area!$A$26:$B$26</definedName>
    <definedName name="BExZOHYVOLL7CEQKABKO256H0X5I" localSheetId="67" hidden="1">SEU Func [21]Area!$A$26:$B$26</definedName>
    <definedName name="BExZOHYVOLL7CEQKABKO256H0X5I" hidden="1">SEU Func [21]Area!$A$26:$B$26</definedName>
    <definedName name="BExZOKYRP68DOEIM61IGQ1DB8P4J" localSheetId="64" hidden="1">Addn [19]Info!$B$79:$T$101</definedName>
    <definedName name="BExZOKYRP68DOEIM61IGQ1DB8P4J" localSheetId="65" hidden="1">Addn [19]Info!$B$79:$T$101</definedName>
    <definedName name="BExZOKYRP68DOEIM61IGQ1DB8P4J" localSheetId="66" hidden="1">Addn [19]Info!$B$79:$T$101</definedName>
    <definedName name="BExZOKYRP68DOEIM61IGQ1DB8P4J" localSheetId="67" hidden="1">Addn [19]Info!$B$79:$T$101</definedName>
    <definedName name="BExZOKYRP68DOEIM61IGQ1DB8P4J" hidden="1">Addn [19]Info!$B$79:$T$101</definedName>
    <definedName name="BExZP0UN89BUO3PISTBCWGLIZFUK" hidden="1">#REF!</definedName>
    <definedName name="BExZPEC5D2VVMMZUD002LXWG8LR9" hidden="1">#REF!</definedName>
    <definedName name="BExZPJ4S0GP2IXQ7LAPLCWMFWZ3Q" localSheetId="64" hidden="1">Addn [19]Info!$B$209:$T$215</definedName>
    <definedName name="BExZPJ4S0GP2IXQ7LAPLCWMFWZ3Q" localSheetId="65" hidden="1">Addn [19]Info!$B$209:$T$215</definedName>
    <definedName name="BExZPJ4S0GP2IXQ7LAPLCWMFWZ3Q" localSheetId="66" hidden="1">Addn [19]Info!$B$209:$T$215</definedName>
    <definedName name="BExZPJ4S0GP2IXQ7LAPLCWMFWZ3Q" localSheetId="67" hidden="1">Addn [19]Info!$B$209:$T$215</definedName>
    <definedName name="BExZPJ4S0GP2IXQ7LAPLCWMFWZ3Q" hidden="1">Addn [19]Info!$B$209:$T$215</definedName>
    <definedName name="BExZPL8B3I1BIDUU7TG45FWCOYDZ" localSheetId="64" hidden="1">Addn [19]Info!$B$79:$T$101</definedName>
    <definedName name="BExZPL8B3I1BIDUU7TG45FWCOYDZ" localSheetId="65" hidden="1">Addn [19]Info!$B$79:$T$101</definedName>
    <definedName name="BExZPL8B3I1BIDUU7TG45FWCOYDZ" localSheetId="66" hidden="1">Addn [19]Info!$B$79:$T$101</definedName>
    <definedName name="BExZPL8B3I1BIDUU7TG45FWCOYDZ" localSheetId="67" hidden="1">Addn [19]Info!$B$79:$T$101</definedName>
    <definedName name="BExZPL8B3I1BIDUU7TG45FWCOYDZ" hidden="1">Addn [19]Info!$B$79:$T$101</definedName>
    <definedName name="BExZPPVI1XTMHMZCVAPNZF9PF7DJ" hidden="1">#REF!</definedName>
    <definedName name="BExZPW0QM46H23LHKN8SUH8HX6MW" localSheetId="64" hidden="1">SEU Driver [24]Cd!$D$12:$E$12</definedName>
    <definedName name="BExZPW0QM46H23LHKN8SUH8HX6MW" localSheetId="65" hidden="1">SEU Driver [24]Cd!$D$12:$E$12</definedName>
    <definedName name="BExZPW0QM46H23LHKN8SUH8HX6MW" localSheetId="66" hidden="1">SEU Driver [24]Cd!$D$12:$E$12</definedName>
    <definedName name="BExZPW0QM46H23LHKN8SUH8HX6MW" localSheetId="67" hidden="1">SEU Driver [24]Cd!$D$12:$E$12</definedName>
    <definedName name="BExZPW0QM46H23LHKN8SUH8HX6MW" hidden="1">SEU Driver [24]Cd!$D$12:$E$12</definedName>
    <definedName name="BExZQ85NBN2EU2ZRQLIZ0PVW0MYW" hidden="1">#REF!</definedName>
    <definedName name="BExZQ8R77M02QC6H0KAB5KDZXXUB" localSheetId="64" hidden="1">Addn [19]Info!$B$7:$C$7</definedName>
    <definedName name="BExZQ8R77M02QC6H0KAB5KDZXXUB" localSheetId="65" hidden="1">Addn [19]Info!$B$7:$C$7</definedName>
    <definedName name="BExZQ8R77M02QC6H0KAB5KDZXXUB" localSheetId="66" hidden="1">Addn [19]Info!$B$7:$C$7</definedName>
    <definedName name="BExZQ8R77M02QC6H0KAB5KDZXXUB" localSheetId="67" hidden="1">Addn [19]Info!$B$7:$C$7</definedName>
    <definedName name="BExZQ8R77M02QC6H0KAB5KDZXXUB" hidden="1">Addn [19]Info!$B$7:$C$7</definedName>
    <definedName name="BExZQAURJGFEVTH5WDUKCLX5OG4A" localSheetId="64" hidden="1">SEU Driver by Func [21]Area!$A$13:$B$13</definedName>
    <definedName name="BExZQAURJGFEVTH5WDUKCLX5OG4A" localSheetId="65" hidden="1">SEU Driver by Func [21]Area!$A$13:$B$13</definedName>
    <definedName name="BExZQAURJGFEVTH5WDUKCLX5OG4A" localSheetId="66" hidden="1">SEU Driver by Func [21]Area!$A$13:$B$13</definedName>
    <definedName name="BExZQAURJGFEVTH5WDUKCLX5OG4A" localSheetId="67" hidden="1">SEU Driver by Func [21]Area!$A$13:$B$13</definedName>
    <definedName name="BExZQAURJGFEVTH5WDUKCLX5OG4A" hidden="1">SEU Driver by Func [21]Area!$A$13:$B$13</definedName>
    <definedName name="BExZQBAVLSDITVZABQBUSIONFI27" localSheetId="64" hidden="1">SEU Func Area by [23]Driver!$D$7:$E$7</definedName>
    <definedName name="BExZQBAVLSDITVZABQBUSIONFI27" localSheetId="65" hidden="1">SEU Func Area by [23]Driver!$D$7:$E$7</definedName>
    <definedName name="BExZQBAVLSDITVZABQBUSIONFI27" localSheetId="66" hidden="1">SEU Func Area by [23]Driver!$D$7:$E$7</definedName>
    <definedName name="BExZQBAVLSDITVZABQBUSIONFI27" localSheetId="67" hidden="1">SEU Func Area by [23]Driver!$D$7:$E$7</definedName>
    <definedName name="BExZQBAVLSDITVZABQBUSIONFI27" hidden="1">SEU Func Area by [23]Driver!$D$7:$E$7</definedName>
    <definedName name="BExZQI1P0I178HRXOOPNWFAS2VIA" localSheetId="64" hidden="1">Addn [19]Info!$B$7:$C$7</definedName>
    <definedName name="BExZQI1P0I178HRXOOPNWFAS2VIA" localSheetId="65" hidden="1">Addn [19]Info!$B$7:$C$7</definedName>
    <definedName name="BExZQI1P0I178HRXOOPNWFAS2VIA" localSheetId="66" hidden="1">Addn [19]Info!$B$7:$C$7</definedName>
    <definedName name="BExZQI1P0I178HRXOOPNWFAS2VIA" localSheetId="67" hidden="1">Addn [19]Info!$B$7:$C$7</definedName>
    <definedName name="BExZQI1P0I178HRXOOPNWFAS2VIA" hidden="1">Addn [19]Info!$B$7:$C$7</definedName>
    <definedName name="BExZQIHZQHMHTKFP59DZJH4ZZZ8M" localSheetId="64" hidden="1">Financial &amp; Non-[22]Financial!$G$11:$G$12</definedName>
    <definedName name="BExZQIHZQHMHTKFP59DZJH4ZZZ8M" localSheetId="65" hidden="1">Financial &amp; Non-[22]Financial!$G$11:$G$12</definedName>
    <definedName name="BExZQIHZQHMHTKFP59DZJH4ZZZ8M" localSheetId="66" hidden="1">Financial &amp; Non-[22]Financial!$G$11:$G$12</definedName>
    <definedName name="BExZQIHZQHMHTKFP59DZJH4ZZZ8M" localSheetId="67" hidden="1">Financial &amp; Non-[22]Financial!$G$11:$G$12</definedName>
    <definedName name="BExZQIHZQHMHTKFP59DZJH4ZZZ8M" hidden="1">Financial &amp; Non-[22]Financial!$G$11:$G$12</definedName>
    <definedName name="BExZQP8NTJXT3ICCJ063MLH8R2DJ" localSheetId="64" hidden="1">Addn [19]Info!$B$73:$T$80</definedName>
    <definedName name="BExZQP8NTJXT3ICCJ063MLH8R2DJ" localSheetId="65" hidden="1">Addn [19]Info!$B$73:$T$80</definedName>
    <definedName name="BExZQP8NTJXT3ICCJ063MLH8R2DJ" localSheetId="66" hidden="1">Addn [19]Info!$B$73:$T$80</definedName>
    <definedName name="BExZQP8NTJXT3ICCJ063MLH8R2DJ" localSheetId="67" hidden="1">Addn [19]Info!$B$73:$T$80</definedName>
    <definedName name="BExZQP8NTJXT3ICCJ063MLH8R2DJ" hidden="1">Addn [19]Info!$B$73:$T$80</definedName>
    <definedName name="BExZQQ50WUMM8VB4VUHAS899QSKM" localSheetId="64" hidden="1">Functional [20]Costs!$B$3</definedName>
    <definedName name="BExZQQ50WUMM8VB4VUHAS899QSKM" localSheetId="65" hidden="1">Functional [20]Costs!$B$3</definedName>
    <definedName name="BExZQQ50WUMM8VB4VUHAS899QSKM" localSheetId="66" hidden="1">Functional [20]Costs!$B$3</definedName>
    <definedName name="BExZQQ50WUMM8VB4VUHAS899QSKM" localSheetId="67" hidden="1">Functional [20]Costs!$B$3</definedName>
    <definedName name="BExZQQ50WUMM8VB4VUHAS899QSKM" hidden="1">Functional [20]Costs!$B$3</definedName>
    <definedName name="BExZQQLACR36QE2H9QLJIMC6DKUF" localSheetId="64" hidden="1">Addn [19]Info!$F$11:$F$12</definedName>
    <definedName name="BExZQQLACR36QE2H9QLJIMC6DKUF" localSheetId="65" hidden="1">Addn [19]Info!$F$11:$F$12</definedName>
    <definedName name="BExZQQLACR36QE2H9QLJIMC6DKUF" localSheetId="66" hidden="1">Addn [19]Info!$F$11:$F$12</definedName>
    <definedName name="BExZQQLACR36QE2H9QLJIMC6DKUF" localSheetId="67" hidden="1">Addn [19]Info!$F$11:$F$12</definedName>
    <definedName name="BExZQQLACR36QE2H9QLJIMC6DKUF" hidden="1">Addn [19]Info!$F$11:$F$12</definedName>
    <definedName name="BExZQTL645FGXAGZN3H0JZRQ7LUR" hidden="1">#REF!</definedName>
    <definedName name="BExZRE478DWX5VCA7IGKSI1B7GXR" hidden="1">#REF!</definedName>
    <definedName name="BExZRHK6WKHBZAZ1OYTJ21PDV8ZA" localSheetId="64" hidden="1">'Order 864-4'!sdge Func [21]Area!$A$19:$A$20</definedName>
    <definedName name="BExZRHK6WKHBZAZ1OYTJ21PDV8ZA" localSheetId="65" hidden="1">'Order 864-4'!sdge Func [21]Area!$A$19:$A$20</definedName>
    <definedName name="BExZRHK6WKHBZAZ1OYTJ21PDV8ZA" localSheetId="66" hidden="1">'Order 864-4'!sdge Func [21]Area!$A$19:$A$20</definedName>
    <definedName name="BExZRHK6WKHBZAZ1OYTJ21PDV8ZA" localSheetId="67" hidden="1">'Order 864-4'!sdge Func [21]Area!$A$19:$A$20</definedName>
    <definedName name="BExZRHK6WKHBZAZ1OYTJ21PDV8ZA" hidden="1">'Order 864-4'!sdge Func [21]Area!$A$19:$A$20</definedName>
    <definedName name="BExZSK81EL5HVZ4OMYKFQTE2AHH7" localSheetId="64" hidden="1">SCG Func [21]Area!$D$8:$E$8</definedName>
    <definedName name="BExZSK81EL5HVZ4OMYKFQTE2AHH7" localSheetId="65" hidden="1">SCG Func [21]Area!$D$8:$E$8</definedName>
    <definedName name="BExZSK81EL5HVZ4OMYKFQTE2AHH7" localSheetId="66" hidden="1">SCG Func [21]Area!$D$8:$E$8</definedName>
    <definedName name="BExZSK81EL5HVZ4OMYKFQTE2AHH7" localSheetId="67" hidden="1">SCG Func [21]Area!$D$8:$E$8</definedName>
    <definedName name="BExZSK81EL5HVZ4OMYKFQTE2AHH7" hidden="1">SCG Func [21]Area!$D$8:$E$8</definedName>
    <definedName name="BExZSMBLFJUAETWYUF2BWVQLJY3M" localSheetId="64" hidden="1">Addn [19]Info!$B$39:$T$72</definedName>
    <definedName name="BExZSMBLFJUAETWYUF2BWVQLJY3M" localSheetId="65" hidden="1">Addn [19]Info!$B$39:$T$72</definedName>
    <definedName name="BExZSMBLFJUAETWYUF2BWVQLJY3M" localSheetId="66" hidden="1">Addn [19]Info!$B$39:$T$72</definedName>
    <definedName name="BExZSMBLFJUAETWYUF2BWVQLJY3M" localSheetId="67" hidden="1">Addn [19]Info!$B$39:$T$72</definedName>
    <definedName name="BExZSMBLFJUAETWYUF2BWVQLJY3M" hidden="1">Addn [19]Info!$B$39:$T$72</definedName>
    <definedName name="BExZTCJLBH274W38QM1V5VGUDMCW" localSheetId="64" hidden="1">Additional Information [26]PPM!$V$12</definedName>
    <definedName name="BExZTCJLBH274W38QM1V5VGUDMCW" localSheetId="65" hidden="1">Additional Information [26]PPM!$V$12</definedName>
    <definedName name="BExZTCJLBH274W38QM1V5VGUDMCW" localSheetId="66" hidden="1">Additional Information [26]PPM!$V$12</definedName>
    <definedName name="BExZTCJLBH274W38QM1V5VGUDMCW" localSheetId="67" hidden="1">Additional Information [26]PPM!$V$12</definedName>
    <definedName name="BExZTCJLBH274W38QM1V5VGUDMCW" hidden="1">Additional Information [26]PPM!$V$12</definedName>
    <definedName name="BExZUMEF5J9HDYPW4B9JV6QZPKSU" hidden="1">#REF!</definedName>
    <definedName name="BExZVLREJY54J4EBQ1LYNA2L5TBI" hidden="1">#REF!</definedName>
    <definedName name="BExZW6QPLD8LO3MT3M2K30BRWMDD" localSheetId="64" hidden="1">Addn [19]Info!$B$7:$C$7</definedName>
    <definedName name="BExZW6QPLD8LO3MT3M2K30BRWMDD" localSheetId="65" hidden="1">Addn [19]Info!$B$7:$C$7</definedName>
    <definedName name="BExZW6QPLD8LO3MT3M2K30BRWMDD" localSheetId="66" hidden="1">Addn [19]Info!$B$7:$C$7</definedName>
    <definedName name="BExZW6QPLD8LO3MT3M2K30BRWMDD" localSheetId="67" hidden="1">Addn [19]Info!$B$7:$C$7</definedName>
    <definedName name="BExZW6QPLD8LO3MT3M2K30BRWMDD" hidden="1">Addn [19]Info!$B$7:$C$7</definedName>
    <definedName name="BExZWB8JK798ELJ571MPH730R8L2" localSheetId="64" hidden="1">Addn [19]Info!$B$3</definedName>
    <definedName name="BExZWB8JK798ELJ571MPH730R8L2" localSheetId="65" hidden="1">Addn [19]Info!$B$3</definedName>
    <definedName name="BExZWB8JK798ELJ571MPH730R8L2" localSheetId="66" hidden="1">Addn [19]Info!$B$3</definedName>
    <definedName name="BExZWB8JK798ELJ571MPH730R8L2" localSheetId="67" hidden="1">Addn [19]Info!$B$3</definedName>
    <definedName name="BExZWB8JK798ELJ571MPH730R8L2" hidden="1">Addn [19]Info!$B$3</definedName>
    <definedName name="BExZWF4UI7RVJ13R324EGACALMPV" localSheetId="64" hidden="1">SEU Func [21]Area!$D$26:$E$26</definedName>
    <definedName name="BExZWF4UI7RVJ13R324EGACALMPV" localSheetId="65" hidden="1">SEU Func [21]Area!$D$26:$E$26</definedName>
    <definedName name="BExZWF4UI7RVJ13R324EGACALMPV" localSheetId="66" hidden="1">SEU Func [21]Area!$D$26:$E$26</definedName>
    <definedName name="BExZWF4UI7RVJ13R324EGACALMPV" localSheetId="67" hidden="1">SEU Func [21]Area!$D$26:$E$26</definedName>
    <definedName name="BExZWF4UI7RVJ13R324EGACALMPV" hidden="1">SEU Func [21]Area!$D$26:$E$26</definedName>
    <definedName name="BExZWMXBV8BPWJ3LCUYF7NKKPVOD" localSheetId="64" hidden="1">Addn [19]Info!$B$38:$T$71</definedName>
    <definedName name="BExZWMXBV8BPWJ3LCUYF7NKKPVOD" localSheetId="65" hidden="1">Addn [19]Info!$B$38:$T$71</definedName>
    <definedName name="BExZWMXBV8BPWJ3LCUYF7NKKPVOD" localSheetId="66" hidden="1">Addn [19]Info!$B$38:$T$71</definedName>
    <definedName name="BExZWMXBV8BPWJ3LCUYF7NKKPVOD" localSheetId="67" hidden="1">Addn [19]Info!$B$38:$T$71</definedName>
    <definedName name="BExZWMXBV8BPWJ3LCUYF7NKKPVOD" hidden="1">Addn [19]Info!$B$38:$T$71</definedName>
    <definedName name="BExZXBSVAPBHW1XT1TBS81NYDSMU" localSheetId="64" hidden="1">SEU Driver by Func [25]Comm!$D$7:$E$7</definedName>
    <definedName name="BExZXBSVAPBHW1XT1TBS81NYDSMU" localSheetId="65" hidden="1">SEU Driver by Func [25]Comm!$D$7:$E$7</definedName>
    <definedName name="BExZXBSVAPBHW1XT1TBS81NYDSMU" localSheetId="66" hidden="1">SEU Driver by Func [25]Comm!$D$7:$E$7</definedName>
    <definedName name="BExZXBSVAPBHW1XT1TBS81NYDSMU" localSheetId="67" hidden="1">SEU Driver by Func [25]Comm!$D$7:$E$7</definedName>
    <definedName name="BExZXBSVAPBHW1XT1TBS81NYDSMU" hidden="1">SEU Driver by Func [25]Comm!$D$7:$E$7</definedName>
    <definedName name="BExZXC901CXXL8R9X8S9WEQN00CY" localSheetId="64" hidden="1">'Order 864-4'!sdge Func [21]Area!$A$10:$B$10</definedName>
    <definedName name="BExZXC901CXXL8R9X8S9WEQN00CY" localSheetId="65" hidden="1">'Order 864-4'!sdge Func [21]Area!$A$10:$B$10</definedName>
    <definedName name="BExZXC901CXXL8R9X8S9WEQN00CY" localSheetId="66" hidden="1">'Order 864-4'!sdge Func [21]Area!$A$10:$B$10</definedName>
    <definedName name="BExZXC901CXXL8R9X8S9WEQN00CY" localSheetId="67" hidden="1">'Order 864-4'!sdge Func [21]Area!$A$10:$B$10</definedName>
    <definedName name="BExZXC901CXXL8R9X8S9WEQN00CY" hidden="1">'Order 864-4'!sdge Func [21]Area!$A$10:$B$10</definedName>
    <definedName name="BExZXFJNR29TXZ23G7D8IOQKJC6N" hidden="1">#REF!</definedName>
    <definedName name="BExZXW12MHM5C60916XT6CZRSL4I" localSheetId="64" hidden="1">SEU Func [21]Area!$D$12:$E$12</definedName>
    <definedName name="BExZXW12MHM5C60916XT6CZRSL4I" localSheetId="65" hidden="1">SEU Func [21]Area!$D$12:$E$12</definedName>
    <definedName name="BExZXW12MHM5C60916XT6CZRSL4I" localSheetId="66" hidden="1">SEU Func [21]Area!$D$12:$E$12</definedName>
    <definedName name="BExZXW12MHM5C60916XT6CZRSL4I" localSheetId="67" hidden="1">SEU Func [21]Area!$D$12:$E$12</definedName>
    <definedName name="BExZXW12MHM5C60916XT6CZRSL4I" hidden="1">SEU Func [21]Area!$D$12:$E$12</definedName>
    <definedName name="BExZY0Z27CDKC1VBMKTHN76QQ5HH" localSheetId="64" hidden="1">SEU Func [21]Area!$A$26:$B$26</definedName>
    <definedName name="BExZY0Z27CDKC1VBMKTHN76QQ5HH" localSheetId="65" hidden="1">SEU Func [21]Area!$A$26:$B$26</definedName>
    <definedName name="BExZY0Z27CDKC1VBMKTHN76QQ5HH" localSheetId="66" hidden="1">SEU Func [21]Area!$A$26:$B$26</definedName>
    <definedName name="BExZY0Z27CDKC1VBMKTHN76QQ5HH" localSheetId="67" hidden="1">SEU Func [21]Area!$A$26:$B$26</definedName>
    <definedName name="BExZY0Z27CDKC1VBMKTHN76QQ5HH" hidden="1">SEU Func [21]Area!$A$26:$B$26</definedName>
    <definedName name="BExZY2MHNMJG69CJQF6CLG6X4FGQ" localSheetId="64" hidden="1">Addn [19]Info!$B$14:$T$27</definedName>
    <definedName name="BExZY2MHNMJG69CJQF6CLG6X4FGQ" localSheetId="65" hidden="1">Addn [19]Info!$B$14:$T$27</definedName>
    <definedName name="BExZY2MHNMJG69CJQF6CLG6X4FGQ" localSheetId="66" hidden="1">Addn [19]Info!$B$14:$T$27</definedName>
    <definedName name="BExZY2MHNMJG69CJQF6CLG6X4FGQ" localSheetId="67" hidden="1">Addn [19]Info!$B$14:$T$27</definedName>
    <definedName name="BExZY2MHNMJG69CJQF6CLG6X4FGQ" hidden="1">Addn [19]Info!$B$14:$T$27</definedName>
    <definedName name="BExZYTLJPA30ZEL7XLOBQL25QCR9" localSheetId="64" hidden="1">Addn [19]Info!$F$10:$F$11</definedName>
    <definedName name="BExZYTLJPA30ZEL7XLOBQL25QCR9" localSheetId="65" hidden="1">Addn [19]Info!$F$10:$F$11</definedName>
    <definedName name="BExZYTLJPA30ZEL7XLOBQL25QCR9" localSheetId="66" hidden="1">Addn [19]Info!$F$10:$F$11</definedName>
    <definedName name="BExZYTLJPA30ZEL7XLOBQL25QCR9" localSheetId="67" hidden="1">Addn [19]Info!$F$10:$F$11</definedName>
    <definedName name="BExZYTLJPA30ZEL7XLOBQL25QCR9" hidden="1">Addn [19]Info!$F$10:$F$11</definedName>
    <definedName name="BExZZ06XR7L2B6NK62DRT95GUSPY" localSheetId="64" hidden="1">Addn [19]Info!$B$8:$C$9</definedName>
    <definedName name="BExZZ06XR7L2B6NK62DRT95GUSPY" localSheetId="65" hidden="1">Addn [19]Info!$B$8:$C$9</definedName>
    <definedName name="BExZZ06XR7L2B6NK62DRT95GUSPY" localSheetId="66" hidden="1">Addn [19]Info!$B$8:$C$9</definedName>
    <definedName name="BExZZ06XR7L2B6NK62DRT95GUSPY" localSheetId="67" hidden="1">Addn [19]Info!$B$8:$C$9</definedName>
    <definedName name="BExZZ06XR7L2B6NK62DRT95GUSPY" hidden="1">Addn [19]Info!$B$8:$C$9</definedName>
    <definedName name="BExZZ8FJDLK9Y296DUJ16REILSZN" localSheetId="64" hidden="1">SEU Driver [24]Cd!$A$8:$B$8</definedName>
    <definedName name="BExZZ8FJDLK9Y296DUJ16REILSZN" localSheetId="65" hidden="1">SEU Driver [24]Cd!$A$8:$B$8</definedName>
    <definedName name="BExZZ8FJDLK9Y296DUJ16REILSZN" localSheetId="66" hidden="1">SEU Driver [24]Cd!$A$8:$B$8</definedName>
    <definedName name="BExZZ8FJDLK9Y296DUJ16REILSZN" localSheetId="67" hidden="1">SEU Driver [24]Cd!$A$8:$B$8</definedName>
    <definedName name="BExZZ8FJDLK9Y296DUJ16REILSZN" hidden="1">SEU Driver [24]Cd!$A$8:$B$8</definedName>
    <definedName name="BExZZSYK2WCS5ZY430FJ0E56O3BG" localSheetId="64" hidden="1">SCG Func [21]Area!$D$7:$E$7</definedName>
    <definedName name="BExZZSYK2WCS5ZY430FJ0E56O3BG" localSheetId="65" hidden="1">SCG Func [21]Area!$D$7:$E$7</definedName>
    <definedName name="BExZZSYK2WCS5ZY430FJ0E56O3BG" localSheetId="66" hidden="1">SCG Func [21]Area!$D$7:$E$7</definedName>
    <definedName name="BExZZSYK2WCS5ZY430FJ0E56O3BG" localSheetId="67" hidden="1">SCG Func [21]Area!$D$7:$E$7</definedName>
    <definedName name="BExZZSYK2WCS5ZY430FJ0E56O3BG" hidden="1">SCG Func [21]Area!$D$7:$E$7</definedName>
    <definedName name="BG_Del" hidden="1">15</definedName>
    <definedName name="BG_Ins" hidden="1">4</definedName>
    <definedName name="BG_Mod" hidden="1">6</definedName>
    <definedName name="CBWorkbookPriority" hidden="1">-21190210</definedName>
    <definedName name="cccc" localSheetId="64" hidden="1">{"variance_page",#N/A,FALSE,"template"}</definedName>
    <definedName name="cccc" localSheetId="65" hidden="1">{"variance_page",#N/A,FALSE,"template"}</definedName>
    <definedName name="cccc" localSheetId="66" hidden="1">{"variance_page",#N/A,FALSE,"template"}</definedName>
    <definedName name="cccc" localSheetId="67" hidden="1">{"variance_page",#N/A,FALSE,"template"}</definedName>
    <definedName name="cccc" hidden="1">{"variance_page",#N/A,FALSE,"template"}</definedName>
    <definedName name="ccccccc" localSheetId="64" hidden="1">{"SourcesUses",#N/A,TRUE,#N/A;"TransOverview",#N/A,TRUE,"CFMODEL"}</definedName>
    <definedName name="ccccccc" localSheetId="65" hidden="1">{"SourcesUses",#N/A,TRUE,#N/A;"TransOverview",#N/A,TRUE,"CFMODEL"}</definedName>
    <definedName name="ccccccc" localSheetId="66" hidden="1">{"SourcesUses",#N/A,TRUE,#N/A;"TransOverview",#N/A,TRUE,"CFMODEL"}</definedName>
    <definedName name="ccccccc" localSheetId="67" hidden="1">{"SourcesUses",#N/A,TRUE,#N/A;"TransOverview",#N/A,TRUE,"CFMODEL"}</definedName>
    <definedName name="ccccccc" hidden="1">{"SourcesUses",#N/A,TRUE,#N/A;"TransOverview",#N/A,TRUE,"CFMODEL"}</definedName>
    <definedName name="ccccccccccccccc" localSheetId="64" hidden="1">{"SourcesUses",#N/A,TRUE,"FundsFlow";"TransOverview",#N/A,TRUE,"FundsFlow"}</definedName>
    <definedName name="ccccccccccccccc" localSheetId="65" hidden="1">{"SourcesUses",#N/A,TRUE,"FundsFlow";"TransOverview",#N/A,TRUE,"FundsFlow"}</definedName>
    <definedName name="ccccccccccccccc" localSheetId="66" hidden="1">{"SourcesUses",#N/A,TRUE,"FundsFlow";"TransOverview",#N/A,TRUE,"FundsFlow"}</definedName>
    <definedName name="ccccccccccccccc" localSheetId="67" hidden="1">{"SourcesUses",#N/A,TRUE,"FundsFlow";"TransOverview",#N/A,TRUE,"FundsFlow"}</definedName>
    <definedName name="ccccccccccccccc" hidden="1">{"SourcesUses",#N/A,TRUE,"FundsFlow";"TransOverview",#N/A,TRUE,"FundsFlow"}</definedName>
    <definedName name="CEI_Info1" hidden="1">[18]Title!$A$38</definedName>
    <definedName name="CORPTAX_DATAMAPDEFINITIONS_DataMap_1" hidden="1">#REF!</definedName>
    <definedName name="CORPTAX_DATAMAPDEFINITIONS_DataMap_2" hidden="1">#REF!</definedName>
    <definedName name="CreditStats" hidden="1">#REF!</definedName>
    <definedName name="CurrentRangeName" hidden="1">[18]Title!$AT$25</definedName>
    <definedName name="d" localSheetId="24" hidden="1">{#N/A,#N/A,TRUE,"SDGE";#N/A,#N/A,TRUE,"GBU";#N/A,#N/A,TRUE,"TBU";#N/A,#N/A,TRUE,"EDBU";#N/A,#N/A,TRUE,"ExclCC"}</definedName>
    <definedName name="d" localSheetId="25" hidden="1">{#N/A,#N/A,TRUE,"SDGE";#N/A,#N/A,TRUE,"GBU";#N/A,#N/A,TRUE,"TBU";#N/A,#N/A,TRUE,"EDBU";#N/A,#N/A,TRUE,"ExclCC"}</definedName>
    <definedName name="d" localSheetId="28" hidden="1">{#N/A,#N/A,TRUE,"SDGE";#N/A,#N/A,TRUE,"GBU";#N/A,#N/A,TRUE,"TBU";#N/A,#N/A,TRUE,"EDBU";#N/A,#N/A,TRUE,"ExclCC"}</definedName>
    <definedName name="d" localSheetId="32" hidden="1">{#N/A,#N/A,TRUE,"SDGE";#N/A,#N/A,TRUE,"GBU";#N/A,#N/A,TRUE,"TBU";#N/A,#N/A,TRUE,"EDBU";#N/A,#N/A,TRUE,"ExclCC"}</definedName>
    <definedName name="d" localSheetId="55" hidden="1">{#N/A,#N/A,TRUE,"SDGE";#N/A,#N/A,TRUE,"GBU";#N/A,#N/A,TRUE,"TBU";#N/A,#N/A,TRUE,"EDBU";#N/A,#N/A,TRUE,"ExclCC"}</definedName>
    <definedName name="d" localSheetId="0" hidden="1">{#N/A,#N/A,TRUE,"SDGE";#N/A,#N/A,TRUE,"GBU";#N/A,#N/A,TRUE,"TBU";#N/A,#N/A,TRUE,"EDBU";#N/A,#N/A,TRUE,"ExclCC"}</definedName>
    <definedName name="d" localSheetId="1" hidden="1">{#N/A,#N/A,TRUE,"SDGE";#N/A,#N/A,TRUE,"GBU";#N/A,#N/A,TRUE,"TBU";#N/A,#N/A,TRUE,"EDBU";#N/A,#N/A,TRUE,"ExclCC"}</definedName>
    <definedName name="d" localSheetId="63" hidden="1">{#N/A,#N/A,TRUE,"SDGE";#N/A,#N/A,TRUE,"GBU";#N/A,#N/A,TRUE,"TBU";#N/A,#N/A,TRUE,"EDBU";#N/A,#N/A,TRUE,"ExclCC"}</definedName>
    <definedName name="d" localSheetId="64" hidden="1">{#N/A,#N/A,TRUE,"SDGE";#N/A,#N/A,TRUE,"GBU";#N/A,#N/A,TRUE,"TBU";#N/A,#N/A,TRUE,"EDBU";#N/A,#N/A,TRUE,"ExclCC"}</definedName>
    <definedName name="d" localSheetId="65" hidden="1">{#N/A,#N/A,TRUE,"SDGE";#N/A,#N/A,TRUE,"GBU";#N/A,#N/A,TRUE,"TBU";#N/A,#N/A,TRUE,"EDBU";#N/A,#N/A,TRUE,"ExclCC"}</definedName>
    <definedName name="d" localSheetId="66" hidden="1">{#N/A,#N/A,TRUE,"SDGE";#N/A,#N/A,TRUE,"GBU";#N/A,#N/A,TRUE,"TBU";#N/A,#N/A,TRUE,"EDBU";#N/A,#N/A,TRUE,"ExclCC"}</definedName>
    <definedName name="d" localSheetId="67" hidden="1">{#N/A,#N/A,TRUE,"SDGE";#N/A,#N/A,TRUE,"GBU";#N/A,#N/A,TRUE,"TBU";#N/A,#N/A,TRUE,"EDBU";#N/A,#N/A,TRUE,"ExclCC"}</definedName>
    <definedName name="d" localSheetId="56" hidden="1">{#N/A,#N/A,TRUE,"SDGE";#N/A,#N/A,TRUE,"GBU";#N/A,#N/A,TRUE,"TBU";#N/A,#N/A,TRUE,"EDBU";#N/A,#N/A,TRUE,"ExclCC"}</definedName>
    <definedName name="d" localSheetId="82" hidden="1">{#N/A,#N/A,TRUE,"SDGE";#N/A,#N/A,TRUE,"GBU";#N/A,#N/A,TRUE,"TBU";#N/A,#N/A,TRUE,"EDBU";#N/A,#N/A,TRUE,"ExclCC"}</definedName>
    <definedName name="d" localSheetId="76" hidden="1">{#N/A,#N/A,TRUE,"SDGE";#N/A,#N/A,TRUE,"GBU";#N/A,#N/A,TRUE,"TBU";#N/A,#N/A,TRUE,"EDBU";#N/A,#N/A,TRUE,"ExclCC"}</definedName>
    <definedName name="d" localSheetId="73" hidden="1">{#N/A,#N/A,TRUE,"SDGE";#N/A,#N/A,TRUE,"GBU";#N/A,#N/A,TRUE,"TBU";#N/A,#N/A,TRUE,"EDBU";#N/A,#N/A,TRUE,"ExclCC"}</definedName>
    <definedName name="d" localSheetId="72" hidden="1">{#N/A,#N/A,TRUE,"SDGE";#N/A,#N/A,TRUE,"GBU";#N/A,#N/A,TRUE,"TBU";#N/A,#N/A,TRUE,"EDBU";#N/A,#N/A,TRUE,"ExclCC"}</definedName>
    <definedName name="d" localSheetId="71" hidden="1">{#N/A,#N/A,TRUE,"SDGE";#N/A,#N/A,TRUE,"GBU";#N/A,#N/A,TRUE,"TBU";#N/A,#N/A,TRUE,"EDBU";#N/A,#N/A,TRUE,"ExclCC"}</definedName>
    <definedName name="d" hidden="1">{#N/A,#N/A,TRUE,"SDGE";#N/A,#N/A,TRUE,"GBU";#N/A,#N/A,TRUE,"TBU";#N/A,#N/A,TRUE,"EDBU";#N/A,#N/A,TRUE,"ExclCC"}</definedName>
    <definedName name="DCHART4" localSheetId="17" hidden="1">#REF!</definedName>
    <definedName name="DCHART4" localSheetId="25" hidden="1">#REF!</definedName>
    <definedName name="DCHART4" localSheetId="55" hidden="1">#REF!</definedName>
    <definedName name="DCHART4" localSheetId="0" hidden="1">#REF!</definedName>
    <definedName name="DCHART4" localSheetId="1" hidden="1">#REF!</definedName>
    <definedName name="DCHART4" localSheetId="62" hidden="1">#REF!</definedName>
    <definedName name="DCHART4" localSheetId="63" hidden="1">#REF!</definedName>
    <definedName name="DCHART4" localSheetId="64" hidden="1">#REF!</definedName>
    <definedName name="DCHART4" localSheetId="65" hidden="1">#REF!</definedName>
    <definedName name="DCHART4" localSheetId="66" hidden="1">#REF!</definedName>
    <definedName name="DCHART4" localSheetId="67" hidden="1">#REF!</definedName>
    <definedName name="DCHART4" localSheetId="78" hidden="1">#REF!</definedName>
    <definedName name="DCHART4" localSheetId="79" hidden="1">#REF!</definedName>
    <definedName name="DCHART4" localSheetId="80" hidden="1">#REF!</definedName>
    <definedName name="DCHART4" localSheetId="82" hidden="1">#REF!</definedName>
    <definedName name="DCHART4" localSheetId="77" hidden="1">#REF!</definedName>
    <definedName name="DCHART4" localSheetId="81" hidden="1">#REF!</definedName>
    <definedName name="DCHART4" localSheetId="83" hidden="1">#REF!</definedName>
    <definedName name="DCHART4" localSheetId="73" hidden="1">#REF!</definedName>
    <definedName name="DCHART4" localSheetId="72" hidden="1">#REF!</definedName>
    <definedName name="DCHART4" localSheetId="74" hidden="1">#REF!</definedName>
    <definedName name="DCHART4" hidden="1">#REF!</definedName>
    <definedName name="dd" localSheetId="17" hidden="1">[27]A!#REF!</definedName>
    <definedName name="dd" localSheetId="25" hidden="1">[27]A!#REF!</definedName>
    <definedName name="dd" localSheetId="55" hidden="1">[27]A!#REF!</definedName>
    <definedName name="dd" localSheetId="0" hidden="1">[27]A!#REF!</definedName>
    <definedName name="dd" localSheetId="1" hidden="1">[27]A!#REF!</definedName>
    <definedName name="dd" localSheetId="62" hidden="1">[27]A!#REF!</definedName>
    <definedName name="dd" localSheetId="63" hidden="1">[27]A!#REF!</definedName>
    <definedName name="dd" localSheetId="64" hidden="1">{"Income Statement",#N/A,FALSE,"CFMODEL";"Balance Sheet",#N/A,FALSE,"CFMODEL"}</definedName>
    <definedName name="dd" localSheetId="65" hidden="1">{"Income Statement",#N/A,FALSE,"CFMODEL";"Balance Sheet",#N/A,FALSE,"CFMODEL"}</definedName>
    <definedName name="dd" localSheetId="66" hidden="1">{"Income Statement",#N/A,FALSE,"CFMODEL";"Balance Sheet",#N/A,FALSE,"CFMODEL"}</definedName>
    <definedName name="dd" localSheetId="67" hidden="1">{"Income Statement",#N/A,FALSE,"CFMODEL";"Balance Sheet",#N/A,FALSE,"CFMODEL"}</definedName>
    <definedName name="dd" localSheetId="78" hidden="1">[27]A!#REF!</definedName>
    <definedName name="dd" localSheetId="79" hidden="1">[27]A!#REF!</definedName>
    <definedName name="dd" localSheetId="80" hidden="1">[27]A!#REF!</definedName>
    <definedName name="dd" localSheetId="82" hidden="1">[27]A!#REF!</definedName>
    <definedName name="dd" localSheetId="77" hidden="1">[27]A!#REF!</definedName>
    <definedName name="dd" localSheetId="81" hidden="1">[27]A!#REF!</definedName>
    <definedName name="dd" localSheetId="83" hidden="1">[27]A!#REF!</definedName>
    <definedName name="dd" localSheetId="73" hidden="1">[27]A!#REF!</definedName>
    <definedName name="dd" localSheetId="72" hidden="1">[27]A!#REF!</definedName>
    <definedName name="dd" localSheetId="74" hidden="1">[27]A!#REF!</definedName>
    <definedName name="dd" hidden="1">[27]A!#REF!</definedName>
    <definedName name="ddd" localSheetId="64" hidden="1">{"SourcesUses",#N/A,TRUE,#N/A;"TransOverview",#N/A,TRUE,"CFMODEL"}</definedName>
    <definedName name="ddd" localSheetId="65" hidden="1">{"SourcesUses",#N/A,TRUE,#N/A;"TransOverview",#N/A,TRUE,"CFMODEL"}</definedName>
    <definedName name="ddd" localSheetId="66" hidden="1">{"SourcesUses",#N/A,TRUE,#N/A;"TransOverview",#N/A,TRUE,"CFMODEL"}</definedName>
    <definedName name="ddd" localSheetId="67" hidden="1">{"SourcesUses",#N/A,TRUE,#N/A;"TransOverview",#N/A,TRUE,"CFMODEL"}</definedName>
    <definedName name="ddd" hidden="1">{"SourcesUses",#N/A,TRUE,#N/A;"TransOverview",#N/A,TRUE,"CFMODEL"}</definedName>
    <definedName name="dddd" localSheetId="17" hidden="1">[27]A!#REF!</definedName>
    <definedName name="dddd" localSheetId="25" hidden="1">[27]A!#REF!</definedName>
    <definedName name="dddd" localSheetId="55" hidden="1">[27]A!#REF!</definedName>
    <definedName name="dddd" localSheetId="0" hidden="1">[27]A!#REF!</definedName>
    <definedName name="dddd" localSheetId="1" hidden="1">[27]A!#REF!</definedName>
    <definedName name="dddd" localSheetId="62" hidden="1">[27]A!#REF!</definedName>
    <definedName name="dddd" localSheetId="63" hidden="1">[27]A!#REF!</definedName>
    <definedName name="dddd" localSheetId="64" hidden="1">{"SourcesUses",#N/A,TRUE,"CFMODEL";"TransOverview",#N/A,TRUE,"CFMODEL"}</definedName>
    <definedName name="dddd" localSheetId="65" hidden="1">{"SourcesUses",#N/A,TRUE,"CFMODEL";"TransOverview",#N/A,TRUE,"CFMODEL"}</definedName>
    <definedName name="dddd" localSheetId="66" hidden="1">{"SourcesUses",#N/A,TRUE,"CFMODEL";"TransOverview",#N/A,TRUE,"CFMODEL"}</definedName>
    <definedName name="dddd" localSheetId="67" hidden="1">{"SourcesUses",#N/A,TRUE,"CFMODEL";"TransOverview",#N/A,TRUE,"CFMODEL"}</definedName>
    <definedName name="dddd" localSheetId="78" hidden="1">[27]A!#REF!</definedName>
    <definedName name="dddd" localSheetId="79" hidden="1">[27]A!#REF!</definedName>
    <definedName name="dddd" localSheetId="80" hidden="1">[27]A!#REF!</definedName>
    <definedName name="dddd" localSheetId="82" hidden="1">[27]A!#REF!</definedName>
    <definedName name="dddd" localSheetId="77" hidden="1">[27]A!#REF!</definedName>
    <definedName name="dddd" localSheetId="81" hidden="1">[27]A!#REF!</definedName>
    <definedName name="dddd" localSheetId="83" hidden="1">[27]A!#REF!</definedName>
    <definedName name="dddd" localSheetId="73" hidden="1">[27]A!#REF!</definedName>
    <definedName name="dddd" localSheetId="72" hidden="1">[27]A!#REF!</definedName>
    <definedName name="dddd" localSheetId="74" hidden="1">[27]A!#REF!</definedName>
    <definedName name="dddd" hidden="1">[27]A!#REF!</definedName>
    <definedName name="dddddddd" localSheetId="64" hidden="1">{"Income Statement",#N/A,FALSE,"CFMODEL";"Balance Sheet",#N/A,FALSE,"CFMODEL"}</definedName>
    <definedName name="dddddddd" localSheetId="65" hidden="1">{"Income Statement",#N/A,FALSE,"CFMODEL";"Balance Sheet",#N/A,FALSE,"CFMODEL"}</definedName>
    <definedName name="dddddddd" localSheetId="66" hidden="1">{"Income Statement",#N/A,FALSE,"CFMODEL";"Balance Sheet",#N/A,FALSE,"CFMODEL"}</definedName>
    <definedName name="dddddddd" localSheetId="67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64" hidden="1">{"SourcesUses",#N/A,TRUE,"CFMODEL";"TransOverview",#N/A,TRUE,"CFMODEL"}</definedName>
    <definedName name="ddddddddddddddd" localSheetId="65" hidden="1">{"SourcesUses",#N/A,TRUE,"CFMODEL";"TransOverview",#N/A,TRUE,"CFMODEL"}</definedName>
    <definedName name="ddddddddddddddd" localSheetId="66" hidden="1">{"SourcesUses",#N/A,TRUE,"CFMODEL";"TransOverview",#N/A,TRUE,"CFMODEL"}</definedName>
    <definedName name="ddddddddddddddd" localSheetId="67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64" hidden="1">{"SourcesUses",#N/A,TRUE,#N/A;"TransOverview",#N/A,TRUE,"CFMODEL"}</definedName>
    <definedName name="dddddddddddddddddd" localSheetId="65" hidden="1">{"SourcesUses",#N/A,TRUE,#N/A;"TransOverview",#N/A,TRUE,"CFMODEL"}</definedName>
    <definedName name="dddddddddddddddddd" localSheetId="66" hidden="1">{"SourcesUses",#N/A,TRUE,#N/A;"TransOverview",#N/A,TRUE,"CFMODEL"}</definedName>
    <definedName name="dddddddddddddddddd" localSheetId="67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64" hidden="1">{"SourcesUses",#N/A,TRUE,"FundsFlow";"TransOverview",#N/A,TRUE,"FundsFlow"}</definedName>
    <definedName name="ddddddddddddddddddddd" localSheetId="65" hidden="1">{"SourcesUses",#N/A,TRUE,"FundsFlow";"TransOverview",#N/A,TRUE,"FundsFlow"}</definedName>
    <definedName name="ddddddddddddddddddddd" localSheetId="66" hidden="1">{"SourcesUses",#N/A,TRUE,"FundsFlow";"TransOverview",#N/A,TRUE,"FundsFlow"}</definedName>
    <definedName name="ddddddddddddddddddddd" localSheetId="67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64" hidden="1">{"SourcesUses",#N/A,TRUE,#N/A;"TransOverview",#N/A,TRUE,"CFMODEL"}</definedName>
    <definedName name="ddddddddddddddddddddddd" localSheetId="65" hidden="1">{"SourcesUses",#N/A,TRUE,#N/A;"TransOverview",#N/A,TRUE,"CFMODEL"}</definedName>
    <definedName name="ddddddddddddddddddddddd" localSheetId="66" hidden="1">{"SourcesUses",#N/A,TRUE,#N/A;"TransOverview",#N/A,TRUE,"CFMODEL"}</definedName>
    <definedName name="ddddddddddddddddddddddd" localSheetId="67" hidden="1">{"SourcesUses",#N/A,TRUE,#N/A;"TransOverview",#N/A,TRUE,"CFMODEL"}</definedName>
    <definedName name="ddddddddddddddddddddddd" hidden="1">{"SourcesUses",#N/A,TRUE,#N/A;"TransOverview",#N/A,TRUE,"CFMODEL"}</definedName>
    <definedName name="ddf" localSheetId="64" hidden="1">{"2002Frcst","06Month",FALSE,"Frcst Format 2002"}</definedName>
    <definedName name="ddf" localSheetId="65" hidden="1">{"2002Frcst","06Month",FALSE,"Frcst Format 2002"}</definedName>
    <definedName name="ddf" localSheetId="66" hidden="1">{"2002Frcst","06Month",FALSE,"Frcst Format 2002"}</definedName>
    <definedName name="ddf" localSheetId="67" hidden="1">{"2002Frcst","06Month",FALSE,"Frcst Format 2002"}</definedName>
    <definedName name="ddf" hidden="1">{"2002Frcst","06Month",FALSE,"Frcst Format 2002"}</definedName>
    <definedName name="dfds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Z.IndSpec_Left" hidden="1">#REF!</definedName>
    <definedName name="DZ.IndSpec_Right" hidden="1">#REF!</definedName>
    <definedName name="eeeeeeeeeee" localSheetId="64" hidden="1">{"SourcesUses",#N/A,TRUE,#N/A;"TransOverview",#N/A,TRUE,"CFMODEL"}</definedName>
    <definedName name="eeeeeeeeeee" localSheetId="65" hidden="1">{"SourcesUses",#N/A,TRUE,#N/A;"TransOverview",#N/A,TRUE,"CFMODEL"}</definedName>
    <definedName name="eeeeeeeeeee" localSheetId="66" hidden="1">{"SourcesUses",#N/A,TRUE,#N/A;"TransOverview",#N/A,TRUE,"CFMODEL"}</definedName>
    <definedName name="eeeeeeeeeee" localSheetId="67" hidden="1">{"SourcesUses",#N/A,TRUE,#N/A;"TransOverview",#N/A,TRUE,"CFMODEL"}</definedName>
    <definedName name="eeeeeeeeeee" hidden="1">{"SourcesUses",#N/A,TRUE,#N/A;"TransOverview",#N/A,TRUE,"CFMODEL"}</definedName>
    <definedName name="eeeeeeeeeeeeeeeeee" localSheetId="64" hidden="1">{"SourcesUses",#N/A,TRUE,"FundsFlow";"TransOverview",#N/A,TRUE,"FundsFlow"}</definedName>
    <definedName name="eeeeeeeeeeeeeeeeee" localSheetId="65" hidden="1">{"SourcesUses",#N/A,TRUE,"FundsFlow";"TransOverview",#N/A,TRUE,"FundsFlow"}</definedName>
    <definedName name="eeeeeeeeeeeeeeeeee" localSheetId="66" hidden="1">{"SourcesUses",#N/A,TRUE,"FundsFlow";"TransOverview",#N/A,TRUE,"FundsFlow"}</definedName>
    <definedName name="eeeeeeeeeeeeeeeeee" localSheetId="67" hidden="1">{"SourcesUses",#N/A,TRUE,"FundsFlow";"TransOverview",#N/A,TRUE,"FundsFlow"}</definedName>
    <definedName name="eeeeeeeeeeeeeeeeee" hidden="1">{"SourcesUses",#N/A,TRUE,"FundsFlow";"TransOverview",#N/A,TRUE,"FundsFlow"}</definedName>
    <definedName name="ev.Calculation" hidden="1">-4105</definedName>
    <definedName name="ev.Initialized" hidden="1">FALSE</definedName>
    <definedName name="EV__LASTREFTIME__" hidden="1">39504.3191203704</definedName>
    <definedName name="f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letes" localSheetId="64" hidden="1">{#N/A,#N/A,FALSE,"Aging Summary";#N/A,#N/A,FALSE,"Ratio Analysis";#N/A,#N/A,FALSE,"Test 120 Day Accts";#N/A,#N/A,FALSE,"Tickmarks"}</definedName>
    <definedName name="Fletes" localSheetId="65" hidden="1">{#N/A,#N/A,FALSE,"Aging Summary";#N/A,#N/A,FALSE,"Ratio Analysis";#N/A,#N/A,FALSE,"Test 120 Day Accts";#N/A,#N/A,FALSE,"Tickmarks"}</definedName>
    <definedName name="Fletes" localSheetId="66" hidden="1">{#N/A,#N/A,FALSE,"Aging Summary";#N/A,#N/A,FALSE,"Ratio Analysis";#N/A,#N/A,FALSE,"Test 120 Day Accts";#N/A,#N/A,FALSE,"Tickmarks"}</definedName>
    <definedName name="Fletes" localSheetId="67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g" localSheetId="64" hidden="1">{"SourcesUses",#N/A,TRUE,#N/A;"TransOverview",#N/A,TRUE,"CFMODEL"}</definedName>
    <definedName name="g" localSheetId="65" hidden="1">{"SourcesUses",#N/A,TRUE,#N/A;"TransOverview",#N/A,TRUE,"CFMODEL"}</definedName>
    <definedName name="g" localSheetId="66" hidden="1">{"SourcesUses",#N/A,TRUE,#N/A;"TransOverview",#N/A,TRUE,"CFMODEL"}</definedName>
    <definedName name="g" localSheetId="67" hidden="1">{"SourcesUses",#N/A,TRUE,#N/A;"TransOverview",#N/A,TRUE,"CFMODEL"}</definedName>
    <definedName name="gfdg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64" hidden="1">{"SourcesUses",#N/A,TRUE,#N/A;"TransOverview",#N/A,TRUE,"CFMODEL"}</definedName>
    <definedName name="gggg" localSheetId="65" hidden="1">{"SourcesUses",#N/A,TRUE,#N/A;"TransOverview",#N/A,TRUE,"CFMODEL"}</definedName>
    <definedName name="gggg" localSheetId="66" hidden="1">{"SourcesUses",#N/A,TRUE,#N/A;"TransOverview",#N/A,TRUE,"CFMODEL"}</definedName>
    <definedName name="gggg" localSheetId="67" hidden="1">{"SourcesUses",#N/A,TRUE,#N/A;"TransOverview",#N/A,TRUE,"CFMODEL"}</definedName>
    <definedName name="gggg" hidden="1">{"SourcesUses",#N/A,TRUE,#N/A;"TransOverview",#N/A,TRUE,"CFMODEL"}</definedName>
    <definedName name="guam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hhh" localSheetId="64" hidden="1">{"SourcesUses",#N/A,TRUE,#N/A;"TransOverview",#N/A,TRUE,"CFMODEL"}</definedName>
    <definedName name="hhhh" localSheetId="65" hidden="1">{"SourcesUses",#N/A,TRUE,#N/A;"TransOverview",#N/A,TRUE,"CFMODEL"}</definedName>
    <definedName name="hhhh" localSheetId="66" hidden="1">{"SourcesUses",#N/A,TRUE,#N/A;"TransOverview",#N/A,TRUE,"CFMODEL"}</definedName>
    <definedName name="hhhh" localSheetId="67" hidden="1">{"SourcesUses",#N/A,TRUE,#N/A;"TransOverview",#N/A,TRUE,"CFMODEL"}</definedName>
    <definedName name="hhhh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[28]LTM!$G$461:$J$461,[28]LTM!$G$463:$J$464,[28]LTM!$G$468:$J$469,[28]LTM!$G$473:$J$475,[28]LTM!$G$480:$J$480,[28]LTM!$G$484:$J$485,[28]LTM!$G$490:$J$490,[28]LTM!$G$514:$J$518,[28]LTM!$G$525:$J$526,[28]LTM!$G$532:$J$537</definedName>
    <definedName name="hn.ConvertZero2" hidden="1">[28]LTM!$G$560:$J$560,[28]LTM!$H$590:$J$591,[28]LTM!$H$614:$J$614,[28]LTM!$H$635:$J$636,[28]LTM!$G$676:$J$680,[28]LTM!$G$686:$J$686,[28]LTM!$G$688:$J$694,[28]LTM!$G$681:$J$682</definedName>
    <definedName name="hn.ConvertZero3" hidden="1">[28]LTM!$G$699:$J$706,[28]LTM!$G$710:$J$714,[28]LTM!$G$717:$J$734,[28]LTM!$G$738:$J$738,[28]LTM!$G$745:$J$751</definedName>
    <definedName name="hn.ConvertZero4" hidden="1">[28]LTM!$G$840:$J$840,[28]LTM!$H$1266:$J$1266,[28]LTM!$G$1267:$J$1267,[28]LTM!$G$1454:$J$1461,[28]LTM!$J$1462,[28]LTM!$J$1463,[28]LTM!$G$1468:$J$1469,[28]LTM!$L$1469:$N$1469</definedName>
    <definedName name="hn.ConvertZeroUnhide1" hidden="1">[28]LTM!$G$1469:$J$1469,[28]LTM!$L$1469:$N$1469,[28]LTM!$H$1266:$J$1266</definedName>
    <definedName name="hn.Delete015" hidden="1">#REF!,#REF!,#REF!,#REF!</definedName>
    <definedName name="hn.domestic" hidden="1">#REF!</definedName>
    <definedName name="hn.DZ_MultByFXRates" hidden="1">[28]DropZone!$B$2:$I$118,[28]DropZone!$B$120:$I$132,[28]DropZone!$B$134:$I$136,[28]DropZone!$B$138:$I$146</definedName>
    <definedName name="hn.ExtDb" hidden="1">FALSE</definedName>
    <definedName name="hn.Global" hidden="1">#REF!</definedName>
    <definedName name="hn.LTM_MultByFXRates" hidden="1">[28]LTM!$G$461:$N$477,[28]LTM!$G$480:$N$539,[28]LTM!$G$548:$N$667,[28]LTM!$G$676:$N$1266,[28]LTM!$G$1454:$N$1461,[28]LTM!$G$1463:$N$1465,[28]LTM!$G$1468:$N$1469</definedName>
    <definedName name="hn.ModelType" hidden="1">"DEAL"</definedName>
    <definedName name="hn.ModelVersion" hidden="1">1</definedName>
    <definedName name="hn.MultbyFXRates" hidden="1">[28]LTM!$G$461:$N$477,[28]LTM!$G$480:$N$539,[28]LTM!$G$548:$N$667,[28]LTM!$G$676:$N$1266,[28]LTM!$G$1454:$N$1461,[28]LTM!$G$1463:$N$1465,[28]LTM!$G$1468:$N$1469</definedName>
    <definedName name="hn.MultByFXRates1" hidden="1">[28]LTM!$G$461:$G$477,[28]LTM!$G$480:$G$539,[28]LTM!$G$548:$G$562,[28]LTM!$G$676:$G$840,[28]LTM!$G$1454:$G$1469</definedName>
    <definedName name="hn.MultByFXRates2" hidden="1">[28]LTM!$H$461:$H$477,[28]LTM!$H$480:$H$539,[28]LTM!$H$548:$H$667,[28]LTM!$H$676:$H$1266,[28]LTM!$H$1454:$H$1469</definedName>
    <definedName name="hn.MultByFXRates3" hidden="1">[28]LTM!$I$461:$I$477,[28]LTM!$I$480:$I$539,[28]LTM!$I$548:$I$667,[28]LTM!$I$676:$I$1266,[28]LTM!$I$1454:$I$1469</definedName>
    <definedName name="hn.MultbyFxrates4" hidden="1">[28]LTM!$J$461:$J$477,[28]LTM!$J$480:$J$539,[28]LTM!$J$548:$J$668,[28]LTM!$J$676:$J$1266,[28]LTM!$J$1454:$J$1461,[28]LTM!$J$1463:$J$1465,[28]LTM!$J$1468</definedName>
    <definedName name="hn.multbyfxrates5" hidden="1">[28]LTM!$L$461:$L$477,[28]LTM!$L$480:$L$539,[28]LTM!$L$548:$L$562,[28]LTM!$L$676:$L$840,[28]LTM!$L$1454:$L$1469</definedName>
    <definedName name="hn.multbyfxrates6" hidden="1">[28]LTM!$M$461:$M$477,[28]LTM!$M$480:$M$539,[28]LTM!$M$548:$M$668,[28]LTM!$M$676:$M$1266,[28]LTM!$M$1454:$M$1469</definedName>
    <definedName name="hn.multbyfxrates7" hidden="1">[28]LTM!$N$461:$N$477,[28]LTM!$N$480:$N$539,[28]LTM!$N$548:$N$667,[28]LTM!$N$676:$N$1266,[28]LTM!$N$1454:$N$1469</definedName>
    <definedName name="hn.MultByFXRatesBot1" hidden="1">[28]LTM!$G$676:$G$682,[28]LTM!$G$686,[28]LTM!$G$688:$G$694,[28]LTM!$G$699:$G$706,[28]LTM!$G$710:$G$714,[28]LTM!$G$717:$G$734,[28]LTM!$G$738,[28]LTM!$G$738,[28]LTM!$G$745:$G$751,[28]LTM!$G$840,[28]LTM!$G$1454:$G$1461,[28]LTM!$G$1468:$G$1469</definedName>
    <definedName name="hn.MultByFXRatesBot2" hidden="1">[28]LTM!$H$676:$H$682,[28]LTM!$H$686,[28]LTM!$H$688:$H$694,[28]LTM!$H$699:$H$706,[28]LTM!$H$710:$H$714,[28]LTM!$H$717:$H$734,[28]LTM!$H$738,[28]LTM!$H$745:$H$751,[28]LTM!$H$840,[28]LTM!$H$1266,[28]LTM!$H$1454:$H$1461,[28]LTM!$H$1468:$H$1469</definedName>
    <definedName name="hn.MultByFXRatesBot3" hidden="1">[28]LTM!$I$676:$I$682,[28]LTM!$I$686,[28]LTM!$I$688:$I$694,[28]LTM!$I$699:$I$706,[28]LTM!$I$710:$I$714,[28]LTM!$I$717:$I$734,[28]LTM!$I$738,[28]LTM!$I$745:$I$751,[28]LTM!$I$840,[28]LTM!$I$1266,[28]LTM!$I$1454:$I$1461,[28]LTM!$I$1468:$I$1469</definedName>
    <definedName name="hn.MultByFXRatesBot4" hidden="1">[28]LTM!$J$676:$J$682,[28]LTM!$J$686,[28]LTM!$J$688:$J$694,[28]LTM!$J$699:$J$706,[28]LTM!$J$710:$J$714,[28]LTM!$J$717:$J$734,[28]LTM!$J$738,[28]LTM!$J$745:$J$751,[28]LTM!$J$840,[28]LTM!$J$1266,[28]LTM!$J$1454:$J$1461,[28]LTM!$J$1463:$J$1465,[28]LTM!$J$1468</definedName>
    <definedName name="hn.MultByFXRatesBot5" hidden="1">[28]LTM!$L$676:$L$682,[28]LTM!$L$686,[28]LTM!$L$688:$L$694,[28]LTM!$L$699:$L$706,[28]LTM!$L$710:$L$714,[28]LTM!$L$717:$L$734,[28]LTM!$L$738,[28]LTM!$L$745:$L$751,[28]LTM!$L$837:$L$838,[28]LTM!$L$1454:$L$1458,[28]LTM!$L$1468:$L$1469</definedName>
    <definedName name="hn.MultByFXRatesBot6" hidden="1">[28]LTM!$M$676:$M$682,[28]LTM!$M$686,[28]LTM!$M$688:$M$694,[28]LTM!$M$699:$M$706,[28]LTM!$M$710:$M$714,[28]LTM!$M$717:$M$734,[28]LTM!$M$738,[28]LTM!$M$745:$M$751,[28]LTM!$M$837:$M$838,[28]LTM!$M$1454:$M$1458,[28]LTM!$M$1468:$M$1469</definedName>
    <definedName name="hn.MultByFXRatesBot7" hidden="1">[28]LTM!$N$676:$N$682,[28]LTM!$N$686,[28]LTM!$N$688:$N$694,[28]LTM!$N$699:$N$706,[28]LTM!$N$710:$N$714,[28]LTM!$N$717:$N$734,[28]LTM!$N$738,[28]LTM!$N$745:$N$751,[28]LTM!$N$837:$N$838,[28]LTM!$N$1454:$N$1458,[28]LTM!$N$1468:$N$1469</definedName>
    <definedName name="hn.MultByFXRatesTop1" hidden="1">[28]LTM!$G$461,[28]LTM!$G$463:$G$464,[28]LTM!$G$468:$G$469,[28]LTM!$G$473:$G$475,[28]LTM!$G$480,[28]LTM!$G$484:$G$485,[28]LTM!$G$490:$G$509,[28]LTM!$G$512,[28]LTM!$G$514:$G$518,[28]LTM!$G$525:$G$526,[28]LTM!$G$532:$G$537,[28]LTM!$G$560</definedName>
    <definedName name="hn.MultByFXRatesTop2" hidden="1">[28]LTM!$H$461,[28]LTM!$H$463:$H$464,[28]LTM!$H$468:$H$469,[28]LTM!$H$473:$H$475,[28]LTM!$H$480,[28]LTM!$H$484:$H$485,[28]LTM!$H$490:$H$509,[28]LTM!$H$512,[28]LTM!$H$514:$H$518,[28]LTM!$H$525:$H$526,[28]LTM!$H$532:$H$537,[28]LTM!$H$560,[28]LTM!$H$590:$H$591,[28]LTM!$H$614:$H$631,[28]LTM!$H$635:$H$636</definedName>
    <definedName name="hn.MultByFXRatesTop3" hidden="1">[28]LTM!$I$461,[28]LTM!$I$463:$I$464,[28]LTM!$I$468:$I$469,[28]LTM!$I$473:$I$475,[28]LTM!$I$480,[28]LTM!$I$484:$I$485,[28]LTM!$I$490:$I$509,[28]LTM!$I$512,[28]LTM!$I$514:$I$518,[28]LTM!$I$525:$I$526,[28]LTM!$I$532:$I$537,[28]LTM!$I$560,[28]LTM!$I$590:$I$591,[28]LTM!$I$614:$I$631,[28]LTM!$I$635:$I$636</definedName>
    <definedName name="hn.MultByFXRatesTop4" hidden="1">[28]LTM!$J$461,[28]LTM!$J$463:$J$464,[28]LTM!$J$468:$J$469,[28]LTM!$J$473:$J$475,[28]LTM!$J$480,[28]LTM!$J$484:$J$485,[28]LTM!$J$490:$J$509,[28]LTM!$J$512,[28]LTM!$J$514:$J$518,[28]LTM!$J$525:$J$526,[28]LTM!$J$532:$J$537,[28]LTM!$J$560,[28]LTM!$J$590:$J$591,[28]LTM!$J$614:$J$631,[28]LTM!$J$635:$J$636</definedName>
    <definedName name="hn.MultByFXRatesTop5" hidden="1">[28]LTM!$L$461,[28]LTM!$L$463:$L$464,[28]LTM!$L$468:$L$469,[28]LTM!$L$473:$L$475,[28]LTM!$L$480,[28]LTM!$L$484:$L$485,[28]LTM!$L$490:$L$509,[28]LTM!$L$512,[28]LTM!$L$514:$L$518,[28]LTM!$L$525:$L$526,[28]LTM!$L$532:$L$537,[28]LTM!$L$560</definedName>
    <definedName name="hn.MultByFXRatesTop6" hidden="1">[28]LTM!$M$461,[28]LTM!$M$463:$M$464,[28]LTM!$M$468:$M$469,[28]LTM!$M$473:$M$475,[28]LTM!$M$480,[28]LTM!$M$484:$M$485,[28]LTM!$M$490:$M$509,[28]LTM!$M$512,[28]LTM!$M$514:$M$518,[28]LTM!$M$525:$M$526,[28]LTM!$M$532:$M$537,[28]LTM!$M$560,[28]LTM!$M$590:$M$591,[28]LTM!$M$614:$M$631,[28]LTM!$M$635:$M$636</definedName>
    <definedName name="hn.MultByFXRatesTop7" hidden="1">[28]LTM!$N$461,[28]LTM!$N$463:$N$464,[28]LTM!$N$468:$N$469,[28]LTM!$N$473:$N$475,[28]LTM!$N$480,[28]LTM!$N$484:$N$485,[28]LTM!$N$490:$N$509,[28]LTM!$N$512,[28]LTM!$N$514:$N$518,[28]LTM!$N$525:$N$526,[28]LTM!$N$532:$N$537,[28]LTM!$N$560,[28]LTM!$N$590:$N$591,[28]LTM!$N$614:$N$631,[28]LTM!$N$635:$N$636</definedName>
    <definedName name="hn.NoUpload" hidden="1">0</definedName>
    <definedName name="hn.YearLabel" hidden="1">#REF!</definedName>
    <definedName name="HOJA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ueling" localSheetId="64" hidden="1">{#N/A,#N/A,FALSE,"Aging Summary";#N/A,#N/A,FALSE,"Ratio Analysis";#N/A,#N/A,FALSE,"Test 120 Day Accts";#N/A,#N/A,FALSE,"Tickmarks"}</definedName>
    <definedName name="houeling" localSheetId="65" hidden="1">{#N/A,#N/A,FALSE,"Aging Summary";#N/A,#N/A,FALSE,"Ratio Analysis";#N/A,#N/A,FALSE,"Test 120 Day Accts";#N/A,#N/A,FALSE,"Tickmarks"}</definedName>
    <definedName name="houeling" localSheetId="66" hidden="1">{#N/A,#N/A,FALSE,"Aging Summary";#N/A,#N/A,FALSE,"Ratio Analysis";#N/A,#N/A,FALSE,"Test 120 Day Accts";#N/A,#N/A,FALSE,"Tickmarks"}</definedName>
    <definedName name="houeling" localSheetId="67" hidden="1">{#N/A,#N/A,FALSE,"Aging Summary";#N/A,#N/A,FALSE,"Ratio Analysis";#N/A,#N/A,FALSE,"Test 120 Day Accts";#N/A,#N/A,FALSE,"Tickmarks"}</definedName>
    <definedName name="houeling" hidden="1">{#N/A,#N/A,FALSE,"Aging Summary";#N/A,#N/A,FALSE,"Ratio Analysis";#N/A,#N/A,FALSE,"Test 120 Day Accts";#N/A,#N/A,FALSE,"Tickmarks"}</definedName>
    <definedName name="HTML_Control" localSheetId="64" hidden="1">{"'Attachment'!$A$1:$L$49"}</definedName>
    <definedName name="HTML_Control" localSheetId="65" hidden="1">{"'Attachment'!$A$1:$L$49"}</definedName>
    <definedName name="HTML_Control" localSheetId="66" hidden="1">{"'Attachment'!$A$1:$L$49"}</definedName>
    <definedName name="HTML_Control" localSheetId="67" hidden="1">{"'Attachment'!$A$1:$L$49"}</definedName>
    <definedName name="HTML_Control1" localSheetId="64" hidden="1">{"'Attachment'!$A$1:$L$49"}</definedName>
    <definedName name="HTML_Control1" localSheetId="65" hidden="1">{"'Attachment'!$A$1:$L$49"}</definedName>
    <definedName name="HTML_Control1" localSheetId="66" hidden="1">{"'Attachment'!$A$1:$L$49"}</definedName>
    <definedName name="HTML_Control1" localSheetId="67" hidden="1">{"'Attachment'!$A$1:$L$49"}</definedName>
    <definedName name="HTML_Control1" hidden="1">{"'Attachment'!$A$1:$L$49"}</definedName>
    <definedName name="HTML_Control2" localSheetId="64" hidden="1">{"'Attachment'!$A$1:$L$49"}</definedName>
    <definedName name="HTML_Control2" localSheetId="65" hidden="1">{"'Attachment'!$A$1:$L$49"}</definedName>
    <definedName name="HTML_Control2" localSheetId="66" hidden="1">{"'Attachment'!$A$1:$L$49"}</definedName>
    <definedName name="HTML_Control2" localSheetId="67" hidden="1">{"'Attachment'!$A$1:$L$49"}</definedName>
    <definedName name="HTML_Control2" hidden="1">{"'Attachment'!$A$1:$L$49"}</definedName>
    <definedName name="HTML_Control3" localSheetId="64" hidden="1">{"'Attachment'!$A$1:$L$49"}</definedName>
    <definedName name="HTML_Control3" localSheetId="65" hidden="1">{"'Attachment'!$A$1:$L$49"}</definedName>
    <definedName name="HTML_Control3" localSheetId="66" hidden="1">{"'Attachment'!$A$1:$L$49"}</definedName>
    <definedName name="HTML_Control3" localSheetId="67" hidden="1">{"'Attachment'!$A$1:$L$49"}</definedName>
    <definedName name="HTML_Control3" hidden="1">{"'Attachment'!$A$1:$L$49"}</definedName>
    <definedName name="HTML_Email" localSheetId="64" hidden="1">"dsullivan@sdge.com"</definedName>
    <definedName name="HTML_Email" localSheetId="65" hidden="1">"dsullivan@sdge.com"</definedName>
    <definedName name="HTML_Email" localSheetId="66" hidden="1">"dsullivan@sdge.com"</definedName>
    <definedName name="HTML_Email" localSheetId="67" hidden="1">"dsullivan@sdge.com"</definedName>
    <definedName name="HTML_Header" localSheetId="64" hidden="1">"SRAC"</definedName>
    <definedName name="HTML_Header" localSheetId="65" hidden="1">"SRAC"</definedName>
    <definedName name="HTML_Header" localSheetId="66" hidden="1">"SRAC"</definedName>
    <definedName name="HTML_Header" localSheetId="67" hidden="1">"SRAC"</definedName>
    <definedName name="HTML_LastUpdate" localSheetId="64" hidden="1">"04/01/2002"</definedName>
    <definedName name="HTML_LastUpdate" localSheetId="65" hidden="1">"04/01/2002"</definedName>
    <definedName name="HTML_LastUpdate" localSheetId="66" hidden="1">"04/01/2002"</definedName>
    <definedName name="HTML_LastUpdate" localSheetId="67" hidden="1">"04/01/2002"</definedName>
    <definedName name="HTML_LineAfter" localSheetId="64" hidden="1">TRUE</definedName>
    <definedName name="HTML_LineAfter" localSheetId="65" hidden="1">TRUE</definedName>
    <definedName name="HTML_LineAfter" localSheetId="66" hidden="1">TRUE</definedName>
    <definedName name="HTML_LineAfter" localSheetId="67" hidden="1">TRUE</definedName>
    <definedName name="HTML_LineBefore" localSheetId="64" hidden="1">TRUE</definedName>
    <definedName name="HTML_LineBefore" localSheetId="65" hidden="1">TRUE</definedName>
    <definedName name="HTML_LineBefore" localSheetId="66" hidden="1">TRUE</definedName>
    <definedName name="HTML_LineBefore" localSheetId="67" hidden="1">TRUE</definedName>
    <definedName name="HTML_Name" localSheetId="64" hidden="1">"Daniel L. Sullivan"</definedName>
    <definedName name="HTML_Name" localSheetId="65" hidden="1">"Daniel L. Sullivan"</definedName>
    <definedName name="HTML_Name" localSheetId="66" hidden="1">"Daniel L. Sullivan"</definedName>
    <definedName name="HTML_Name" localSheetId="67" hidden="1">"Daniel L. Sullivan"</definedName>
    <definedName name="HTML_PathFile" localSheetId="64" hidden="1">"S:\FUELS\DATA\SULLIVAN\DATA\Srac Spreadsheet\FILING\2002\SracHTML\Srac0402.htm"</definedName>
    <definedName name="HTML_PathFile" localSheetId="65" hidden="1">"S:\FUELS\DATA\SULLIVAN\DATA\Srac Spreadsheet\FILING\2002\SracHTML\Srac0402.htm"</definedName>
    <definedName name="HTML_PathFile" localSheetId="66" hidden="1">"S:\FUELS\DATA\SULLIVAN\DATA\Srac Spreadsheet\FILING\2002\SracHTML\Srac0402.htm"</definedName>
    <definedName name="HTML_PathFile" localSheetId="67" hidden="1">"S:\FUELS\DATA\SULLIVAN\DATA\Srac Spreadsheet\FILING\2002\SracHTML\Srac0402.htm"</definedName>
    <definedName name="HTML_Title" localSheetId="64" hidden="1">"April 2002 SRAC Prices"</definedName>
    <definedName name="HTML_Title" localSheetId="65" hidden="1">"April 2002 SRAC Prices"</definedName>
    <definedName name="HTML_Title" localSheetId="66" hidden="1">"April 2002 SRAC Prices"</definedName>
    <definedName name="HTML_Title" localSheetId="67" hidden="1">"April 2002 SRAC Prices"</definedName>
    <definedName name="iklhj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64" hidden="1">{#N/A,#N/A,FALSE,"RECAP";#N/A,#N/A,FALSE,"MATBYCLS";#N/A,#N/A,FALSE,"STATUS";#N/A,#N/A,FALSE,"OP-ACT";#N/A,#N/A,FALSE,"W_O"}</definedName>
    <definedName name="IMPAC2004" localSheetId="65" hidden="1">{#N/A,#N/A,FALSE,"RECAP";#N/A,#N/A,FALSE,"MATBYCLS";#N/A,#N/A,FALSE,"STATUS";#N/A,#N/A,FALSE,"OP-ACT";#N/A,#N/A,FALSE,"W_O"}</definedName>
    <definedName name="IMPAC2004" localSheetId="66" hidden="1">{#N/A,#N/A,FALSE,"RECAP";#N/A,#N/A,FALSE,"MATBYCLS";#N/A,#N/A,FALSE,"STATUS";#N/A,#N/A,FALSE,"OP-ACT";#N/A,#N/A,FALSE,"W_O"}</definedName>
    <definedName name="IMPAC2004" localSheetId="67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localSheetId="64" hidden="1">"c2076"</definedName>
    <definedName name="IQ_CAPITALIZED_INTEREST" localSheetId="65" hidden="1">"c2076"</definedName>
    <definedName name="IQ_CAPITALIZED_INTEREST" localSheetId="66" hidden="1">"c2076"</definedName>
    <definedName name="IQ_CAPITALIZED_INTEREST" localSheetId="67" hidden="1">"c2076"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localSheetId="64" hidden="1">"c1630"</definedName>
    <definedName name="IQ_CASH_ACQUIRE_CF" localSheetId="65" hidden="1">"c1630"</definedName>
    <definedName name="IQ_CASH_ACQUIRE_CF" localSheetId="66" hidden="1">"c1630"</definedName>
    <definedName name="IQ_CASH_ACQUIRE_CF" localSheetId="67" hidden="1">"c1630"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localSheetId="64" hidden="1">"c2106"</definedName>
    <definedName name="IQ_DIV_PAYMENT_DATE" localSheetId="65" hidden="1">"c2106"</definedName>
    <definedName name="IQ_DIV_PAYMENT_DATE" localSheetId="66" hidden="1">"c2106"</definedName>
    <definedName name="IQ_DIV_PAYMENT_DATE" localSheetId="67" hidden="1">"c2106"</definedName>
    <definedName name="IQ_DIV_PAYMENT_DATE" hidden="1">"c2205"</definedName>
    <definedName name="IQ_DIV_RECORD_DATE" localSheetId="64" hidden="1">"c2105"</definedName>
    <definedName name="IQ_DIV_RECORD_DATE" localSheetId="65" hidden="1">"c2105"</definedName>
    <definedName name="IQ_DIV_RECORD_DATE" localSheetId="66" hidden="1">"c2105"</definedName>
    <definedName name="IQ_DIV_RECORD_DATE" localSheetId="67" hidden="1">"c2105"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43052.9034953704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localSheetId="64" hidden="1">"c2127"</definedName>
    <definedName name="IQ_OUTSTANDING_FILING_DATE" localSheetId="65" hidden="1">"c2127"</definedName>
    <definedName name="IQ_OUTSTANDING_FILING_DATE" localSheetId="66" hidden="1">"c2127"</definedName>
    <definedName name="IQ_OUTSTANDING_FILING_DATE" localSheetId="67" hidden="1">"c2127"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localSheetId="64" hidden="1">"c2104"</definedName>
    <definedName name="IQ_XDIV_DATE" localSheetId="65" hidden="1">"c2104"</definedName>
    <definedName name="IQ_XDIV_DATE" localSheetId="66" hidden="1">"c2104"</definedName>
    <definedName name="IQ_XDIV_DATE" localSheetId="67" hidden="1">"c2104"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'[18]Table 3 Partnership by Partner'!$C$9</definedName>
    <definedName name="IRR_1_1" hidden="1">'[18]Table 3 Partnership by Partner'!$C$10</definedName>
    <definedName name="IRR_1_10" hidden="1">'[18]Table 3 Partnership by Partner'!$C$19</definedName>
    <definedName name="IRR_1_2" hidden="1">'[18]Table 3 Partnership by Partner'!$C$11</definedName>
    <definedName name="IRR_1_3" hidden="1">'[18]Table 3 Partnership by Partner'!$C$12</definedName>
    <definedName name="IRR_1_4" hidden="1">'[18]Table 3 Partnership by Partner'!$C$13</definedName>
    <definedName name="IRR_1_5" hidden="1">'[18]Table 3 Partnership by Partner'!$C$14</definedName>
    <definedName name="IRR_1_6" hidden="1">'[18]Table 3 Partnership by Partner'!$C$15</definedName>
    <definedName name="IRR_1_7" hidden="1">'[18]Table 3 Partnership by Partner'!$C$16</definedName>
    <definedName name="IRR_1_8" hidden="1">'[18]Table 3 Partnership by Partner'!$C$17</definedName>
    <definedName name="IRR_1_9" hidden="1">'[18]Table 3 Partnership by Partner'!$C$18</definedName>
    <definedName name="IRR_2_0" hidden="1">'[18]Table 3 Partnership by Partner'!$D$9</definedName>
    <definedName name="IRR_2_1" hidden="1">'[18]Table 3 Partnership by Partner'!$D$10</definedName>
    <definedName name="IRR_2_10" hidden="1">'[18]Table 3 Partnership by Partner'!$D$19</definedName>
    <definedName name="IRR_2_2" hidden="1">'[18]Table 3 Partnership by Partner'!$D$11</definedName>
    <definedName name="IRR_2_3" hidden="1">'[18]Table 3 Partnership by Partner'!$D$12</definedName>
    <definedName name="IRR_2_4" hidden="1">'[18]Table 3 Partnership by Partner'!$D$13</definedName>
    <definedName name="IRR_2_5" hidden="1">'[18]Table 3 Partnership by Partner'!$D$14</definedName>
    <definedName name="IRR_2_6" hidden="1">'[18]Table 3 Partnership by Partner'!$D$15</definedName>
    <definedName name="IRR_2_7" hidden="1">'[18]Table 3 Partnership by Partner'!$D$16</definedName>
    <definedName name="IRR_2_8" hidden="1">'[18]Table 3 Partnership by Partner'!$D$17</definedName>
    <definedName name="IRR_2_9" hidden="1">'[18]Table 3 Partnership by Partner'!$D$18</definedName>
    <definedName name="IRR_3_0" hidden="1">'[18]Table 3 Partnership by Partner'!$E$9</definedName>
    <definedName name="IRR_3_1" hidden="1">'[18]Table 3 Partnership by Partner'!$E$10</definedName>
    <definedName name="IRR_3_10" hidden="1">'[18]Table 3 Partnership by Partner'!$E$19</definedName>
    <definedName name="IRR_3_2" hidden="1">'[18]Table 3 Partnership by Partner'!$E$11</definedName>
    <definedName name="IRR_3_3" hidden="1">'[18]Table 3 Partnership by Partner'!$E$12</definedName>
    <definedName name="IRR_3_4" hidden="1">'[18]Table 3 Partnership by Partner'!$E$13</definedName>
    <definedName name="IRR_3_5" hidden="1">'[18]Table 3 Partnership by Partner'!$E$14</definedName>
    <definedName name="IRR_3_6" hidden="1">'[18]Table 3 Partnership by Partner'!$E$15</definedName>
    <definedName name="IRR_3_7" hidden="1">'[18]Table 3 Partnership by Partner'!$E$16</definedName>
    <definedName name="IRR_3_8" hidden="1">'[18]Table 3 Partnership by Partner'!$E$17</definedName>
    <definedName name="IRR_3_9" hidden="1">'[18]Table 3 Partnership by Partner'!$E$18</definedName>
    <definedName name="IsColHidden" hidden="1">FALSE</definedName>
    <definedName name="IsLTMColHidden" hidden="1">FALSE</definedName>
    <definedName name="JH" localSheetId="64" hidden="1">{"total_10yr",#N/A,FALSE,"Data (t8-t4)"}</definedName>
    <definedName name="JH" localSheetId="65" hidden="1">{"total_10yr",#N/A,FALSE,"Data (t8-t4)"}</definedName>
    <definedName name="JH" localSheetId="66" hidden="1">{"total_10yr",#N/A,FALSE,"Data (t8-t4)"}</definedName>
    <definedName name="JH" localSheetId="67" hidden="1">{"total_10yr",#N/A,FALSE,"Data (t8-t4)"}</definedName>
    <definedName name="JH" hidden="1">{"total_10yr",#N/A,FALSE,"Data (t8-t4)"}</definedName>
    <definedName name="jkhhkl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ly2007" localSheetId="64" hidden="1">{"2002Frcst","06Month",FALSE,"Frcst Format 2002"}</definedName>
    <definedName name="July2007" localSheetId="65" hidden="1">{"2002Frcst","06Month",FALSE,"Frcst Format 2002"}</definedName>
    <definedName name="July2007" localSheetId="66" hidden="1">{"2002Frcst","06Month",FALSE,"Frcst Format 2002"}</definedName>
    <definedName name="July2007" localSheetId="67" hidden="1">{"2002Frcst","06Month",FALSE,"Frcst Format 2002"}</definedName>
    <definedName name="July2007" hidden="1">{"2002Frcst","06Month",FALSE,"Frcst Format 2002"}</definedName>
    <definedName name="June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k" hidden="1">'[29]CAP ADJ'!#REF!</definedName>
    <definedName name="kenerr" localSheetId="64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5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6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67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6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5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6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6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LandCost" hidden="1">[18]Title!$T$89</definedName>
    <definedName name="LastRangeName" hidden="1">[18]Title!$AT$27</definedName>
    <definedName name="limcount" hidden="1">1</definedName>
    <definedName name="ListOffset" hidden="1">1</definedName>
    <definedName name="marathon" localSheetId="6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6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odifiedavailmod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ly__IRR__Dates" hidden="1">'[18]Partner 1 Monthly IRR'!$B$13:$B$252</definedName>
    <definedName name="new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wrev" localSheetId="64" hidden="1">{#N/A,#N/A,TRUE,"SDGE";#N/A,#N/A,TRUE,"GBU";#N/A,#N/A,TRUE,"TBU";#N/A,#N/A,TRUE,"EDBU";#N/A,#N/A,TRUE,"ExclCC"}</definedName>
    <definedName name="newwrev" localSheetId="65" hidden="1">{#N/A,#N/A,TRUE,"SDGE";#N/A,#N/A,TRUE,"GBU";#N/A,#N/A,TRUE,"TBU";#N/A,#N/A,TRUE,"EDBU";#N/A,#N/A,TRUE,"ExclCC"}</definedName>
    <definedName name="newwrev" localSheetId="66" hidden="1">{#N/A,#N/A,TRUE,"SDGE";#N/A,#N/A,TRUE,"GBU";#N/A,#N/A,TRUE,"TBU";#N/A,#N/A,TRUE,"EDBU";#N/A,#N/A,TRUE,"ExclCC"}</definedName>
    <definedName name="newwrev" localSheetId="67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PV_1_0" hidden="1">'[18]Table 3 Partnership by Partner'!$F$9</definedName>
    <definedName name="NPV_1_1" hidden="1">'[18]Table 3 Partnership by Partner'!$F$10</definedName>
    <definedName name="NPV_1_10" hidden="1">'[18]Table 3 Partnership by Partner'!$F$19</definedName>
    <definedName name="NPV_1_2" hidden="1">'[18]Table 3 Partnership by Partner'!$F$11</definedName>
    <definedName name="NPV_1_3" hidden="1">'[18]Table 3 Partnership by Partner'!$F$12</definedName>
    <definedName name="NPV_1_4" hidden="1">'[18]Table 3 Partnership by Partner'!$F$13</definedName>
    <definedName name="NPV_1_5" hidden="1">'[18]Table 3 Partnership by Partner'!$F$14</definedName>
    <definedName name="NPV_1_6" hidden="1">'[18]Table 3 Partnership by Partner'!$F$15</definedName>
    <definedName name="NPV_1_7" hidden="1">'[18]Table 3 Partnership by Partner'!$F$16</definedName>
    <definedName name="NPV_1_8" hidden="1">'[18]Table 3 Partnership by Partner'!$F$17</definedName>
    <definedName name="NPV_1_9" hidden="1">'[18]Table 3 Partnership by Partner'!$F$18</definedName>
    <definedName name="NPV_2_0" hidden="1">'[18]Table 3 Partnership by Partner'!$G$9</definedName>
    <definedName name="NPV_2_1" hidden="1">'[18]Table 3 Partnership by Partner'!$G$10</definedName>
    <definedName name="NPV_2_10" hidden="1">'[18]Table 3 Partnership by Partner'!$G$19</definedName>
    <definedName name="NPV_2_2" hidden="1">'[18]Table 3 Partnership by Partner'!$G$11</definedName>
    <definedName name="NPV_2_3" hidden="1">'[18]Table 3 Partnership by Partner'!$G$12</definedName>
    <definedName name="NPV_2_4" hidden="1">'[18]Table 3 Partnership by Partner'!$G$13</definedName>
    <definedName name="NPV_2_5" hidden="1">'[18]Table 3 Partnership by Partner'!$G$14</definedName>
    <definedName name="NPV_2_6" hidden="1">'[18]Table 3 Partnership by Partner'!$G$15</definedName>
    <definedName name="NPV_2_7" hidden="1">'[18]Table 3 Partnership by Partner'!$G$16</definedName>
    <definedName name="NPV_2_8" hidden="1">'[18]Table 3 Partnership by Partner'!$G$17</definedName>
    <definedName name="NPV_2_9" hidden="1">'[18]Table 3 Partnership by Partner'!$G$18</definedName>
    <definedName name="NPV_3_0" hidden="1">'[18]Table 3 Partnership by Partner'!$H$9</definedName>
    <definedName name="NPV_3_1" hidden="1">'[18]Table 3 Partnership by Partner'!$H$10</definedName>
    <definedName name="NPV_3_10" hidden="1">'[18]Table 3 Partnership by Partner'!$H$19</definedName>
    <definedName name="NPV_3_2" hidden="1">'[18]Table 3 Partnership by Partner'!$H$11</definedName>
    <definedName name="NPV_3_3" hidden="1">'[18]Table 3 Partnership by Partner'!$H$12</definedName>
    <definedName name="NPV_3_4" hidden="1">'[18]Table 3 Partnership by Partner'!$H$13</definedName>
    <definedName name="NPV_3_5" hidden="1">'[18]Table 3 Partnership by Partner'!$H$14</definedName>
    <definedName name="NPV_3_6" hidden="1">'[18]Table 3 Partnership by Partner'!$H$15</definedName>
    <definedName name="NPV_3_7" hidden="1">'[18]Table 3 Partnership by Partner'!$H$16</definedName>
    <definedName name="NPV_3_8" hidden="1">'[18]Table 3 Partnership by Partner'!$H$17</definedName>
    <definedName name="NPV_3_9" hidden="1">'[18]Table 3 Partnership by Partner'!$H$18</definedName>
    <definedName name="NRange103" hidden="1">'[18]Table 1 Partnership Inputs'!$K$37</definedName>
    <definedName name="NRange106" hidden="1">'[18]Table 1 Partnership Inputs'!$C$40:$C$49</definedName>
    <definedName name="NRange137" hidden="1">'[18]Table 1 Partnership Inputs'!$C$443:$C$452</definedName>
    <definedName name="NRange237" hidden="1">'[18]Imported Project Data'!$D$128:$AQ$128</definedName>
    <definedName name="NRange238" hidden="1">'[18]Imported Project Data'!$E$143:$I$143</definedName>
    <definedName name="NRange239" hidden="1">'[18]Imported Project Data'!$E$145:$J$145</definedName>
    <definedName name="NRange251" hidden="1">'[18]Imported Project Data'!$C$3</definedName>
    <definedName name="NRange262" hidden="1">'[18]Imported Project Data'!$L$146:$AQ$146</definedName>
    <definedName name="NRange267" hidden="1">'[18]Imported Project Data'!$L$154:$AQ$154</definedName>
    <definedName name="NRange276" hidden="1">'[18]Imported Project Data'!$J$144</definedName>
    <definedName name="nrerev" localSheetId="64" hidden="1">{"total_10yr",#N/A,FALSE,"Data (t8-t4)"}</definedName>
    <definedName name="nrerev" localSheetId="65" hidden="1">{"total_10yr",#N/A,FALSE,"Data (t8-t4)"}</definedName>
    <definedName name="nrerev" localSheetId="66" hidden="1">{"total_10yr",#N/A,FALSE,"Data (t8-t4)"}</definedName>
    <definedName name="nrerev" localSheetId="67" hidden="1">{"total_10yr",#N/A,FALSE,"Data (t8-t4)"}</definedName>
    <definedName name="nrerev" hidden="1">{"total_10yr",#N/A,FALSE,"Data (t8-t4)"}</definedName>
    <definedName name="okay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pt_Error_Checker" hidden="1">[18]Optimizer!$C$75</definedName>
    <definedName name="Opt_Flip_0" hidden="1">[18]Optimizer!$M$4</definedName>
    <definedName name="Optimizer__NPV1" hidden="1">'[18]Partnership Optimizer'!$C$30</definedName>
    <definedName name="Optimizer__Target1" hidden="1">'[18]Partnership Optimizer'!$C$24</definedName>
    <definedName name="otherrev" localSheetId="24" hidden="1">{#N/A,#N/A,TRUE,"SDGE";#N/A,#N/A,TRUE,"GBU";#N/A,#N/A,TRUE,"TBU";#N/A,#N/A,TRUE,"EDBU";#N/A,#N/A,TRUE,"ExclCC"}</definedName>
    <definedName name="otherrev" localSheetId="25" hidden="1">{#N/A,#N/A,TRUE,"SDGE";#N/A,#N/A,TRUE,"GBU";#N/A,#N/A,TRUE,"TBU";#N/A,#N/A,TRUE,"EDBU";#N/A,#N/A,TRUE,"ExclCC"}</definedName>
    <definedName name="otherrev" localSheetId="28" hidden="1">{#N/A,#N/A,TRUE,"SDGE";#N/A,#N/A,TRUE,"GBU";#N/A,#N/A,TRUE,"TBU";#N/A,#N/A,TRUE,"EDBU";#N/A,#N/A,TRUE,"ExclCC"}</definedName>
    <definedName name="otherrev" localSheetId="32" hidden="1">{#N/A,#N/A,TRUE,"SDGE";#N/A,#N/A,TRUE,"GBU";#N/A,#N/A,TRUE,"TBU";#N/A,#N/A,TRUE,"EDBU";#N/A,#N/A,TRUE,"ExclCC"}</definedName>
    <definedName name="otherrev" localSheetId="55" hidden="1">{#N/A,#N/A,TRUE,"SDGE";#N/A,#N/A,TRUE,"GBU";#N/A,#N/A,TRUE,"TBU";#N/A,#N/A,TRUE,"EDBU";#N/A,#N/A,TRUE,"ExclCC"}</definedName>
    <definedName name="otherrev" localSheetId="0" hidden="1">{#N/A,#N/A,TRUE,"SDGE";#N/A,#N/A,TRUE,"GBU";#N/A,#N/A,TRUE,"TBU";#N/A,#N/A,TRUE,"EDBU";#N/A,#N/A,TRUE,"ExclCC"}</definedName>
    <definedName name="otherrev" localSheetId="1" hidden="1">{#N/A,#N/A,TRUE,"SDGE";#N/A,#N/A,TRUE,"GBU";#N/A,#N/A,TRUE,"TBU";#N/A,#N/A,TRUE,"EDBU";#N/A,#N/A,TRUE,"ExclCC"}</definedName>
    <definedName name="otherrev" localSheetId="63" hidden="1">{#N/A,#N/A,TRUE,"SDGE";#N/A,#N/A,TRUE,"GBU";#N/A,#N/A,TRUE,"TBU";#N/A,#N/A,TRUE,"EDBU";#N/A,#N/A,TRUE,"ExclCC"}</definedName>
    <definedName name="otherrev" localSheetId="64" hidden="1">{#N/A,#N/A,TRUE,"SDGE";#N/A,#N/A,TRUE,"GBU";#N/A,#N/A,TRUE,"TBU";#N/A,#N/A,TRUE,"EDBU";#N/A,#N/A,TRUE,"ExclCC"}</definedName>
    <definedName name="otherrev" localSheetId="65" hidden="1">{#N/A,#N/A,TRUE,"SDGE";#N/A,#N/A,TRUE,"GBU";#N/A,#N/A,TRUE,"TBU";#N/A,#N/A,TRUE,"EDBU";#N/A,#N/A,TRUE,"ExclCC"}</definedName>
    <definedName name="otherrev" localSheetId="66" hidden="1">{#N/A,#N/A,TRUE,"SDGE";#N/A,#N/A,TRUE,"GBU";#N/A,#N/A,TRUE,"TBU";#N/A,#N/A,TRUE,"EDBU";#N/A,#N/A,TRUE,"ExclCC"}</definedName>
    <definedName name="otherrev" localSheetId="67" hidden="1">{#N/A,#N/A,TRUE,"SDGE";#N/A,#N/A,TRUE,"GBU";#N/A,#N/A,TRUE,"TBU";#N/A,#N/A,TRUE,"EDBU";#N/A,#N/A,TRUE,"ExclCC"}</definedName>
    <definedName name="otherrev" localSheetId="56" hidden="1">{#N/A,#N/A,TRUE,"SDGE";#N/A,#N/A,TRUE,"GBU";#N/A,#N/A,TRUE,"TBU";#N/A,#N/A,TRUE,"EDBU";#N/A,#N/A,TRUE,"ExclCC"}</definedName>
    <definedName name="otherrev" localSheetId="82" hidden="1">{#N/A,#N/A,TRUE,"SDGE";#N/A,#N/A,TRUE,"GBU";#N/A,#N/A,TRUE,"TBU";#N/A,#N/A,TRUE,"EDBU";#N/A,#N/A,TRUE,"ExclCC"}</definedName>
    <definedName name="otherrev" localSheetId="76" hidden="1">{#N/A,#N/A,TRUE,"SDGE";#N/A,#N/A,TRUE,"GBU";#N/A,#N/A,TRUE,"TBU";#N/A,#N/A,TRUE,"EDBU";#N/A,#N/A,TRUE,"ExclCC"}</definedName>
    <definedName name="otherrev" localSheetId="73" hidden="1">{#N/A,#N/A,TRUE,"SDGE";#N/A,#N/A,TRUE,"GBU";#N/A,#N/A,TRUE,"TBU";#N/A,#N/A,TRUE,"EDBU";#N/A,#N/A,TRUE,"ExclCC"}</definedName>
    <definedName name="otherrev" localSheetId="72" hidden="1">{#N/A,#N/A,TRUE,"SDGE";#N/A,#N/A,TRUE,"GBU";#N/A,#N/A,TRUE,"TBU";#N/A,#N/A,TRUE,"EDBU";#N/A,#N/A,TRUE,"ExclCC"}</definedName>
    <definedName name="otherrev" localSheetId="71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localSheetId="6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5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6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[18]Optimizer!$E$78</definedName>
    <definedName name="P1_Tar2" hidden="1">[18]Optimizer!$G$78</definedName>
    <definedName name="P1_Trsh1_Tar" hidden="1">[18]Optimizer!$D$78</definedName>
    <definedName name="P1_Trsh2_Tar" hidden="1">[18]Optimizer!$F$78</definedName>
    <definedName name="P1GarPay" hidden="1">'[18]Table 1 Partnership Inputs'!$C$443</definedName>
    <definedName name="P2_Tar1" hidden="1">[18]Optimizer!$E$79</definedName>
    <definedName name="P2_Tar2" hidden="1">[18]Optimizer!$G$79</definedName>
    <definedName name="P2_Trsh1_Tar" hidden="1">[18]Optimizer!$D$79</definedName>
    <definedName name="P2_Trsh2_Tar" hidden="1">[18]Optimizer!$F$79</definedName>
    <definedName name="P2GarPay" hidden="1">'[18]Table 1 Partnership Inputs'!$C$444</definedName>
    <definedName name="P3_Tar1" hidden="1">[18]Optimizer!$E$80</definedName>
    <definedName name="P3_Tar2" hidden="1">[18]Optimizer!$G$80</definedName>
    <definedName name="P3_Trsh1_Tar" hidden="1">[18]Optimizer!$D$80</definedName>
    <definedName name="P3_Trsh2_Tar" hidden="1">[18]Optimizer!$F$80</definedName>
    <definedName name="P3GarPay" hidden="1">'[18]Table 1 Partnership Inputs'!$C$445</definedName>
    <definedName name="Partner__1__Name" hidden="1">'[18]Table 1 Partnership Inputs'!$B$40</definedName>
    <definedName name="Partner__2__Name" hidden="1">'[18]Table 1 Partnership Inputs'!$B$41</definedName>
    <definedName name="Partner__3__Name" hidden="1">'[18]Table 1 Partnership Inputs'!$B$42</definedName>
    <definedName name="Partner1" hidden="1">'[18]Table 1 Partnership Inputs'!$B$71</definedName>
    <definedName name="PHILIPS" localSheetId="64" hidden="1">{#N/A,#N/A,FALSE,"RECAP";#N/A,#N/A,FALSE,"MATBYCLS";#N/A,#N/A,FALSE,"STATUS";#N/A,#N/A,FALSE,"OP-ACT";#N/A,#N/A,FALSE,"W_O"}</definedName>
    <definedName name="PHILIPS" localSheetId="65" hidden="1">{#N/A,#N/A,FALSE,"RECAP";#N/A,#N/A,FALSE,"MATBYCLS";#N/A,#N/A,FALSE,"STATUS";#N/A,#N/A,FALSE,"OP-ACT";#N/A,#N/A,FALSE,"W_O"}</definedName>
    <definedName name="PHILIPS" localSheetId="66" hidden="1">{#N/A,#N/A,FALSE,"RECAP";#N/A,#N/A,FALSE,"MATBYCLS";#N/A,#N/A,FALSE,"STATUS";#N/A,#N/A,FALSE,"OP-ACT";#N/A,#N/A,FALSE,"W_O"}</definedName>
    <definedName name="PHILIPS" localSheetId="67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ingmancera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opCache_GL_INTERFACE_REFERENCE7" hidden="1">[30]PopCache!$A$1:$A$2</definedName>
    <definedName name="prcc22" hidden="1">[18]Title!$A$8</definedName>
    <definedName name="prcc23" hidden="1">[18]Title!$B$8</definedName>
    <definedName name="_xlnm.Print_Area" localSheetId="28">'AG-1'!$A$1:$E$32</definedName>
    <definedName name="_xlnm.Print_Area" localSheetId="82">'TO4 AG-1'!$A$1:$E$32</definedName>
    <definedName name="problem" localSheetId="64" hidden="1">{#N/A,#N/A,FALSE,"trates"}</definedName>
    <definedName name="problem" localSheetId="65" hidden="1">{#N/A,#N/A,FALSE,"trates"}</definedName>
    <definedName name="problem" localSheetId="66" hidden="1">{#N/A,#N/A,FALSE,"trates"}</definedName>
    <definedName name="problem" localSheetId="67" hidden="1">{#N/A,#N/A,FALSE,"trates"}</definedName>
    <definedName name="problem" hidden="1">{#N/A,#N/A,FALSE,"trates"}</definedName>
    <definedName name="qqqqqqq" localSheetId="64" hidden="1">{"SourcesUses",#N/A,TRUE,"CFMODEL";"TransOverview",#N/A,TRUE,"CFMODEL"}</definedName>
    <definedName name="qqqqqqq" localSheetId="65" hidden="1">{"SourcesUses",#N/A,TRUE,"CFMODEL";"TransOverview",#N/A,TRUE,"CFMODEL"}</definedName>
    <definedName name="qqqqqqq" localSheetId="66" hidden="1">{"SourcesUses",#N/A,TRUE,"CFMODEL";"TransOverview",#N/A,TRUE,"CFMODEL"}</definedName>
    <definedName name="qqqqqqq" localSheetId="67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64" hidden="1">{"Income Statement",#N/A,FALSE,"CFMODEL";"Balance Sheet",#N/A,FALSE,"CFMODEL"}</definedName>
    <definedName name="qqqqqqqqqqqqqqqqqq" localSheetId="65" hidden="1">{"Income Statement",#N/A,FALSE,"CFMODEL";"Balance Sheet",#N/A,FALSE,"CFMODEL"}</definedName>
    <definedName name="qqqqqqqqqqqqqqqqqq" localSheetId="66" hidden="1">{"Income Statement",#N/A,FALSE,"CFMODEL";"Balance Sheet",#N/A,FALSE,"CFMODEL"}</definedName>
    <definedName name="qqqqqqqqqqqqqqqqqq" localSheetId="67" hidden="1">{"Income Statement",#N/A,FALSE,"CFMODEL";"Balance Sheet",#N/A,FALSE,"CFMODEL"}</definedName>
    <definedName name="qqqqqqqqqqqqqqqqqq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ference3" localSheetId="64" hidden="1">{"SourcesUses",#N/A,TRUE,"CFMODEL";"TransOverview",#N/A,TRUE,"CFMODEL"}</definedName>
    <definedName name="reference3" localSheetId="65" hidden="1">{"SourcesUses",#N/A,TRUE,"CFMODEL";"TransOverview",#N/A,TRUE,"CFMODEL"}</definedName>
    <definedName name="reference3" localSheetId="66" hidden="1">{"SourcesUses",#N/A,TRUE,"CFMODEL";"TransOverview",#N/A,TRUE,"CFMODEL"}</definedName>
    <definedName name="reference3" localSheetId="67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64" hidden="1">{"SourcesUses",#N/A,TRUE,"CFMODEL";"TransOverview",#N/A,TRUE,"CFMODEL"}</definedName>
    <definedName name="reference32" localSheetId="65" hidden="1">{"SourcesUses",#N/A,TRUE,"CFMODEL";"TransOverview",#N/A,TRUE,"CFMODEL"}</definedName>
    <definedName name="reference32" localSheetId="66" hidden="1">{"SourcesUses",#N/A,TRUE,"CFMODEL";"TransOverview",#N/A,TRUE,"CFMODEL"}</definedName>
    <definedName name="reference32" localSheetId="67" hidden="1">{"SourcesUses",#N/A,TRUE,"CFMODEL";"TransOverview",#N/A,TRUE,"CFMODEL"}</definedName>
    <definedName name="reference32" hidden="1">{"SourcesUses",#N/A,TRUE,"CFMODEL";"TransOverview",#N/A,TRUE,"CFMODEL"}</definedName>
    <definedName name="rert" localSheetId="64" hidden="1">{"'Attachment'!$A$1:$L$49"}</definedName>
    <definedName name="rert" localSheetId="65" hidden="1">{"'Attachment'!$A$1:$L$49"}</definedName>
    <definedName name="rert" localSheetId="66" hidden="1">{"'Attachment'!$A$1:$L$49"}</definedName>
    <definedName name="rert" localSheetId="67" hidden="1">{"'Attachment'!$A$1:$L$49"}</definedName>
    <definedName name="rert" hidden="1">{"'Attachment'!$A$1:$L$49"}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FALSE</definedName>
    <definedName name="rrrrr" localSheetId="64" hidden="1">{"SourcesUses",#N/A,TRUE,#N/A;"TransOverview",#N/A,TRUE,"CFMODEL"}</definedName>
    <definedName name="rrrrr" localSheetId="65" hidden="1">{"SourcesUses",#N/A,TRUE,#N/A;"TransOverview",#N/A,TRUE,"CFMODEL"}</definedName>
    <definedName name="rrrrr" localSheetId="66" hidden="1">{"SourcesUses",#N/A,TRUE,#N/A;"TransOverview",#N/A,TRUE,"CFMODEL"}</definedName>
    <definedName name="rrrrr" localSheetId="67" hidden="1">{"SourcesUses",#N/A,TRUE,#N/A;"TransOverview",#N/A,TRUE,"CFMODEL"}</definedName>
    <definedName name="rrrrr" hidden="1">{"SourcesUses",#N/A,TRUE,#N/A;"TransOverview",#N/A,TRUE,"CFMODEL"}</definedName>
    <definedName name="rrrrrr" localSheetId="64" hidden="1">{"SourcesUses",#N/A,TRUE,"FundsFlow";"TransOverview",#N/A,TRUE,"FundsFlow"}</definedName>
    <definedName name="rrrrrr" localSheetId="65" hidden="1">{"SourcesUses",#N/A,TRUE,"FundsFlow";"TransOverview",#N/A,TRUE,"FundsFlow"}</definedName>
    <definedName name="rrrrrr" localSheetId="66" hidden="1">{"SourcesUses",#N/A,TRUE,"FundsFlow";"TransOverview",#N/A,TRUE,"FundsFlow"}</definedName>
    <definedName name="rrrrrr" localSheetId="67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64" hidden="1">{"SourcesUses",#N/A,TRUE,"FundsFlow";"TransOverview",#N/A,TRUE,"FundsFlow"}</definedName>
    <definedName name="rrrrrr2" localSheetId="65" hidden="1">{"SourcesUses",#N/A,TRUE,"FundsFlow";"TransOverview",#N/A,TRUE,"FundsFlow"}</definedName>
    <definedName name="rrrrrr2" localSheetId="66" hidden="1">{"SourcesUses",#N/A,TRUE,"FundsFlow";"TransOverview",#N/A,TRUE,"FundsFlow"}</definedName>
    <definedName name="rrrrrr2" localSheetId="67" hidden="1">{"SourcesUses",#N/A,TRUE,"FundsFlow";"TransOverview",#N/A,TRUE,"FundsFlow"}</definedName>
    <definedName name="rrrrrr2" hidden="1">{"SourcesUses",#N/A,TRUE,"FundsFlow";"TransOverview",#N/A,TRUE,"FundsFlow"}</definedName>
    <definedName name="samasra" localSheetId="64" hidden="1">{#N/A,#N/A,TRUE,"SDGE";#N/A,#N/A,TRUE,"GBU";#N/A,#N/A,TRUE,"TBU";#N/A,#N/A,TRUE,"EDBU";#N/A,#N/A,TRUE,"ExclCC"}</definedName>
    <definedName name="samasra" localSheetId="65" hidden="1">{#N/A,#N/A,TRUE,"SDGE";#N/A,#N/A,TRUE,"GBU";#N/A,#N/A,TRUE,"TBU";#N/A,#N/A,TRUE,"EDBU";#N/A,#N/A,TRUE,"ExclCC"}</definedName>
    <definedName name="samasra" localSheetId="66" hidden="1">{#N/A,#N/A,TRUE,"SDGE";#N/A,#N/A,TRUE,"GBU";#N/A,#N/A,TRUE,"TBU";#N/A,#N/A,TRUE,"EDBU";#N/A,#N/A,TRUE,"ExclCC"}</definedName>
    <definedName name="samasra" localSheetId="67" hidden="1">{#N/A,#N/A,TRUE,"SDGE";#N/A,#N/A,TRUE,"GBU";#N/A,#N/A,TRUE,"TBU";#N/A,#N/A,TRUE,"EDBU";#N/A,#N/A,TRUE,"ExclCC"}</definedName>
    <definedName name="samasra" hidden="1">{#N/A,#N/A,TRUE,"SDGE";#N/A,#N/A,TRUE,"GBU";#N/A,#N/A,TRUE,"TBU";#N/A,#N/A,TRUE,"EDBU";#N/A,#N/A,TRUE,"ExclCC"}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localSheetId="64" hidden="1">"3HLUHWD7UCRUUESL6DDMKVCIX"</definedName>
    <definedName name="SAPBEXwbID" localSheetId="65" hidden="1">"3HLUHWD7UCRUUESL6DDMKVCIX"</definedName>
    <definedName name="SAPBEXwbID" localSheetId="66" hidden="1">"3HLUHWD7UCRUUESL6DDMKVCIX"</definedName>
    <definedName name="SAPBEXwbID" localSheetId="67" hidden="1">"3HLUHWD7UCRUUESL6DDMKVCIX"</definedName>
    <definedName name="SAPBEXwbID" localSheetId="33" hidden="1">"3HLUHWD7UCRUUESL6DDMKVCIX"</definedName>
    <definedName name="SAPBEXwbID" localSheetId="47" hidden="1">"3HLUHWD7UCRUUESL6DDMKVCIX"</definedName>
    <definedName name="SAPBEXwbID" localSheetId="54" hidden="1">"3OI398WBFRH41IFEVHKOMVZ17"</definedName>
    <definedName name="SAPBEXwbID" localSheetId="56" hidden="1">"3GYSU24DE0L8OAD9MMA71DS87"</definedName>
    <definedName name="SAPBEXwbID" localSheetId="58" hidden="1">"3OI398WBFRH41IFEVHKOMVZ17"</definedName>
    <definedName name="SAPBEXwbID" localSheetId="83" hidden="1">"3OI398WBFRH41IFEVHKOMVZ17"</definedName>
    <definedName name="SAPBEXwbID" localSheetId="74" hidden="1">"3OI398WBFRH41IFEVHKOMVZ17"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dafsadf" localSheetId="64" hidden="1">{#N/A,#N/A,FALSE,"Aging Summary";#N/A,#N/A,FALSE,"Ratio Analysis";#N/A,#N/A,FALSE,"Test 120 Day Accts";#N/A,#N/A,FALSE,"Tickmarks"}</definedName>
    <definedName name="sdafsadf" localSheetId="65" hidden="1">{#N/A,#N/A,FALSE,"Aging Summary";#N/A,#N/A,FALSE,"Ratio Analysis";#N/A,#N/A,FALSE,"Test 120 Day Accts";#N/A,#N/A,FALSE,"Tickmarks"}</definedName>
    <definedName name="sdafsadf" localSheetId="66" hidden="1">{#N/A,#N/A,FALSE,"Aging Summary";#N/A,#N/A,FALSE,"Ratio Analysis";#N/A,#N/A,FALSE,"Test 120 Day Accts";#N/A,#N/A,FALSE,"Tickmarks"}</definedName>
    <definedName name="sdafsadf" localSheetId="67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encount" hidden="1">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pFor" hidden="1">[18]SpFor!$A$1</definedName>
    <definedName name="SpFor15" hidden="1">[18]SpFor!$A$2</definedName>
    <definedName name="SpFor22" hidden="1">[18]SpFor!$A$3</definedName>
    <definedName name="sss" localSheetId="64" hidden="1">{"SourcesUses",#N/A,TRUE,#N/A;"TransOverview",#N/A,TRUE,"CFMODEL"}</definedName>
    <definedName name="sss" localSheetId="65" hidden="1">{"SourcesUses",#N/A,TRUE,#N/A;"TransOverview",#N/A,TRUE,"CFMODEL"}</definedName>
    <definedName name="sss" localSheetId="66" hidden="1">{"SourcesUses",#N/A,TRUE,#N/A;"TransOverview",#N/A,TRUE,"CFMODEL"}</definedName>
    <definedName name="sss" localSheetId="67" hidden="1">{"SourcesUses",#N/A,TRUE,#N/A;"TransOverview",#N/A,TRUE,"CFMODEL"}</definedName>
    <definedName name="sss" hidden="1">{"SourcesUses",#N/A,TRUE,#N/A;"TransOverview",#N/A,TRUE,"CFMODEL"}</definedName>
    <definedName name="sssssssssssssssss" localSheetId="64" hidden="1">{"Income Statement",#N/A,FALSE,"CFMODEL";"Balance Sheet",#N/A,FALSE,"CFMODEL"}</definedName>
    <definedName name="sssssssssssssssss" localSheetId="65" hidden="1">{"Income Statement",#N/A,FALSE,"CFMODEL";"Balance Sheet",#N/A,FALSE,"CFMODEL"}</definedName>
    <definedName name="sssssssssssssssss" localSheetId="66" hidden="1">{"Income Statement",#N/A,FALSE,"CFMODEL";"Balance Sheet",#N/A,FALSE,"CFMODEL"}</definedName>
    <definedName name="sssssssssssssssss" localSheetId="67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64" hidden="1">{"Income Statement",#N/A,FALSE,"CFMODEL";"Balance Sheet",#N/A,FALSE,"CFMODEL"}</definedName>
    <definedName name="sssssssssssssssssss" localSheetId="65" hidden="1">{"Income Statement",#N/A,FALSE,"CFMODEL";"Balance Sheet",#N/A,FALSE,"CFMODEL"}</definedName>
    <definedName name="sssssssssssssssssss" localSheetId="66" hidden="1">{"Income Statement",#N/A,FALSE,"CFMODEL";"Balance Sheet",#N/A,FALSE,"CFMODEL"}</definedName>
    <definedName name="sssssssssssssssssss" localSheetId="67" hidden="1">{"Income Statement",#N/A,FALSE,"CFMODEL";"Balance Sheet",#N/A,FALSE,"CFMODEL"}</definedName>
    <definedName name="sssssssssssssssssss" hidden="1">{"Income Statement",#N/A,FALSE,"CFMODEL";"Balance Sheet",#N/A,FALSE,"CFMODEL"}</definedName>
    <definedName name="T1PR2_Capital_Accounts" hidden="1">'[18]Table 3 Partnership by Partner'!$B$175</definedName>
    <definedName name="T1PR2_Cash_Flow" hidden="1">'[18]Table 3 Partnership by Partner'!$B$525</definedName>
    <definedName name="T1PR2_Minimum_Gain_Chargeback" hidden="1">'[18]Table 3 Partnership by Partner'!$B$240</definedName>
    <definedName name="T1PR2_Net_Cash_Flow_After_Tax" hidden="1">'[18]Table 3 Partnership by Partner'!$B$635</definedName>
    <definedName name="T1PR2_Taxable_Income_Loss_Actual" hidden="1">'[18]Table 3 Partnership by Partner'!$B$201</definedName>
    <definedName name="T1PR2_Total_Payments" hidden="1">'[18]Table 3 Partnership by Partner'!$B$596</definedName>
    <definedName name="T1PR2_Total_Tax_Benefits" hidden="1">'[18]Table 3 Partnership by Partner'!$B$609</definedName>
    <definedName name="T7ACM2Chk" hidden="1">'[31]Table 7A Cash Flow -Unleveraged'!$G$1</definedName>
    <definedName name="T7ACM2Chk2" hidden="1">'[31]Table 7A Cash Flow -Unleveraged'!$H$1</definedName>
    <definedName name="t7cm2chk" hidden="1">'[31]Table 7 Cash Flow -Leveraged'!$G$1</definedName>
    <definedName name="T7CM2Chk2" hidden="1">'[31]Table 7 Cash Flow -Leveraged'!$H$1</definedName>
    <definedName name="T8ACMChk" hidden="1">'[31]Table 8A NPV &amp; IRR -Unleveraged'!$G$1</definedName>
    <definedName name="T8ACMChk2" hidden="1">'[31]Table 8A NPV &amp; IRR -Unleveraged'!$H$1</definedName>
    <definedName name="T8CMChk" hidden="1">'[31]Table 8 NPV &amp; IRR -Leveraged'!$G$1</definedName>
    <definedName name="T8CMChk2" hidden="1">'[31]Table 8 NPV &amp; IRR -Leveraged'!$H$1</definedName>
    <definedName name="Table1_Check" hidden="1">'[18]Table 1 Partnership Inputs'!$B$246</definedName>
    <definedName name="Table1_Store1_Description" hidden="1">'[18]Table 1 Partnership Inputs'!$C$8617</definedName>
    <definedName name="Target1__IRR" hidden="1">'[18]Partnership Optimizer'!$C$31</definedName>
    <definedName name="Target2__IRR" hidden="1">'[18]Partnership Optimizer'!$C$44</definedName>
    <definedName name="TDM" localSheetId="64" hidden="1">{#N/A,#N/A,FALSE,"Aging Summary";#N/A,#N/A,FALSE,"Ratio Analysis";#N/A,#N/A,FALSE,"Test 120 Day Accts";#N/A,#N/A,FALSE,"Tickmarks"}</definedName>
    <definedName name="TDM" localSheetId="65" hidden="1">{#N/A,#N/A,FALSE,"Aging Summary";#N/A,#N/A,FALSE,"Ratio Analysis";#N/A,#N/A,FALSE,"Test 120 Day Accts";#N/A,#N/A,FALSE,"Tickmarks"}</definedName>
    <definedName name="TDM" localSheetId="66" hidden="1">{#N/A,#N/A,FALSE,"Aging Summary";#N/A,#N/A,FALSE,"Ratio Analysis";#N/A,#N/A,FALSE,"Test 120 Day Accts";#N/A,#N/A,FALSE,"Tickmarks"}</definedName>
    <definedName name="TDM" localSheetId="67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late2" localSheetId="64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5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6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67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24" hidden="1">{"Control_DataContact",#N/A,FALSE,"Control"}</definedName>
    <definedName name="test" localSheetId="25" hidden="1">{"Control_DataContact",#N/A,FALSE,"Control"}</definedName>
    <definedName name="test" localSheetId="28" hidden="1">{"Control_DataContact",#N/A,FALSE,"Control"}</definedName>
    <definedName name="test" localSheetId="55" hidden="1">{"Control_DataContact",#N/A,FALSE,"Control"}</definedName>
    <definedName name="test" localSheetId="0" hidden="1">{"Control_DataContact",#N/A,FALSE,"Control"}</definedName>
    <definedName name="test" localSheetId="1" hidden="1">{"Control_DataContact",#N/A,FALSE,"Control"}</definedName>
    <definedName name="test" localSheetId="63" hidden="1">{"Control_DataContact",#N/A,FALSE,"Control"}</definedName>
    <definedName name="test" localSheetId="64" hidden="1">{"Control_DataContact",#N/A,FALSE,"Control"}</definedName>
    <definedName name="test" localSheetId="65" hidden="1">{"Control_DataContact",#N/A,FALSE,"Control"}</definedName>
    <definedName name="test" localSheetId="66" hidden="1">{"Control_DataContact",#N/A,FALSE,"Control"}</definedName>
    <definedName name="test" localSheetId="67" hidden="1">{"Control_DataContact",#N/A,FALSE,"Control"}</definedName>
    <definedName name="test" localSheetId="58" hidden="1">{"Control_DataContact",#N/A,FALSE,"Control"}</definedName>
    <definedName name="test" localSheetId="82" hidden="1">{"Control_DataContact",#N/A,FALSE,"Control"}</definedName>
    <definedName name="test" localSheetId="76" hidden="1">{"Control_DataContact",#N/A,FALSE,"Control"}</definedName>
    <definedName name="test" localSheetId="83" hidden="1">{"Control_DataContact",#N/A,FALSE,"Control"}</definedName>
    <definedName name="test" localSheetId="73" hidden="1">{"Control_DataContact",#N/A,FALSE,"Control"}</definedName>
    <definedName name="test" localSheetId="72" hidden="1">{"Control_DataContact",#N/A,FALSE,"Control"}</definedName>
    <definedName name="test" localSheetId="74" hidden="1">{"Control_DataContact",#N/A,FALSE,"Control"}</definedName>
    <definedName name="test" localSheetId="71" hidden="1">{"Control_DataContact",#N/A,FALSE,"Control"}</definedName>
    <definedName name="test" hidden="1">{"Control_DataContact",#N/A,FALSE,"Control"}</definedName>
    <definedName name="test_1" localSheetId="64" hidden="1">{"Control_DataContact",#N/A,FALSE,"Control"}</definedName>
    <definedName name="test_1" localSheetId="65" hidden="1">{"Control_DataContact",#N/A,FALSE,"Control"}</definedName>
    <definedName name="test_1" localSheetId="66" hidden="1">{"Control_DataContact",#N/A,FALSE,"Control"}</definedName>
    <definedName name="test_1" localSheetId="67" hidden="1">{"Control_DataContact",#N/A,FALSE,"Control"}</definedName>
    <definedName name="test_1" hidden="1">{"Control_DataContact",#N/A,FALSE,"Control"}</definedName>
    <definedName name="test1" localSheetId="64" hidden="1">{"Sch.D_P_1Gas",#N/A,FALSE,"Sch.D";"Sch.D_P_2Elec",#N/A,FALSE,"Sch.D"}</definedName>
    <definedName name="test1" localSheetId="65" hidden="1">{"Sch.D_P_1Gas",#N/A,FALSE,"Sch.D";"Sch.D_P_2Elec",#N/A,FALSE,"Sch.D"}</definedName>
    <definedName name="test1" localSheetId="66" hidden="1">{"Sch.D_P_1Gas",#N/A,FALSE,"Sch.D";"Sch.D_P_2Elec",#N/A,FALSE,"Sch.D"}</definedName>
    <definedName name="test1" localSheetId="67" hidden="1">{"Sch.D_P_1Gas",#N/A,FALSE,"Sch.D";"Sch.D_P_2Elec",#N/A,FALSE,"Sch.D"}</definedName>
    <definedName name="test1_1" localSheetId="64" hidden="1">{"Sch.D_P_1Gas",#N/A,FALSE,"Sch.D";"Sch.D_P_2Elec",#N/A,FALSE,"Sch.D"}</definedName>
    <definedName name="test1_1" localSheetId="65" hidden="1">{"Sch.D_P_1Gas",#N/A,FALSE,"Sch.D";"Sch.D_P_2Elec",#N/A,FALSE,"Sch.D"}</definedName>
    <definedName name="test1_1" localSheetId="66" hidden="1">{"Sch.D_P_1Gas",#N/A,FALSE,"Sch.D";"Sch.D_P_2Elec",#N/A,FALSE,"Sch.D"}</definedName>
    <definedName name="test1_1" localSheetId="67" hidden="1">{"Sch.D_P_1Gas",#N/A,FALSE,"Sch.D";"Sch.D_P_2Elec",#N/A,FALSE,"Sch.D"}</definedName>
    <definedName name="test1_1" hidden="1">{"Sch.D_P_1Gas",#N/A,FALSE,"Sch.D";"Sch.D_P_2Elec",#N/A,FALSE,"Sch.D"}</definedName>
    <definedName name="test2006" localSheetId="64" hidden="1">{"SourcesUses",#N/A,TRUE,#N/A;"TransOverview",#N/A,TRUE,"CFMODEL"}</definedName>
    <definedName name="test2006" localSheetId="65" hidden="1">{"SourcesUses",#N/A,TRUE,#N/A;"TransOverview",#N/A,TRUE,"CFMODEL"}</definedName>
    <definedName name="test2006" localSheetId="66" hidden="1">{"SourcesUses",#N/A,TRUE,#N/A;"TransOverview",#N/A,TRUE,"CFMODEL"}</definedName>
    <definedName name="test2006" localSheetId="67" hidden="1">{"SourcesUses",#N/A,TRUE,#N/A;"TransOverview",#N/A,TRUE,"CFMODEL"}</definedName>
    <definedName name="test2006" hidden="1">{"SourcesUses",#N/A,TRUE,#N/A;"TransOverview",#N/A,TRUE,"CFMODEL"}</definedName>
    <definedName name="test3" localSheetId="64" hidden="1">{"Sch.E_PayrollExp",#N/A,TRUE,"Sch.E,F,G,H";"Sch.F_PayrollTaxes",#N/A,TRUE,"Sch.E,F,G,H";"Sch.G_IncentComp",#N/A,TRUE,"Sch.E,F,G,H";"Sch.H_P1_EmplBeneSum",#N/A,TRUE,"Sch.E,F,G,H"}</definedName>
    <definedName name="test3" localSheetId="65" hidden="1">{"Sch.E_PayrollExp",#N/A,TRUE,"Sch.E,F,G,H";"Sch.F_PayrollTaxes",#N/A,TRUE,"Sch.E,F,G,H";"Sch.G_IncentComp",#N/A,TRUE,"Sch.E,F,G,H";"Sch.H_P1_EmplBeneSum",#N/A,TRUE,"Sch.E,F,G,H"}</definedName>
    <definedName name="test3" localSheetId="66" hidden="1">{"Sch.E_PayrollExp",#N/A,TRUE,"Sch.E,F,G,H";"Sch.F_PayrollTaxes",#N/A,TRUE,"Sch.E,F,G,H";"Sch.G_IncentComp",#N/A,TRUE,"Sch.E,F,G,H";"Sch.H_P1_EmplBeneSum",#N/A,TRUE,"Sch.E,F,G,H"}</definedName>
    <definedName name="test3" localSheetId="67" hidden="1">{"Sch.E_PayrollExp",#N/A,TRUE,"Sch.E,F,G,H";"Sch.F_PayrollTaxes",#N/A,TRUE,"Sch.E,F,G,H";"Sch.G_IncentComp",#N/A,TRUE,"Sch.E,F,G,H";"Sch.H_P1_EmplBeneSum",#N/A,TRUE,"Sch.E,F,G,H"}</definedName>
    <definedName name="test3_1" localSheetId="64" hidden="1">{"Sch.E_PayrollExp",#N/A,TRUE,"Sch.E,F,G,H";"Sch.F_PayrollTaxes",#N/A,TRUE,"Sch.E,F,G,H";"Sch.G_IncentComp",#N/A,TRUE,"Sch.E,F,G,H";"Sch.H_P1_EmplBeneSum",#N/A,TRUE,"Sch.E,F,G,H"}</definedName>
    <definedName name="test3_1" localSheetId="65" hidden="1">{"Sch.E_PayrollExp",#N/A,TRUE,"Sch.E,F,G,H";"Sch.F_PayrollTaxes",#N/A,TRUE,"Sch.E,F,G,H";"Sch.G_IncentComp",#N/A,TRUE,"Sch.E,F,G,H";"Sch.H_P1_EmplBeneSum",#N/A,TRUE,"Sch.E,F,G,H"}</definedName>
    <definedName name="test3_1" localSheetId="66" hidden="1">{"Sch.E_PayrollExp",#N/A,TRUE,"Sch.E,F,G,H";"Sch.F_PayrollTaxes",#N/A,TRUE,"Sch.E,F,G,H";"Sch.G_IncentComp",#N/A,TRUE,"Sch.E,F,G,H";"Sch.H_P1_EmplBeneSum",#N/A,TRUE,"Sch.E,F,G,H"}</definedName>
    <definedName name="test3_1" localSheetId="67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is_Model_Enabled" hidden="1">'[18]Table 1 Partnership Inputs'!$E$6</definedName>
    <definedName name="Top_of_Partner_Inputs_Sheet" hidden="1">'[18]Table 1 Partnership Inputs'!$B$35</definedName>
    <definedName name="Top_Section_2" hidden="1">'[18]Table 1 Partnership Inputs'!$B$54</definedName>
    <definedName name="Top_Section_3" hidden="1">'[18]Table 1 Partnership Inputs'!$B$246</definedName>
    <definedName name="Top_Section_4" hidden="1">'[18]Table 1 Partnership Inputs'!$B$350</definedName>
    <definedName name="Top_Section_5" hidden="1">'[18]Table 1 Partnership Inputs'!$B$514</definedName>
    <definedName name="Top_Section_6" hidden="1">'[18]Table 1 Partnership Inputs'!$B$546</definedName>
    <definedName name="Top_Section_7" hidden="1">'[18]Table 1 Partnership Inputs'!$B$695</definedName>
    <definedName name="Top_Section_8" hidden="1">'[18]Table 1 Partnership Inputs'!$B$943</definedName>
    <definedName name="TP_Footer_User" hidden="1">"Melvin Williams"</definedName>
    <definedName name="TP_Footer_Version" hidden="1">"v3.00"</definedName>
    <definedName name="TUCU" localSheetId="17" hidden="1">[32]Input!#REF!</definedName>
    <definedName name="TUCU" localSheetId="25" hidden="1">[32]Input!#REF!</definedName>
    <definedName name="TUCU" localSheetId="55" hidden="1">[32]Input!#REF!</definedName>
    <definedName name="TUCU" localSheetId="0" hidden="1">[32]Input!#REF!</definedName>
    <definedName name="TUCU" localSheetId="1" hidden="1">[32]Input!#REF!</definedName>
    <definedName name="TUCU" localSheetId="62" hidden="1">[32]Input!#REF!</definedName>
    <definedName name="TUCU" localSheetId="63" hidden="1">[32]Input!#REF!</definedName>
    <definedName name="TUCU" localSheetId="64" hidden="1">[33]Input!#REF!</definedName>
    <definedName name="TUCU" localSheetId="65" hidden="1">[33]Input!#REF!</definedName>
    <definedName name="TUCU" localSheetId="66" hidden="1">[33]Input!#REF!</definedName>
    <definedName name="TUCU" localSheetId="67" hidden="1">[33]Input!#REF!</definedName>
    <definedName name="TUCU" localSheetId="78" hidden="1">[32]Input!#REF!</definedName>
    <definedName name="TUCU" localSheetId="79" hidden="1">[32]Input!#REF!</definedName>
    <definedName name="TUCU" localSheetId="80" hidden="1">[32]Input!#REF!</definedName>
    <definedName name="TUCU" localSheetId="82" hidden="1">[32]Input!#REF!</definedName>
    <definedName name="TUCU" localSheetId="77" hidden="1">[32]Input!#REF!</definedName>
    <definedName name="TUCU" localSheetId="81" hidden="1">[32]Input!#REF!</definedName>
    <definedName name="TUCU" localSheetId="83" hidden="1">[32]Input!#REF!</definedName>
    <definedName name="TUCU" localSheetId="73" hidden="1">[32]Input!#REF!</definedName>
    <definedName name="TUCU" localSheetId="72" hidden="1">[32]Input!#REF!</definedName>
    <definedName name="TUCU" localSheetId="74" hidden="1">[32]Input!#REF!</definedName>
    <definedName name="TUCU" hidden="1">[32]Input!#REF!</definedName>
    <definedName name="uksgkhshas" localSheetId="64" hidden="1">{#N/A,#N/A,FALSE,"Aging Summary";#N/A,#N/A,FALSE,"Ratio Analysis";#N/A,#N/A,FALSE,"Test 120 Day Accts";#N/A,#N/A,FALSE,"Tickmarks"}</definedName>
    <definedName name="uksgkhshas" localSheetId="65" hidden="1">{#N/A,#N/A,FALSE,"Aging Summary";#N/A,#N/A,FALSE,"Ratio Analysis";#N/A,#N/A,FALSE,"Test 120 Day Accts";#N/A,#N/A,FALSE,"Tickmarks"}</definedName>
    <definedName name="uksgkhshas" localSheetId="66" hidden="1">{#N/A,#N/A,FALSE,"Aging Summary";#N/A,#N/A,FALSE,"Ratio Analysis";#N/A,#N/A,FALSE,"Test 120 Day Accts";#N/A,#N/A,FALSE,"Tickmarks"}</definedName>
    <definedName name="uksgkhshas" localSheetId="67" hidden="1">{#N/A,#N/A,FALSE,"Aging Summary";#N/A,#N/A,FALSE,"Ratio Analysis";#N/A,#N/A,FALSE,"Test 120 Day Accts";#N/A,#N/A,FALSE,"Tickmarks"}</definedName>
    <definedName name="uksgkhshas" hidden="1">{#N/A,#N/A,FALSE,"Aging Summary";#N/A,#N/A,FALSE,"Ratio Analysis";#N/A,#N/A,FALSE,"Test 120 Day Accts";#N/A,#N/A,FALSE,"Tickmarks"}</definedName>
    <definedName name="vvv" localSheetId="64" hidden="1">{#N/A,#N/A,FALSE,"Aging Summary";#N/A,#N/A,FALSE,"Ratio Analysis";#N/A,#N/A,FALSE,"Test 120 Day Accts";#N/A,#N/A,FALSE,"Tickmarks"}</definedName>
    <definedName name="vvv" localSheetId="65" hidden="1">{#N/A,#N/A,FALSE,"Aging Summary";#N/A,#N/A,FALSE,"Ratio Analysis";#N/A,#N/A,FALSE,"Test 120 Day Accts";#N/A,#N/A,FALSE,"Tickmarks"}</definedName>
    <definedName name="vvv" localSheetId="66" hidden="1">{#N/A,#N/A,FALSE,"Aging Summary";#N/A,#N/A,FALSE,"Ratio Analysis";#N/A,#N/A,FALSE,"Test 120 Day Accts";#N/A,#N/A,FALSE,"Tickmarks"}</definedName>
    <definedName name="vvv" localSheetId="67" hidden="1">{#N/A,#N/A,FALSE,"Aging Summary";#N/A,#N/A,FALSE,"Ratio Analysis";#N/A,#N/A,FALSE,"Test 120 Day Accts";#N/A,#N/A,FALSE,"Tickmarks"}</definedName>
    <definedName name="vvv" hidden="1">{#N/A,#N/A,FALSE,"Aging Summary";#N/A,#N/A,FALSE,"Ratio Analysis";#N/A,#N/A,FALSE,"Test 120 Day Accts";#N/A,#N/A,FALSE,"Tickmarks"}</definedName>
    <definedName name="w" localSheetId="64" hidden="1">{"SourcesUses",#N/A,TRUE,"CFMODEL";"TransOverview",#N/A,TRUE,"CFMODEL"}</definedName>
    <definedName name="w" localSheetId="65" hidden="1">{"SourcesUses",#N/A,TRUE,"CFMODEL";"TransOverview",#N/A,TRUE,"CFMODEL"}</definedName>
    <definedName name="w" localSheetId="66" hidden="1">{"SourcesUses",#N/A,TRUE,"CFMODEL";"TransOverview",#N/A,TRUE,"CFMODEL"}</definedName>
    <definedName name="w" localSheetId="67" hidden="1">{"SourcesUses",#N/A,TRUE,"CFMODEL";"TransOverview",#N/A,TRUE,"CFMODEL"}</definedName>
    <definedName name="w" hidden="1">{"SourcesUses",#N/A,TRUE,"CFMODEL";"TransOverview",#N/A,TRUE,"CFMODEL"}</definedName>
    <definedName name="whatth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ind_Partner_Data" hidden="1">'[18]Imported Project Data'!$B$4</definedName>
    <definedName name="wrn.1995._.BUDGET._.PACKAGE." localSheetId="64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5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6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6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localSheetId="64" hidden="1">{#N/A,#N/A,FALSE,"Aging Summary";#N/A,#N/A,FALSE,"Ratio Analysis";#N/A,#N/A,FALSE,"Test 120 Day Accts";#N/A,#N/A,FALSE,"Tickmarks"}</definedName>
    <definedName name="wrn.Aging._.and._.Trend._.Analysis." localSheetId="65" hidden="1">{#N/A,#N/A,FALSE,"Aging Summary";#N/A,#N/A,FALSE,"Ratio Analysis";#N/A,#N/A,FALSE,"Test 120 Day Accts";#N/A,#N/A,FALSE,"Tickmarks"}</definedName>
    <definedName name="wrn.Aging._.and._.Trend._.Analysis." localSheetId="66" hidden="1">{#N/A,#N/A,FALSE,"Aging Summary";#N/A,#N/A,FALSE,"Ratio Analysis";#N/A,#N/A,FALSE,"Test 120 Day Accts";#N/A,#N/A,FALSE,"Tickmarks"}</definedName>
    <definedName name="wrn.Aging._.and._.Trend._.Analysis." localSheetId="6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64" hidden="1">{"RPT610",#N/A,FALSE,"Sheet1";"RPT611",#N/A,FALSE,"Sheet1"}</definedName>
    <definedName name="wrn.ALL." localSheetId="65" hidden="1">{"RPT610",#N/A,FALSE,"Sheet1";"RPT611",#N/A,FALSE,"Sheet1"}</definedName>
    <definedName name="wrn.ALL." localSheetId="66" hidden="1">{"RPT610",#N/A,FALSE,"Sheet1";"RPT611",#N/A,FALSE,"Sheet1"}</definedName>
    <definedName name="wrn.ALL." localSheetId="67" hidden="1">{"RPT610",#N/A,FALSE,"Sheet1";"RPT611",#N/A,FALSE,"Sheet1"}</definedName>
    <definedName name="wrn.ALL." hidden="1">{"RPT610",#N/A,FALSE,"Sheet1";"RPT611",#N/A,FALSE,"Sheet1"}</definedName>
    <definedName name="wrn.AllSummarySheets." localSheetId="2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2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2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5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0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5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6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6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58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8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6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8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3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2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4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64" hidden="1">{#N/A,#N/A,FALSE,"trates"}</definedName>
    <definedName name="wrn.BL." localSheetId="65" hidden="1">{#N/A,#N/A,FALSE,"trates"}</definedName>
    <definedName name="wrn.BL." localSheetId="66" hidden="1">{#N/A,#N/A,FALSE,"trates"}</definedName>
    <definedName name="wrn.BL." localSheetId="67" hidden="1">{#N/A,#N/A,FALSE,"trates"}</definedName>
    <definedName name="wrn.BL." hidden="1">{#N/A,#N/A,FALSE,"trates"}</definedName>
    <definedName name="wrn.BS._.Elements." localSheetId="2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2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2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5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0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6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6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58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8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6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8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3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2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4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5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6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6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24" hidden="1">{#N/A,#N/A,TRUE,"SDGE";#N/A,#N/A,TRUE,"GBU";#N/A,#N/A,TRUE,"TBU";#N/A,#N/A,TRUE,"EDBU";#N/A,#N/A,TRUE,"ExclCC"}</definedName>
    <definedName name="wrn.busum." localSheetId="25" hidden="1">{#N/A,#N/A,TRUE,"SDGE";#N/A,#N/A,TRUE,"GBU";#N/A,#N/A,TRUE,"TBU";#N/A,#N/A,TRUE,"EDBU";#N/A,#N/A,TRUE,"ExclCC"}</definedName>
    <definedName name="wrn.busum." localSheetId="28" hidden="1">{#N/A,#N/A,TRUE,"SDGE";#N/A,#N/A,TRUE,"GBU";#N/A,#N/A,TRUE,"TBU";#N/A,#N/A,TRUE,"EDBU";#N/A,#N/A,TRUE,"ExclCC"}</definedName>
    <definedName name="wrn.busum." localSheetId="32" hidden="1">{#N/A,#N/A,TRUE,"SDGE";#N/A,#N/A,TRUE,"GBU";#N/A,#N/A,TRUE,"TBU";#N/A,#N/A,TRUE,"EDBU";#N/A,#N/A,TRUE,"ExclCC"}</definedName>
    <definedName name="wrn.busum." localSheetId="55" hidden="1">{#N/A,#N/A,TRUE,"SDGE";#N/A,#N/A,TRUE,"GBU";#N/A,#N/A,TRUE,"TBU";#N/A,#N/A,TRUE,"EDBU";#N/A,#N/A,TRUE,"ExclCC"}</definedName>
    <definedName name="wrn.busum." localSheetId="0" hidden="1">{#N/A,#N/A,TRUE,"SDGE";#N/A,#N/A,TRUE,"GBU";#N/A,#N/A,TRUE,"TBU";#N/A,#N/A,TRUE,"EDBU";#N/A,#N/A,TRUE,"ExclCC"}</definedName>
    <definedName name="wrn.busum." localSheetId="1" hidden="1">{#N/A,#N/A,TRUE,"SDGE";#N/A,#N/A,TRUE,"GBU";#N/A,#N/A,TRUE,"TBU";#N/A,#N/A,TRUE,"EDBU";#N/A,#N/A,TRUE,"ExclCC"}</definedName>
    <definedName name="wrn.busum." localSheetId="63" hidden="1">{#N/A,#N/A,TRUE,"SDGE";#N/A,#N/A,TRUE,"GBU";#N/A,#N/A,TRUE,"TBU";#N/A,#N/A,TRUE,"EDBU";#N/A,#N/A,TRUE,"ExclCC"}</definedName>
    <definedName name="wrn.busum." localSheetId="64" hidden="1">{#N/A,#N/A,TRUE,"SDGE";#N/A,#N/A,TRUE,"GBU";#N/A,#N/A,TRUE,"TBU";#N/A,#N/A,TRUE,"EDBU";#N/A,#N/A,TRUE,"ExclCC"}</definedName>
    <definedName name="wrn.busum." localSheetId="65" hidden="1">{#N/A,#N/A,TRUE,"SDGE";#N/A,#N/A,TRUE,"GBU";#N/A,#N/A,TRUE,"TBU";#N/A,#N/A,TRUE,"EDBU";#N/A,#N/A,TRUE,"ExclCC"}</definedName>
    <definedName name="wrn.busum." localSheetId="66" hidden="1">{#N/A,#N/A,TRUE,"SDGE";#N/A,#N/A,TRUE,"GBU";#N/A,#N/A,TRUE,"TBU";#N/A,#N/A,TRUE,"EDBU";#N/A,#N/A,TRUE,"ExclCC"}</definedName>
    <definedName name="wrn.busum." localSheetId="67" hidden="1">{#N/A,#N/A,TRUE,"SDGE";#N/A,#N/A,TRUE,"GBU";#N/A,#N/A,TRUE,"TBU";#N/A,#N/A,TRUE,"EDBU";#N/A,#N/A,TRUE,"ExclCC"}</definedName>
    <definedName name="wrn.busum." localSheetId="56" hidden="1">{#N/A,#N/A,TRUE,"SDGE";#N/A,#N/A,TRUE,"GBU";#N/A,#N/A,TRUE,"TBU";#N/A,#N/A,TRUE,"EDBU";#N/A,#N/A,TRUE,"ExclCC"}</definedName>
    <definedName name="wrn.busum." localSheetId="82" hidden="1">{#N/A,#N/A,TRUE,"SDGE";#N/A,#N/A,TRUE,"GBU";#N/A,#N/A,TRUE,"TBU";#N/A,#N/A,TRUE,"EDBU";#N/A,#N/A,TRUE,"ExclCC"}</definedName>
    <definedName name="wrn.busum." localSheetId="76" hidden="1">{#N/A,#N/A,TRUE,"SDGE";#N/A,#N/A,TRUE,"GBU";#N/A,#N/A,TRUE,"TBU";#N/A,#N/A,TRUE,"EDBU";#N/A,#N/A,TRUE,"ExclCC"}</definedName>
    <definedName name="wrn.busum." localSheetId="73" hidden="1">{#N/A,#N/A,TRUE,"SDGE";#N/A,#N/A,TRUE,"GBU";#N/A,#N/A,TRUE,"TBU";#N/A,#N/A,TRUE,"EDBU";#N/A,#N/A,TRUE,"ExclCC"}</definedName>
    <definedName name="wrn.busum." localSheetId="72" hidden="1">{#N/A,#N/A,TRUE,"SDGE";#N/A,#N/A,TRUE,"GBU";#N/A,#N/A,TRUE,"TBU";#N/A,#N/A,TRUE,"EDBU";#N/A,#N/A,TRUE,"ExclCC"}</definedName>
    <definedName name="wrn.busum." localSheetId="71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mplete._.Schedules." localSheetId="6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6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24" hidden="1">{"Control_P1",#N/A,FALSE,"Control";"Control_P2",#N/A,FALSE,"Control";"Control_P3",#N/A,FALSE,"Control";"Control_P4",#N/A,FALSE,"Control"}</definedName>
    <definedName name="wrn.ControlSheets." localSheetId="25" hidden="1">{"Control_P1",#N/A,FALSE,"Control";"Control_P2",#N/A,FALSE,"Control";"Control_P3",#N/A,FALSE,"Control";"Control_P4",#N/A,FALSE,"Control"}</definedName>
    <definedName name="wrn.ControlSheets." localSheetId="28" hidden="1">{"Control_P1",#N/A,FALSE,"Control";"Control_P2",#N/A,FALSE,"Control";"Control_P3",#N/A,FALSE,"Control";"Control_P4",#N/A,FALSE,"Control"}</definedName>
    <definedName name="wrn.ControlSheets." localSheetId="55" hidden="1">{"Control_P1",#N/A,FALSE,"Control";"Control_P2",#N/A,FALSE,"Control";"Control_P3",#N/A,FALSE,"Control";"Control_P4",#N/A,FALSE,"Control"}</definedName>
    <definedName name="wrn.ControlSheets." localSheetId="0" hidden="1">{"Control_P1",#N/A,FALSE,"Control";"Control_P2",#N/A,FALSE,"Control";"Control_P3",#N/A,FALSE,"Control";"Control_P4",#N/A,FALSE,"Control"}</definedName>
    <definedName name="wrn.ControlSheets." localSheetId="1" hidden="1">{"Control_P1",#N/A,FALSE,"Control";"Control_P2",#N/A,FALSE,"Control";"Control_P3",#N/A,FALSE,"Control";"Control_P4",#N/A,FALSE,"Control"}</definedName>
    <definedName name="wrn.ControlSheets." localSheetId="63" hidden="1">{"Control_P1",#N/A,FALSE,"Control";"Control_P2",#N/A,FALSE,"Control";"Control_P3",#N/A,FALSE,"Control";"Control_P4",#N/A,FALSE,"Control"}</definedName>
    <definedName name="wrn.ControlSheets." localSheetId="64" hidden="1">{"Control_P1",#N/A,FALSE,"Control";"Control_P2",#N/A,FALSE,"Control";"Control_P3",#N/A,FALSE,"Control";"Control_P4",#N/A,FALSE,"Control"}</definedName>
    <definedName name="wrn.ControlSheets." localSheetId="65" hidden="1">{"Control_P1",#N/A,FALSE,"Control";"Control_P2",#N/A,FALSE,"Control";"Control_P3",#N/A,FALSE,"Control";"Control_P4",#N/A,FALSE,"Control"}</definedName>
    <definedName name="wrn.ControlSheets." localSheetId="66" hidden="1">{"Control_P1",#N/A,FALSE,"Control";"Control_P2",#N/A,FALSE,"Control";"Control_P3",#N/A,FALSE,"Control";"Control_P4",#N/A,FALSE,"Control"}</definedName>
    <definedName name="wrn.ControlSheets." localSheetId="67" hidden="1">{"Control_P1",#N/A,FALSE,"Control";"Control_P2",#N/A,FALSE,"Control";"Control_P3",#N/A,FALSE,"Control";"Control_P4",#N/A,FALSE,"Control"}</definedName>
    <definedName name="wrn.ControlSheets." localSheetId="58" hidden="1">{"Control_P1",#N/A,FALSE,"Control";"Control_P2",#N/A,FALSE,"Control";"Control_P3",#N/A,FALSE,"Control";"Control_P4",#N/A,FALSE,"Control"}</definedName>
    <definedName name="wrn.ControlSheets." localSheetId="82" hidden="1">{"Control_P1",#N/A,FALSE,"Control";"Control_P2",#N/A,FALSE,"Control";"Control_P3",#N/A,FALSE,"Control";"Control_P4",#N/A,FALSE,"Control"}</definedName>
    <definedName name="wrn.ControlSheets." localSheetId="76" hidden="1">{"Control_P1",#N/A,FALSE,"Control";"Control_P2",#N/A,FALSE,"Control";"Control_P3",#N/A,FALSE,"Control";"Control_P4",#N/A,FALSE,"Control"}</definedName>
    <definedName name="wrn.ControlSheets." localSheetId="83" hidden="1">{"Control_P1",#N/A,FALSE,"Control";"Control_P2",#N/A,FALSE,"Control";"Control_P3",#N/A,FALSE,"Control";"Control_P4",#N/A,FALSE,"Control"}</definedName>
    <definedName name="wrn.ControlSheets." localSheetId="73" hidden="1">{"Control_P1",#N/A,FALSE,"Control";"Control_P2",#N/A,FALSE,"Control";"Control_P3",#N/A,FALSE,"Control";"Control_P4",#N/A,FALSE,"Control"}</definedName>
    <definedName name="wrn.ControlSheets." localSheetId="72" hidden="1">{"Control_P1",#N/A,FALSE,"Control";"Control_P2",#N/A,FALSE,"Control";"Control_P3",#N/A,FALSE,"Control";"Control_P4",#N/A,FALSE,"Control"}</definedName>
    <definedName name="wrn.ControlSheets." localSheetId="74" hidden="1">{"Control_P1",#N/A,FALSE,"Control";"Control_P2",#N/A,FALSE,"Control";"Control_P3",#N/A,FALSE,"Control";"Control_P4",#N/A,FALSE,"Control"}</definedName>
    <definedName name="wrn.ControlSheets." localSheetId="71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64" hidden="1">{"Control_P1",#N/A,FALSE,"Control";"Control_P2",#N/A,FALSE,"Control";"Control_P3",#N/A,FALSE,"Control";"Control_P4",#N/A,FALSE,"Control"}</definedName>
    <definedName name="wrn.ControlSheets._1" localSheetId="65" hidden="1">{"Control_P1",#N/A,FALSE,"Control";"Control_P2",#N/A,FALSE,"Control";"Control_P3",#N/A,FALSE,"Control";"Control_P4",#N/A,FALSE,"Control"}</definedName>
    <definedName name="wrn.ControlSheets._1" localSheetId="66" hidden="1">{"Control_P1",#N/A,FALSE,"Control";"Control_P2",#N/A,FALSE,"Control";"Control_P3",#N/A,FALSE,"Control";"Control_P4",#N/A,FALSE,"Control"}</definedName>
    <definedName name="wrn.ControlSheets._1" localSheetId="67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localSheetId="64" hidden="1">{#N/A,#N/A,FALSE,"RECAP";#N/A,#N/A,FALSE,"MATBYCLS";#N/A,#N/A,FALSE,"STATUS";#N/A,#N/A,FALSE,"OP-ACT";#N/A,#N/A,FALSE,"W_O"}</definedName>
    <definedName name="wrn.COSTOS." localSheetId="65" hidden="1">{#N/A,#N/A,FALSE,"RECAP";#N/A,#N/A,FALSE,"MATBYCLS";#N/A,#N/A,FALSE,"STATUS";#N/A,#N/A,FALSE,"OP-ACT";#N/A,#N/A,FALSE,"W_O"}</definedName>
    <definedName name="wrn.COSTOS." localSheetId="66" hidden="1">{#N/A,#N/A,FALSE,"RECAP";#N/A,#N/A,FALSE,"MATBYCLS";#N/A,#N/A,FALSE,"STATUS";#N/A,#N/A,FALSE,"OP-ACT";#N/A,#N/A,FALSE,"W_O"}</definedName>
    <definedName name="wrn.COSTOS." localSheetId="67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Data." localSheetId="64" hidden="1">{#N/A,#N/A,FALSE,"3 Year Plan"}</definedName>
    <definedName name="wrn.Data." localSheetId="65" hidden="1">{#N/A,#N/A,FALSE,"3 Year Plan"}</definedName>
    <definedName name="wrn.Data." localSheetId="66" hidden="1">{#N/A,#N/A,FALSE,"3 Year Plan"}</definedName>
    <definedName name="wrn.Data." localSheetId="67" hidden="1">{#N/A,#N/A,FALSE,"3 Year Plan"}</definedName>
    <definedName name="wrn.Data." hidden="1">{#N/A,#N/A,FALSE,"3 Year Plan"}</definedName>
    <definedName name="wrn.Data_Contact." localSheetId="24" hidden="1">{"Control_DataContact",#N/A,FALSE,"Control"}</definedName>
    <definedName name="wrn.Data_Contact." localSheetId="25" hidden="1">{"Control_DataContact",#N/A,FALSE,"Control"}</definedName>
    <definedName name="wrn.Data_Contact." localSheetId="28" hidden="1">{"Control_DataContact",#N/A,FALSE,"Control"}</definedName>
    <definedName name="wrn.Data_Contact." localSheetId="55" hidden="1">{"Control_DataContact",#N/A,FALSE,"Control"}</definedName>
    <definedName name="wrn.Data_Contact." localSheetId="0" hidden="1">{"Control_DataContact",#N/A,FALSE,"Control"}</definedName>
    <definedName name="wrn.Data_Contact." localSheetId="1" hidden="1">{"Control_DataContact",#N/A,FALSE,"Control"}</definedName>
    <definedName name="wrn.Data_Contact." localSheetId="63" hidden="1">{"Control_DataContact",#N/A,FALSE,"Control"}</definedName>
    <definedName name="wrn.Data_Contact." localSheetId="64" hidden="1">{"Control_DataContact",#N/A,FALSE,"Control"}</definedName>
    <definedName name="wrn.Data_Contact." localSheetId="65" hidden="1">{"Control_DataContact",#N/A,FALSE,"Control"}</definedName>
    <definedName name="wrn.Data_Contact." localSheetId="66" hidden="1">{"Control_DataContact",#N/A,FALSE,"Control"}</definedName>
    <definedName name="wrn.Data_Contact." localSheetId="67" hidden="1">{"Control_DataContact",#N/A,FALSE,"Control"}</definedName>
    <definedName name="wrn.Data_Contact." localSheetId="58" hidden="1">{"Control_DataContact",#N/A,FALSE,"Control"}</definedName>
    <definedName name="wrn.Data_Contact." localSheetId="82" hidden="1">{"Control_DataContact",#N/A,FALSE,"Control"}</definedName>
    <definedName name="wrn.Data_Contact." localSheetId="76" hidden="1">{"Control_DataContact",#N/A,FALSE,"Control"}</definedName>
    <definedName name="wrn.Data_Contact." localSheetId="83" hidden="1">{"Control_DataContact",#N/A,FALSE,"Control"}</definedName>
    <definedName name="wrn.Data_Contact." localSheetId="73" hidden="1">{"Control_DataContact",#N/A,FALSE,"Control"}</definedName>
    <definedName name="wrn.Data_Contact." localSheetId="72" hidden="1">{"Control_DataContact",#N/A,FALSE,"Control"}</definedName>
    <definedName name="wrn.Data_Contact." localSheetId="74" hidden="1">{"Control_DataContact",#N/A,FALSE,"Control"}</definedName>
    <definedName name="wrn.Data_Contact." localSheetId="71" hidden="1">{"Control_DataContact",#N/A,FALSE,"Control"}</definedName>
    <definedName name="wrn.Data_Contact." hidden="1">{"Control_DataContact",#N/A,FALSE,"Control"}</definedName>
    <definedName name="wrn.Data_Contact._1" localSheetId="64" hidden="1">{"Control_DataContact",#N/A,FALSE,"Control"}</definedName>
    <definedName name="wrn.Data_Contact._1" localSheetId="65" hidden="1">{"Control_DataContact",#N/A,FALSE,"Control"}</definedName>
    <definedName name="wrn.Data_Contact._1" localSheetId="66" hidden="1">{"Control_DataContact",#N/A,FALSE,"Control"}</definedName>
    <definedName name="wrn.Data_Contact._1" localSheetId="67" hidden="1">{"Control_DataContact",#N/A,FALSE,"Control"}</definedName>
    <definedName name="wrn.Data_Contact._1" hidden="1">{"Control_DataContact",#N/A,FALSE,"Control"}</definedName>
    <definedName name="wrn.Est_2003." localSheetId="24" hidden="1">{"Est_Pg1",#N/A,FALSE,"Estimate2003";"Est_Pg2",#N/A,FALSE,"Estimate2003";"Est_Pg3",#N/A,FALSE,"Estimate2003";"Escalation,",#N/A,FALSE,"Escalation"}</definedName>
    <definedName name="wrn.Est_2003." localSheetId="25" hidden="1">{"Est_Pg1",#N/A,FALSE,"Estimate2003";"Est_Pg2",#N/A,FALSE,"Estimate2003";"Est_Pg3",#N/A,FALSE,"Estimate2003";"Escalation,",#N/A,FALSE,"Escalation"}</definedName>
    <definedName name="wrn.Est_2003." localSheetId="28" hidden="1">{"Est_Pg1",#N/A,FALSE,"Estimate2003";"Est_Pg2",#N/A,FALSE,"Estimate2003";"Est_Pg3",#N/A,FALSE,"Estimate2003";"Escalation,",#N/A,FALSE,"Escalation"}</definedName>
    <definedName name="wrn.Est_2003." localSheetId="55" hidden="1">{"Est_Pg1",#N/A,FALSE,"Estimate2003";"Est_Pg2",#N/A,FALSE,"Estimate2003";"Est_Pg3",#N/A,FALSE,"Estimate2003";"Escalation,",#N/A,FALSE,"Escalation"}</definedName>
    <definedName name="wrn.Est_2003." localSheetId="0" hidden="1">{"Est_Pg1",#N/A,FALSE,"Estimate2003";"Est_Pg2",#N/A,FALSE,"Estimate2003";"Est_Pg3",#N/A,FALSE,"Estimate2003";"Escalation,",#N/A,FALSE,"Escalation"}</definedName>
    <definedName name="wrn.Est_2003." localSheetId="1" hidden="1">{"Est_Pg1",#N/A,FALSE,"Estimate2003";"Est_Pg2",#N/A,FALSE,"Estimate2003";"Est_Pg3",#N/A,FALSE,"Estimate2003";"Escalation,",#N/A,FALSE,"Escalation"}</definedName>
    <definedName name="wrn.Est_2003." localSheetId="63" hidden="1">{"Est_Pg1",#N/A,FALSE,"Estimate2003";"Est_Pg2",#N/A,FALSE,"Estimate2003";"Est_Pg3",#N/A,FALSE,"Estimate2003";"Escalation,",#N/A,FALSE,"Escalation"}</definedName>
    <definedName name="wrn.Est_2003." localSheetId="64" hidden="1">{"Est_Pg1",#N/A,FALSE,"Estimate2003";"Est_Pg2",#N/A,FALSE,"Estimate2003";"Est_Pg3",#N/A,FALSE,"Estimate2003";"Escalation,",#N/A,FALSE,"Escalation"}</definedName>
    <definedName name="wrn.Est_2003." localSheetId="65" hidden="1">{"Est_Pg1",#N/A,FALSE,"Estimate2003";"Est_Pg2",#N/A,FALSE,"Estimate2003";"Est_Pg3",#N/A,FALSE,"Estimate2003";"Escalation,",#N/A,FALSE,"Escalation"}</definedName>
    <definedName name="wrn.Est_2003." localSheetId="66" hidden="1">{"Est_Pg1",#N/A,FALSE,"Estimate2003";"Est_Pg2",#N/A,FALSE,"Estimate2003";"Est_Pg3",#N/A,FALSE,"Estimate2003";"Escalation,",#N/A,FALSE,"Escalation"}</definedName>
    <definedName name="wrn.Est_2003." localSheetId="67" hidden="1">{"Est_Pg1",#N/A,FALSE,"Estimate2003";"Est_Pg2",#N/A,FALSE,"Estimate2003";"Est_Pg3",#N/A,FALSE,"Estimate2003";"Escalation,",#N/A,FALSE,"Escalation"}</definedName>
    <definedName name="wrn.Est_2003." localSheetId="58" hidden="1">{"Est_Pg1",#N/A,FALSE,"Estimate2003";"Est_Pg2",#N/A,FALSE,"Estimate2003";"Est_Pg3",#N/A,FALSE,"Estimate2003";"Escalation,",#N/A,FALSE,"Escalation"}</definedName>
    <definedName name="wrn.Est_2003." localSheetId="82" hidden="1">{"Est_Pg1",#N/A,FALSE,"Estimate2003";"Est_Pg2",#N/A,FALSE,"Estimate2003";"Est_Pg3",#N/A,FALSE,"Estimate2003";"Escalation,",#N/A,FALSE,"Escalation"}</definedName>
    <definedName name="wrn.Est_2003." localSheetId="76" hidden="1">{"Est_Pg1",#N/A,FALSE,"Estimate2003";"Est_Pg2",#N/A,FALSE,"Estimate2003";"Est_Pg3",#N/A,FALSE,"Estimate2003";"Escalation,",#N/A,FALSE,"Escalation"}</definedName>
    <definedName name="wrn.Est_2003." localSheetId="83" hidden="1">{"Est_Pg1",#N/A,FALSE,"Estimate2003";"Est_Pg2",#N/A,FALSE,"Estimate2003";"Est_Pg3",#N/A,FALSE,"Estimate2003";"Escalation,",#N/A,FALSE,"Escalation"}</definedName>
    <definedName name="wrn.Est_2003." localSheetId="73" hidden="1">{"Est_Pg1",#N/A,FALSE,"Estimate2003";"Est_Pg2",#N/A,FALSE,"Estimate2003";"Est_Pg3",#N/A,FALSE,"Estimate2003";"Escalation,",#N/A,FALSE,"Escalation"}</definedName>
    <definedName name="wrn.Est_2003." localSheetId="72" hidden="1">{"Est_Pg1",#N/A,FALSE,"Estimate2003";"Est_Pg2",#N/A,FALSE,"Estimate2003";"Est_Pg3",#N/A,FALSE,"Estimate2003";"Escalation,",#N/A,FALSE,"Escalation"}</definedName>
    <definedName name="wrn.Est_2003." localSheetId="74" hidden="1">{"Est_Pg1",#N/A,FALSE,"Estimate2003";"Est_Pg2",#N/A,FALSE,"Estimate2003";"Est_Pg3",#N/A,FALSE,"Estimate2003";"Escalation,",#N/A,FALSE,"Escalation"}</definedName>
    <definedName name="wrn.Est_2003." localSheetId="71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64" hidden="1">{"Est_Pg1",#N/A,FALSE,"Estimate2003";"Est_Pg2",#N/A,FALSE,"Estimate2003";"Est_Pg3",#N/A,FALSE,"Estimate2003";"Escalation,",#N/A,FALSE,"Escalation"}</definedName>
    <definedName name="wrn.Est_2003._1" localSheetId="65" hidden="1">{"Est_Pg1",#N/A,FALSE,"Estimate2003";"Est_Pg2",#N/A,FALSE,"Estimate2003";"Est_Pg3",#N/A,FALSE,"Estimate2003";"Escalation,",#N/A,FALSE,"Escalation"}</definedName>
    <definedName name="wrn.Est_2003._1" localSheetId="66" hidden="1">{"Est_Pg1",#N/A,FALSE,"Estimate2003";"Est_Pg2",#N/A,FALSE,"Estimate2003";"Est_Pg3",#N/A,FALSE,"Estimate2003";"Escalation,",#N/A,FALSE,"Escalation"}</definedName>
    <definedName name="wrn.Est_2003._1" localSheetId="67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localSheetId="64" hidden="1">{"fcst",#N/A,FALSE,"data input"}</definedName>
    <definedName name="wrn.fcst." localSheetId="65" hidden="1">{"fcst",#N/A,FALSE,"data input"}</definedName>
    <definedName name="wrn.fcst." localSheetId="66" hidden="1">{"fcst",#N/A,FALSE,"data input"}</definedName>
    <definedName name="wrn.fcst." localSheetId="67" hidden="1">{"fcst",#N/A,FALSE,"data input"}</definedName>
    <definedName name="wrn.fcst." hidden="1">{"fcst",#N/A,FALSE,"data input"}</definedName>
    <definedName name="wrn.FERC." localSheetId="64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5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6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6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localSheetId="64" hidden="1">{#N/A,#N/A,FALSE,"94 FTE";#N/A,#N/A,FALSE,"95 FTE";#N/A,#N/A,FALSE,"96 FTE"}</definedName>
    <definedName name="wrn.FTEs." localSheetId="65" hidden="1">{#N/A,#N/A,FALSE,"94 FTE";#N/A,#N/A,FALSE,"95 FTE";#N/A,#N/A,FALSE,"96 FTE"}</definedName>
    <definedName name="wrn.FTEs." localSheetId="66" hidden="1">{#N/A,#N/A,FALSE,"94 FTE";#N/A,#N/A,FALSE,"95 FTE";#N/A,#N/A,FALSE,"96 FTE"}</definedName>
    <definedName name="wrn.FTEs." localSheetId="67" hidden="1">{#N/A,#N/A,FALSE,"94 FTE";#N/A,#N/A,FALSE,"95 FTE";#N/A,#N/A,FALSE,"96 FTE"}</definedName>
    <definedName name="wrn.FTEs." hidden="1">{#N/A,#N/A,FALSE,"94 FTE";#N/A,#N/A,FALSE,"95 FTE";#N/A,#N/A,FALSE,"96 FTE"}</definedName>
    <definedName name="wrn.Ilijan._.Print." localSheetId="64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5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6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6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localSheetId="64" hidden="1">{#N/A,#N/A,FALSE,"A"}</definedName>
    <definedName name="wrn.input." localSheetId="65" hidden="1">{#N/A,#N/A,FALSE,"A"}</definedName>
    <definedName name="wrn.input." localSheetId="66" hidden="1">{#N/A,#N/A,FALSE,"A"}</definedName>
    <definedName name="wrn.input." localSheetId="67" hidden="1">{#N/A,#N/A,FALSE,"A"}</definedName>
    <definedName name="wrn.input." hidden="1">{#N/A,#N/A,FALSE,"A"}</definedName>
    <definedName name="wrn.Inputs." localSheetId="64" hidden="1">{"[Cost of Service] COS Inputs Sch 1",#N/A,FALSE,"Cost of Service Model"}</definedName>
    <definedName name="wrn.Inputs." localSheetId="65" hidden="1">{"[Cost of Service] COS Inputs Sch 1",#N/A,FALSE,"Cost of Service Model"}</definedName>
    <definedName name="wrn.Inputs." localSheetId="66" hidden="1">{"[Cost of Service] COS Inputs Sch 1",#N/A,FALSE,"Cost of Service Model"}</definedName>
    <definedName name="wrn.Inputs." localSheetId="67" hidden="1">{"[Cost of Service] COS Inputs Sch 1",#N/A,FALSE,"Cost of Service Model"}</definedName>
    <definedName name="wrn.Inputs." hidden="1">{"[Cost of Service] COS Inputs Sch 1",#N/A,FALSE,"Cost of Service Model"}</definedName>
    <definedName name="wrn.June2002." localSheetId="64" hidden="1">{"2002Frcst","06Month",FALSE,"Frcst Format 2002"}</definedName>
    <definedName name="wrn.June2002." localSheetId="65" hidden="1">{"2002Frcst","06Month",FALSE,"Frcst Format 2002"}</definedName>
    <definedName name="wrn.June2002." localSheetId="66" hidden="1">{"2002Frcst","06Month",FALSE,"Frcst Format 2002"}</definedName>
    <definedName name="wrn.June2002." localSheetId="67" hidden="1">{"2002Frcst","06Month",FALSE,"Frcst Format 2002"}</definedName>
    <definedName name="wrn.June2002." hidden="1">{"2002Frcst","06Month",FALSE,"Frcst Format 2002"}</definedName>
    <definedName name="wrn.JVREPORT." localSheetId="64" hidden="1">{#N/A,#N/A,FALSE,"202";#N/A,#N/A,FALSE,"203";#N/A,#N/A,FALSE,"204";#N/A,#N/A,FALSE,"205";#N/A,#N/A,FALSE,"205A"}</definedName>
    <definedName name="wrn.JVREPORT." localSheetId="65" hidden="1">{#N/A,#N/A,FALSE,"202";#N/A,#N/A,FALSE,"203";#N/A,#N/A,FALSE,"204";#N/A,#N/A,FALSE,"205";#N/A,#N/A,FALSE,"205A"}</definedName>
    <definedName name="wrn.JVREPORT." localSheetId="66" hidden="1">{#N/A,#N/A,FALSE,"202";#N/A,#N/A,FALSE,"203";#N/A,#N/A,FALSE,"204";#N/A,#N/A,FALSE,"205";#N/A,#N/A,FALSE,"205A"}</definedName>
    <definedName name="wrn.JVREPORT." localSheetId="67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y2002." localSheetId="64" hidden="1">{"2002Frcst","05Month",FALSE,"Frcst Format 2002"}</definedName>
    <definedName name="wrn.May2002." localSheetId="65" hidden="1">{"2002Frcst","05Month",FALSE,"Frcst Format 2002"}</definedName>
    <definedName name="wrn.May2002." localSheetId="66" hidden="1">{"2002Frcst","05Month",FALSE,"Frcst Format 2002"}</definedName>
    <definedName name="wrn.May2002." localSheetId="67" hidden="1">{"2002Frcst","05Month",FALSE,"Frcst Format 2002"}</definedName>
    <definedName name="wrn.May2002." hidden="1">{"2002Frcst","05Month",FALSE,"Frcst Format 2002"}</definedName>
    <definedName name="wrn.moblue." localSheetId="64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5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6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6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localSheetId="64" hidden="1">{"Equipment",#N/A,FALSE,"A";"Summary",#N/A,FALSE,"B"}</definedName>
    <definedName name="wrn.My._.estimate._.report." localSheetId="65" hidden="1">{"Equipment",#N/A,FALSE,"A";"Summary",#N/A,FALSE,"B"}</definedName>
    <definedName name="wrn.My._.estimate._.report." localSheetId="66" hidden="1">{"Equipment",#N/A,FALSE,"A";"Summary",#N/A,FALSE,"B"}</definedName>
    <definedName name="wrn.My._.estimate._.report." localSheetId="67" hidden="1">{"Equipment",#N/A,FALSE,"A";"Summary",#N/A,FALSE,"B"}</definedName>
    <definedName name="wrn.My._.estimate._.report." hidden="1">{"Equipment",#N/A,FALSE,"A";"Summary",#N/A,FALSE,"B"}</definedName>
    <definedName name="wrn.MyTestReport." localSheetId="24" hidden="1">{"Alberta",#N/A,FALSE,"Pivot Data";#N/A,#N/A,FALSE,"Pivot Data";"HiddenColumns",#N/A,FALSE,"Pivot Data"}</definedName>
    <definedName name="wrn.MyTestReport." localSheetId="25" hidden="1">{"Alberta",#N/A,FALSE,"Pivot Data";#N/A,#N/A,FALSE,"Pivot Data";"HiddenColumns",#N/A,FALSE,"Pivot Data"}</definedName>
    <definedName name="wrn.MyTestReport." localSheetId="28" hidden="1">{"Alberta",#N/A,FALSE,"Pivot Data";#N/A,#N/A,FALSE,"Pivot Data";"HiddenColumns",#N/A,FALSE,"Pivot Data"}</definedName>
    <definedName name="wrn.MyTestReport." localSheetId="55" hidden="1">{"Alberta",#N/A,FALSE,"Pivot Data";#N/A,#N/A,FALSE,"Pivot Data";"HiddenColumns",#N/A,FALSE,"Pivot Data"}</definedName>
    <definedName name="wrn.MyTestReport." localSheetId="0" hidden="1">{"Alberta",#N/A,FALSE,"Pivot Data";#N/A,#N/A,FALSE,"Pivot Data";"HiddenColumns",#N/A,FALSE,"Pivot Data"}</definedName>
    <definedName name="wrn.MyTestReport." localSheetId="1" hidden="1">{"Alberta",#N/A,FALSE,"Pivot Data";#N/A,#N/A,FALSE,"Pivot Data";"HiddenColumns",#N/A,FALSE,"Pivot Data"}</definedName>
    <definedName name="wrn.MyTestReport." localSheetId="63" hidden="1">{"Alberta",#N/A,FALSE,"Pivot Data";#N/A,#N/A,FALSE,"Pivot Data";"HiddenColumns",#N/A,FALSE,"Pivot Data"}</definedName>
    <definedName name="wrn.MyTestReport." localSheetId="64" hidden="1">{"Alberta",#N/A,FALSE,"Pivot Data";#N/A,#N/A,FALSE,"Pivot Data";"HiddenColumns",#N/A,FALSE,"Pivot Data"}</definedName>
    <definedName name="wrn.MyTestReport." localSheetId="65" hidden="1">{"Alberta",#N/A,FALSE,"Pivot Data";#N/A,#N/A,FALSE,"Pivot Data";"HiddenColumns",#N/A,FALSE,"Pivot Data"}</definedName>
    <definedName name="wrn.MyTestReport." localSheetId="66" hidden="1">{"Alberta",#N/A,FALSE,"Pivot Data";#N/A,#N/A,FALSE,"Pivot Data";"HiddenColumns",#N/A,FALSE,"Pivot Data"}</definedName>
    <definedName name="wrn.MyTestReport." localSheetId="67" hidden="1">{"Alberta",#N/A,FALSE,"Pivot Data";#N/A,#N/A,FALSE,"Pivot Data";"HiddenColumns",#N/A,FALSE,"Pivot Data"}</definedName>
    <definedName name="wrn.MyTestReport." localSheetId="58" hidden="1">{"Alberta",#N/A,FALSE,"Pivot Data";#N/A,#N/A,FALSE,"Pivot Data";"HiddenColumns",#N/A,FALSE,"Pivot Data"}</definedName>
    <definedName name="wrn.MyTestReport." localSheetId="82" hidden="1">{"Alberta",#N/A,FALSE,"Pivot Data";#N/A,#N/A,FALSE,"Pivot Data";"HiddenColumns",#N/A,FALSE,"Pivot Data"}</definedName>
    <definedName name="wrn.MyTestReport." localSheetId="76" hidden="1">{"Alberta",#N/A,FALSE,"Pivot Data";#N/A,#N/A,FALSE,"Pivot Data";"HiddenColumns",#N/A,FALSE,"Pivot Data"}</definedName>
    <definedName name="wrn.MyTestReport." localSheetId="83" hidden="1">{"Alberta",#N/A,FALSE,"Pivot Data";#N/A,#N/A,FALSE,"Pivot Data";"HiddenColumns",#N/A,FALSE,"Pivot Data"}</definedName>
    <definedName name="wrn.MyTestReport." localSheetId="73" hidden="1">{"Alberta",#N/A,FALSE,"Pivot Data";#N/A,#N/A,FALSE,"Pivot Data";"HiddenColumns",#N/A,FALSE,"Pivot Data"}</definedName>
    <definedName name="wrn.MyTestReport." localSheetId="72" hidden="1">{"Alberta",#N/A,FALSE,"Pivot Data";#N/A,#N/A,FALSE,"Pivot Data";"HiddenColumns",#N/A,FALSE,"Pivot Data"}</definedName>
    <definedName name="wrn.MyTestReport." localSheetId="74" hidden="1">{"Alberta",#N/A,FALSE,"Pivot Data";#N/A,#N/A,FALSE,"Pivot Data";"HiddenColumns",#N/A,FALSE,"Pivot Data"}</definedName>
    <definedName name="wrn.MyTestReport." localSheetId="71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Package." localSheetId="6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5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6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4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5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6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6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localSheetId="64" hidden="1">{"plan",#N/A,FALSE,"data input"}</definedName>
    <definedName name="wrn.plan." localSheetId="65" hidden="1">{"plan",#N/A,FALSE,"data input"}</definedName>
    <definedName name="wrn.plan." localSheetId="66" hidden="1">{"plan",#N/A,FALSE,"data input"}</definedName>
    <definedName name="wrn.plan." localSheetId="67" hidden="1">{"plan",#N/A,FALSE,"data input"}</definedName>
    <definedName name="wrn.plan." hidden="1">{"plan",#N/A,FALSE,"data input"}</definedName>
    <definedName name="wrn.PRINT." localSheetId="64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65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66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6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localSheetId="64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5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6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6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localSheetId="64" hidden="1">{#N/A,#N/A,FALSE,"Page 1";#N/A,#N/A,FALSE,"Page 2";#N/A,#N/A,FALSE,"Page 3";#N/A,#N/A,FALSE,"Page 4";#N/A,#N/A,FALSE,"Page 5"}</definedName>
    <definedName name="wrn.Print._.Pages." localSheetId="65" hidden="1">{#N/A,#N/A,FALSE,"Page 1";#N/A,#N/A,FALSE,"Page 2";#N/A,#N/A,FALSE,"Page 3";#N/A,#N/A,FALSE,"Page 4";#N/A,#N/A,FALSE,"Page 5"}</definedName>
    <definedName name="wrn.Print._.Pages." localSheetId="66" hidden="1">{#N/A,#N/A,FALSE,"Page 1";#N/A,#N/A,FALSE,"Page 2";#N/A,#N/A,FALSE,"Page 3";#N/A,#N/A,FALSE,"Page 4";#N/A,#N/A,FALSE,"Page 5"}</definedName>
    <definedName name="wrn.Print._.Pages." localSheetId="67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_earnings_template." localSheetId="64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5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6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6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64" hidden="1">{"Var_page",#N/A,FALSE,"template"}</definedName>
    <definedName name="wrn.Print_Var_Page." localSheetId="65" hidden="1">{"Var_page",#N/A,FALSE,"template"}</definedName>
    <definedName name="wrn.Print_Var_Page." localSheetId="66" hidden="1">{"Var_page",#N/A,FALSE,"template"}</definedName>
    <definedName name="wrn.Print_Var_Page." localSheetId="67" hidden="1">{"Var_page",#N/A,FALSE,"template"}</definedName>
    <definedName name="wrn.Print_Var_Page." hidden="1">{"Var_page",#N/A,FALSE,"template"}</definedName>
    <definedName name="wrn.Print_Variance." localSheetId="64" hidden="1">{"month_variance",#N/A,FALSE,"template"}</definedName>
    <definedName name="wrn.Print_Variance." localSheetId="65" hidden="1">{"month_variance",#N/A,FALSE,"template"}</definedName>
    <definedName name="wrn.Print_Variance." localSheetId="66" hidden="1">{"month_variance",#N/A,FALSE,"template"}</definedName>
    <definedName name="wrn.Print_Variance." localSheetId="67" hidden="1">{"month_variance",#N/A,FALSE,"template"}</definedName>
    <definedName name="wrn.Print_Variance." hidden="1">{"month_variance",#N/A,FALSE,"template"}</definedName>
    <definedName name="wrn.Print_Variance_Page." localSheetId="64" hidden="1">{"variance_page",#N/A,FALSE,"template"}</definedName>
    <definedName name="wrn.Print_Variance_Page." localSheetId="65" hidden="1">{"variance_page",#N/A,FALSE,"template"}</definedName>
    <definedName name="wrn.Print_Variance_Page." localSheetId="66" hidden="1">{"variance_page",#N/A,FALSE,"template"}</definedName>
    <definedName name="wrn.Print_Variance_Page." localSheetId="67" hidden="1">{"variance_page",#N/A,FALSE,"template"}</definedName>
    <definedName name="wrn.Print_Variance_Page." hidden="1">{"variance_page",#N/A,FALSE,"template"}</definedName>
    <definedName name="wrn.RAP." localSheetId="64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5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6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6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localSheetId="64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5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6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6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64" hidden="1">{#N/A,#N/A,FALSE,"3 Year Plan";#N/A,#N/A,FALSE,"3 Year Plan"}</definedName>
    <definedName name="wrn.Revenue." localSheetId="65" hidden="1">{#N/A,#N/A,FALSE,"3 Year Plan";#N/A,#N/A,FALSE,"3 Year Plan"}</definedName>
    <definedName name="wrn.Revenue." localSheetId="66" hidden="1">{#N/A,#N/A,FALSE,"3 Year Plan";#N/A,#N/A,FALSE,"3 Year Plan"}</definedName>
    <definedName name="wrn.Revenue." localSheetId="67" hidden="1">{#N/A,#N/A,FALSE,"3 Year Plan";#N/A,#N/A,FALSE,"3 Year Plan"}</definedName>
    <definedName name="wrn.Revenue." hidden="1">{#N/A,#N/A,FALSE,"3 Year Plan";#N/A,#N/A,FALSE,"3 Year Plan"}</definedName>
    <definedName name="wrn.ROTable." localSheetId="64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5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6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6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64" hidden="1">{"RPT1",#N/A,FALSE,"OIC650A"}</definedName>
    <definedName name="wrn.RPT1." localSheetId="65" hidden="1">{"RPT1",#N/A,FALSE,"OIC650A"}</definedName>
    <definedName name="wrn.RPT1." localSheetId="66" hidden="1">{"RPT1",#N/A,FALSE,"OIC650A"}</definedName>
    <definedName name="wrn.RPT1." localSheetId="67" hidden="1">{"RPT1",#N/A,FALSE,"OIC650A"}</definedName>
    <definedName name="wrn.RPT1." hidden="1">{"RPT1",#N/A,FALSE,"OIC650A"}</definedName>
    <definedName name="wrn.RPT610." localSheetId="64" hidden="1">{"RPT610",#N/A,FALSE,"Sheet1"}</definedName>
    <definedName name="wrn.RPT610." localSheetId="65" hidden="1">{"RPT610",#N/A,FALSE,"Sheet1"}</definedName>
    <definedName name="wrn.RPT610." localSheetId="66" hidden="1">{"RPT610",#N/A,FALSE,"Sheet1"}</definedName>
    <definedName name="wrn.RPT610." localSheetId="67" hidden="1">{"RPT610",#N/A,FALSE,"Sheet1"}</definedName>
    <definedName name="wrn.RPT610." hidden="1">{"RPT610",#N/A,FALSE,"Sheet1"}</definedName>
    <definedName name="wrn.Sch.A._.B." localSheetId="24" hidden="1">{"Sch.A_CWC_Summary",#N/A,FALSE,"Sch.A,B";"Sch.B_LLSummary",#N/A,FALSE,"Sch.A,B"}</definedName>
    <definedName name="wrn.Sch.A._.B." localSheetId="25" hidden="1">{"Sch.A_CWC_Summary",#N/A,FALSE,"Sch.A,B";"Sch.B_LLSummary",#N/A,FALSE,"Sch.A,B"}</definedName>
    <definedName name="wrn.Sch.A._.B." localSheetId="28" hidden="1">{"Sch.A_CWC_Summary",#N/A,FALSE,"Sch.A,B";"Sch.B_LLSummary",#N/A,FALSE,"Sch.A,B"}</definedName>
    <definedName name="wrn.Sch.A._.B." localSheetId="55" hidden="1">{"Sch.A_CWC_Summary",#N/A,FALSE,"Sch.A,B";"Sch.B_LLSummary",#N/A,FALSE,"Sch.A,B"}</definedName>
    <definedName name="wrn.Sch.A._.B." localSheetId="0" hidden="1">{"Sch.A_CWC_Summary",#N/A,FALSE,"Sch.A,B";"Sch.B_LLSummary",#N/A,FALSE,"Sch.A,B"}</definedName>
    <definedName name="wrn.Sch.A._.B." localSheetId="1" hidden="1">{"Sch.A_CWC_Summary",#N/A,FALSE,"Sch.A,B";"Sch.B_LLSummary",#N/A,FALSE,"Sch.A,B"}</definedName>
    <definedName name="wrn.Sch.A._.B." localSheetId="63" hidden="1">{"Sch.A_CWC_Summary",#N/A,FALSE,"Sch.A,B";"Sch.B_LLSummary",#N/A,FALSE,"Sch.A,B"}</definedName>
    <definedName name="wrn.Sch.A._.B." localSheetId="64" hidden="1">{"Sch.A_CWC_Summary",#N/A,FALSE,"Sch.A,B";"Sch.B_LLSummary",#N/A,FALSE,"Sch.A,B"}</definedName>
    <definedName name="wrn.Sch.A._.B." localSheetId="65" hidden="1">{"Sch.A_CWC_Summary",#N/A,FALSE,"Sch.A,B";"Sch.B_LLSummary",#N/A,FALSE,"Sch.A,B"}</definedName>
    <definedName name="wrn.Sch.A._.B." localSheetId="66" hidden="1">{"Sch.A_CWC_Summary",#N/A,FALSE,"Sch.A,B";"Sch.B_LLSummary",#N/A,FALSE,"Sch.A,B"}</definedName>
    <definedName name="wrn.Sch.A._.B." localSheetId="67" hidden="1">{"Sch.A_CWC_Summary",#N/A,FALSE,"Sch.A,B";"Sch.B_LLSummary",#N/A,FALSE,"Sch.A,B"}</definedName>
    <definedName name="wrn.Sch.A._.B." localSheetId="58" hidden="1">{"Sch.A_CWC_Summary",#N/A,FALSE,"Sch.A,B";"Sch.B_LLSummary",#N/A,FALSE,"Sch.A,B"}</definedName>
    <definedName name="wrn.Sch.A._.B." localSheetId="82" hidden="1">{"Sch.A_CWC_Summary",#N/A,FALSE,"Sch.A,B";"Sch.B_LLSummary",#N/A,FALSE,"Sch.A,B"}</definedName>
    <definedName name="wrn.Sch.A._.B." localSheetId="76" hidden="1">{"Sch.A_CWC_Summary",#N/A,FALSE,"Sch.A,B";"Sch.B_LLSummary",#N/A,FALSE,"Sch.A,B"}</definedName>
    <definedName name="wrn.Sch.A._.B." localSheetId="83" hidden="1">{"Sch.A_CWC_Summary",#N/A,FALSE,"Sch.A,B";"Sch.B_LLSummary",#N/A,FALSE,"Sch.A,B"}</definedName>
    <definedName name="wrn.Sch.A._.B." localSheetId="73" hidden="1">{"Sch.A_CWC_Summary",#N/A,FALSE,"Sch.A,B";"Sch.B_LLSummary",#N/A,FALSE,"Sch.A,B"}</definedName>
    <definedName name="wrn.Sch.A._.B." localSheetId="72" hidden="1">{"Sch.A_CWC_Summary",#N/A,FALSE,"Sch.A,B";"Sch.B_LLSummary",#N/A,FALSE,"Sch.A,B"}</definedName>
    <definedName name="wrn.Sch.A._.B." localSheetId="74" hidden="1">{"Sch.A_CWC_Summary",#N/A,FALSE,"Sch.A,B";"Sch.B_LLSummary",#N/A,FALSE,"Sch.A,B"}</definedName>
    <definedName name="wrn.Sch.A._.B." localSheetId="71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64" hidden="1">{"Sch.A_CWC_Summary",#N/A,FALSE,"Sch.A,B";"Sch.B_LLSummary",#N/A,FALSE,"Sch.A,B"}</definedName>
    <definedName name="wrn.Sch.A._.B._1" localSheetId="65" hidden="1">{"Sch.A_CWC_Summary",#N/A,FALSE,"Sch.A,B";"Sch.B_LLSummary",#N/A,FALSE,"Sch.A,B"}</definedName>
    <definedName name="wrn.Sch.A._.B._1" localSheetId="66" hidden="1">{"Sch.A_CWC_Summary",#N/A,FALSE,"Sch.A,B";"Sch.B_LLSummary",#N/A,FALSE,"Sch.A,B"}</definedName>
    <definedName name="wrn.Sch.A._.B._1" localSheetId="67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localSheetId="24" hidden="1">{"Sch.C_Rev_lag",#N/A,FALSE,"Sch.C"}</definedName>
    <definedName name="wrn.Sch.C." localSheetId="25" hidden="1">{"Sch.C_Rev_lag",#N/A,FALSE,"Sch.C"}</definedName>
    <definedName name="wrn.Sch.C." localSheetId="28" hidden="1">{"Sch.C_Rev_lag",#N/A,FALSE,"Sch.C"}</definedName>
    <definedName name="wrn.Sch.C." localSheetId="55" hidden="1">{"Sch.C_Rev_lag",#N/A,FALSE,"Sch.C"}</definedName>
    <definedName name="wrn.Sch.C." localSheetId="0" hidden="1">{"Sch.C_Rev_lag",#N/A,FALSE,"Sch.C"}</definedName>
    <definedName name="wrn.Sch.C." localSheetId="1" hidden="1">{"Sch.C_Rev_lag",#N/A,FALSE,"Sch.C"}</definedName>
    <definedName name="wrn.Sch.C." localSheetId="63" hidden="1">{"Sch.C_Rev_lag",#N/A,FALSE,"Sch.C"}</definedName>
    <definedName name="wrn.Sch.C." localSheetId="64" hidden="1">{"Sch.C_Rev_lag",#N/A,FALSE,"Sch.C"}</definedName>
    <definedName name="wrn.Sch.C." localSheetId="65" hidden="1">{"Sch.C_Rev_lag",#N/A,FALSE,"Sch.C"}</definedName>
    <definedName name="wrn.Sch.C." localSheetId="66" hidden="1">{"Sch.C_Rev_lag",#N/A,FALSE,"Sch.C"}</definedName>
    <definedName name="wrn.Sch.C." localSheetId="67" hidden="1">{"Sch.C_Rev_lag",#N/A,FALSE,"Sch.C"}</definedName>
    <definedName name="wrn.Sch.C." localSheetId="58" hidden="1">{"Sch.C_Rev_lag",#N/A,FALSE,"Sch.C"}</definedName>
    <definedName name="wrn.Sch.C." localSheetId="82" hidden="1">{"Sch.C_Rev_lag",#N/A,FALSE,"Sch.C"}</definedName>
    <definedName name="wrn.Sch.C." localSheetId="76" hidden="1">{"Sch.C_Rev_lag",#N/A,FALSE,"Sch.C"}</definedName>
    <definedName name="wrn.Sch.C." localSheetId="83" hidden="1">{"Sch.C_Rev_lag",#N/A,FALSE,"Sch.C"}</definedName>
    <definedName name="wrn.Sch.C." localSheetId="73" hidden="1">{"Sch.C_Rev_lag",#N/A,FALSE,"Sch.C"}</definedName>
    <definedName name="wrn.Sch.C." localSheetId="72" hidden="1">{"Sch.C_Rev_lag",#N/A,FALSE,"Sch.C"}</definedName>
    <definedName name="wrn.Sch.C." localSheetId="74" hidden="1">{"Sch.C_Rev_lag",#N/A,FALSE,"Sch.C"}</definedName>
    <definedName name="wrn.Sch.C." localSheetId="71" hidden="1">{"Sch.C_Rev_lag",#N/A,FALSE,"Sch.C"}</definedName>
    <definedName name="wrn.Sch.C." hidden="1">{"Sch.C_Rev_lag",#N/A,FALSE,"Sch.C"}</definedName>
    <definedName name="wrn.Sch.C._1" localSheetId="64" hidden="1">{"Sch.C_Rev_lag",#N/A,FALSE,"Sch.C"}</definedName>
    <definedName name="wrn.Sch.C._1" localSheetId="65" hidden="1">{"Sch.C_Rev_lag",#N/A,FALSE,"Sch.C"}</definedName>
    <definedName name="wrn.Sch.C._1" localSheetId="66" hidden="1">{"Sch.C_Rev_lag",#N/A,FALSE,"Sch.C"}</definedName>
    <definedName name="wrn.Sch.C._1" localSheetId="67" hidden="1">{"Sch.C_Rev_lag",#N/A,FALSE,"Sch.C"}</definedName>
    <definedName name="wrn.Sch.C._1" hidden="1">{"Sch.C_Rev_lag",#N/A,FALSE,"Sch.C"}</definedName>
    <definedName name="wrn.Sch.D." localSheetId="24" hidden="1">{"Sch.D1_GasPurch",#N/A,FALSE,"Sch.D";"Sch.D2_ElecPurch",#N/A,FALSE,"Sch.D"}</definedName>
    <definedName name="wrn.Sch.D." localSheetId="25" hidden="1">{"Sch.D1_GasPurch",#N/A,FALSE,"Sch.D";"Sch.D2_ElecPurch",#N/A,FALSE,"Sch.D"}</definedName>
    <definedName name="wrn.Sch.D." localSheetId="28" hidden="1">{"Sch.D1_GasPurch",#N/A,FALSE,"Sch.D";"Sch.D2_ElecPurch",#N/A,FALSE,"Sch.D"}</definedName>
    <definedName name="wrn.Sch.D." localSheetId="55" hidden="1">{"Sch.D1_GasPurch",#N/A,FALSE,"Sch.D";"Sch.D2_ElecPurch",#N/A,FALSE,"Sch.D"}</definedName>
    <definedName name="wrn.Sch.D." localSheetId="0" hidden="1">{"Sch.D1_GasPurch",#N/A,FALSE,"Sch.D";"Sch.D2_ElecPurch",#N/A,FALSE,"Sch.D"}</definedName>
    <definedName name="wrn.Sch.D." localSheetId="1" hidden="1">{"Sch.D1_GasPurch",#N/A,FALSE,"Sch.D";"Sch.D2_ElecPurch",#N/A,FALSE,"Sch.D"}</definedName>
    <definedName name="wrn.Sch.D." localSheetId="63" hidden="1">{"Sch.D1_GasPurch",#N/A,FALSE,"Sch.D";"Sch.D2_ElecPurch",#N/A,FALSE,"Sch.D"}</definedName>
    <definedName name="wrn.Sch.D." localSheetId="64" hidden="1">{"Sch.D1_GasPurch",#N/A,FALSE,"Sch.D";"Sch.D2_ElecPurch",#N/A,FALSE,"Sch.D"}</definedName>
    <definedName name="wrn.Sch.D." localSheetId="65" hidden="1">{"Sch.D1_GasPurch",#N/A,FALSE,"Sch.D";"Sch.D2_ElecPurch",#N/A,FALSE,"Sch.D"}</definedName>
    <definedName name="wrn.Sch.D." localSheetId="66" hidden="1">{"Sch.D1_GasPurch",#N/A,FALSE,"Sch.D";"Sch.D2_ElecPurch",#N/A,FALSE,"Sch.D"}</definedName>
    <definedName name="wrn.Sch.D." localSheetId="67" hidden="1">{"Sch.D1_GasPurch",#N/A,FALSE,"Sch.D";"Sch.D2_ElecPurch",#N/A,FALSE,"Sch.D"}</definedName>
    <definedName name="wrn.Sch.D." localSheetId="58" hidden="1">{"Sch.D1_GasPurch",#N/A,FALSE,"Sch.D";"Sch.D2_ElecPurch",#N/A,FALSE,"Sch.D"}</definedName>
    <definedName name="wrn.Sch.D." localSheetId="82" hidden="1">{"Sch.D1_GasPurch",#N/A,FALSE,"Sch.D";"Sch.D2_ElecPurch",#N/A,FALSE,"Sch.D"}</definedName>
    <definedName name="wrn.Sch.D." localSheetId="76" hidden="1">{"Sch.D1_GasPurch",#N/A,FALSE,"Sch.D";"Sch.D2_ElecPurch",#N/A,FALSE,"Sch.D"}</definedName>
    <definedName name="wrn.Sch.D." localSheetId="83" hidden="1">{"Sch.D1_GasPurch",#N/A,FALSE,"Sch.D";"Sch.D2_ElecPurch",#N/A,FALSE,"Sch.D"}</definedName>
    <definedName name="wrn.Sch.D." localSheetId="73" hidden="1">{"Sch.D1_GasPurch",#N/A,FALSE,"Sch.D";"Sch.D2_ElecPurch",#N/A,FALSE,"Sch.D"}</definedName>
    <definedName name="wrn.Sch.D." localSheetId="72" hidden="1">{"Sch.D1_GasPurch",#N/A,FALSE,"Sch.D";"Sch.D2_ElecPurch",#N/A,FALSE,"Sch.D"}</definedName>
    <definedName name="wrn.Sch.D." localSheetId="74" hidden="1">{"Sch.D1_GasPurch",#N/A,FALSE,"Sch.D";"Sch.D2_ElecPurch",#N/A,FALSE,"Sch.D"}</definedName>
    <definedName name="wrn.Sch.D." localSheetId="71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64" hidden="1">{"Sch.D1_GasPurch",#N/A,FALSE,"Sch.D";"Sch.D2_ElecPurch",#N/A,FALSE,"Sch.D"}</definedName>
    <definedName name="wrn.Sch.D._1" localSheetId="65" hidden="1">{"Sch.D1_GasPurch",#N/A,FALSE,"Sch.D";"Sch.D2_ElecPurch",#N/A,FALSE,"Sch.D"}</definedName>
    <definedName name="wrn.Sch.D._1" localSheetId="66" hidden="1">{"Sch.D1_GasPurch",#N/A,FALSE,"Sch.D";"Sch.D2_ElecPurch",#N/A,FALSE,"Sch.D"}</definedName>
    <definedName name="wrn.Sch.D._1" localSheetId="67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localSheetId="24" hidden="1">{"Sch.E_PayrollExp",#N/A,TRUE,"Sch.E,F";"Sch.F_FICA",#N/A,TRUE,"Sch.E,F"}</definedName>
    <definedName name="wrn.Sch.E._.F." localSheetId="25" hidden="1">{"Sch.E_PayrollExp",#N/A,TRUE,"Sch.E,F";"Sch.F_FICA",#N/A,TRUE,"Sch.E,F"}</definedName>
    <definedName name="wrn.Sch.E._.F." localSheetId="28" hidden="1">{"Sch.E_PayrollExp",#N/A,TRUE,"Sch.E,F";"Sch.F_FICA",#N/A,TRUE,"Sch.E,F"}</definedName>
    <definedName name="wrn.Sch.E._.F." localSheetId="55" hidden="1">{"Sch.E_PayrollExp",#N/A,TRUE,"Sch.E,F";"Sch.F_FICA",#N/A,TRUE,"Sch.E,F"}</definedName>
    <definedName name="wrn.Sch.E._.F." localSheetId="0" hidden="1">{"Sch.E_PayrollExp",#N/A,TRUE,"Sch.E,F";"Sch.F_FICA",#N/A,TRUE,"Sch.E,F"}</definedName>
    <definedName name="wrn.Sch.E._.F." localSheetId="1" hidden="1">{"Sch.E_PayrollExp",#N/A,TRUE,"Sch.E,F";"Sch.F_FICA",#N/A,TRUE,"Sch.E,F"}</definedName>
    <definedName name="wrn.Sch.E._.F." localSheetId="63" hidden="1">{"Sch.E_PayrollExp",#N/A,TRUE,"Sch.E,F";"Sch.F_FICA",#N/A,TRUE,"Sch.E,F"}</definedName>
    <definedName name="wrn.Sch.E._.F." localSheetId="64" hidden="1">{"Sch.E_PayrollExp",#N/A,TRUE,"Sch.E,F";"Sch.F_FICA",#N/A,TRUE,"Sch.E,F"}</definedName>
    <definedName name="wrn.Sch.E._.F." localSheetId="65" hidden="1">{"Sch.E_PayrollExp",#N/A,TRUE,"Sch.E,F";"Sch.F_FICA",#N/A,TRUE,"Sch.E,F"}</definedName>
    <definedName name="wrn.Sch.E._.F." localSheetId="66" hidden="1">{"Sch.E_PayrollExp",#N/A,TRUE,"Sch.E,F";"Sch.F_FICA",#N/A,TRUE,"Sch.E,F"}</definedName>
    <definedName name="wrn.Sch.E._.F." localSheetId="67" hidden="1">{"Sch.E_PayrollExp",#N/A,TRUE,"Sch.E,F";"Sch.F_FICA",#N/A,TRUE,"Sch.E,F"}</definedName>
    <definedName name="wrn.Sch.E._.F." localSheetId="58" hidden="1">{"Sch.E_PayrollExp",#N/A,TRUE,"Sch.E,F";"Sch.F_FICA",#N/A,TRUE,"Sch.E,F"}</definedName>
    <definedName name="wrn.Sch.E._.F." localSheetId="82" hidden="1">{"Sch.E_PayrollExp",#N/A,TRUE,"Sch.E,F";"Sch.F_FICA",#N/A,TRUE,"Sch.E,F"}</definedName>
    <definedName name="wrn.Sch.E._.F." localSheetId="76" hidden="1">{"Sch.E_PayrollExp",#N/A,TRUE,"Sch.E,F";"Sch.F_FICA",#N/A,TRUE,"Sch.E,F"}</definedName>
    <definedName name="wrn.Sch.E._.F." localSheetId="83" hidden="1">{"Sch.E_PayrollExp",#N/A,TRUE,"Sch.E,F";"Sch.F_FICA",#N/A,TRUE,"Sch.E,F"}</definedName>
    <definedName name="wrn.Sch.E._.F." localSheetId="73" hidden="1">{"Sch.E_PayrollExp",#N/A,TRUE,"Sch.E,F";"Sch.F_FICA",#N/A,TRUE,"Sch.E,F"}</definedName>
    <definedName name="wrn.Sch.E._.F." localSheetId="72" hidden="1">{"Sch.E_PayrollExp",#N/A,TRUE,"Sch.E,F";"Sch.F_FICA",#N/A,TRUE,"Sch.E,F"}</definedName>
    <definedName name="wrn.Sch.E._.F." localSheetId="74" hidden="1">{"Sch.E_PayrollExp",#N/A,TRUE,"Sch.E,F";"Sch.F_FICA",#N/A,TRUE,"Sch.E,F"}</definedName>
    <definedName name="wrn.Sch.E._.F." localSheetId="71" hidden="1">{"Sch.E_PayrollExp",#N/A,TRUE,"Sch.E,F";"Sch.F_FICA",#N/A,TRUE,"Sch.E,F"}</definedName>
    <definedName name="wrn.Sch.E._.F." hidden="1">{"Sch.E_PayrollExp",#N/A,TRUE,"Sch.E,F";"Sch.F_FICA",#N/A,TRUE,"Sch.E,F"}</definedName>
    <definedName name="wrn.Sch.E._.F._1" localSheetId="64" hidden="1">{"Sch.E_PayrollExp",#N/A,TRUE,"Sch.E,F";"Sch.F_FICA",#N/A,TRUE,"Sch.E,F"}</definedName>
    <definedName name="wrn.Sch.E._.F._1" localSheetId="65" hidden="1">{"Sch.E_PayrollExp",#N/A,TRUE,"Sch.E,F";"Sch.F_FICA",#N/A,TRUE,"Sch.E,F"}</definedName>
    <definedName name="wrn.Sch.E._.F._1" localSheetId="66" hidden="1">{"Sch.E_PayrollExp",#N/A,TRUE,"Sch.E,F";"Sch.F_FICA",#N/A,TRUE,"Sch.E,F"}</definedName>
    <definedName name="wrn.Sch.E._.F._1" localSheetId="67" hidden="1">{"Sch.E_PayrollExp",#N/A,TRUE,"Sch.E,F";"Sch.F_FICA",#N/A,TRUE,"Sch.E,F"}</definedName>
    <definedName name="wrn.Sch.E._.F._1" hidden="1">{"Sch.E_PayrollExp",#N/A,TRUE,"Sch.E,F";"Sch.F_FICA",#N/A,TRUE,"Sch.E,F"}</definedName>
    <definedName name="wrn.Sch.G." localSheetId="24" hidden="1">{"Sch.G_ICP",#N/A,FALSE,"Sch.G"}</definedName>
    <definedName name="wrn.Sch.G." localSheetId="25" hidden="1">{"Sch.G_ICP",#N/A,FALSE,"Sch.G"}</definedName>
    <definedName name="wrn.Sch.G." localSheetId="28" hidden="1">{"Sch.G_ICP",#N/A,FALSE,"Sch.G"}</definedName>
    <definedName name="wrn.Sch.G." localSheetId="55" hidden="1">{"Sch.G_ICP",#N/A,FALSE,"Sch.G"}</definedName>
    <definedName name="wrn.Sch.G." localSheetId="0" hidden="1">{"Sch.G_ICP",#N/A,FALSE,"Sch.G"}</definedName>
    <definedName name="wrn.Sch.G." localSheetId="1" hidden="1">{"Sch.G_ICP",#N/A,FALSE,"Sch.G"}</definedName>
    <definedName name="wrn.Sch.G." localSheetId="63" hidden="1">{"Sch.G_ICP",#N/A,FALSE,"Sch.G"}</definedName>
    <definedName name="wrn.Sch.G." localSheetId="64" hidden="1">{"Sch.G_ICP",#N/A,FALSE,"Sch.G"}</definedName>
    <definedName name="wrn.Sch.G." localSheetId="65" hidden="1">{"Sch.G_ICP",#N/A,FALSE,"Sch.G"}</definedName>
    <definedName name="wrn.Sch.G." localSheetId="66" hidden="1">{"Sch.G_ICP",#N/A,FALSE,"Sch.G"}</definedName>
    <definedName name="wrn.Sch.G." localSheetId="67" hidden="1">{"Sch.G_ICP",#N/A,FALSE,"Sch.G"}</definedName>
    <definedName name="wrn.Sch.G." localSheetId="58" hidden="1">{"Sch.G_ICP",#N/A,FALSE,"Sch.G"}</definedName>
    <definedName name="wrn.Sch.G." localSheetId="82" hidden="1">{"Sch.G_ICP",#N/A,FALSE,"Sch.G"}</definedName>
    <definedName name="wrn.Sch.G." localSheetId="76" hidden="1">{"Sch.G_ICP",#N/A,FALSE,"Sch.G"}</definedName>
    <definedName name="wrn.Sch.G." localSheetId="83" hidden="1">{"Sch.G_ICP",#N/A,FALSE,"Sch.G"}</definedName>
    <definedName name="wrn.Sch.G." localSheetId="73" hidden="1">{"Sch.G_ICP",#N/A,FALSE,"Sch.G"}</definedName>
    <definedName name="wrn.Sch.G." localSheetId="72" hidden="1">{"Sch.G_ICP",#N/A,FALSE,"Sch.G"}</definedName>
    <definedName name="wrn.Sch.G." localSheetId="74" hidden="1">{"Sch.G_ICP",#N/A,FALSE,"Sch.G"}</definedName>
    <definedName name="wrn.Sch.G." localSheetId="71" hidden="1">{"Sch.G_ICP",#N/A,FALSE,"Sch.G"}</definedName>
    <definedName name="wrn.Sch.G." hidden="1">{"Sch.G_ICP",#N/A,FALSE,"Sch.G"}</definedName>
    <definedName name="wrn.Sch.G._1" localSheetId="64" hidden="1">{"Sch.G_ICP",#N/A,FALSE,"Sch.G"}</definedName>
    <definedName name="wrn.Sch.G._1" localSheetId="65" hidden="1">{"Sch.G_ICP",#N/A,FALSE,"Sch.G"}</definedName>
    <definedName name="wrn.Sch.G._1" localSheetId="66" hidden="1">{"Sch.G_ICP",#N/A,FALSE,"Sch.G"}</definedName>
    <definedName name="wrn.Sch.G._1" localSheetId="67" hidden="1">{"Sch.G_ICP",#N/A,FALSE,"Sch.G"}</definedName>
    <definedName name="wrn.Sch.G._1" hidden="1">{"Sch.G_ICP",#N/A,FALSE,"Sch.G"}</definedName>
    <definedName name="wrn.Sch.H." localSheetId="2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2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2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5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0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6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6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58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8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6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8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3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2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4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5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6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6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24" hidden="1">{"Sch.I_Goods&amp;Svcs",#N/A,FALSE,"Sch.I"}</definedName>
    <definedName name="wrn.Sch.I." localSheetId="25" hidden="1">{"Sch.I_Goods&amp;Svcs",#N/A,FALSE,"Sch.I"}</definedName>
    <definedName name="wrn.Sch.I." localSheetId="28" hidden="1">{"Sch.I_Goods&amp;Svcs",#N/A,FALSE,"Sch.I"}</definedName>
    <definedName name="wrn.Sch.I." localSheetId="55" hidden="1">{"Sch.I_Goods&amp;Svcs",#N/A,FALSE,"Sch.I"}</definedName>
    <definedName name="wrn.Sch.I." localSheetId="0" hidden="1">{"Sch.I_Goods&amp;Svcs",#N/A,FALSE,"Sch.I"}</definedName>
    <definedName name="wrn.Sch.I." localSheetId="1" hidden="1">{"Sch.I_Goods&amp;Svcs",#N/A,FALSE,"Sch.I"}</definedName>
    <definedName name="wrn.Sch.I." localSheetId="63" hidden="1">{"Sch.I_Goods&amp;Svcs",#N/A,FALSE,"Sch.I"}</definedName>
    <definedName name="wrn.Sch.I." localSheetId="64" hidden="1">{"Sch.I_Goods&amp;Svcs",#N/A,FALSE,"Sch.I"}</definedName>
    <definedName name="wrn.Sch.I." localSheetId="65" hidden="1">{"Sch.I_Goods&amp;Svcs",#N/A,FALSE,"Sch.I"}</definedName>
    <definedName name="wrn.Sch.I." localSheetId="66" hidden="1">{"Sch.I_Goods&amp;Svcs",#N/A,FALSE,"Sch.I"}</definedName>
    <definedName name="wrn.Sch.I." localSheetId="67" hidden="1">{"Sch.I_Goods&amp;Svcs",#N/A,FALSE,"Sch.I"}</definedName>
    <definedName name="wrn.Sch.I." localSheetId="58" hidden="1">{"Sch.I_Goods&amp;Svcs",#N/A,FALSE,"Sch.I"}</definedName>
    <definedName name="wrn.Sch.I." localSheetId="82" hidden="1">{"Sch.I_Goods&amp;Svcs",#N/A,FALSE,"Sch.I"}</definedName>
    <definedName name="wrn.Sch.I." localSheetId="76" hidden="1">{"Sch.I_Goods&amp;Svcs",#N/A,FALSE,"Sch.I"}</definedName>
    <definedName name="wrn.Sch.I." localSheetId="83" hidden="1">{"Sch.I_Goods&amp;Svcs",#N/A,FALSE,"Sch.I"}</definedName>
    <definedName name="wrn.Sch.I." localSheetId="73" hidden="1">{"Sch.I_Goods&amp;Svcs",#N/A,FALSE,"Sch.I"}</definedName>
    <definedName name="wrn.Sch.I." localSheetId="72" hidden="1">{"Sch.I_Goods&amp;Svcs",#N/A,FALSE,"Sch.I"}</definedName>
    <definedName name="wrn.Sch.I." localSheetId="74" hidden="1">{"Sch.I_Goods&amp;Svcs",#N/A,FALSE,"Sch.I"}</definedName>
    <definedName name="wrn.Sch.I." localSheetId="71" hidden="1">{"Sch.I_Goods&amp;Svcs",#N/A,FALSE,"Sch.I"}</definedName>
    <definedName name="wrn.Sch.I." hidden="1">{"Sch.I_Goods&amp;Svcs",#N/A,FALSE,"Sch.I"}</definedName>
    <definedName name="wrn.Sch.I._1" localSheetId="64" hidden="1">{"Sch.I_Goods&amp;Svcs",#N/A,FALSE,"Sch.I"}</definedName>
    <definedName name="wrn.Sch.I._1" localSheetId="65" hidden="1">{"Sch.I_Goods&amp;Svcs",#N/A,FALSE,"Sch.I"}</definedName>
    <definedName name="wrn.Sch.I._1" localSheetId="66" hidden="1">{"Sch.I_Goods&amp;Svcs",#N/A,FALSE,"Sch.I"}</definedName>
    <definedName name="wrn.Sch.I._1" localSheetId="67" hidden="1">{"Sch.I_Goods&amp;Svcs",#N/A,FALSE,"Sch.I"}</definedName>
    <definedName name="wrn.Sch.I._1" hidden="1">{"Sch.I_Goods&amp;Svcs",#N/A,FALSE,"Sch.I"}</definedName>
    <definedName name="wrn.Sch.J." localSheetId="24" hidden="1">{"Sch.J_CorpChgs",#N/A,FALSE,"Sch.J"}</definedName>
    <definedName name="wrn.Sch.J." localSheetId="25" hidden="1">{"Sch.J_CorpChgs",#N/A,FALSE,"Sch.J"}</definedName>
    <definedName name="wrn.Sch.J." localSheetId="28" hidden="1">{"Sch.J_CorpChgs",#N/A,FALSE,"Sch.J"}</definedName>
    <definedName name="wrn.Sch.J." localSheetId="55" hidden="1">{"Sch.J_CorpChgs",#N/A,FALSE,"Sch.J"}</definedName>
    <definedName name="wrn.Sch.J." localSheetId="0" hidden="1">{"Sch.J_CorpChgs",#N/A,FALSE,"Sch.J"}</definedName>
    <definedName name="wrn.Sch.J." localSheetId="1" hidden="1">{"Sch.J_CorpChgs",#N/A,FALSE,"Sch.J"}</definedName>
    <definedName name="wrn.Sch.J." localSheetId="63" hidden="1">{"Sch.J_CorpChgs",#N/A,FALSE,"Sch.J"}</definedName>
    <definedName name="wrn.Sch.J." localSheetId="64" hidden="1">{"Sch.J_CorpChgs",#N/A,FALSE,"Sch.J"}</definedName>
    <definedName name="wrn.Sch.J." localSheetId="65" hidden="1">{"Sch.J_CorpChgs",#N/A,FALSE,"Sch.J"}</definedName>
    <definedName name="wrn.Sch.J." localSheetId="66" hidden="1">{"Sch.J_CorpChgs",#N/A,FALSE,"Sch.J"}</definedName>
    <definedName name="wrn.Sch.J." localSheetId="67" hidden="1">{"Sch.J_CorpChgs",#N/A,FALSE,"Sch.J"}</definedName>
    <definedName name="wrn.Sch.J." localSheetId="58" hidden="1">{"Sch.J_CorpChgs",#N/A,FALSE,"Sch.J"}</definedName>
    <definedName name="wrn.Sch.J." localSheetId="82" hidden="1">{"Sch.J_CorpChgs",#N/A,FALSE,"Sch.J"}</definedName>
    <definedName name="wrn.Sch.J." localSheetId="76" hidden="1">{"Sch.J_CorpChgs",#N/A,FALSE,"Sch.J"}</definedName>
    <definedName name="wrn.Sch.J." localSheetId="83" hidden="1">{"Sch.J_CorpChgs",#N/A,FALSE,"Sch.J"}</definedName>
    <definedName name="wrn.Sch.J." localSheetId="73" hidden="1">{"Sch.J_CorpChgs",#N/A,FALSE,"Sch.J"}</definedName>
    <definedName name="wrn.Sch.J." localSheetId="72" hidden="1">{"Sch.J_CorpChgs",#N/A,FALSE,"Sch.J"}</definedName>
    <definedName name="wrn.Sch.J." localSheetId="74" hidden="1">{"Sch.J_CorpChgs",#N/A,FALSE,"Sch.J"}</definedName>
    <definedName name="wrn.Sch.J." localSheetId="71" hidden="1">{"Sch.J_CorpChgs",#N/A,FALSE,"Sch.J"}</definedName>
    <definedName name="wrn.Sch.J." hidden="1">{"Sch.J_CorpChgs",#N/A,FALSE,"Sch.J"}</definedName>
    <definedName name="wrn.Sch.J._1" localSheetId="64" hidden="1">{"Sch.J_CorpChgs",#N/A,FALSE,"Sch.J"}</definedName>
    <definedName name="wrn.Sch.J._1" localSheetId="65" hidden="1">{"Sch.J_CorpChgs",#N/A,FALSE,"Sch.J"}</definedName>
    <definedName name="wrn.Sch.J._1" localSheetId="66" hidden="1">{"Sch.J_CorpChgs",#N/A,FALSE,"Sch.J"}</definedName>
    <definedName name="wrn.Sch.J._1" localSheetId="67" hidden="1">{"Sch.J_CorpChgs",#N/A,FALSE,"Sch.J"}</definedName>
    <definedName name="wrn.Sch.J._1" hidden="1">{"Sch.J_CorpChgs",#N/A,FALSE,"Sch.J"}</definedName>
    <definedName name="wrn.Sch.K." localSheetId="24" hidden="1">{"Sch.K_P1_PropLease",#N/A,FALSE,"Sch.K";"Sch.K_P2_PropLease",#N/A,FALSE,"Sch.K"}</definedName>
    <definedName name="wrn.Sch.K." localSheetId="25" hidden="1">{"Sch.K_P1_PropLease",#N/A,FALSE,"Sch.K";"Sch.K_P2_PropLease",#N/A,FALSE,"Sch.K"}</definedName>
    <definedName name="wrn.Sch.K." localSheetId="28" hidden="1">{"Sch.K_P1_PropLease",#N/A,FALSE,"Sch.K";"Sch.K_P2_PropLease",#N/A,FALSE,"Sch.K"}</definedName>
    <definedName name="wrn.Sch.K." localSheetId="55" hidden="1">{"Sch.K_P1_PropLease",#N/A,FALSE,"Sch.K";"Sch.K_P2_PropLease",#N/A,FALSE,"Sch.K"}</definedName>
    <definedName name="wrn.Sch.K." localSheetId="0" hidden="1">{"Sch.K_P1_PropLease",#N/A,FALSE,"Sch.K";"Sch.K_P2_PropLease",#N/A,FALSE,"Sch.K"}</definedName>
    <definedName name="wrn.Sch.K." localSheetId="1" hidden="1">{"Sch.K_P1_PropLease",#N/A,FALSE,"Sch.K";"Sch.K_P2_PropLease",#N/A,FALSE,"Sch.K"}</definedName>
    <definedName name="wrn.Sch.K." localSheetId="63" hidden="1">{"Sch.K_P1_PropLease",#N/A,FALSE,"Sch.K";"Sch.K_P2_PropLease",#N/A,FALSE,"Sch.K"}</definedName>
    <definedName name="wrn.Sch.K." localSheetId="64" hidden="1">{"Sch.K_P1_PropLease",#N/A,FALSE,"Sch.K";"Sch.K_P2_PropLease",#N/A,FALSE,"Sch.K"}</definedName>
    <definedName name="wrn.Sch.K." localSheetId="65" hidden="1">{"Sch.K_P1_PropLease",#N/A,FALSE,"Sch.K";"Sch.K_P2_PropLease",#N/A,FALSE,"Sch.K"}</definedName>
    <definedName name="wrn.Sch.K." localSheetId="66" hidden="1">{"Sch.K_P1_PropLease",#N/A,FALSE,"Sch.K";"Sch.K_P2_PropLease",#N/A,FALSE,"Sch.K"}</definedName>
    <definedName name="wrn.Sch.K." localSheetId="67" hidden="1">{"Sch.K_P1_PropLease",#N/A,FALSE,"Sch.K";"Sch.K_P2_PropLease",#N/A,FALSE,"Sch.K"}</definedName>
    <definedName name="wrn.Sch.K." localSheetId="58" hidden="1">{"Sch.K_P1_PropLease",#N/A,FALSE,"Sch.K";"Sch.K_P2_PropLease",#N/A,FALSE,"Sch.K"}</definedName>
    <definedName name="wrn.Sch.K." localSheetId="82" hidden="1">{"Sch.K_P1_PropLease",#N/A,FALSE,"Sch.K";"Sch.K_P2_PropLease",#N/A,FALSE,"Sch.K"}</definedName>
    <definedName name="wrn.Sch.K." localSheetId="76" hidden="1">{"Sch.K_P1_PropLease",#N/A,FALSE,"Sch.K";"Sch.K_P2_PropLease",#N/A,FALSE,"Sch.K"}</definedName>
    <definedName name="wrn.Sch.K." localSheetId="83" hidden="1">{"Sch.K_P1_PropLease",#N/A,FALSE,"Sch.K";"Sch.K_P2_PropLease",#N/A,FALSE,"Sch.K"}</definedName>
    <definedName name="wrn.Sch.K." localSheetId="73" hidden="1">{"Sch.K_P1_PropLease",#N/A,FALSE,"Sch.K";"Sch.K_P2_PropLease",#N/A,FALSE,"Sch.K"}</definedName>
    <definedName name="wrn.Sch.K." localSheetId="72" hidden="1">{"Sch.K_P1_PropLease",#N/A,FALSE,"Sch.K";"Sch.K_P2_PropLease",#N/A,FALSE,"Sch.K"}</definedName>
    <definedName name="wrn.Sch.K." localSheetId="74" hidden="1">{"Sch.K_P1_PropLease",#N/A,FALSE,"Sch.K";"Sch.K_P2_PropLease",#N/A,FALSE,"Sch.K"}</definedName>
    <definedName name="wrn.Sch.K." localSheetId="71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64" hidden="1">{"Sch.K_P1_PropLease",#N/A,FALSE,"Sch.K";"Sch.K_P2_PropLease",#N/A,FALSE,"Sch.K"}</definedName>
    <definedName name="wrn.Sch.K._1" localSheetId="65" hidden="1">{"Sch.K_P1_PropLease",#N/A,FALSE,"Sch.K";"Sch.K_P2_PropLease",#N/A,FALSE,"Sch.K"}</definedName>
    <definedName name="wrn.Sch.K._1" localSheetId="66" hidden="1">{"Sch.K_P1_PropLease",#N/A,FALSE,"Sch.K";"Sch.K_P2_PropLease",#N/A,FALSE,"Sch.K"}</definedName>
    <definedName name="wrn.Sch.K._1" localSheetId="67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localSheetId="24" hidden="1">{"Sch.L_MaterialIssue",#N/A,FALSE,"Sch.L"}</definedName>
    <definedName name="wrn.Sch.L." localSheetId="25" hidden="1">{"Sch.L_MaterialIssue",#N/A,FALSE,"Sch.L"}</definedName>
    <definedName name="wrn.Sch.L." localSheetId="28" hidden="1">{"Sch.L_MaterialIssue",#N/A,FALSE,"Sch.L"}</definedName>
    <definedName name="wrn.Sch.L." localSheetId="55" hidden="1">{"Sch.L_MaterialIssue",#N/A,FALSE,"Sch.L"}</definedName>
    <definedName name="wrn.Sch.L." localSheetId="0" hidden="1">{"Sch.L_MaterialIssue",#N/A,FALSE,"Sch.L"}</definedName>
    <definedName name="wrn.Sch.L." localSheetId="1" hidden="1">{"Sch.L_MaterialIssue",#N/A,FALSE,"Sch.L"}</definedName>
    <definedName name="wrn.Sch.L." localSheetId="63" hidden="1">{"Sch.L_MaterialIssue",#N/A,FALSE,"Sch.L"}</definedName>
    <definedName name="wrn.Sch.L." localSheetId="64" hidden="1">{"Sch.L_MaterialIssue",#N/A,FALSE,"Sch.L"}</definedName>
    <definedName name="wrn.Sch.L." localSheetId="65" hidden="1">{"Sch.L_MaterialIssue",#N/A,FALSE,"Sch.L"}</definedName>
    <definedName name="wrn.Sch.L." localSheetId="66" hidden="1">{"Sch.L_MaterialIssue",#N/A,FALSE,"Sch.L"}</definedName>
    <definedName name="wrn.Sch.L." localSheetId="67" hidden="1">{"Sch.L_MaterialIssue",#N/A,FALSE,"Sch.L"}</definedName>
    <definedName name="wrn.Sch.L." localSheetId="58" hidden="1">{"Sch.L_MaterialIssue",#N/A,FALSE,"Sch.L"}</definedName>
    <definedName name="wrn.Sch.L." localSheetId="82" hidden="1">{"Sch.L_MaterialIssue",#N/A,FALSE,"Sch.L"}</definedName>
    <definedName name="wrn.Sch.L." localSheetId="76" hidden="1">{"Sch.L_MaterialIssue",#N/A,FALSE,"Sch.L"}</definedName>
    <definedName name="wrn.Sch.L." localSheetId="83" hidden="1">{"Sch.L_MaterialIssue",#N/A,FALSE,"Sch.L"}</definedName>
    <definedName name="wrn.Sch.L." localSheetId="73" hidden="1">{"Sch.L_MaterialIssue",#N/A,FALSE,"Sch.L"}</definedName>
    <definedName name="wrn.Sch.L." localSheetId="72" hidden="1">{"Sch.L_MaterialIssue",#N/A,FALSE,"Sch.L"}</definedName>
    <definedName name="wrn.Sch.L." localSheetId="74" hidden="1">{"Sch.L_MaterialIssue",#N/A,FALSE,"Sch.L"}</definedName>
    <definedName name="wrn.Sch.L." localSheetId="71" hidden="1">{"Sch.L_MaterialIssue",#N/A,FALSE,"Sch.L"}</definedName>
    <definedName name="wrn.Sch.L." hidden="1">{"Sch.L_MaterialIssue",#N/A,FALSE,"Sch.L"}</definedName>
    <definedName name="wrn.Sch.L._1" localSheetId="64" hidden="1">{"Sch.L_MaterialIssue",#N/A,FALSE,"Sch.L"}</definedName>
    <definedName name="wrn.Sch.L._1" localSheetId="65" hidden="1">{"Sch.L_MaterialIssue",#N/A,FALSE,"Sch.L"}</definedName>
    <definedName name="wrn.Sch.L._1" localSheetId="66" hidden="1">{"Sch.L_MaterialIssue",#N/A,FALSE,"Sch.L"}</definedName>
    <definedName name="wrn.Sch.L._1" localSheetId="67" hidden="1">{"Sch.L_MaterialIssue",#N/A,FALSE,"Sch.L"}</definedName>
    <definedName name="wrn.Sch.L._1" hidden="1">{"Sch.L_MaterialIssue",#N/A,FALSE,"Sch.L"}</definedName>
    <definedName name="wrn.Sch.M." localSheetId="24" hidden="1">{"Sch.M_Prop&amp;FFTaxes",#N/A,FALSE,"Sch.M"}</definedName>
    <definedName name="wrn.Sch.M." localSheetId="25" hidden="1">{"Sch.M_Prop&amp;FFTaxes",#N/A,FALSE,"Sch.M"}</definedName>
    <definedName name="wrn.Sch.M." localSheetId="28" hidden="1">{"Sch.M_Prop&amp;FFTaxes",#N/A,FALSE,"Sch.M"}</definedName>
    <definedName name="wrn.Sch.M." localSheetId="55" hidden="1">{"Sch.M_Prop&amp;FFTaxes",#N/A,FALSE,"Sch.M"}</definedName>
    <definedName name="wrn.Sch.M." localSheetId="0" hidden="1">{"Sch.M_Prop&amp;FFTaxes",#N/A,FALSE,"Sch.M"}</definedName>
    <definedName name="wrn.Sch.M." localSheetId="1" hidden="1">{"Sch.M_Prop&amp;FFTaxes",#N/A,FALSE,"Sch.M"}</definedName>
    <definedName name="wrn.Sch.M." localSheetId="63" hidden="1">{"Sch.M_Prop&amp;FFTaxes",#N/A,FALSE,"Sch.M"}</definedName>
    <definedName name="wrn.Sch.M." localSheetId="64" hidden="1">{"Sch.M_Prop&amp;FFTaxes",#N/A,FALSE,"Sch.M"}</definedName>
    <definedName name="wrn.Sch.M." localSheetId="65" hidden="1">{"Sch.M_Prop&amp;FFTaxes",#N/A,FALSE,"Sch.M"}</definedName>
    <definedName name="wrn.Sch.M." localSheetId="66" hidden="1">{"Sch.M_Prop&amp;FFTaxes",#N/A,FALSE,"Sch.M"}</definedName>
    <definedName name="wrn.Sch.M." localSheetId="67" hidden="1">{"Sch.M_Prop&amp;FFTaxes",#N/A,FALSE,"Sch.M"}</definedName>
    <definedName name="wrn.Sch.M." localSheetId="58" hidden="1">{"Sch.M_Prop&amp;FFTaxes",#N/A,FALSE,"Sch.M"}</definedName>
    <definedName name="wrn.Sch.M." localSheetId="82" hidden="1">{"Sch.M_Prop&amp;FFTaxes",#N/A,FALSE,"Sch.M"}</definedName>
    <definedName name="wrn.Sch.M." localSheetId="76" hidden="1">{"Sch.M_Prop&amp;FFTaxes",#N/A,FALSE,"Sch.M"}</definedName>
    <definedName name="wrn.Sch.M." localSheetId="83" hidden="1">{"Sch.M_Prop&amp;FFTaxes",#N/A,FALSE,"Sch.M"}</definedName>
    <definedName name="wrn.Sch.M." localSheetId="73" hidden="1">{"Sch.M_Prop&amp;FFTaxes",#N/A,FALSE,"Sch.M"}</definedName>
    <definedName name="wrn.Sch.M." localSheetId="72" hidden="1">{"Sch.M_Prop&amp;FFTaxes",#N/A,FALSE,"Sch.M"}</definedName>
    <definedName name="wrn.Sch.M." localSheetId="74" hidden="1">{"Sch.M_Prop&amp;FFTaxes",#N/A,FALSE,"Sch.M"}</definedName>
    <definedName name="wrn.Sch.M." localSheetId="71" hidden="1">{"Sch.M_Prop&amp;FFTaxes",#N/A,FALSE,"Sch.M"}</definedName>
    <definedName name="wrn.Sch.M." hidden="1">{"Sch.M_Prop&amp;FFTaxes",#N/A,FALSE,"Sch.M"}</definedName>
    <definedName name="wrn.Sch.M._1" localSheetId="64" hidden="1">{"Sch.M_Prop&amp;FFTaxes",#N/A,FALSE,"Sch.M"}</definedName>
    <definedName name="wrn.Sch.M._1" localSheetId="65" hidden="1">{"Sch.M_Prop&amp;FFTaxes",#N/A,FALSE,"Sch.M"}</definedName>
    <definedName name="wrn.Sch.M._1" localSheetId="66" hidden="1">{"Sch.M_Prop&amp;FFTaxes",#N/A,FALSE,"Sch.M"}</definedName>
    <definedName name="wrn.Sch.M._1" localSheetId="67" hidden="1">{"Sch.M_Prop&amp;FFTaxes",#N/A,FALSE,"Sch.M"}</definedName>
    <definedName name="wrn.Sch.M._1" hidden="1">{"Sch.M_Prop&amp;FFTaxes",#N/A,FALSE,"Sch.M"}</definedName>
    <definedName name="wrn.Sch.N." localSheetId="24" hidden="1">{"Sch.N_IncTaxes",#N/A,FALSE,"Sch. N, O"}</definedName>
    <definedName name="wrn.Sch.N." localSheetId="25" hidden="1">{"Sch.N_IncTaxes",#N/A,FALSE,"Sch. N, O"}</definedName>
    <definedName name="wrn.Sch.N." localSheetId="28" hidden="1">{"Sch.N_IncTaxes",#N/A,FALSE,"Sch. N, O"}</definedName>
    <definedName name="wrn.Sch.N." localSheetId="55" hidden="1">{"Sch.N_IncTaxes",#N/A,FALSE,"Sch. N, O"}</definedName>
    <definedName name="wrn.Sch.N." localSheetId="0" hidden="1">{"Sch.N_IncTaxes",#N/A,FALSE,"Sch. N, O"}</definedName>
    <definedName name="wrn.Sch.N." localSheetId="1" hidden="1">{"Sch.N_IncTaxes",#N/A,FALSE,"Sch. N, O"}</definedName>
    <definedName name="wrn.Sch.N." localSheetId="63" hidden="1">{"Sch.N_IncTaxes",#N/A,FALSE,"Sch. N, O"}</definedName>
    <definedName name="wrn.Sch.N." localSheetId="64" hidden="1">{"Sch.N_IncTaxes",#N/A,FALSE,"Sch. N, O"}</definedName>
    <definedName name="wrn.Sch.N." localSheetId="65" hidden="1">{"Sch.N_IncTaxes",#N/A,FALSE,"Sch. N, O"}</definedName>
    <definedName name="wrn.Sch.N." localSheetId="66" hidden="1">{"Sch.N_IncTaxes",#N/A,FALSE,"Sch. N, O"}</definedName>
    <definedName name="wrn.Sch.N." localSheetId="67" hidden="1">{"Sch.N_IncTaxes",#N/A,FALSE,"Sch. N, O"}</definedName>
    <definedName name="wrn.Sch.N." localSheetId="58" hidden="1">{"Sch.N_IncTaxes",#N/A,FALSE,"Sch. N, O"}</definedName>
    <definedName name="wrn.Sch.N." localSheetId="82" hidden="1">{"Sch.N_IncTaxes",#N/A,FALSE,"Sch. N, O"}</definedName>
    <definedName name="wrn.Sch.N." localSheetId="76" hidden="1">{"Sch.N_IncTaxes",#N/A,FALSE,"Sch. N, O"}</definedName>
    <definedName name="wrn.Sch.N." localSheetId="83" hidden="1">{"Sch.N_IncTaxes",#N/A,FALSE,"Sch. N, O"}</definedName>
    <definedName name="wrn.Sch.N." localSheetId="73" hidden="1">{"Sch.N_IncTaxes",#N/A,FALSE,"Sch. N, O"}</definedName>
    <definedName name="wrn.Sch.N." localSheetId="72" hidden="1">{"Sch.N_IncTaxes",#N/A,FALSE,"Sch. N, O"}</definedName>
    <definedName name="wrn.Sch.N." localSheetId="74" hidden="1">{"Sch.N_IncTaxes",#N/A,FALSE,"Sch. N, O"}</definedName>
    <definedName name="wrn.Sch.N." localSheetId="71" hidden="1">{"Sch.N_IncTaxes",#N/A,FALSE,"Sch. N, O"}</definedName>
    <definedName name="wrn.Sch.N." hidden="1">{"Sch.N_IncTaxes",#N/A,FALSE,"Sch. N, O"}</definedName>
    <definedName name="wrn.Sch.N._1" localSheetId="64" hidden="1">{"Sch.N_IncTaxes",#N/A,FALSE,"Sch. N, O"}</definedName>
    <definedName name="wrn.Sch.N._1" localSheetId="65" hidden="1">{"Sch.N_IncTaxes",#N/A,FALSE,"Sch. N, O"}</definedName>
    <definedName name="wrn.Sch.N._1" localSheetId="66" hidden="1">{"Sch.N_IncTaxes",#N/A,FALSE,"Sch. N, O"}</definedName>
    <definedName name="wrn.Sch.N._1" localSheetId="67" hidden="1">{"Sch.N_IncTaxes",#N/A,FALSE,"Sch. N, O"}</definedName>
    <definedName name="wrn.Sch.N._1" hidden="1">{"Sch.N_IncTaxes",#N/A,FALSE,"Sch. N, O"}</definedName>
    <definedName name="wrn.Sch.O." localSheetId="24" hidden="1">{"Sch.O1_FedITDeferred",#N/A,FALSE,"Sch. N, O";"Sch_O2_Depreciation",#N/A,FALSE,"Sch. N, O";"Sch_O3_AmortInsurance",#N/A,FALSE,"Sch. N, O"}</definedName>
    <definedName name="wrn.Sch.O." localSheetId="25" hidden="1">{"Sch.O1_FedITDeferred",#N/A,FALSE,"Sch. N, O";"Sch_O2_Depreciation",#N/A,FALSE,"Sch. N, O";"Sch_O3_AmortInsurance",#N/A,FALSE,"Sch. N, O"}</definedName>
    <definedName name="wrn.Sch.O." localSheetId="28" hidden="1">{"Sch.O1_FedITDeferred",#N/A,FALSE,"Sch. N, O";"Sch_O2_Depreciation",#N/A,FALSE,"Sch. N, O";"Sch_O3_AmortInsurance",#N/A,FALSE,"Sch. N, O"}</definedName>
    <definedName name="wrn.Sch.O." localSheetId="55" hidden="1">{"Sch.O1_FedITDeferred",#N/A,FALSE,"Sch. N, O";"Sch_O2_Depreciation",#N/A,FALSE,"Sch. N, O";"Sch_O3_AmortInsurance",#N/A,FALSE,"Sch. N, O"}</definedName>
    <definedName name="wrn.Sch.O." localSheetId="0" hidden="1">{"Sch.O1_FedITDeferred",#N/A,FALSE,"Sch. N, O";"Sch_O2_Depreciation",#N/A,FALSE,"Sch. N, O";"Sch_O3_AmortInsurance",#N/A,FALSE,"Sch. N, O"}</definedName>
    <definedName name="wrn.Sch.O." localSheetId="1" hidden="1">{"Sch.O1_FedITDeferred",#N/A,FALSE,"Sch. N, O";"Sch_O2_Depreciation",#N/A,FALSE,"Sch. N, O";"Sch_O3_AmortInsurance",#N/A,FALSE,"Sch. N, O"}</definedName>
    <definedName name="wrn.Sch.O." localSheetId="63" hidden="1">{"Sch.O1_FedITDeferred",#N/A,FALSE,"Sch. N, O";"Sch_O2_Depreciation",#N/A,FALSE,"Sch. N, O";"Sch_O3_AmortInsurance",#N/A,FALSE,"Sch. N, O"}</definedName>
    <definedName name="wrn.Sch.O." localSheetId="64" hidden="1">{"Sch.O1_FedITDeferred",#N/A,FALSE,"Sch. N, O";"Sch_O2_Depreciation",#N/A,FALSE,"Sch. N, O";"Sch_O3_AmortInsurance",#N/A,FALSE,"Sch. N, O"}</definedName>
    <definedName name="wrn.Sch.O." localSheetId="65" hidden="1">{"Sch.O1_FedITDeferred",#N/A,FALSE,"Sch. N, O";"Sch_O2_Depreciation",#N/A,FALSE,"Sch. N, O";"Sch_O3_AmortInsurance",#N/A,FALSE,"Sch. N, O"}</definedName>
    <definedName name="wrn.Sch.O." localSheetId="66" hidden="1">{"Sch.O1_FedITDeferred",#N/A,FALSE,"Sch. N, O";"Sch_O2_Depreciation",#N/A,FALSE,"Sch. N, O";"Sch_O3_AmortInsurance",#N/A,FALSE,"Sch. N, O"}</definedName>
    <definedName name="wrn.Sch.O." localSheetId="67" hidden="1">{"Sch.O1_FedITDeferred",#N/A,FALSE,"Sch. N, O";"Sch_O2_Depreciation",#N/A,FALSE,"Sch. N, O";"Sch_O3_AmortInsurance",#N/A,FALSE,"Sch. N, O"}</definedName>
    <definedName name="wrn.Sch.O." localSheetId="58" hidden="1">{"Sch.O1_FedITDeferred",#N/A,FALSE,"Sch. N, O";"Sch_O2_Depreciation",#N/A,FALSE,"Sch. N, O";"Sch_O3_AmortInsurance",#N/A,FALSE,"Sch. N, O"}</definedName>
    <definedName name="wrn.Sch.O." localSheetId="82" hidden="1">{"Sch.O1_FedITDeferred",#N/A,FALSE,"Sch. N, O";"Sch_O2_Depreciation",#N/A,FALSE,"Sch. N, O";"Sch_O3_AmortInsurance",#N/A,FALSE,"Sch. N, O"}</definedName>
    <definedName name="wrn.Sch.O." localSheetId="76" hidden="1">{"Sch.O1_FedITDeferred",#N/A,FALSE,"Sch. N, O";"Sch_O2_Depreciation",#N/A,FALSE,"Sch. N, O";"Sch_O3_AmortInsurance",#N/A,FALSE,"Sch. N, O"}</definedName>
    <definedName name="wrn.Sch.O." localSheetId="83" hidden="1">{"Sch.O1_FedITDeferred",#N/A,FALSE,"Sch. N, O";"Sch_O2_Depreciation",#N/A,FALSE,"Sch. N, O";"Sch_O3_AmortInsurance",#N/A,FALSE,"Sch. N, O"}</definedName>
    <definedName name="wrn.Sch.O." localSheetId="73" hidden="1">{"Sch.O1_FedITDeferred",#N/A,FALSE,"Sch. N, O";"Sch_O2_Depreciation",#N/A,FALSE,"Sch. N, O";"Sch_O3_AmortInsurance",#N/A,FALSE,"Sch. N, O"}</definedName>
    <definedName name="wrn.Sch.O." localSheetId="72" hidden="1">{"Sch.O1_FedITDeferred",#N/A,FALSE,"Sch. N, O";"Sch_O2_Depreciation",#N/A,FALSE,"Sch. N, O";"Sch_O3_AmortInsurance",#N/A,FALSE,"Sch. N, O"}</definedName>
    <definedName name="wrn.Sch.O." localSheetId="74" hidden="1">{"Sch.O1_FedITDeferred",#N/A,FALSE,"Sch. N, O";"Sch_O2_Depreciation",#N/A,FALSE,"Sch. N, O";"Sch_O3_AmortInsurance",#N/A,FALSE,"Sch. N, O"}</definedName>
    <definedName name="wrn.Sch.O." localSheetId="71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64" hidden="1">{"Sch.O1_FedITDeferred",#N/A,FALSE,"Sch. N, O";"Sch_O2_Depreciation",#N/A,FALSE,"Sch. N, O";"Sch_O3_AmortInsurance",#N/A,FALSE,"Sch. N, O"}</definedName>
    <definedName name="wrn.Sch.O._1" localSheetId="65" hidden="1">{"Sch.O1_FedITDeferred",#N/A,FALSE,"Sch. N, O";"Sch_O2_Depreciation",#N/A,FALSE,"Sch. N, O";"Sch_O3_AmortInsurance",#N/A,FALSE,"Sch. N, O"}</definedName>
    <definedName name="wrn.Sch.O._1" localSheetId="66" hidden="1">{"Sch.O1_FedITDeferred",#N/A,FALSE,"Sch. N, O";"Sch_O2_Depreciation",#N/A,FALSE,"Sch. N, O";"Sch_O3_AmortInsurance",#N/A,FALSE,"Sch. N, O"}</definedName>
    <definedName name="wrn.Sch.O._1" localSheetId="67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localSheetId="24" hidden="1">{"Sch.P_BS_Bal",#N/A,FALSE,"WP-BS Elem"}</definedName>
    <definedName name="wrn.Sch.P." localSheetId="25" hidden="1">{"Sch.P_BS_Bal",#N/A,FALSE,"WP-BS Elem"}</definedName>
    <definedName name="wrn.Sch.P." localSheetId="28" hidden="1">{"Sch.P_BS_Bal",#N/A,FALSE,"WP-BS Elem"}</definedName>
    <definedName name="wrn.Sch.P." localSheetId="55" hidden="1">{"Sch.P_BS_Bal",#N/A,FALSE,"WP-BS Elem"}</definedName>
    <definedName name="wrn.Sch.P." localSheetId="0" hidden="1">{"Sch.P_BS_Bal",#N/A,FALSE,"WP-BS Elem"}</definedName>
    <definedName name="wrn.Sch.P." localSheetId="1" hidden="1">{"Sch.P_BS_Bal",#N/A,FALSE,"WP-BS Elem"}</definedName>
    <definedName name="wrn.Sch.P." localSheetId="63" hidden="1">{"Sch.P_BS_Bal",#N/A,FALSE,"WP-BS Elem"}</definedName>
    <definedName name="wrn.Sch.P." localSheetId="64" hidden="1">{"Sch.P_BS_Bal",#N/A,FALSE,"WP-BS Elem"}</definedName>
    <definedName name="wrn.Sch.P." localSheetId="65" hidden="1">{"Sch.P_BS_Bal",#N/A,FALSE,"WP-BS Elem"}</definedName>
    <definedName name="wrn.Sch.P." localSheetId="66" hidden="1">{"Sch.P_BS_Bal",#N/A,FALSE,"WP-BS Elem"}</definedName>
    <definedName name="wrn.Sch.P." localSheetId="67" hidden="1">{"Sch.P_BS_Bal",#N/A,FALSE,"WP-BS Elem"}</definedName>
    <definedName name="wrn.Sch.P." localSheetId="58" hidden="1">{"Sch.P_BS_Bal",#N/A,FALSE,"WP-BS Elem"}</definedName>
    <definedName name="wrn.Sch.P." localSheetId="82" hidden="1">{"Sch.P_BS_Bal",#N/A,FALSE,"WP-BS Elem"}</definedName>
    <definedName name="wrn.Sch.P." localSheetId="76" hidden="1">{"Sch.P_BS_Bal",#N/A,FALSE,"WP-BS Elem"}</definedName>
    <definedName name="wrn.Sch.P." localSheetId="83" hidden="1">{"Sch.P_BS_Bal",#N/A,FALSE,"WP-BS Elem"}</definedName>
    <definedName name="wrn.Sch.P." localSheetId="73" hidden="1">{"Sch.P_BS_Bal",#N/A,FALSE,"WP-BS Elem"}</definedName>
    <definedName name="wrn.Sch.P." localSheetId="72" hidden="1">{"Sch.P_BS_Bal",#N/A,FALSE,"WP-BS Elem"}</definedName>
    <definedName name="wrn.Sch.P." localSheetId="74" hidden="1">{"Sch.P_BS_Bal",#N/A,FALSE,"WP-BS Elem"}</definedName>
    <definedName name="wrn.Sch.P." localSheetId="71" hidden="1">{"Sch.P_BS_Bal",#N/A,FALSE,"WP-BS Elem"}</definedName>
    <definedName name="wrn.Sch.P." hidden="1">{"Sch.P_BS_Bal",#N/A,FALSE,"WP-BS Elem"}</definedName>
    <definedName name="wrn.Sch.P._.Accts." localSheetId="24" hidden="1">{"Sch.P_BS_Accts",#N/A,FALSE,"WP-BS Elem"}</definedName>
    <definedName name="wrn.Sch.P._.Accts." localSheetId="25" hidden="1">{"Sch.P_BS_Accts",#N/A,FALSE,"WP-BS Elem"}</definedName>
    <definedName name="wrn.Sch.P._.Accts." localSheetId="28" hidden="1">{"Sch.P_BS_Accts",#N/A,FALSE,"WP-BS Elem"}</definedName>
    <definedName name="wrn.Sch.P._.Accts." localSheetId="55" hidden="1">{"Sch.P_BS_Accts",#N/A,FALSE,"WP-BS Elem"}</definedName>
    <definedName name="wrn.Sch.P._.Accts." localSheetId="0" hidden="1">{"Sch.P_BS_Accts",#N/A,FALSE,"WP-BS Elem"}</definedName>
    <definedName name="wrn.Sch.P._.Accts." localSheetId="1" hidden="1">{"Sch.P_BS_Accts",#N/A,FALSE,"WP-BS Elem"}</definedName>
    <definedName name="wrn.Sch.P._.Accts." localSheetId="63" hidden="1">{"Sch.P_BS_Accts",#N/A,FALSE,"WP-BS Elem"}</definedName>
    <definedName name="wrn.Sch.P._.Accts." localSheetId="64" hidden="1">{"Sch.P_BS_Accts",#N/A,FALSE,"WP-BS Elem"}</definedName>
    <definedName name="wrn.Sch.P._.Accts." localSheetId="65" hidden="1">{"Sch.P_BS_Accts",#N/A,FALSE,"WP-BS Elem"}</definedName>
    <definedName name="wrn.Sch.P._.Accts." localSheetId="66" hidden="1">{"Sch.P_BS_Accts",#N/A,FALSE,"WP-BS Elem"}</definedName>
    <definedName name="wrn.Sch.P._.Accts." localSheetId="67" hidden="1">{"Sch.P_BS_Accts",#N/A,FALSE,"WP-BS Elem"}</definedName>
    <definedName name="wrn.Sch.P._.Accts." localSheetId="58" hidden="1">{"Sch.P_BS_Accts",#N/A,FALSE,"WP-BS Elem"}</definedName>
    <definedName name="wrn.Sch.P._.Accts." localSheetId="82" hidden="1">{"Sch.P_BS_Accts",#N/A,FALSE,"WP-BS Elem"}</definedName>
    <definedName name="wrn.Sch.P._.Accts." localSheetId="76" hidden="1">{"Sch.P_BS_Accts",#N/A,FALSE,"WP-BS Elem"}</definedName>
    <definedName name="wrn.Sch.P._.Accts." localSheetId="83" hidden="1">{"Sch.P_BS_Accts",#N/A,FALSE,"WP-BS Elem"}</definedName>
    <definedName name="wrn.Sch.P._.Accts." localSheetId="73" hidden="1">{"Sch.P_BS_Accts",#N/A,FALSE,"WP-BS Elem"}</definedName>
    <definedName name="wrn.Sch.P._.Accts." localSheetId="72" hidden="1">{"Sch.P_BS_Accts",#N/A,FALSE,"WP-BS Elem"}</definedName>
    <definedName name="wrn.Sch.P._.Accts." localSheetId="74" hidden="1">{"Sch.P_BS_Accts",#N/A,FALSE,"WP-BS Elem"}</definedName>
    <definedName name="wrn.Sch.P._.Accts." localSheetId="71" hidden="1">{"Sch.P_BS_Accts",#N/A,FALSE,"WP-BS Elem"}</definedName>
    <definedName name="wrn.Sch.P._.Accts." hidden="1">{"Sch.P_BS_Accts",#N/A,FALSE,"WP-BS Elem"}</definedName>
    <definedName name="wrn.Sch.P._.Accts._1" localSheetId="64" hidden="1">{"Sch.P_BS_Accts",#N/A,FALSE,"WP-BS Elem"}</definedName>
    <definedName name="wrn.Sch.P._.Accts._1" localSheetId="65" hidden="1">{"Sch.P_BS_Accts",#N/A,FALSE,"WP-BS Elem"}</definedName>
    <definedName name="wrn.Sch.P._.Accts._1" localSheetId="66" hidden="1">{"Sch.P_BS_Accts",#N/A,FALSE,"WP-BS Elem"}</definedName>
    <definedName name="wrn.Sch.P._.Accts._1" localSheetId="67" hidden="1">{"Sch.P_BS_Accts",#N/A,FALSE,"WP-BS Elem"}</definedName>
    <definedName name="wrn.Sch.P._.Accts._1" hidden="1">{"Sch.P_BS_Accts",#N/A,FALSE,"WP-BS Elem"}</definedName>
    <definedName name="wrn.Sch.P._1" localSheetId="64" hidden="1">{"Sch.P_BS_Bal",#N/A,FALSE,"WP-BS Elem"}</definedName>
    <definedName name="wrn.Sch.P._1" localSheetId="65" hidden="1">{"Sch.P_BS_Bal",#N/A,FALSE,"WP-BS Elem"}</definedName>
    <definedName name="wrn.Sch.P._1" localSheetId="66" hidden="1">{"Sch.P_BS_Bal",#N/A,FALSE,"WP-BS Elem"}</definedName>
    <definedName name="wrn.Sch.P._1" localSheetId="67" hidden="1">{"Sch.P_BS_Bal",#N/A,FALSE,"WP-BS Elem"}</definedName>
    <definedName name="wrn.Sch.P._1" hidden="1">{"Sch.P_BS_Bal",#N/A,FALSE,"WP-BS Elem"}</definedName>
    <definedName name="wrn.Schedules." localSheetId="64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65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66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localSheetId="67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upport." localSheetId="64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5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6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6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localSheetId="64" hidden="1">{"Income Statement",#N/A,FALSE,"CFMODEL";"Balance Sheet",#N/A,FALSE,"CFMODEL"}</definedName>
    <definedName name="wrn.test1." localSheetId="65" hidden="1">{"Income Statement",#N/A,FALSE,"CFMODEL";"Balance Sheet",#N/A,FALSE,"CFMODEL"}</definedName>
    <definedName name="wrn.test1." localSheetId="66" hidden="1">{"Income Statement",#N/A,FALSE,"CFMODEL";"Balance Sheet",#N/A,FALSE,"CFMODEL"}</definedName>
    <definedName name="wrn.test1." localSheetId="67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64" hidden="1">{"SourcesUses",#N/A,TRUE,"CFMODEL";"TransOverview",#N/A,TRUE,"CFMODEL"}</definedName>
    <definedName name="wrn.test2." localSheetId="65" hidden="1">{"SourcesUses",#N/A,TRUE,"CFMODEL";"TransOverview",#N/A,TRUE,"CFMODEL"}</definedName>
    <definedName name="wrn.test2." localSheetId="66" hidden="1">{"SourcesUses",#N/A,TRUE,"CFMODEL";"TransOverview",#N/A,TRUE,"CFMODEL"}</definedName>
    <definedName name="wrn.test2." localSheetId="67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64" hidden="1">{"SourcesUses",#N/A,TRUE,#N/A;"TransOverview",#N/A,TRUE,"CFMODEL"}</definedName>
    <definedName name="wrn.test3." localSheetId="65" hidden="1">{"SourcesUses",#N/A,TRUE,#N/A;"TransOverview",#N/A,TRUE,"CFMODEL"}</definedName>
    <definedName name="wrn.test3." localSheetId="66" hidden="1">{"SourcesUses",#N/A,TRUE,#N/A;"TransOverview",#N/A,TRUE,"CFMODEL"}</definedName>
    <definedName name="wrn.test3." localSheetId="67" hidden="1">{"SourcesUses",#N/A,TRUE,#N/A;"TransOverview",#N/A,TRUE,"CFMODEL"}</definedName>
    <definedName name="wrn.test3." hidden="1">{"SourcesUses",#N/A,TRUE,#N/A;"TransOverview",#N/A,TRUE,"CFMODEL"}</definedName>
    <definedName name="wrn.test3.2" localSheetId="64" hidden="1">{"SourcesUses",#N/A,TRUE,#N/A;"TransOverview",#N/A,TRUE,"CFMODEL"}</definedName>
    <definedName name="wrn.test3.2" localSheetId="65" hidden="1">{"SourcesUses",#N/A,TRUE,#N/A;"TransOverview",#N/A,TRUE,"CFMODEL"}</definedName>
    <definedName name="wrn.test3.2" localSheetId="66" hidden="1">{"SourcesUses",#N/A,TRUE,#N/A;"TransOverview",#N/A,TRUE,"CFMODEL"}</definedName>
    <definedName name="wrn.test3.2" localSheetId="67" hidden="1">{"SourcesUses",#N/A,TRUE,#N/A;"TransOverview",#N/A,TRUE,"CFMODEL"}</definedName>
    <definedName name="wrn.test3.2" hidden="1">{"SourcesUses",#N/A,TRUE,#N/A;"TransOverview",#N/A,TRUE,"CFMODEL"}</definedName>
    <definedName name="wrn.test4." localSheetId="64" hidden="1">{"SourcesUses",#N/A,TRUE,"FundsFlow";"TransOverview",#N/A,TRUE,"FundsFlow"}</definedName>
    <definedName name="wrn.test4." localSheetId="65" hidden="1">{"SourcesUses",#N/A,TRUE,"FundsFlow";"TransOverview",#N/A,TRUE,"FundsFlow"}</definedName>
    <definedName name="wrn.test4." localSheetId="66" hidden="1">{"SourcesUses",#N/A,TRUE,"FundsFlow";"TransOverview",#N/A,TRUE,"FundsFlow"}</definedName>
    <definedName name="wrn.test4." localSheetId="67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64" hidden="1">{"SourcesUses",#N/A,TRUE,"FundsFlow";"TransOverview",#N/A,TRUE,"FundsFlow"}</definedName>
    <definedName name="wrn.test42." localSheetId="65" hidden="1">{"SourcesUses",#N/A,TRUE,"FundsFlow";"TransOverview",#N/A,TRUE,"FundsFlow"}</definedName>
    <definedName name="wrn.test42." localSheetId="66" hidden="1">{"SourcesUses",#N/A,TRUE,"FundsFlow";"TransOverview",#N/A,TRUE,"FundsFlow"}</definedName>
    <definedName name="wrn.test42." localSheetId="67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64" hidden="1">{"TEST610",#N/A,FALSE,"Sheet1"}</definedName>
    <definedName name="wrn.TEST610." localSheetId="65" hidden="1">{"TEST610",#N/A,FALSE,"Sheet1"}</definedName>
    <definedName name="wrn.TEST610." localSheetId="66" hidden="1">{"TEST610",#N/A,FALSE,"Sheet1"}</definedName>
    <definedName name="wrn.TEST610." localSheetId="67" hidden="1">{"TEST610",#N/A,FALSE,"Sheet1"}</definedName>
    <definedName name="wrn.TEST610." hidden="1">{"TEST610",#N/A,FALSE,"Sheet1"}</definedName>
    <definedName name="wrn.TEST611." localSheetId="64" hidden="1">{"TEST611",#N/A,FALSE,"Sheet1"}</definedName>
    <definedName name="wrn.TEST611." localSheetId="65" hidden="1">{"TEST611",#N/A,FALSE,"Sheet1"}</definedName>
    <definedName name="wrn.TEST611." localSheetId="66" hidden="1">{"TEST611",#N/A,FALSE,"Sheet1"}</definedName>
    <definedName name="wrn.TEST611." localSheetId="67" hidden="1">{"TEST611",#N/A,FALSE,"Sheet1"}</definedName>
    <definedName name="wrn.TEST611." hidden="1">{"TEST611",#N/A,FALSE,"Sheet1"}</definedName>
    <definedName name="wrn.total._.10._.yr." localSheetId="64" hidden="1">{"total_10yr",#N/A,FALSE,"Data (t8-t4)"}</definedName>
    <definedName name="wrn.total._.10._.yr." localSheetId="65" hidden="1">{"total_10yr",#N/A,FALSE,"Data (t8-t4)"}</definedName>
    <definedName name="wrn.total._.10._.yr." localSheetId="66" hidden="1">{"total_10yr",#N/A,FALSE,"Data (t8-t4)"}</definedName>
    <definedName name="wrn.total._.10._.yr." localSheetId="67" hidden="1">{"total_10yr",#N/A,FALSE,"Data (t8-t4)"}</definedName>
    <definedName name="wrn.total._.10._.yr." hidden="1">{"total_10yr",#N/A,FALSE,"Data (t8-t4)"}</definedName>
    <definedName name="wrn.total._.98." localSheetId="64" hidden="1">{"total_98",#N/A,FALSE,"Data (t8-t4)"}</definedName>
    <definedName name="wrn.total._.98." localSheetId="65" hidden="1">{"total_98",#N/A,FALSE,"Data (t8-t4)"}</definedName>
    <definedName name="wrn.total._.98." localSheetId="66" hidden="1">{"total_98",#N/A,FALSE,"Data (t8-t4)"}</definedName>
    <definedName name="wrn.total._.98." localSheetId="67" hidden="1">{"total_98",#N/A,FALSE,"Data (t8-t4)"}</definedName>
    <definedName name="wrn.total._.98." hidden="1">{"total_98",#N/A,FALSE,"Data (t8-t4)"}</definedName>
    <definedName name="wrn.XX." localSheetId="64" hidden="1">{#N/A,#N/A,FALSE,"337"}</definedName>
    <definedName name="wrn.XX." localSheetId="65" hidden="1">{#N/A,#N/A,FALSE,"337"}</definedName>
    <definedName name="wrn.XX." localSheetId="66" hidden="1">{#N/A,#N/A,FALSE,"337"}</definedName>
    <definedName name="wrn.XX." localSheetId="67" hidden="1">{#N/A,#N/A,FALSE,"337"}</definedName>
    <definedName name="wrn.XX." hidden="1">{#N/A,#N/A,FALSE,"337"}</definedName>
    <definedName name="WTDEVCOSTS" hidden="1">[18]Title!$T$81</definedName>
    <definedName name="x" localSheetId="64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6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6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localSheetId="64" hidden="1">{#N/A,#N/A,FALSE,"Aging Summary";#N/A,#N/A,FALSE,"Ratio Analysis";#N/A,#N/A,FALSE,"Test 120 Day Accts";#N/A,#N/A,FALSE,"Tickmarks"}</definedName>
    <definedName name="xes" localSheetId="65" hidden="1">{#N/A,#N/A,FALSE,"Aging Summary";#N/A,#N/A,FALSE,"Ratio Analysis";#N/A,#N/A,FALSE,"Test 120 Day Accts";#N/A,#N/A,FALSE,"Tickmarks"}</definedName>
    <definedName name="xes" localSheetId="66" hidden="1">{#N/A,#N/A,FALSE,"Aging Summary";#N/A,#N/A,FALSE,"Ratio Analysis";#N/A,#N/A,FALSE,"Test 120 Day Accts";#N/A,#N/A,FALSE,"Tickmarks"}</definedName>
    <definedName name="xes" localSheetId="67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[34]Lead!#REF!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[35]XREF!#REF!</definedName>
    <definedName name="XRefCopy3" hidden="1">#REF!</definedName>
    <definedName name="XRefCopy3Row" hidden="1">#REF!</definedName>
    <definedName name="XRefCopy4" hidden="1">'[36]Cédula de Movimientos'!#REF!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[36]Depreciación!#REF!</definedName>
    <definedName name="XRefPaste4Row" hidden="1">#REF!</definedName>
    <definedName name="XRefPaste5Row" hidden="1">#REF!</definedName>
    <definedName name="XRefPaste6" hidden="1">[36]Depreciación!#REF!</definedName>
    <definedName name="XRefPaste6Row" hidden="1">[37]XREF!#REF!</definedName>
    <definedName name="XRefPasteRangeCount" hidden="1">3</definedName>
    <definedName name="xxx" localSheetId="17" hidden="1">[38]A!#REF!</definedName>
    <definedName name="xxx" localSheetId="25" hidden="1">[38]A!#REF!</definedName>
    <definedName name="xxx" localSheetId="55" hidden="1">[38]A!#REF!</definedName>
    <definedName name="xxx" localSheetId="0" hidden="1">[38]A!#REF!</definedName>
    <definedName name="xxx" localSheetId="1" hidden="1">[38]A!#REF!</definedName>
    <definedName name="xxx" localSheetId="62" hidden="1">[38]A!#REF!</definedName>
    <definedName name="xxx" localSheetId="63" hidden="1">[38]A!#REF!</definedName>
    <definedName name="xxx" localSheetId="64" hidden="1">[38]A!#REF!</definedName>
    <definedName name="xxx" localSheetId="65" hidden="1">[38]A!#REF!</definedName>
    <definedName name="xxx" localSheetId="66" hidden="1">[38]A!#REF!</definedName>
    <definedName name="xxx" localSheetId="67" hidden="1">[38]A!#REF!</definedName>
    <definedName name="xxx" localSheetId="78" hidden="1">[38]A!#REF!</definedName>
    <definedName name="xxx" localSheetId="79" hidden="1">[38]A!#REF!</definedName>
    <definedName name="xxx" localSheetId="80" hidden="1">[38]A!#REF!</definedName>
    <definedName name="xxx" localSheetId="82" hidden="1">[38]A!#REF!</definedName>
    <definedName name="xxx" localSheetId="77" hidden="1">[38]A!#REF!</definedName>
    <definedName name="xxx" localSheetId="81" hidden="1">[38]A!#REF!</definedName>
    <definedName name="xxx" localSheetId="83" hidden="1">[38]A!#REF!</definedName>
    <definedName name="xxx" localSheetId="73" hidden="1">[38]A!#REF!</definedName>
    <definedName name="xxx" localSheetId="72" hidden="1">[38]A!#REF!</definedName>
    <definedName name="xxx" localSheetId="74" hidden="1">[38]A!#REF!</definedName>
    <definedName name="xxx" hidden="1">[38]A!#REF!</definedName>
    <definedName name="yes" localSheetId="64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5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6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6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[39]Inputs!$A$6:$IV$7,[39]Inputs!$A$9:$IV$15,[39]Inputs!$A$22:$IV$23</definedName>
    <definedName name="zzzzzzzzzz" localSheetId="64" hidden="1">{"SourcesUses",#N/A,TRUE,"CFMODEL";"TransOverview",#N/A,TRUE,"CFMODEL"}</definedName>
    <definedName name="zzzzzzzzzz" localSheetId="65" hidden="1">{"SourcesUses",#N/A,TRUE,"CFMODEL";"TransOverview",#N/A,TRUE,"CFMODEL"}</definedName>
    <definedName name="zzzzzzzzzz" localSheetId="66" hidden="1">{"SourcesUses",#N/A,TRUE,"CFMODEL";"TransOverview",#N/A,TRUE,"CFMODEL"}</definedName>
    <definedName name="zzzzzzzzzz" localSheetId="67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64" hidden="1">{"SourcesUses",#N/A,TRUE,"CFMODEL";"TransOverview",#N/A,TRUE,"CFMODEL"}</definedName>
    <definedName name="zzzzzzzzzzzzzzzzz" localSheetId="65" hidden="1">{"SourcesUses",#N/A,TRUE,"CFMODEL";"TransOverview",#N/A,TRUE,"CFMODEL"}</definedName>
    <definedName name="zzzzzzzzzzzzzzzzz" localSheetId="66" hidden="1">{"SourcesUses",#N/A,TRUE,"CFMODEL";"TransOverview",#N/A,TRUE,"CFMODEL"}</definedName>
    <definedName name="zzzzzzzzzzzzzzzzz" localSheetId="67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64" hidden="1">{"Income Statement",#N/A,FALSE,"CFMODEL";"Balance Sheet",#N/A,FALSE,"CFMODEL"}</definedName>
    <definedName name="zzzzzzzzzzzzzzzzzzzzzzzzz" localSheetId="65" hidden="1">{"Income Statement",#N/A,FALSE,"CFMODEL";"Balance Sheet",#N/A,FALSE,"CFMODEL"}</definedName>
    <definedName name="zzzzzzzzzzzzzzzzzzzzzzzzz" localSheetId="66" hidden="1">{"Income Statement",#N/A,FALSE,"CFMODEL";"Balance Sheet",#N/A,FALSE,"CFMODEL"}</definedName>
    <definedName name="zzzzzzzzzzzzzzzzzzzzzzzzz" localSheetId="67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64" hidden="1">{"SourcesUses",#N/A,TRUE,"FundsFlow";"TransOverview",#N/A,TRUE,"FundsFlow"}</definedName>
    <definedName name="zzzzzzzzzzzzzzzzzzzzzzzzzzz" localSheetId="65" hidden="1">{"SourcesUses",#N/A,TRUE,"FundsFlow";"TransOverview",#N/A,TRUE,"FundsFlow"}</definedName>
    <definedName name="zzzzzzzzzzzzzzzzzzzzzzzzzzz" localSheetId="66" hidden="1">{"SourcesUses",#N/A,TRUE,"FundsFlow";"TransOverview",#N/A,TRUE,"FundsFlow"}</definedName>
    <definedName name="zzzzzzzzzzzzzzzzzzzzzzzzzzz" localSheetId="67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64" hidden="1">{"SourcesUses",#N/A,TRUE,"CFMODEL";"TransOverview",#N/A,TRUE,"CFMODEL"}</definedName>
    <definedName name="zzzzzzzzzzzzzzzzzzzzzzzzzzzzz" localSheetId="65" hidden="1">{"SourcesUses",#N/A,TRUE,"CFMODEL";"TransOverview",#N/A,TRUE,"CFMODEL"}</definedName>
    <definedName name="zzzzzzzzzzzzzzzzzzzzzzzzzzzzz" localSheetId="66" hidden="1">{"SourcesUses",#N/A,TRUE,"CFMODEL";"TransOverview",#N/A,TRUE,"CFMODEL"}</definedName>
    <definedName name="zzzzzzzzzzzzzzzzzzzzzzzzzzzzz" localSheetId="67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16" l="1"/>
  <c r="D35" i="116"/>
  <c r="I37" i="163" l="1"/>
  <c r="A14" i="173" l="1"/>
  <c r="J14" i="173"/>
  <c r="O14" i="173"/>
  <c r="O15" i="173" s="1"/>
  <c r="O16" i="173" s="1"/>
  <c r="O17" i="173" s="1"/>
  <c r="O18" i="173" s="1"/>
  <c r="O19" i="173" s="1"/>
  <c r="O20" i="173" s="1"/>
  <c r="O21" i="173" s="1"/>
  <c r="O22" i="173" s="1"/>
  <c r="O23" i="173" s="1"/>
  <c r="O24" i="173" s="1"/>
  <c r="O25" i="173" s="1"/>
  <c r="O26" i="173" s="1"/>
  <c r="O27" i="173" s="1"/>
  <c r="O28" i="173" s="1"/>
  <c r="O29" i="173" s="1"/>
  <c r="O30" i="173" s="1"/>
  <c r="O31" i="173" s="1"/>
  <c r="O32" i="173" s="1"/>
  <c r="O33" i="173" s="1"/>
  <c r="O34" i="173" s="1"/>
  <c r="O35" i="173" s="1"/>
  <c r="A15" i="173"/>
  <c r="A16" i="173" s="1"/>
  <c r="A17" i="173" s="1"/>
  <c r="A18" i="173" s="1"/>
  <c r="A19" i="173" s="1"/>
  <c r="A20" i="173" s="1"/>
  <c r="A21" i="173" s="1"/>
  <c r="A22" i="173" s="1"/>
  <c r="A23" i="173" s="1"/>
  <c r="A24" i="173" s="1"/>
  <c r="A25" i="173" s="1"/>
  <c r="A26" i="173" s="1"/>
  <c r="A27" i="173" s="1"/>
  <c r="A28" i="173" s="1"/>
  <c r="A29" i="173" s="1"/>
  <c r="A30" i="173" s="1"/>
  <c r="A31" i="173" s="1"/>
  <c r="A32" i="173" s="1"/>
  <c r="A33" i="173" s="1"/>
  <c r="A34" i="173" s="1"/>
  <c r="A35" i="173" s="1"/>
  <c r="J15" i="173"/>
  <c r="J16" i="173"/>
  <c r="D18" i="173"/>
  <c r="E18" i="173"/>
  <c r="F18" i="173"/>
  <c r="G18" i="173"/>
  <c r="H18" i="173"/>
  <c r="I18" i="173"/>
  <c r="J21" i="173"/>
  <c r="J22" i="173"/>
  <c r="D23" i="173"/>
  <c r="E23" i="173"/>
  <c r="F23" i="173"/>
  <c r="G23" i="173"/>
  <c r="H23" i="173"/>
  <c r="I23" i="173"/>
  <c r="J26" i="173"/>
  <c r="J27" i="173"/>
  <c r="J28" i="173"/>
  <c r="D29" i="173"/>
  <c r="E29" i="173"/>
  <c r="E33" i="173" s="1"/>
  <c r="F29" i="173"/>
  <c r="G29" i="173"/>
  <c r="G33" i="173" s="1"/>
  <c r="G35" i="173" s="1"/>
  <c r="H29" i="173"/>
  <c r="I29" i="173"/>
  <c r="I33" i="173" s="1"/>
  <c r="J31" i="173"/>
  <c r="F33" i="173"/>
  <c r="A17" i="172"/>
  <c r="A18" i="172" s="1"/>
  <c r="A19" i="172" s="1"/>
  <c r="A20" i="172" s="1"/>
  <c r="A21" i="172" s="1"/>
  <c r="A22" i="172" s="1"/>
  <c r="A23" i="172" s="1"/>
  <c r="A24" i="172" s="1"/>
  <c r="A25" i="172" s="1"/>
  <c r="A26" i="172" s="1"/>
  <c r="A27" i="172" s="1"/>
  <c r="A28" i="172" s="1"/>
  <c r="A29" i="172" s="1"/>
  <c r="A30" i="172" s="1"/>
  <c r="A31" i="172" s="1"/>
  <c r="A32" i="172" s="1"/>
  <c r="A33" i="172" s="1"/>
  <c r="A34" i="172" s="1"/>
  <c r="A35" i="172" s="1"/>
  <c r="A36" i="172" s="1"/>
  <c r="A37" i="172" s="1"/>
  <c r="A38" i="172" s="1"/>
  <c r="F17" i="172"/>
  <c r="G17" i="172" s="1"/>
  <c r="H17" i="172"/>
  <c r="K17" i="172"/>
  <c r="F18" i="172"/>
  <c r="G18" i="172" s="1"/>
  <c r="H18" i="172"/>
  <c r="K18" i="172"/>
  <c r="K19" i="172" s="1"/>
  <c r="K20" i="172" s="1"/>
  <c r="K21" i="172" s="1"/>
  <c r="K22" i="172" s="1"/>
  <c r="K23" i="172" s="1"/>
  <c r="K24" i="172" s="1"/>
  <c r="K25" i="172" s="1"/>
  <c r="K26" i="172" s="1"/>
  <c r="K27" i="172" s="1"/>
  <c r="K28" i="172" s="1"/>
  <c r="K29" i="172" s="1"/>
  <c r="K30" i="172" s="1"/>
  <c r="K31" i="172" s="1"/>
  <c r="K32" i="172" s="1"/>
  <c r="K33" i="172" s="1"/>
  <c r="K34" i="172" s="1"/>
  <c r="K35" i="172" s="1"/>
  <c r="K36" i="172" s="1"/>
  <c r="K37" i="172" s="1"/>
  <c r="K38" i="172" s="1"/>
  <c r="F19" i="172"/>
  <c r="G19" i="172" s="1"/>
  <c r="H19" i="172"/>
  <c r="D21" i="172"/>
  <c r="E21" i="172"/>
  <c r="F24" i="172"/>
  <c r="G24" i="172" s="1"/>
  <c r="H24" i="172"/>
  <c r="F25" i="172"/>
  <c r="G25" i="172" s="1"/>
  <c r="H25" i="172"/>
  <c r="D26" i="172"/>
  <c r="E26" i="172"/>
  <c r="F26" i="172"/>
  <c r="F29" i="172"/>
  <c r="G29" i="172" s="1"/>
  <c r="H29" i="172"/>
  <c r="F30" i="172"/>
  <c r="G30" i="172" s="1"/>
  <c r="H30" i="172"/>
  <c r="F31" i="172"/>
  <c r="G31" i="172" s="1"/>
  <c r="H31" i="172"/>
  <c r="D32" i="172"/>
  <c r="D36" i="172" s="1"/>
  <c r="D38" i="172" s="1"/>
  <c r="E32" i="172"/>
  <c r="E36" i="172" s="1"/>
  <c r="E38" i="172" s="1"/>
  <c r="F34" i="172"/>
  <c r="G34" i="172" s="1"/>
  <c r="H34" i="172"/>
  <c r="A14" i="171"/>
  <c r="A15" i="171" s="1"/>
  <c r="A16" i="171" s="1"/>
  <c r="A17" i="171" s="1"/>
  <c r="A18" i="171" s="1"/>
  <c r="A19" i="171" s="1"/>
  <c r="A20" i="171" s="1"/>
  <c r="A21" i="171" s="1"/>
  <c r="A22" i="171" s="1"/>
  <c r="A23" i="171" s="1"/>
  <c r="A24" i="171" s="1"/>
  <c r="A25" i="171" s="1"/>
  <c r="A26" i="171" s="1"/>
  <c r="A27" i="171" s="1"/>
  <c r="A28" i="171" s="1"/>
  <c r="A29" i="171" s="1"/>
  <c r="A30" i="171" s="1"/>
  <c r="A31" i="171" s="1"/>
  <c r="A32" i="171" s="1"/>
  <c r="A33" i="171" s="1"/>
  <c r="A34" i="171" s="1"/>
  <c r="A35" i="171" s="1"/>
  <c r="O14" i="171"/>
  <c r="O15" i="171"/>
  <c r="O16" i="171" s="1"/>
  <c r="O17" i="171" s="1"/>
  <c r="O18" i="171" s="1"/>
  <c r="O19" i="171" s="1"/>
  <c r="O20" i="171" s="1"/>
  <c r="O21" i="171" s="1"/>
  <c r="O22" i="171" s="1"/>
  <c r="O23" i="171" s="1"/>
  <c r="O24" i="171" s="1"/>
  <c r="O25" i="171" s="1"/>
  <c r="O26" i="171" s="1"/>
  <c r="O27" i="171" s="1"/>
  <c r="O28" i="171" s="1"/>
  <c r="O29" i="171" s="1"/>
  <c r="O30" i="171" s="1"/>
  <c r="O31" i="171" s="1"/>
  <c r="O32" i="171" s="1"/>
  <c r="O33" i="171" s="1"/>
  <c r="O34" i="171" s="1"/>
  <c r="O35" i="171" s="1"/>
  <c r="F18" i="171"/>
  <c r="G18" i="171"/>
  <c r="H18" i="171"/>
  <c r="I18" i="171"/>
  <c r="F23" i="171"/>
  <c r="G23" i="171"/>
  <c r="H23" i="171"/>
  <c r="I23" i="171"/>
  <c r="F29" i="171"/>
  <c r="G29" i="171"/>
  <c r="H29" i="171"/>
  <c r="I29" i="171"/>
  <c r="F33" i="171"/>
  <c r="G33" i="171"/>
  <c r="G35" i="171" s="1"/>
  <c r="H33" i="171"/>
  <c r="H35" i="171" s="1"/>
  <c r="I33" i="171"/>
  <c r="I35" i="171" l="1"/>
  <c r="F35" i="171"/>
  <c r="J18" i="173"/>
  <c r="I35" i="173"/>
  <c r="E35" i="173"/>
  <c r="F21" i="172"/>
  <c r="H33" i="173"/>
  <c r="H35" i="173" s="1"/>
  <c r="D33" i="173"/>
  <c r="H32" i="172"/>
  <c r="I25" i="172"/>
  <c r="K22" i="173" s="1"/>
  <c r="L22" i="173" s="1"/>
  <c r="H26" i="172"/>
  <c r="H36" i="172" s="1"/>
  <c r="I18" i="172"/>
  <c r="K15" i="173" s="1"/>
  <c r="D35" i="173"/>
  <c r="J23" i="173"/>
  <c r="F35" i="173"/>
  <c r="L15" i="173"/>
  <c r="I31" i="172"/>
  <c r="K28" i="173" s="1"/>
  <c r="I19" i="172"/>
  <c r="K16" i="173" s="1"/>
  <c r="M15" i="173"/>
  <c r="H21" i="172"/>
  <c r="J29" i="173"/>
  <c r="J33" i="173" s="1"/>
  <c r="J35" i="173" s="1"/>
  <c r="I30" i="172"/>
  <c r="K27" i="173" s="1"/>
  <c r="L27" i="173" s="1"/>
  <c r="I17" i="172"/>
  <c r="G21" i="172"/>
  <c r="I34" i="172"/>
  <c r="K31" i="173" s="1"/>
  <c r="I24" i="172"/>
  <c r="G26" i="172"/>
  <c r="I29" i="172"/>
  <c r="G32" i="172"/>
  <c r="F32" i="172"/>
  <c r="F36" i="172" s="1"/>
  <c r="F38" i="172" s="1"/>
  <c r="A17" i="170"/>
  <c r="A18" i="170" s="1"/>
  <c r="A19" i="170" s="1"/>
  <c r="A20" i="170" s="1"/>
  <c r="A21" i="170" s="1"/>
  <c r="A22" i="170" s="1"/>
  <c r="A23" i="170" s="1"/>
  <c r="A24" i="170" s="1"/>
  <c r="A25" i="170" s="1"/>
  <c r="A26" i="170" s="1"/>
  <c r="A27" i="170" s="1"/>
  <c r="A28" i="170" s="1"/>
  <c r="A29" i="170" s="1"/>
  <c r="A30" i="170" s="1"/>
  <c r="A31" i="170" s="1"/>
  <c r="A32" i="170" s="1"/>
  <c r="A33" i="170" s="1"/>
  <c r="A34" i="170" s="1"/>
  <c r="A35" i="170" s="1"/>
  <c r="A36" i="170" s="1"/>
  <c r="A37" i="170" s="1"/>
  <c r="A38" i="170" s="1"/>
  <c r="F17" i="170"/>
  <c r="G17" i="170" s="1"/>
  <c r="H17" i="170"/>
  <c r="K17" i="170"/>
  <c r="F18" i="170"/>
  <c r="G18" i="170" s="1"/>
  <c r="H18" i="170"/>
  <c r="K18" i="170"/>
  <c r="K19" i="170" s="1"/>
  <c r="K20" i="170" s="1"/>
  <c r="K21" i="170" s="1"/>
  <c r="K22" i="170" s="1"/>
  <c r="K23" i="170" s="1"/>
  <c r="K24" i="170" s="1"/>
  <c r="K25" i="170" s="1"/>
  <c r="K26" i="170" s="1"/>
  <c r="K27" i="170" s="1"/>
  <c r="K28" i="170" s="1"/>
  <c r="K29" i="170" s="1"/>
  <c r="K30" i="170" s="1"/>
  <c r="K31" i="170" s="1"/>
  <c r="K32" i="170" s="1"/>
  <c r="K33" i="170" s="1"/>
  <c r="K34" i="170" s="1"/>
  <c r="K35" i="170" s="1"/>
  <c r="K36" i="170" s="1"/>
  <c r="K37" i="170" s="1"/>
  <c r="K38" i="170" s="1"/>
  <c r="F19" i="170"/>
  <c r="G19" i="170" s="1"/>
  <c r="H19" i="170"/>
  <c r="D21" i="170"/>
  <c r="E21" i="170"/>
  <c r="F21" i="170"/>
  <c r="F24" i="170"/>
  <c r="G24" i="170" s="1"/>
  <c r="H24" i="170"/>
  <c r="F25" i="170"/>
  <c r="G25" i="170" s="1"/>
  <c r="H25" i="170"/>
  <c r="D26" i="170"/>
  <c r="E26" i="170"/>
  <c r="F29" i="170"/>
  <c r="G29" i="170" s="1"/>
  <c r="H29" i="170"/>
  <c r="F30" i="170"/>
  <c r="G30" i="170" s="1"/>
  <c r="H30" i="170"/>
  <c r="F31" i="170"/>
  <c r="G31" i="170" s="1"/>
  <c r="H31" i="170"/>
  <c r="D32" i="170"/>
  <c r="D36" i="170" s="1"/>
  <c r="D38" i="170" s="1"/>
  <c r="E32" i="170"/>
  <c r="E36" i="170" s="1"/>
  <c r="E38" i="170" s="1"/>
  <c r="F34" i="170"/>
  <c r="G34" i="170" s="1"/>
  <c r="H34" i="170"/>
  <c r="H38" i="172" l="1"/>
  <c r="F26" i="170"/>
  <c r="G36" i="172"/>
  <c r="G38" i="172" s="1"/>
  <c r="M22" i="173"/>
  <c r="H26" i="170"/>
  <c r="M28" i="173"/>
  <c r="L28" i="173"/>
  <c r="I32" i="172"/>
  <c r="K26" i="173"/>
  <c r="M27" i="173"/>
  <c r="M31" i="173"/>
  <c r="L31" i="173"/>
  <c r="I25" i="170"/>
  <c r="K22" i="171" s="1"/>
  <c r="I21" i="172"/>
  <c r="K14" i="173"/>
  <c r="I26" i="172"/>
  <c r="I36" i="172" s="1"/>
  <c r="I38" i="172" s="1"/>
  <c r="K21" i="173"/>
  <c r="M16" i="173"/>
  <c r="L16" i="173"/>
  <c r="H32" i="170"/>
  <c r="I34" i="170"/>
  <c r="K31" i="171" s="1"/>
  <c r="I30" i="170"/>
  <c r="K27" i="171" s="1"/>
  <c r="H21" i="170"/>
  <c r="I31" i="170"/>
  <c r="K28" i="171" s="1"/>
  <c r="I19" i="170"/>
  <c r="K16" i="171" s="1"/>
  <c r="I18" i="170"/>
  <c r="K15" i="171" s="1"/>
  <c r="I24" i="170"/>
  <c r="G26" i="170"/>
  <c r="I29" i="170"/>
  <c r="G32" i="170"/>
  <c r="I17" i="170"/>
  <c r="G21" i="170"/>
  <c r="F32" i="170"/>
  <c r="F36" i="170" s="1"/>
  <c r="F38" i="170" s="1"/>
  <c r="H36" i="170" l="1"/>
  <c r="G36" i="170"/>
  <c r="G38" i="170" s="1"/>
  <c r="H38" i="170"/>
  <c r="M14" i="173"/>
  <c r="M18" i="173" s="1"/>
  <c r="K18" i="173"/>
  <c r="L14" i="173"/>
  <c r="L18" i="173" s="1"/>
  <c r="M26" i="173"/>
  <c r="M29" i="173" s="1"/>
  <c r="L26" i="173"/>
  <c r="L29" i="173" s="1"/>
  <c r="K29" i="173"/>
  <c r="M21" i="173"/>
  <c r="M23" i="173" s="1"/>
  <c r="K23" i="173"/>
  <c r="L21" i="173"/>
  <c r="L23" i="173" s="1"/>
  <c r="L33" i="173" s="1"/>
  <c r="I26" i="170"/>
  <c r="K21" i="171"/>
  <c r="I21" i="170"/>
  <c r="K14" i="171"/>
  <c r="I32" i="170"/>
  <c r="K26" i="171"/>
  <c r="I36" i="170" l="1"/>
  <c r="I38" i="170" s="1"/>
  <c r="M33" i="173"/>
  <c r="K33" i="173"/>
  <c r="K35" i="173" s="1"/>
  <c r="L35" i="173"/>
  <c r="M35" i="173"/>
  <c r="K29" i="171"/>
  <c r="K18" i="171"/>
  <c r="K23" i="171"/>
  <c r="K33" i="171" l="1"/>
  <c r="K35" i="171"/>
  <c r="E27" i="171" l="1"/>
  <c r="E16" i="171"/>
  <c r="D22" i="171" l="1"/>
  <c r="D27" i="171"/>
  <c r="J27" i="171" s="1"/>
  <c r="D15" i="171"/>
  <c r="E15" i="171"/>
  <c r="E28" i="171"/>
  <c r="D28" i="171"/>
  <c r="J28" i="171" s="1"/>
  <c r="D16" i="171"/>
  <c r="J16" i="171" s="1"/>
  <c r="L16" i="171" l="1"/>
  <c r="M16" i="171"/>
  <c r="M28" i="171"/>
  <c r="L28" i="171"/>
  <c r="M27" i="171"/>
  <c r="L27" i="171"/>
  <c r="J15" i="171"/>
  <c r="E22" i="171"/>
  <c r="J22" i="171" s="1"/>
  <c r="L22" i="171" l="1"/>
  <c r="M22" i="171"/>
  <c r="M15" i="171"/>
  <c r="L15" i="171"/>
  <c r="E14" i="171" l="1"/>
  <c r="E18" i="171" s="1"/>
  <c r="D14" i="171"/>
  <c r="D31" i="171"/>
  <c r="E31" i="171"/>
  <c r="D21" i="171"/>
  <c r="E26" i="171"/>
  <c r="E29" i="171" s="1"/>
  <c r="J14" i="171" l="1"/>
  <c r="D18" i="171"/>
  <c r="D26" i="171"/>
  <c r="E21" i="171"/>
  <c r="E23" i="171" s="1"/>
  <c r="E33" i="171" s="1"/>
  <c r="E35" i="171" s="1"/>
  <c r="D23" i="171"/>
  <c r="J31" i="171"/>
  <c r="M31" i="171" l="1"/>
  <c r="L31" i="171"/>
  <c r="J26" i="171"/>
  <c r="D29" i="171"/>
  <c r="D33" i="171" s="1"/>
  <c r="D35" i="171" s="1"/>
  <c r="J21" i="171"/>
  <c r="J18" i="171"/>
  <c r="M14" i="171"/>
  <c r="M18" i="171" s="1"/>
  <c r="L14" i="171"/>
  <c r="L18" i="171" s="1"/>
  <c r="J23" i="171" l="1"/>
  <c r="M21" i="171"/>
  <c r="M23" i="171" s="1"/>
  <c r="L21" i="171"/>
  <c r="L23" i="171" s="1"/>
  <c r="J29" i="171"/>
  <c r="L26" i="171"/>
  <c r="L29" i="171" s="1"/>
  <c r="M26" i="171"/>
  <c r="M29" i="171" s="1"/>
  <c r="G246" i="168"/>
  <c r="G243" i="168"/>
  <c r="G234" i="168"/>
  <c r="G213" i="168"/>
  <c r="G210" i="168"/>
  <c r="G201" i="168"/>
  <c r="J193" i="168"/>
  <c r="J194" i="168" s="1"/>
  <c r="J195" i="168" s="1"/>
  <c r="J196" i="168" s="1"/>
  <c r="J197" i="168" s="1"/>
  <c r="J198" i="168" s="1"/>
  <c r="J199" i="168" s="1"/>
  <c r="J200" i="168" s="1"/>
  <c r="J201" i="168" s="1"/>
  <c r="J202" i="168" s="1"/>
  <c r="J203" i="168" s="1"/>
  <c r="J204" i="168" s="1"/>
  <c r="J205" i="168" s="1"/>
  <c r="J206" i="168" s="1"/>
  <c r="J207" i="168" s="1"/>
  <c r="J208" i="168" s="1"/>
  <c r="J209" i="168" s="1"/>
  <c r="J210" i="168" s="1"/>
  <c r="J211" i="168" s="1"/>
  <c r="J212" i="168" s="1"/>
  <c r="J213" i="168" s="1"/>
  <c r="J214" i="168" s="1"/>
  <c r="J215" i="168" s="1"/>
  <c r="J216" i="168" s="1"/>
  <c r="J217" i="168" s="1"/>
  <c r="J218" i="168" s="1"/>
  <c r="J219" i="168" s="1"/>
  <c r="J220" i="168" s="1"/>
  <c r="J221" i="168" s="1"/>
  <c r="J222" i="168" s="1"/>
  <c r="J223" i="168" s="1"/>
  <c r="J224" i="168" s="1"/>
  <c r="J225" i="168" s="1"/>
  <c r="J226" i="168" s="1"/>
  <c r="J227" i="168" s="1"/>
  <c r="J228" i="168" s="1"/>
  <c r="J229" i="168" s="1"/>
  <c r="J230" i="168" s="1"/>
  <c r="J231" i="168" s="1"/>
  <c r="J232" i="168" s="1"/>
  <c r="J233" i="168" s="1"/>
  <c r="J234" i="168" s="1"/>
  <c r="J235" i="168" s="1"/>
  <c r="J236" i="168" s="1"/>
  <c r="J237" i="168" s="1"/>
  <c r="J238" i="168" s="1"/>
  <c r="J239" i="168" s="1"/>
  <c r="J240" i="168" s="1"/>
  <c r="J241" i="168" s="1"/>
  <c r="J242" i="168" s="1"/>
  <c r="J243" i="168" s="1"/>
  <c r="J244" i="168" s="1"/>
  <c r="J245" i="168" s="1"/>
  <c r="J246" i="168" s="1"/>
  <c r="J247" i="168" s="1"/>
  <c r="J248" i="168" s="1"/>
  <c r="J249" i="168" s="1"/>
  <c r="J250" i="168" s="1"/>
  <c r="J251" i="168" s="1"/>
  <c r="J252" i="168" s="1"/>
  <c r="J253" i="168" s="1"/>
  <c r="J254" i="168" s="1"/>
  <c r="J255" i="168" s="1"/>
  <c r="A193" i="168"/>
  <c r="A194" i="168" s="1"/>
  <c r="A195" i="168" s="1"/>
  <c r="A196" i="168" s="1"/>
  <c r="A197" i="168" s="1"/>
  <c r="A198" i="168" s="1"/>
  <c r="A199" i="168" s="1"/>
  <c r="A200" i="168" s="1"/>
  <c r="A201" i="168" s="1"/>
  <c r="A202" i="168" s="1"/>
  <c r="A203" i="168" s="1"/>
  <c r="A204" i="168" s="1"/>
  <c r="A205" i="168" s="1"/>
  <c r="A206" i="168" s="1"/>
  <c r="A207" i="168" s="1"/>
  <c r="A208" i="168" s="1"/>
  <c r="A209" i="168" s="1"/>
  <c r="A210" i="168" s="1"/>
  <c r="A211" i="168" s="1"/>
  <c r="A212" i="168" s="1"/>
  <c r="A213" i="168" s="1"/>
  <c r="A214" i="168" s="1"/>
  <c r="A215" i="168" s="1"/>
  <c r="A216" i="168" s="1"/>
  <c r="A217" i="168" s="1"/>
  <c r="A218" i="168" s="1"/>
  <c r="A219" i="168" s="1"/>
  <c r="A220" i="168" s="1"/>
  <c r="A221" i="168" s="1"/>
  <c r="A222" i="168" s="1"/>
  <c r="A223" i="168" s="1"/>
  <c r="A224" i="168" s="1"/>
  <c r="A225" i="168" s="1"/>
  <c r="A226" i="168" s="1"/>
  <c r="A227" i="168" s="1"/>
  <c r="A228" i="168" s="1"/>
  <c r="A229" i="168" s="1"/>
  <c r="A230" i="168" s="1"/>
  <c r="A231" i="168" s="1"/>
  <c r="A232" i="168" s="1"/>
  <c r="A233" i="168" s="1"/>
  <c r="A234" i="168" s="1"/>
  <c r="A235" i="168" s="1"/>
  <c r="A236" i="168" s="1"/>
  <c r="A237" i="168" s="1"/>
  <c r="A238" i="168" s="1"/>
  <c r="A239" i="168" s="1"/>
  <c r="A240" i="168" s="1"/>
  <c r="A241" i="168" s="1"/>
  <c r="A242" i="168" s="1"/>
  <c r="A243" i="168" s="1"/>
  <c r="A244" i="168" s="1"/>
  <c r="A245" i="168" s="1"/>
  <c r="A246" i="168" s="1"/>
  <c r="A247" i="168" s="1"/>
  <c r="A248" i="168" s="1"/>
  <c r="A249" i="168" s="1"/>
  <c r="A250" i="168" s="1"/>
  <c r="A251" i="168" s="1"/>
  <c r="A252" i="168" s="1"/>
  <c r="A253" i="168" s="1"/>
  <c r="A254" i="168" s="1"/>
  <c r="A255" i="168" s="1"/>
  <c r="G168" i="168"/>
  <c r="J118" i="168"/>
  <c r="J119" i="168" s="1"/>
  <c r="J120" i="168" s="1"/>
  <c r="J121" i="168" s="1"/>
  <c r="J122" i="168" s="1"/>
  <c r="J123" i="168" s="1"/>
  <c r="J124" i="168" s="1"/>
  <c r="J125" i="168" s="1"/>
  <c r="J126" i="168" s="1"/>
  <c r="J127" i="168" s="1"/>
  <c r="J128" i="168" s="1"/>
  <c r="J129" i="168" s="1"/>
  <c r="J130" i="168" s="1"/>
  <c r="J131" i="168" s="1"/>
  <c r="J132" i="168" s="1"/>
  <c r="J133" i="168" s="1"/>
  <c r="J134" i="168" s="1"/>
  <c r="J135" i="168" s="1"/>
  <c r="J136" i="168" s="1"/>
  <c r="J137" i="168" s="1"/>
  <c r="J138" i="168" s="1"/>
  <c r="J139" i="168" s="1"/>
  <c r="J140" i="168" s="1"/>
  <c r="J141" i="168" s="1"/>
  <c r="J142" i="168" s="1"/>
  <c r="J143" i="168" s="1"/>
  <c r="J144" i="168" s="1"/>
  <c r="J145" i="168" s="1"/>
  <c r="J146" i="168" s="1"/>
  <c r="J147" i="168" s="1"/>
  <c r="J148" i="168" s="1"/>
  <c r="J149" i="168" s="1"/>
  <c r="J150" i="168" s="1"/>
  <c r="J151" i="168" s="1"/>
  <c r="J152" i="168" s="1"/>
  <c r="J153" i="168" s="1"/>
  <c r="J154" i="168" s="1"/>
  <c r="J155" i="168" s="1"/>
  <c r="J156" i="168" s="1"/>
  <c r="J157" i="168" s="1"/>
  <c r="J158" i="168" s="1"/>
  <c r="J159" i="168" s="1"/>
  <c r="J160" i="168" s="1"/>
  <c r="J161" i="168" s="1"/>
  <c r="J162" i="168" s="1"/>
  <c r="J163" i="168" s="1"/>
  <c r="J164" i="168" s="1"/>
  <c r="J165" i="168" s="1"/>
  <c r="J166" i="168" s="1"/>
  <c r="J167" i="168" s="1"/>
  <c r="J168" i="168" s="1"/>
  <c r="J169" i="168" s="1"/>
  <c r="J170" i="168" s="1"/>
  <c r="J171" i="168" s="1"/>
  <c r="J172" i="168" s="1"/>
  <c r="J173" i="168" s="1"/>
  <c r="J174" i="168" s="1"/>
  <c r="J175" i="168" s="1"/>
  <c r="J176" i="168" s="1"/>
  <c r="J177" i="168" s="1"/>
  <c r="J178" i="168" s="1"/>
  <c r="J179" i="168" s="1"/>
  <c r="J180" i="168" s="1"/>
  <c r="A118" i="168"/>
  <c r="A119" i="168" s="1"/>
  <c r="A120" i="168" s="1"/>
  <c r="A121" i="168" s="1"/>
  <c r="A122" i="168" s="1"/>
  <c r="A123" i="168" s="1"/>
  <c r="A124" i="168" s="1"/>
  <c r="A125" i="168" s="1"/>
  <c r="A126" i="168" s="1"/>
  <c r="A127" i="168" s="1"/>
  <c r="A128" i="168" s="1"/>
  <c r="A129" i="168" s="1"/>
  <c r="A130" i="168" s="1"/>
  <c r="A131" i="168" s="1"/>
  <c r="A132" i="168" s="1"/>
  <c r="A133" i="168" s="1"/>
  <c r="A134" i="168" s="1"/>
  <c r="A135" i="168" s="1"/>
  <c r="A136" i="168" s="1"/>
  <c r="A137" i="168" s="1"/>
  <c r="A138" i="168" s="1"/>
  <c r="A139" i="168" s="1"/>
  <c r="A140" i="168" s="1"/>
  <c r="A141" i="168" s="1"/>
  <c r="A142" i="168" s="1"/>
  <c r="A143" i="168" s="1"/>
  <c r="A144" i="168" s="1"/>
  <c r="A145" i="168" s="1"/>
  <c r="A146" i="168" s="1"/>
  <c r="A147" i="168" s="1"/>
  <c r="A148" i="168" s="1"/>
  <c r="A149" i="168" s="1"/>
  <c r="A150" i="168" s="1"/>
  <c r="A151" i="168" s="1"/>
  <c r="A152" i="168" s="1"/>
  <c r="A153" i="168" s="1"/>
  <c r="A154" i="168" s="1"/>
  <c r="A155" i="168" s="1"/>
  <c r="A156" i="168" s="1"/>
  <c r="A157" i="168" s="1"/>
  <c r="A158" i="168" s="1"/>
  <c r="A159" i="168" s="1"/>
  <c r="A160" i="168" s="1"/>
  <c r="A161" i="168" s="1"/>
  <c r="A162" i="168" s="1"/>
  <c r="A163" i="168" s="1"/>
  <c r="A164" i="168" s="1"/>
  <c r="A165" i="168" s="1"/>
  <c r="A166" i="168" s="1"/>
  <c r="A167" i="168" s="1"/>
  <c r="A168" i="168" s="1"/>
  <c r="A169" i="168" s="1"/>
  <c r="A170" i="168" s="1"/>
  <c r="A171" i="168" s="1"/>
  <c r="A172" i="168" s="1"/>
  <c r="A173" i="168" s="1"/>
  <c r="A174" i="168" s="1"/>
  <c r="A175" i="168" s="1"/>
  <c r="A176" i="168" s="1"/>
  <c r="A177" i="168" s="1"/>
  <c r="A178" i="168" s="1"/>
  <c r="A179" i="168" s="1"/>
  <c r="A180" i="168" s="1"/>
  <c r="E99" i="168"/>
  <c r="C98" i="168"/>
  <c r="E86" i="168"/>
  <c r="C85" i="168"/>
  <c r="A80" i="168"/>
  <c r="A81" i="168" s="1"/>
  <c r="A82" i="168" s="1"/>
  <c r="A83" i="168" s="1"/>
  <c r="A84" i="168" s="1"/>
  <c r="A85" i="168" s="1"/>
  <c r="A86" i="168" s="1"/>
  <c r="A87" i="168" s="1"/>
  <c r="A88" i="168" s="1"/>
  <c r="A89" i="168" s="1"/>
  <c r="A90" i="168" s="1"/>
  <c r="A91" i="168" s="1"/>
  <c r="A92" i="168" s="1"/>
  <c r="A93" i="168" s="1"/>
  <c r="A94" i="168" s="1"/>
  <c r="A95" i="168" s="1"/>
  <c r="A96" i="168" s="1"/>
  <c r="A97" i="168" s="1"/>
  <c r="A98" i="168" s="1"/>
  <c r="A99" i="168" s="1"/>
  <c r="A100" i="168" s="1"/>
  <c r="A101" i="168" s="1"/>
  <c r="A102" i="168" s="1"/>
  <c r="J79" i="168"/>
  <c r="J80" i="168" s="1"/>
  <c r="J81" i="168" s="1"/>
  <c r="J82" i="168" s="1"/>
  <c r="J83" i="168" s="1"/>
  <c r="J84" i="168" s="1"/>
  <c r="J85" i="168" s="1"/>
  <c r="J86" i="168" s="1"/>
  <c r="J87" i="168" s="1"/>
  <c r="J88" i="168" s="1"/>
  <c r="J89" i="168" s="1"/>
  <c r="J90" i="168" s="1"/>
  <c r="J91" i="168" s="1"/>
  <c r="J92" i="168" s="1"/>
  <c r="J93" i="168" s="1"/>
  <c r="J94" i="168" s="1"/>
  <c r="J95" i="168" s="1"/>
  <c r="J96" i="168" s="1"/>
  <c r="J97" i="168" s="1"/>
  <c r="J98" i="168" s="1"/>
  <c r="J99" i="168" s="1"/>
  <c r="J100" i="168" s="1"/>
  <c r="J101" i="168" s="1"/>
  <c r="J102" i="168" s="1"/>
  <c r="E62" i="168"/>
  <c r="C61" i="168"/>
  <c r="E49" i="168"/>
  <c r="C48" i="168"/>
  <c r="G36" i="168"/>
  <c r="G39" i="168" s="1"/>
  <c r="G32" i="168"/>
  <c r="E85" i="168" s="1"/>
  <c r="G25" i="168"/>
  <c r="G17" i="168"/>
  <c r="C97" i="168" s="1"/>
  <c r="A12" i="168"/>
  <c r="A13" i="168" s="1"/>
  <c r="A14" i="168" s="1"/>
  <c r="A15" i="168" s="1"/>
  <c r="A16" i="168" s="1"/>
  <c r="A17" i="168" s="1"/>
  <c r="A18" i="168" s="1"/>
  <c r="A19" i="168" s="1"/>
  <c r="A20" i="168" s="1"/>
  <c r="A21" i="168" s="1"/>
  <c r="A22" i="168" s="1"/>
  <c r="A23" i="168" s="1"/>
  <c r="A24" i="168" s="1"/>
  <c r="A25" i="168" s="1"/>
  <c r="A26" i="168" s="1"/>
  <c r="A27" i="168" s="1"/>
  <c r="A28" i="168" s="1"/>
  <c r="A29" i="168" s="1"/>
  <c r="A30" i="168" s="1"/>
  <c r="A31" i="168" s="1"/>
  <c r="A32" i="168" s="1"/>
  <c r="A33" i="168" s="1"/>
  <c r="A34" i="168" s="1"/>
  <c r="A35" i="168" s="1"/>
  <c r="A36" i="168" s="1"/>
  <c r="A37" i="168" s="1"/>
  <c r="A38" i="168" s="1"/>
  <c r="A39" i="168" s="1"/>
  <c r="A40" i="168" s="1"/>
  <c r="A41" i="168" s="1"/>
  <c r="A42" i="168" s="1"/>
  <c r="A43" i="168" s="1"/>
  <c r="A44" i="168" s="1"/>
  <c r="A45" i="168" s="1"/>
  <c r="A46" i="168" s="1"/>
  <c r="A47" i="168" s="1"/>
  <c r="A48" i="168" s="1"/>
  <c r="A49" i="168" s="1"/>
  <c r="A50" i="168" s="1"/>
  <c r="A51" i="168" s="1"/>
  <c r="A52" i="168" s="1"/>
  <c r="A53" i="168" s="1"/>
  <c r="A54" i="168" s="1"/>
  <c r="A55" i="168" s="1"/>
  <c r="A56" i="168" s="1"/>
  <c r="A57" i="168" s="1"/>
  <c r="A58" i="168" s="1"/>
  <c r="A59" i="168" s="1"/>
  <c r="A60" i="168" s="1"/>
  <c r="A61" i="168" s="1"/>
  <c r="A62" i="168" s="1"/>
  <c r="A63" i="168" s="1"/>
  <c r="A64" i="168" s="1"/>
  <c r="A65" i="168" s="1"/>
  <c r="J11" i="168"/>
  <c r="J12" i="168" s="1"/>
  <c r="J13" i="168" s="1"/>
  <c r="J14" i="168" s="1"/>
  <c r="J15" i="168" s="1"/>
  <c r="J16" i="168" s="1"/>
  <c r="J17" i="168" s="1"/>
  <c r="J18" i="168" s="1"/>
  <c r="J19" i="168" s="1"/>
  <c r="J20" i="168" s="1"/>
  <c r="J21" i="168" s="1"/>
  <c r="J22" i="168" s="1"/>
  <c r="J23" i="168" s="1"/>
  <c r="J24" i="168" s="1"/>
  <c r="J25" i="168" s="1"/>
  <c r="J26" i="168" s="1"/>
  <c r="J27" i="168" s="1"/>
  <c r="J28" i="168" s="1"/>
  <c r="J29" i="168" s="1"/>
  <c r="J30" i="168" s="1"/>
  <c r="J31" i="168" s="1"/>
  <c r="J32" i="168" s="1"/>
  <c r="J33" i="168" s="1"/>
  <c r="J34" i="168" s="1"/>
  <c r="J35" i="168" s="1"/>
  <c r="J36" i="168" s="1"/>
  <c r="J37" i="168" s="1"/>
  <c r="J38" i="168" s="1"/>
  <c r="J39" i="168" s="1"/>
  <c r="J40" i="168" s="1"/>
  <c r="J41" i="168" s="1"/>
  <c r="J42" i="168" s="1"/>
  <c r="J43" i="168" s="1"/>
  <c r="J44" i="168" s="1"/>
  <c r="J45" i="168" s="1"/>
  <c r="J46" i="168" s="1"/>
  <c r="J47" i="168" s="1"/>
  <c r="J48" i="168" s="1"/>
  <c r="J49" i="168" s="1"/>
  <c r="J50" i="168" s="1"/>
  <c r="J51" i="168" s="1"/>
  <c r="J52" i="168" s="1"/>
  <c r="J53" i="168" s="1"/>
  <c r="J54" i="168" s="1"/>
  <c r="J55" i="168" s="1"/>
  <c r="J56" i="168" s="1"/>
  <c r="J57" i="168" s="1"/>
  <c r="J58" i="168" s="1"/>
  <c r="J59" i="168" s="1"/>
  <c r="J60" i="168" s="1"/>
  <c r="J61" i="168" s="1"/>
  <c r="J62" i="168" s="1"/>
  <c r="J63" i="168" s="1"/>
  <c r="J64" i="168" s="1"/>
  <c r="J65" i="168" s="1"/>
  <c r="B5" i="168"/>
  <c r="B186" i="168" s="1"/>
  <c r="G27" i="168" l="1"/>
  <c r="L33" i="171"/>
  <c r="L35" i="171" s="1"/>
  <c r="M33" i="171"/>
  <c r="M35" i="171" s="1"/>
  <c r="J33" i="171"/>
  <c r="J35" i="171" s="1"/>
  <c r="E84" i="168"/>
  <c r="E47" i="168"/>
  <c r="C99" i="168"/>
  <c r="C100" i="168" s="1"/>
  <c r="C86" i="168"/>
  <c r="C62" i="168"/>
  <c r="C49" i="168"/>
  <c r="C47" i="168"/>
  <c r="E48" i="168"/>
  <c r="B111" i="168"/>
  <c r="C60" i="168"/>
  <c r="C84" i="168"/>
  <c r="B73" i="168"/>
  <c r="D98" i="168" l="1"/>
  <c r="G98" i="168" s="1"/>
  <c r="D97" i="168"/>
  <c r="G97" i="168"/>
  <c r="C87" i="168"/>
  <c r="D85" i="168" s="1"/>
  <c r="G85" i="168" s="1"/>
  <c r="C63" i="168"/>
  <c r="C50" i="168"/>
  <c r="D47" i="168"/>
  <c r="D99" i="168"/>
  <c r="G99" i="168" s="1"/>
  <c r="G102" i="168" s="1"/>
  <c r="G230" i="168" s="1"/>
  <c r="D84" i="168" l="1"/>
  <c r="D48" i="168"/>
  <c r="G48" i="168" s="1"/>
  <c r="D49" i="168"/>
  <c r="G49" i="168" s="1"/>
  <c r="D61" i="168"/>
  <c r="G61" i="168" s="1"/>
  <c r="D60" i="168"/>
  <c r="G100" i="168"/>
  <c r="G253" i="168" s="1"/>
  <c r="D50" i="168"/>
  <c r="G47" i="168"/>
  <c r="G50" i="168" s="1"/>
  <c r="G145" i="168" s="1"/>
  <c r="G84" i="168"/>
  <c r="D100" i="168"/>
  <c r="G242" i="168"/>
  <c r="G60" i="168"/>
  <c r="D62" i="168"/>
  <c r="G62" i="168" s="1"/>
  <c r="G65" i="168" s="1"/>
  <c r="G155" i="168" s="1"/>
  <c r="D86" i="168"/>
  <c r="G52" i="168" l="1"/>
  <c r="G122" i="168" s="1"/>
  <c r="G86" i="168"/>
  <c r="G89" i="168" s="1"/>
  <c r="G197" i="168" s="1"/>
  <c r="D87" i="168"/>
  <c r="G63" i="168"/>
  <c r="G178" i="168" s="1"/>
  <c r="G209" i="168"/>
  <c r="G134" i="168"/>
  <c r="D63" i="168"/>
  <c r="G167" i="168"/>
  <c r="G87" i="168"/>
  <c r="G220" i="168" s="1"/>
  <c r="C29" i="113" l="1"/>
  <c r="G25" i="82"/>
  <c r="J14" i="167" l="1"/>
  <c r="J15" i="167" s="1"/>
  <c r="J16" i="167" s="1"/>
  <c r="J17" i="167" s="1"/>
  <c r="J18" i="167" s="1"/>
  <c r="J19" i="167" s="1"/>
  <c r="J20" i="167" s="1"/>
  <c r="J21" i="167" s="1"/>
  <c r="J22" i="167" s="1"/>
  <c r="J23" i="167" s="1"/>
  <c r="J24" i="167" s="1"/>
  <c r="J25" i="167" s="1"/>
  <c r="A14" i="167"/>
  <c r="A15" i="167" s="1"/>
  <c r="A16" i="167" s="1"/>
  <c r="A17" i="167" s="1"/>
  <c r="A18" i="167" s="1"/>
  <c r="A19" i="167" s="1"/>
  <c r="A20" i="167" s="1"/>
  <c r="A21" i="167" s="1"/>
  <c r="A22" i="167" s="1"/>
  <c r="A23" i="167" s="1"/>
  <c r="A24" i="167" s="1"/>
  <c r="A25" i="167" s="1"/>
  <c r="G13" i="167"/>
  <c r="F13" i="167"/>
  <c r="F14" i="167" s="1"/>
  <c r="G14" i="167" s="1"/>
  <c r="A164" i="166"/>
  <c r="A165" i="166" s="1"/>
  <c r="A166" i="166" s="1"/>
  <c r="A167" i="166" s="1"/>
  <c r="A168" i="166" s="1"/>
  <c r="A169" i="166" s="1"/>
  <c r="A170" i="166" s="1"/>
  <c r="A171" i="166" s="1"/>
  <c r="A172" i="166" s="1"/>
  <c r="A173" i="166" s="1"/>
  <c r="A174" i="166" s="1"/>
  <c r="A175" i="166" s="1"/>
  <c r="A176" i="166" s="1"/>
  <c r="A177" i="166" s="1"/>
  <c r="A178" i="166" s="1"/>
  <c r="A179" i="166" s="1"/>
  <c r="A180" i="166" s="1"/>
  <c r="A181" i="166" s="1"/>
  <c r="A182" i="166" s="1"/>
  <c r="A183" i="166" s="1"/>
  <c r="A184" i="166" s="1"/>
  <c r="A185" i="166" s="1"/>
  <c r="A186" i="166" s="1"/>
  <c r="A187" i="166" s="1"/>
  <c r="H163" i="166"/>
  <c r="H164" i="166" s="1"/>
  <c r="H165" i="166" s="1"/>
  <c r="H166" i="166" s="1"/>
  <c r="H167" i="166" s="1"/>
  <c r="H168" i="166" s="1"/>
  <c r="H169" i="166" s="1"/>
  <c r="H170" i="166" s="1"/>
  <c r="H171" i="166" s="1"/>
  <c r="H172" i="166" s="1"/>
  <c r="H173" i="166" s="1"/>
  <c r="H174" i="166" s="1"/>
  <c r="H175" i="166" s="1"/>
  <c r="H176" i="166" s="1"/>
  <c r="H177" i="166" s="1"/>
  <c r="H178" i="166" s="1"/>
  <c r="H179" i="166" s="1"/>
  <c r="H180" i="166" s="1"/>
  <c r="H181" i="166" s="1"/>
  <c r="H182" i="166" s="1"/>
  <c r="H183" i="166" s="1"/>
  <c r="H184" i="166" s="1"/>
  <c r="H185" i="166" s="1"/>
  <c r="H186" i="166" s="1"/>
  <c r="H187" i="166" s="1"/>
  <c r="B157" i="166"/>
  <c r="E144" i="166"/>
  <c r="E133" i="166"/>
  <c r="E119" i="166"/>
  <c r="A111" i="166"/>
  <c r="A112" i="166" s="1"/>
  <c r="A113" i="166" s="1"/>
  <c r="A114" i="166" s="1"/>
  <c r="A115" i="166" s="1"/>
  <c r="A116" i="166" s="1"/>
  <c r="A117" i="166" s="1"/>
  <c r="A118" i="166" s="1"/>
  <c r="A119" i="166" s="1"/>
  <c r="A120" i="166" s="1"/>
  <c r="A121" i="166" s="1"/>
  <c r="A122" i="166" s="1"/>
  <c r="A123" i="166" s="1"/>
  <c r="A124" i="166" s="1"/>
  <c r="A125" i="166" s="1"/>
  <c r="A126" i="166" s="1"/>
  <c r="A127" i="166" s="1"/>
  <c r="A128" i="166" s="1"/>
  <c r="A129" i="166" s="1"/>
  <c r="A130" i="166" s="1"/>
  <c r="A131" i="166" s="1"/>
  <c r="A132" i="166" s="1"/>
  <c r="A133" i="166" s="1"/>
  <c r="A134" i="166" s="1"/>
  <c r="A135" i="166" s="1"/>
  <c r="A136" i="166" s="1"/>
  <c r="A137" i="166" s="1"/>
  <c r="A138" i="166" s="1"/>
  <c r="A139" i="166" s="1"/>
  <c r="A140" i="166" s="1"/>
  <c r="A141" i="166" s="1"/>
  <c r="A142" i="166" s="1"/>
  <c r="A143" i="166" s="1"/>
  <c r="A144" i="166" s="1"/>
  <c r="A145" i="166" s="1"/>
  <c r="A146" i="166" s="1"/>
  <c r="A147" i="166" s="1"/>
  <c r="A148" i="166" s="1"/>
  <c r="H110" i="166"/>
  <c r="H111" i="166" s="1"/>
  <c r="H112" i="166" s="1"/>
  <c r="H113" i="166" s="1"/>
  <c r="H114" i="166" s="1"/>
  <c r="H115" i="166" s="1"/>
  <c r="H116" i="166" s="1"/>
  <c r="H117" i="166" s="1"/>
  <c r="H118" i="166" s="1"/>
  <c r="H119" i="166" s="1"/>
  <c r="H120" i="166" s="1"/>
  <c r="H121" i="166" s="1"/>
  <c r="H122" i="166" s="1"/>
  <c r="H123" i="166" s="1"/>
  <c r="H124" i="166" s="1"/>
  <c r="H125" i="166" s="1"/>
  <c r="H126" i="166" s="1"/>
  <c r="H127" i="166" s="1"/>
  <c r="H128" i="166" s="1"/>
  <c r="H129" i="166" s="1"/>
  <c r="H130" i="166" s="1"/>
  <c r="H131" i="166" s="1"/>
  <c r="H132" i="166" s="1"/>
  <c r="H133" i="166" s="1"/>
  <c r="H134" i="166" s="1"/>
  <c r="H135" i="166" s="1"/>
  <c r="H136" i="166" s="1"/>
  <c r="H137" i="166" s="1"/>
  <c r="H138" i="166" s="1"/>
  <c r="H139" i="166" s="1"/>
  <c r="H140" i="166" s="1"/>
  <c r="H141" i="166" s="1"/>
  <c r="H142" i="166" s="1"/>
  <c r="H143" i="166" s="1"/>
  <c r="H144" i="166" s="1"/>
  <c r="H145" i="166" s="1"/>
  <c r="H146" i="166" s="1"/>
  <c r="H147" i="166" s="1"/>
  <c r="H148" i="166" s="1"/>
  <c r="B104" i="166"/>
  <c r="A56" i="166"/>
  <c r="A57" i="166" s="1"/>
  <c r="A58" i="166" s="1"/>
  <c r="A59" i="166" s="1"/>
  <c r="A60" i="166" s="1"/>
  <c r="A61" i="166" s="1"/>
  <c r="A62" i="166" s="1"/>
  <c r="A63" i="166" s="1"/>
  <c r="A64" i="166" s="1"/>
  <c r="A65" i="166" s="1"/>
  <c r="A66" i="166" s="1"/>
  <c r="A67" i="166" s="1"/>
  <c r="A68" i="166" s="1"/>
  <c r="A69" i="166" s="1"/>
  <c r="A70" i="166" s="1"/>
  <c r="A71" i="166" s="1"/>
  <c r="A72" i="166" s="1"/>
  <c r="A73" i="166" s="1"/>
  <c r="A74" i="166" s="1"/>
  <c r="A75" i="166" s="1"/>
  <c r="A76" i="166" s="1"/>
  <c r="A77" i="166" s="1"/>
  <c r="A78" i="166" s="1"/>
  <c r="A79" i="166" s="1"/>
  <c r="A80" i="166" s="1"/>
  <c r="A81" i="166" s="1"/>
  <c r="A82" i="166" s="1"/>
  <c r="A83" i="166" s="1"/>
  <c r="A84" i="166" s="1"/>
  <c r="A85" i="166" s="1"/>
  <c r="A86" i="166" s="1"/>
  <c r="A87" i="166" s="1"/>
  <c r="A88" i="166" s="1"/>
  <c r="A89" i="166" s="1"/>
  <c r="A90" i="166" s="1"/>
  <c r="A91" i="166" s="1"/>
  <c r="A92" i="166" s="1"/>
  <c r="A93" i="166" s="1"/>
  <c r="H55" i="166"/>
  <c r="H56" i="166" s="1"/>
  <c r="H57" i="166" s="1"/>
  <c r="H58" i="166" s="1"/>
  <c r="H59" i="166" s="1"/>
  <c r="H60" i="166" s="1"/>
  <c r="H61" i="166" s="1"/>
  <c r="H62" i="166" s="1"/>
  <c r="H63" i="166" s="1"/>
  <c r="H64" i="166" s="1"/>
  <c r="H65" i="166" s="1"/>
  <c r="H66" i="166" s="1"/>
  <c r="H67" i="166" s="1"/>
  <c r="H68" i="166" s="1"/>
  <c r="H69" i="166" s="1"/>
  <c r="H70" i="166" s="1"/>
  <c r="H71" i="166" s="1"/>
  <c r="H72" i="166" s="1"/>
  <c r="H73" i="166" s="1"/>
  <c r="H74" i="166" s="1"/>
  <c r="H75" i="166" s="1"/>
  <c r="H76" i="166" s="1"/>
  <c r="H77" i="166" s="1"/>
  <c r="H78" i="166" s="1"/>
  <c r="H79" i="166" s="1"/>
  <c r="H80" i="166" s="1"/>
  <c r="H81" i="166" s="1"/>
  <c r="H82" i="166" s="1"/>
  <c r="H83" i="166" s="1"/>
  <c r="H84" i="166" s="1"/>
  <c r="H85" i="166" s="1"/>
  <c r="H86" i="166" s="1"/>
  <c r="H87" i="166" s="1"/>
  <c r="H88" i="166" s="1"/>
  <c r="H89" i="166" s="1"/>
  <c r="H90" i="166" s="1"/>
  <c r="H91" i="166" s="1"/>
  <c r="H92" i="166" s="1"/>
  <c r="H93" i="166" s="1"/>
  <c r="B49" i="166"/>
  <c r="E38" i="166"/>
  <c r="E37" i="166"/>
  <c r="A12" i="166"/>
  <c r="A13" i="166" s="1"/>
  <c r="A14" i="166" s="1"/>
  <c r="A15" i="166" s="1"/>
  <c r="A16" i="166" s="1"/>
  <c r="A17" i="166" s="1"/>
  <c r="A18" i="166" s="1"/>
  <c r="A19" i="166" s="1"/>
  <c r="A20" i="166" s="1"/>
  <c r="A21" i="166" s="1"/>
  <c r="A22" i="166" s="1"/>
  <c r="A23" i="166" s="1"/>
  <c r="A24" i="166" s="1"/>
  <c r="A25" i="166" s="1"/>
  <c r="A26" i="166" s="1"/>
  <c r="A27" i="166" s="1"/>
  <c r="A28" i="166" s="1"/>
  <c r="A29" i="166" s="1"/>
  <c r="A30" i="166" s="1"/>
  <c r="A31" i="166" s="1"/>
  <c r="A32" i="166" s="1"/>
  <c r="A33" i="166" s="1"/>
  <c r="A34" i="166" s="1"/>
  <c r="A35" i="166" s="1"/>
  <c r="A36" i="166" s="1"/>
  <c r="A37" i="166" s="1"/>
  <c r="A38" i="166" s="1"/>
  <c r="A39" i="166" s="1"/>
  <c r="A40" i="166" s="1"/>
  <c r="H11" i="166"/>
  <c r="H12" i="166" s="1"/>
  <c r="H13" i="166" s="1"/>
  <c r="H14" i="166" s="1"/>
  <c r="H15" i="166" s="1"/>
  <c r="H16" i="166" s="1"/>
  <c r="H17" i="166" s="1"/>
  <c r="H18" i="166" s="1"/>
  <c r="H19" i="166" s="1"/>
  <c r="H20" i="166" s="1"/>
  <c r="H21" i="166" s="1"/>
  <c r="H22" i="166" s="1"/>
  <c r="H23" i="166" s="1"/>
  <c r="H24" i="166" s="1"/>
  <c r="H25" i="166" s="1"/>
  <c r="H26" i="166" s="1"/>
  <c r="H27" i="166" s="1"/>
  <c r="H28" i="166" s="1"/>
  <c r="H29" i="166" s="1"/>
  <c r="H30" i="166" s="1"/>
  <c r="H31" i="166" s="1"/>
  <c r="H32" i="166" s="1"/>
  <c r="H33" i="166" s="1"/>
  <c r="H34" i="166" s="1"/>
  <c r="H35" i="166" s="1"/>
  <c r="H36" i="166" s="1"/>
  <c r="H37" i="166" s="1"/>
  <c r="H38" i="166" s="1"/>
  <c r="H39" i="166" s="1"/>
  <c r="H40" i="166" s="1"/>
  <c r="F15" i="167" l="1"/>
  <c r="G15" i="167" l="1"/>
  <c r="F16" i="167"/>
  <c r="G27" i="158"/>
  <c r="G16" i="167" l="1"/>
  <c r="F17" i="167"/>
  <c r="G17" i="167" l="1"/>
  <c r="F18" i="167"/>
  <c r="G18" i="167" l="1"/>
  <c r="F19" i="167"/>
  <c r="G19" i="167" l="1"/>
  <c r="F20" i="167"/>
  <c r="G33" i="163"/>
  <c r="G20" i="167" l="1"/>
  <c r="F21" i="167"/>
  <c r="G28" i="163"/>
  <c r="G21" i="167" l="1"/>
  <c r="F22" i="167"/>
  <c r="F34" i="163"/>
  <c r="F33" i="163"/>
  <c r="F32" i="163"/>
  <c r="F31" i="163"/>
  <c r="F30" i="163"/>
  <c r="F29" i="163"/>
  <c r="F28" i="163"/>
  <c r="F27" i="163"/>
  <c r="F26" i="163"/>
  <c r="F25" i="163"/>
  <c r="F24" i="163"/>
  <c r="G22" i="167" l="1"/>
  <c r="F23" i="167"/>
  <c r="A12" i="86"/>
  <c r="A13" i="86" s="1"/>
  <c r="A14" i="86" s="1"/>
  <c r="A15" i="86" s="1"/>
  <c r="A16" i="86" s="1"/>
  <c r="A17" i="86" s="1"/>
  <c r="A18" i="86" s="1"/>
  <c r="A19" i="86" s="1"/>
  <c r="A20" i="86" s="1"/>
  <c r="A21" i="86" s="1"/>
  <c r="A22" i="86" s="1"/>
  <c r="A23" i="86" s="1"/>
  <c r="A24" i="86" s="1"/>
  <c r="A25" i="86" s="1"/>
  <c r="A26" i="86" s="1"/>
  <c r="A27" i="86" s="1"/>
  <c r="A28" i="86" s="1"/>
  <c r="A29" i="86" s="1"/>
  <c r="A30" i="86" s="1"/>
  <c r="A31" i="86" s="1"/>
  <c r="A32" i="86" s="1"/>
  <c r="A33" i="86" s="1"/>
  <c r="A34" i="86" s="1"/>
  <c r="A35" i="86" s="1"/>
  <c r="A36" i="86" s="1"/>
  <c r="A37" i="86" s="1"/>
  <c r="A38" i="86" s="1"/>
  <c r="A39" i="86" s="1"/>
  <c r="A40" i="86" s="1"/>
  <c r="A41" i="86" s="1"/>
  <c r="A42" i="86" s="1"/>
  <c r="A43" i="86" s="1"/>
  <c r="A44" i="86" s="1"/>
  <c r="A45" i="86" s="1"/>
  <c r="A46" i="86" s="1"/>
  <c r="A47" i="86" s="1"/>
  <c r="A48" i="86" s="1"/>
  <c r="A49" i="86" s="1"/>
  <c r="A50" i="86" s="1"/>
  <c r="A51" i="86" s="1"/>
  <c r="A52" i="86" s="1"/>
  <c r="A53" i="86" s="1"/>
  <c r="G24" i="140"/>
  <c r="G25" i="140"/>
  <c r="G26" i="140"/>
  <c r="G27" i="140"/>
  <c r="G23" i="140"/>
  <c r="G23" i="167" l="1"/>
  <c r="F24" i="167"/>
  <c r="Q10" i="163"/>
  <c r="Q11" i="163" s="1"/>
  <c r="Q12" i="163" s="1"/>
  <c r="Q13" i="163" s="1"/>
  <c r="Q14" i="163" s="1"/>
  <c r="Q15" i="163" s="1"/>
  <c r="Q16" i="163" s="1"/>
  <c r="Q17" i="163" s="1"/>
  <c r="Q18" i="163" s="1"/>
  <c r="Q19" i="163" s="1"/>
  <c r="Q20" i="163" s="1"/>
  <c r="Q21" i="163" s="1"/>
  <c r="Q22" i="163" s="1"/>
  <c r="Q23" i="163" s="1"/>
  <c r="Q24" i="163" s="1"/>
  <c r="Q25" i="163" s="1"/>
  <c r="Q26" i="163" s="1"/>
  <c r="Q27" i="163" s="1"/>
  <c r="Q28" i="163" s="1"/>
  <c r="Q29" i="163" s="1"/>
  <c r="Q30" i="163" s="1"/>
  <c r="Q31" i="163" s="1"/>
  <c r="Q32" i="163" s="1"/>
  <c r="Q33" i="163" s="1"/>
  <c r="Q34" i="163" s="1"/>
  <c r="Q35" i="163" s="1"/>
  <c r="A11" i="163"/>
  <c r="A12" i="163" s="1"/>
  <c r="A13" i="163" s="1"/>
  <c r="A14" i="163" s="1"/>
  <c r="A15" i="163" s="1"/>
  <c r="A16" i="163" s="1"/>
  <c r="A17" i="163" s="1"/>
  <c r="A18" i="163" s="1"/>
  <c r="A19" i="163" s="1"/>
  <c r="A20" i="163" s="1"/>
  <c r="A21" i="163" s="1"/>
  <c r="A22" i="163" s="1"/>
  <c r="A23" i="163" s="1"/>
  <c r="A24" i="163" s="1"/>
  <c r="A25" i="163" s="1"/>
  <c r="A26" i="163" s="1"/>
  <c r="A27" i="163" s="1"/>
  <c r="A28" i="163" s="1"/>
  <c r="A29" i="163" s="1"/>
  <c r="A30" i="163" s="1"/>
  <c r="A31" i="163" s="1"/>
  <c r="A32" i="163" s="1"/>
  <c r="A33" i="163" s="1"/>
  <c r="A34" i="163" s="1"/>
  <c r="A35" i="163" s="1"/>
  <c r="C23" i="163"/>
  <c r="C31" i="163" s="1"/>
  <c r="I28" i="163"/>
  <c r="J28" i="163"/>
  <c r="G29" i="163"/>
  <c r="I29" i="163"/>
  <c r="J29" i="163"/>
  <c r="G30" i="163"/>
  <c r="I30" i="163"/>
  <c r="J30" i="163"/>
  <c r="G31" i="163"/>
  <c r="I31" i="163"/>
  <c r="J31" i="163"/>
  <c r="G32" i="163"/>
  <c r="I32" i="163"/>
  <c r="J32" i="163"/>
  <c r="I33" i="163"/>
  <c r="J33" i="163"/>
  <c r="G34" i="163"/>
  <c r="I34" i="163"/>
  <c r="J34" i="163"/>
  <c r="E35" i="163"/>
  <c r="G24" i="167" l="1"/>
  <c r="F25" i="167"/>
  <c r="G25" i="167" s="1"/>
  <c r="J35" i="163"/>
  <c r="C33" i="163"/>
  <c r="C25" i="163"/>
  <c r="C27" i="163"/>
  <c r="C30" i="163"/>
  <c r="C34" i="163"/>
  <c r="C29" i="163"/>
  <c r="C32" i="163"/>
  <c r="C28" i="163"/>
  <c r="C26" i="163"/>
  <c r="C24" i="163"/>
  <c r="G35" i="140" l="1"/>
  <c r="D11" i="86"/>
  <c r="D12" i="86"/>
  <c r="D13" i="86"/>
  <c r="D14" i="86"/>
  <c r="D15" i="86"/>
  <c r="D16" i="86"/>
  <c r="D18" i="86"/>
  <c r="D19" i="86"/>
  <c r="D20" i="86"/>
  <c r="D21" i="86"/>
  <c r="D22" i="86"/>
  <c r="D23" i="86"/>
  <c r="D24" i="86"/>
  <c r="D25" i="86"/>
  <c r="D26" i="86"/>
  <c r="D27" i="86"/>
  <c r="D28" i="86"/>
  <c r="D29" i="86"/>
  <c r="D30" i="86"/>
  <c r="D31" i="86"/>
  <c r="D32" i="86"/>
  <c r="D33" i="86"/>
  <c r="D35" i="86"/>
  <c r="D36" i="86"/>
  <c r="D37" i="86"/>
  <c r="D38" i="86"/>
  <c r="D39" i="86"/>
  <c r="D17" i="86"/>
  <c r="D34" i="86"/>
  <c r="D40" i="86"/>
  <c r="G29" i="140" l="1"/>
  <c r="G28" i="140"/>
  <c r="G31" i="140"/>
  <c r="G32" i="140"/>
  <c r="G33" i="140"/>
  <c r="G34" i="140"/>
  <c r="G30" i="140"/>
  <c r="D42" i="86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E34" i="40"/>
  <c r="E27" i="141" l="1"/>
  <c r="E26" i="141"/>
  <c r="E25" i="141"/>
  <c r="E24" i="141"/>
  <c r="E23" i="141"/>
  <c r="E22" i="141"/>
  <c r="E21" i="141"/>
  <c r="E20" i="141"/>
  <c r="E19" i="141"/>
  <c r="E18" i="141"/>
  <c r="E17" i="141"/>
  <c r="E16" i="141"/>
  <c r="E21" i="42" l="1"/>
  <c r="E18" i="42"/>
  <c r="E36" i="42"/>
  <c r="E16" i="42" s="1"/>
  <c r="E12" i="42"/>
  <c r="E11" i="42"/>
  <c r="E15" i="41"/>
  <c r="E38" i="42" l="1"/>
  <c r="E17" i="42" s="1"/>
  <c r="F23" i="140" l="1"/>
  <c r="D26" i="42" l="1"/>
  <c r="I13" i="152" l="1"/>
  <c r="I14" i="152"/>
  <c r="I15" i="152"/>
  <c r="I21" i="152"/>
  <c r="I28" i="152"/>
  <c r="V10" i="79" l="1"/>
  <c r="D44" i="86" l="1"/>
  <c r="C28" i="4" l="1"/>
  <c r="V30" i="79" l="1"/>
  <c r="V29" i="79"/>
  <c r="V32" i="79" s="1"/>
  <c r="E21" i="77" s="1"/>
  <c r="C31" i="113" l="1"/>
  <c r="C33" i="113" s="1"/>
  <c r="C55" i="84"/>
  <c r="E33" i="40" l="1"/>
  <c r="E25" i="40"/>
  <c r="E29" i="40"/>
  <c r="E32" i="40"/>
  <c r="E49" i="42"/>
  <c r="E24" i="42" s="1"/>
  <c r="E47" i="42"/>
  <c r="E22" i="42" s="1"/>
  <c r="E33" i="42"/>
  <c r="E14" i="42" s="1"/>
  <c r="E19" i="41" l="1"/>
  <c r="E11" i="41"/>
  <c r="B25" i="71" l="1"/>
  <c r="B14" i="71"/>
  <c r="B13" i="71"/>
  <c r="B5" i="59"/>
  <c r="B5" i="63" s="1"/>
  <c r="B4" i="42"/>
  <c r="B5" i="135"/>
  <c r="B5" i="36"/>
  <c r="B26" i="30"/>
  <c r="B15" i="30"/>
  <c r="B14" i="30"/>
  <c r="B5" i="30"/>
  <c r="B17" i="27"/>
  <c r="B13" i="27"/>
  <c r="B5" i="27"/>
  <c r="B5" i="26"/>
  <c r="B16" i="26"/>
  <c r="B14" i="26"/>
  <c r="B16" i="25"/>
  <c r="B14" i="25"/>
  <c r="B5" i="25"/>
  <c r="B17" i="14"/>
  <c r="B13" i="14"/>
  <c r="B5" i="14"/>
  <c r="B16" i="13"/>
  <c r="B14" i="13"/>
  <c r="B5" i="13"/>
  <c r="B16" i="3"/>
  <c r="B14" i="3"/>
  <c r="B5" i="3"/>
  <c r="B27" i="12"/>
  <c r="B16" i="12"/>
  <c r="B15" i="12"/>
  <c r="B5" i="12"/>
  <c r="B26" i="9"/>
  <c r="B15" i="9"/>
  <c r="B14" i="9"/>
  <c r="B5" i="9"/>
  <c r="B17" i="8"/>
  <c r="B15" i="8"/>
  <c r="B5" i="8"/>
  <c r="B26" i="7"/>
  <c r="B15" i="7"/>
  <c r="B14" i="7"/>
  <c r="B5" i="7"/>
  <c r="B26" i="6"/>
  <c r="B15" i="6"/>
  <c r="B14" i="6"/>
  <c r="B5" i="6"/>
  <c r="B26" i="5"/>
  <c r="B15" i="5"/>
  <c r="B14" i="5"/>
  <c r="B5" i="5"/>
  <c r="B5" i="65" l="1"/>
  <c r="B5" i="70"/>
  <c r="B5" i="71" s="1"/>
  <c r="B5" i="64"/>
  <c r="E27" i="40" l="1"/>
  <c r="E28" i="40"/>
  <c r="G132" i="150" l="1"/>
  <c r="H39" i="117" l="1"/>
  <c r="C15" i="154"/>
  <c r="E31" i="40"/>
  <c r="E30" i="40"/>
  <c r="E26" i="40"/>
  <c r="E15" i="166" s="1"/>
  <c r="E24" i="40"/>
  <c r="E44" i="42"/>
  <c r="E19" i="42" s="1"/>
  <c r="F16" i="42"/>
  <c r="F24" i="42"/>
  <c r="F23" i="42"/>
  <c r="F21" i="42"/>
  <c r="F20" i="42"/>
  <c r="F18" i="42"/>
  <c r="F17" i="42"/>
  <c r="F15" i="42"/>
  <c r="F13" i="42"/>
  <c r="F12" i="42"/>
  <c r="A12" i="42"/>
  <c r="H11" i="42"/>
  <c r="F11" i="42"/>
  <c r="A13" i="42" l="1"/>
  <c r="H12" i="42"/>
  <c r="F19" i="42"/>
  <c r="E51" i="42"/>
  <c r="F22" i="42"/>
  <c r="E26" i="42"/>
  <c r="F14" i="42"/>
  <c r="A14" i="42" l="1"/>
  <c r="H13" i="42"/>
  <c r="F26" i="42"/>
  <c r="A15" i="42" l="1"/>
  <c r="H14" i="42"/>
  <c r="A16" i="42" l="1"/>
  <c r="H15" i="42"/>
  <c r="E18" i="40"/>
  <c r="E16" i="40"/>
  <c r="E15" i="40"/>
  <c r="E14" i="40"/>
  <c r="H16" i="42" l="1"/>
  <c r="A17" i="42"/>
  <c r="F16" i="141"/>
  <c r="B4" i="141"/>
  <c r="I10" i="141"/>
  <c r="I11" i="141" s="1"/>
  <c r="I12" i="141" s="1"/>
  <c r="I13" i="141" s="1"/>
  <c r="I14" i="141" s="1"/>
  <c r="I15" i="141" s="1"/>
  <c r="I16" i="141" s="1"/>
  <c r="I17" i="141" s="1"/>
  <c r="I18" i="141" s="1"/>
  <c r="I19" i="141" s="1"/>
  <c r="I20" i="141" s="1"/>
  <c r="I21" i="141" s="1"/>
  <c r="I22" i="141" s="1"/>
  <c r="I23" i="141" s="1"/>
  <c r="I24" i="141" s="1"/>
  <c r="I25" i="141" s="1"/>
  <c r="I26" i="141" s="1"/>
  <c r="I27" i="141" s="1"/>
  <c r="I28" i="141" s="1"/>
  <c r="A11" i="141"/>
  <c r="A12" i="141"/>
  <c r="A13" i="141" s="1"/>
  <c r="A14" i="141" s="1"/>
  <c r="A15" i="141" s="1"/>
  <c r="A16" i="141" s="1"/>
  <c r="A17" i="141" s="1"/>
  <c r="A18" i="141" s="1"/>
  <c r="A19" i="141" s="1"/>
  <c r="A20" i="141" s="1"/>
  <c r="A21" i="141" s="1"/>
  <c r="A22" i="141" s="1"/>
  <c r="A23" i="141" s="1"/>
  <c r="A24" i="141" s="1"/>
  <c r="A25" i="141" s="1"/>
  <c r="A26" i="141" s="1"/>
  <c r="A27" i="141" s="1"/>
  <c r="A28" i="141" s="1"/>
  <c r="E35" i="140"/>
  <c r="F34" i="140"/>
  <c r="F33" i="140"/>
  <c r="H33" i="140" s="1"/>
  <c r="F32" i="140"/>
  <c r="F31" i="140"/>
  <c r="F30" i="140"/>
  <c r="F29" i="140"/>
  <c r="F28" i="140"/>
  <c r="F27" i="140"/>
  <c r="F26" i="140"/>
  <c r="F25" i="140"/>
  <c r="F24" i="140"/>
  <c r="H24" i="140" s="1"/>
  <c r="H23" i="140"/>
  <c r="C23" i="140"/>
  <c r="C34" i="140" s="1"/>
  <c r="A11" i="140"/>
  <c r="A12" i="140" s="1"/>
  <c r="A13" i="140" s="1"/>
  <c r="A14" i="140" s="1"/>
  <c r="A15" i="140" s="1"/>
  <c r="A16" i="140" s="1"/>
  <c r="A17" i="140" s="1"/>
  <c r="A18" i="140" s="1"/>
  <c r="A19" i="140" s="1"/>
  <c r="A20" i="140" s="1"/>
  <c r="A21" i="140" s="1"/>
  <c r="A22" i="140" s="1"/>
  <c r="A23" i="140" s="1"/>
  <c r="A24" i="140" s="1"/>
  <c r="A25" i="140" s="1"/>
  <c r="A26" i="140" s="1"/>
  <c r="A27" i="140" s="1"/>
  <c r="A28" i="140" s="1"/>
  <c r="A29" i="140" s="1"/>
  <c r="A30" i="140" s="1"/>
  <c r="A31" i="140" s="1"/>
  <c r="A32" i="140" s="1"/>
  <c r="A33" i="140" s="1"/>
  <c r="A34" i="140" s="1"/>
  <c r="A35" i="140" s="1"/>
  <c r="N10" i="140"/>
  <c r="N11" i="140" s="1"/>
  <c r="N12" i="140" s="1"/>
  <c r="N13" i="140" s="1"/>
  <c r="N14" i="140" s="1"/>
  <c r="N15" i="140" s="1"/>
  <c r="N16" i="140" s="1"/>
  <c r="N17" i="140" s="1"/>
  <c r="N18" i="140" s="1"/>
  <c r="N19" i="140" s="1"/>
  <c r="N20" i="140" s="1"/>
  <c r="N21" i="140" s="1"/>
  <c r="N22" i="140" s="1"/>
  <c r="N23" i="140" s="1"/>
  <c r="N24" i="140" s="1"/>
  <c r="N25" i="140" s="1"/>
  <c r="N26" i="140" s="1"/>
  <c r="N27" i="140" s="1"/>
  <c r="N28" i="140" s="1"/>
  <c r="N29" i="140" s="1"/>
  <c r="N30" i="140" s="1"/>
  <c r="N31" i="140" s="1"/>
  <c r="N32" i="140" s="1"/>
  <c r="N33" i="140" s="1"/>
  <c r="N34" i="140" s="1"/>
  <c r="N35" i="140" s="1"/>
  <c r="C17" i="113"/>
  <c r="C15" i="113"/>
  <c r="A12" i="113"/>
  <c r="A13" i="113" s="1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E11" i="113"/>
  <c r="E12" i="113" s="1"/>
  <c r="E13" i="113" s="1"/>
  <c r="E14" i="113" s="1"/>
  <c r="E15" i="113" s="1"/>
  <c r="E16" i="113" s="1"/>
  <c r="E17" i="113" s="1"/>
  <c r="E18" i="113" s="1"/>
  <c r="E19" i="113" s="1"/>
  <c r="E20" i="113" s="1"/>
  <c r="E21" i="113" s="1"/>
  <c r="E22" i="113" s="1"/>
  <c r="E23" i="113" s="1"/>
  <c r="E24" i="113" s="1"/>
  <c r="E25" i="113" s="1"/>
  <c r="E26" i="113" s="1"/>
  <c r="E27" i="113" s="1"/>
  <c r="E28" i="113" s="1"/>
  <c r="E29" i="113" s="1"/>
  <c r="E30" i="113" s="1"/>
  <c r="E31" i="113" s="1"/>
  <c r="E32" i="113" s="1"/>
  <c r="E33" i="113" s="1"/>
  <c r="E34" i="113" s="1"/>
  <c r="C52" i="84"/>
  <c r="A14" i="84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33" i="84" s="1"/>
  <c r="A34" i="84" s="1"/>
  <c r="A35" i="84" s="1"/>
  <c r="A36" i="84" s="1"/>
  <c r="A37" i="84" s="1"/>
  <c r="A38" i="84" s="1"/>
  <c r="A39" i="84" s="1"/>
  <c r="A40" i="84" s="1"/>
  <c r="A41" i="84" s="1"/>
  <c r="A42" i="84" s="1"/>
  <c r="A43" i="84" s="1"/>
  <c r="A44" i="84" s="1"/>
  <c r="A45" i="84" s="1"/>
  <c r="A46" i="84" s="1"/>
  <c r="A47" i="84" s="1"/>
  <c r="D13" i="84"/>
  <c r="D14" i="84" s="1"/>
  <c r="D15" i="84" s="1"/>
  <c r="D16" i="84" s="1"/>
  <c r="D17" i="84" s="1"/>
  <c r="D18" i="84" s="1"/>
  <c r="D19" i="84" s="1"/>
  <c r="D20" i="84" s="1"/>
  <c r="D21" i="84" s="1"/>
  <c r="D22" i="84" s="1"/>
  <c r="D23" i="84" s="1"/>
  <c r="D24" i="84" s="1"/>
  <c r="D25" i="84" s="1"/>
  <c r="D26" i="84" s="1"/>
  <c r="D27" i="84" s="1"/>
  <c r="D28" i="84" s="1"/>
  <c r="D29" i="84" s="1"/>
  <c r="D30" i="84" s="1"/>
  <c r="D31" i="84" s="1"/>
  <c r="D32" i="84" s="1"/>
  <c r="D33" i="84" s="1"/>
  <c r="D34" i="84" s="1"/>
  <c r="D35" i="84" s="1"/>
  <c r="D36" i="84" s="1"/>
  <c r="D37" i="84" s="1"/>
  <c r="D38" i="84" s="1"/>
  <c r="D39" i="84" s="1"/>
  <c r="D40" i="84" s="1"/>
  <c r="D41" i="84" s="1"/>
  <c r="D42" i="84" s="1"/>
  <c r="D43" i="84" s="1"/>
  <c r="D44" i="84" s="1"/>
  <c r="D45" i="84" s="1"/>
  <c r="D46" i="84" s="1"/>
  <c r="D47" i="84" s="1"/>
  <c r="N44" i="79"/>
  <c r="N43" i="79"/>
  <c r="M43" i="79"/>
  <c r="N42" i="79"/>
  <c r="N41" i="79"/>
  <c r="M41" i="79"/>
  <c r="N40" i="79"/>
  <c r="N39" i="79"/>
  <c r="M39" i="79"/>
  <c r="N35" i="79"/>
  <c r="U32" i="79"/>
  <c r="T32" i="79"/>
  <c r="S32" i="79"/>
  <c r="R32" i="79"/>
  <c r="Q32" i="79"/>
  <c r="P32" i="79"/>
  <c r="K32" i="79"/>
  <c r="J32" i="79"/>
  <c r="I32" i="79"/>
  <c r="H32" i="79"/>
  <c r="G32" i="79"/>
  <c r="F32" i="79"/>
  <c r="E32" i="79"/>
  <c r="O29" i="79"/>
  <c r="U27" i="79"/>
  <c r="T27" i="79"/>
  <c r="S27" i="79"/>
  <c r="R27" i="79"/>
  <c r="Q27" i="79"/>
  <c r="K27" i="79"/>
  <c r="J27" i="79"/>
  <c r="I27" i="79"/>
  <c r="H27" i="79"/>
  <c r="G27" i="79"/>
  <c r="F27" i="79"/>
  <c r="E27" i="79"/>
  <c r="V25" i="79"/>
  <c r="P25" i="79"/>
  <c r="O25" i="79"/>
  <c r="N25" i="79"/>
  <c r="V24" i="79"/>
  <c r="P24" i="79"/>
  <c r="O24" i="79"/>
  <c r="N24" i="79"/>
  <c r="V23" i="79"/>
  <c r="P23" i="79"/>
  <c r="O23" i="79"/>
  <c r="N23" i="79"/>
  <c r="V22" i="79"/>
  <c r="P22" i="79"/>
  <c r="O22" i="79"/>
  <c r="N22" i="79"/>
  <c r="V21" i="79"/>
  <c r="P21" i="79"/>
  <c r="O21" i="79"/>
  <c r="N21" i="79"/>
  <c r="V20" i="79"/>
  <c r="P20" i="79"/>
  <c r="O20" i="79"/>
  <c r="N20" i="79"/>
  <c r="V19" i="79"/>
  <c r="P19" i="79"/>
  <c r="O19" i="79"/>
  <c r="N19" i="79"/>
  <c r="V18" i="79"/>
  <c r="P18" i="79"/>
  <c r="O18" i="79"/>
  <c r="N18" i="79"/>
  <c r="V17" i="79"/>
  <c r="P17" i="79"/>
  <c r="O17" i="79"/>
  <c r="N17" i="79"/>
  <c r="V16" i="79"/>
  <c r="P16" i="79"/>
  <c r="O16" i="79"/>
  <c r="N16" i="79"/>
  <c r="V15" i="79"/>
  <c r="P15" i="79"/>
  <c r="O15" i="79"/>
  <c r="N15" i="79"/>
  <c r="U13" i="79"/>
  <c r="T13" i="79"/>
  <c r="S13" i="79"/>
  <c r="R13" i="79"/>
  <c r="Q13" i="79"/>
  <c r="K13" i="79"/>
  <c r="J13" i="79"/>
  <c r="I13" i="79"/>
  <c r="H13" i="79"/>
  <c r="G13" i="79"/>
  <c r="F13" i="79"/>
  <c r="E13" i="79"/>
  <c r="V11" i="79"/>
  <c r="A11" i="79"/>
  <c r="A12" i="79" s="1"/>
  <c r="M10" i="79"/>
  <c r="L10" i="79"/>
  <c r="L11" i="79" s="1"/>
  <c r="W8" i="79"/>
  <c r="P8" i="79"/>
  <c r="O8" i="79"/>
  <c r="N8" i="79"/>
  <c r="M8" i="79"/>
  <c r="W7" i="79"/>
  <c r="O7" i="79"/>
  <c r="N7" i="79"/>
  <c r="M7" i="79"/>
  <c r="F26" i="61"/>
  <c r="F25" i="61"/>
  <c r="F24" i="61"/>
  <c r="F23" i="61"/>
  <c r="F22" i="61"/>
  <c r="F21" i="61"/>
  <c r="F20" i="61"/>
  <c r="F19" i="61"/>
  <c r="F18" i="61"/>
  <c r="F17" i="61"/>
  <c r="F16" i="61"/>
  <c r="F15" i="61"/>
  <c r="A15" i="6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F14" i="61"/>
  <c r="F26" i="57"/>
  <c r="F25" i="57"/>
  <c r="F24" i="57"/>
  <c r="F23" i="57"/>
  <c r="F22" i="57"/>
  <c r="F21" i="57"/>
  <c r="F20" i="57"/>
  <c r="F19" i="57"/>
  <c r="F18" i="57"/>
  <c r="F17" i="57"/>
  <c r="F16" i="57"/>
  <c r="F15" i="57"/>
  <c r="A15" i="57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G14" i="57"/>
  <c r="G15" i="57" s="1"/>
  <c r="G16" i="57" s="1"/>
  <c r="G17" i="57" s="1"/>
  <c r="G18" i="57" s="1"/>
  <c r="G19" i="57" s="1"/>
  <c r="G20" i="57" s="1"/>
  <c r="G21" i="57" s="1"/>
  <c r="G22" i="57" s="1"/>
  <c r="G23" i="57" s="1"/>
  <c r="G24" i="57" s="1"/>
  <c r="G25" i="57" s="1"/>
  <c r="G26" i="57" s="1"/>
  <c r="G27" i="57" s="1"/>
  <c r="F14" i="57"/>
  <c r="C19" i="113" l="1"/>
  <c r="C54" i="84" s="1"/>
  <c r="C56" i="84" s="1"/>
  <c r="H32" i="140"/>
  <c r="H17" i="42"/>
  <c r="A18" i="42"/>
  <c r="E35" i="79"/>
  <c r="Q35" i="79"/>
  <c r="I35" i="79"/>
  <c r="U35" i="79"/>
  <c r="G35" i="79"/>
  <c r="V27" i="79"/>
  <c r="H29" i="140"/>
  <c r="A48" i="84"/>
  <c r="A49" i="84" s="1"/>
  <c r="A50" i="84" s="1"/>
  <c r="A51" i="84" s="1"/>
  <c r="A52" i="84" s="1"/>
  <c r="A53" i="84" s="1"/>
  <c r="A54" i="84" s="1"/>
  <c r="A55" i="84" s="1"/>
  <c r="A56" i="84" s="1"/>
  <c r="A57" i="84" s="1"/>
  <c r="V13" i="79"/>
  <c r="F35" i="79"/>
  <c r="J35" i="79"/>
  <c r="S35" i="79"/>
  <c r="H26" i="140"/>
  <c r="K35" i="79"/>
  <c r="D48" i="84"/>
  <c r="D49" i="84" s="1"/>
  <c r="D50" i="84" s="1"/>
  <c r="D51" i="84" s="1"/>
  <c r="D52" i="84" s="1"/>
  <c r="D53" i="84" s="1"/>
  <c r="D54" i="84" s="1"/>
  <c r="D55" i="84" s="1"/>
  <c r="D56" i="84" s="1"/>
  <c r="D57" i="84" s="1"/>
  <c r="H25" i="140"/>
  <c r="H27" i="140"/>
  <c r="H34" i="140"/>
  <c r="M11" i="79"/>
  <c r="T35" i="79"/>
  <c r="C29" i="140"/>
  <c r="H30" i="140"/>
  <c r="H35" i="79"/>
  <c r="W10" i="79"/>
  <c r="R35" i="79"/>
  <c r="C25" i="140"/>
  <c r="H28" i="140"/>
  <c r="H31" i="140"/>
  <c r="C16" i="141"/>
  <c r="G16" i="141"/>
  <c r="H16" i="141" s="1"/>
  <c r="C33" i="140"/>
  <c r="C24" i="140"/>
  <c r="C28" i="140"/>
  <c r="C32" i="140"/>
  <c r="C27" i="140"/>
  <c r="C31" i="140"/>
  <c r="C26" i="140"/>
  <c r="C30" i="140"/>
  <c r="W11" i="79"/>
  <c r="L12" i="79"/>
  <c r="A13" i="79"/>
  <c r="M12" i="79"/>
  <c r="G124" i="82" l="1"/>
  <c r="G124" i="168"/>
  <c r="G135" i="168" s="1"/>
  <c r="G88" i="150"/>
  <c r="A19" i="42"/>
  <c r="H18" i="42"/>
  <c r="V35" i="79"/>
  <c r="H35" i="140"/>
  <c r="C17" i="141"/>
  <c r="C21" i="141"/>
  <c r="C25" i="141"/>
  <c r="C18" i="141"/>
  <c r="C22" i="141"/>
  <c r="C26" i="141"/>
  <c r="C19" i="141"/>
  <c r="C23" i="141"/>
  <c r="C27" i="141"/>
  <c r="C20" i="141"/>
  <c r="C24" i="141"/>
  <c r="F17" i="141"/>
  <c r="L13" i="79"/>
  <c r="W12" i="79"/>
  <c r="M13" i="79"/>
  <c r="A14" i="79"/>
  <c r="A20" i="42" l="1"/>
  <c r="H19" i="42"/>
  <c r="G17" i="141"/>
  <c r="A15" i="79"/>
  <c r="M14" i="79"/>
  <c r="W13" i="79"/>
  <c r="L14" i="79"/>
  <c r="A21" i="42" l="1"/>
  <c r="H20" i="42"/>
  <c r="H17" i="141"/>
  <c r="A16" i="79"/>
  <c r="M15" i="79"/>
  <c r="W14" i="79"/>
  <c r="L15" i="79"/>
  <c r="A22" i="42" l="1"/>
  <c r="H21" i="42"/>
  <c r="F18" i="141"/>
  <c r="W15" i="79"/>
  <c r="L16" i="79"/>
  <c r="M16" i="79"/>
  <c r="A17" i="79"/>
  <c r="A23" i="42" l="1"/>
  <c r="H22" i="42"/>
  <c r="G18" i="141"/>
  <c r="M17" i="79"/>
  <c r="A18" i="79"/>
  <c r="W16" i="79"/>
  <c r="L17" i="79"/>
  <c r="A24" i="42" l="1"/>
  <c r="H23" i="42"/>
  <c r="H18" i="141"/>
  <c r="W17" i="79"/>
  <c r="L18" i="79"/>
  <c r="A19" i="79"/>
  <c r="M18" i="79"/>
  <c r="H24" i="42" l="1"/>
  <c r="G26" i="42"/>
  <c r="A25" i="42"/>
  <c r="F19" i="141"/>
  <c r="G19" i="141" s="1"/>
  <c r="A20" i="79"/>
  <c r="M19" i="79"/>
  <c r="W18" i="79"/>
  <c r="L19" i="79"/>
  <c r="A26" i="42" l="1"/>
  <c r="H25" i="42"/>
  <c r="H19" i="141"/>
  <c r="M20" i="79"/>
  <c r="A21" i="79"/>
  <c r="W19" i="79"/>
  <c r="L20" i="79"/>
  <c r="A27" i="42" l="1"/>
  <c r="H26" i="42"/>
  <c r="F20" i="141"/>
  <c r="G20" i="141" s="1"/>
  <c r="W20" i="79"/>
  <c r="L21" i="79"/>
  <c r="M21" i="79"/>
  <c r="A22" i="79"/>
  <c r="A28" i="42" l="1"/>
  <c r="H27" i="42"/>
  <c r="H20" i="141"/>
  <c r="W21" i="79"/>
  <c r="L22" i="79"/>
  <c r="A23" i="79"/>
  <c r="M22" i="79"/>
  <c r="A29" i="42" l="1"/>
  <c r="H29" i="42" s="1"/>
  <c r="H28" i="42"/>
  <c r="F21" i="141"/>
  <c r="A24" i="79"/>
  <c r="M23" i="79"/>
  <c r="W22" i="79"/>
  <c r="L23" i="79"/>
  <c r="G21" i="141" l="1"/>
  <c r="H21" i="141" s="1"/>
  <c r="W23" i="79"/>
  <c r="L24" i="79"/>
  <c r="A25" i="79"/>
  <c r="M24" i="79"/>
  <c r="F22" i="141" l="1"/>
  <c r="M25" i="79"/>
  <c r="A26" i="79"/>
  <c r="W24" i="79"/>
  <c r="L25" i="79"/>
  <c r="G22" i="141" l="1"/>
  <c r="H22" i="141" s="1"/>
  <c r="W25" i="79"/>
  <c r="L26" i="79"/>
  <c r="M26" i="79"/>
  <c r="A27" i="79"/>
  <c r="F23" i="141" l="1"/>
  <c r="G23" i="141" s="1"/>
  <c r="A28" i="79"/>
  <c r="M27" i="79"/>
  <c r="W26" i="79"/>
  <c r="L27" i="79"/>
  <c r="H23" i="141" l="1"/>
  <c r="W27" i="79"/>
  <c r="L28" i="79"/>
  <c r="M28" i="79"/>
  <c r="A29" i="79"/>
  <c r="F24" i="141" l="1"/>
  <c r="G24" i="141" s="1"/>
  <c r="A30" i="79"/>
  <c r="M29" i="79"/>
  <c r="L29" i="79"/>
  <c r="W28" i="79"/>
  <c r="H24" i="141" l="1"/>
  <c r="L30" i="79"/>
  <c r="W29" i="79"/>
  <c r="A31" i="79"/>
  <c r="M30" i="79"/>
  <c r="F25" i="141" l="1"/>
  <c r="A32" i="79"/>
  <c r="M31" i="79"/>
  <c r="W30" i="79"/>
  <c r="L31" i="79"/>
  <c r="G25" i="141" l="1"/>
  <c r="H25" i="141" s="1"/>
  <c r="M32" i="79"/>
  <c r="A33" i="79"/>
  <c r="L32" i="79"/>
  <c r="W31" i="79"/>
  <c r="F26" i="141" l="1"/>
  <c r="W32" i="79"/>
  <c r="L33" i="79"/>
  <c r="M33" i="79"/>
  <c r="A34" i="79"/>
  <c r="G26" i="141" l="1"/>
  <c r="H26" i="141" s="1"/>
  <c r="F27" i="141" s="1"/>
  <c r="M34" i="79"/>
  <c r="A35" i="79"/>
  <c r="L34" i="79"/>
  <c r="W33" i="79"/>
  <c r="G27" i="141" l="1"/>
  <c r="G28" i="141" s="1"/>
  <c r="L35" i="79"/>
  <c r="W34" i="79"/>
  <c r="A36" i="79"/>
  <c r="M36" i="79" s="1"/>
  <c r="M35" i="79"/>
  <c r="H27" i="141" l="1"/>
  <c r="W35" i="79"/>
  <c r="L36" i="79"/>
  <c r="W36" i="79" s="1"/>
  <c r="I31" i="151" l="1"/>
  <c r="I30" i="151"/>
  <c r="I29" i="151"/>
  <c r="I28" i="151"/>
  <c r="I21" i="151"/>
  <c r="I22" i="151"/>
  <c r="I23" i="151"/>
  <c r="I24" i="151"/>
  <c r="B5" i="133"/>
  <c r="B5" i="22"/>
  <c r="G14" i="9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15" i="8"/>
  <c r="G16" i="8" s="1"/>
  <c r="G17" i="8" s="1"/>
  <c r="G14" i="7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E28" i="6"/>
  <c r="E31" i="6" s="1"/>
  <c r="C28" i="6"/>
  <c r="C31" i="6" s="1"/>
  <c r="E28" i="5"/>
  <c r="E31" i="5" s="1"/>
  <c r="C28" i="5"/>
  <c r="C31" i="5" s="1"/>
  <c r="E34" i="117" l="1"/>
  <c r="E33" i="117"/>
  <c r="E32" i="117"/>
  <c r="E31" i="117"/>
  <c r="E30" i="117"/>
  <c r="E29" i="117"/>
  <c r="E28" i="117"/>
  <c r="E27" i="117"/>
  <c r="E26" i="117"/>
  <c r="E25" i="117"/>
  <c r="E24" i="117"/>
  <c r="E23" i="117"/>
  <c r="E22" i="117"/>
  <c r="E21" i="117"/>
  <c r="E20" i="117"/>
  <c r="E19" i="117"/>
  <c r="E18" i="117"/>
  <c r="E17" i="117"/>
  <c r="E16" i="117"/>
  <c r="E15" i="117"/>
  <c r="E14" i="117"/>
  <c r="E13" i="117"/>
  <c r="E12" i="117"/>
  <c r="E11" i="117"/>
  <c r="D35" i="117"/>
  <c r="C35" i="117"/>
  <c r="H41" i="116"/>
  <c r="G13" i="116" s="1"/>
  <c r="J13" i="116" s="1"/>
  <c r="N13" i="116" s="1"/>
  <c r="E34" i="116"/>
  <c r="E12" i="116"/>
  <c r="E11" i="116"/>
  <c r="E42" i="86"/>
  <c r="E50" i="86" s="1"/>
  <c r="F42" i="86"/>
  <c r="G30" i="150"/>
  <c r="G13" i="157"/>
  <c r="F13" i="157"/>
  <c r="F14" i="157" s="1"/>
  <c r="G14" i="157" s="1"/>
  <c r="D16" i="142"/>
  <c r="G22" i="158"/>
  <c r="G17" i="158"/>
  <c r="G243" i="82"/>
  <c r="G210" i="82"/>
  <c r="G168" i="82"/>
  <c r="E99" i="82"/>
  <c r="E62" i="82"/>
  <c r="E49" i="82"/>
  <c r="G36" i="82"/>
  <c r="G39" i="82" s="1"/>
  <c r="C49" i="82" s="1"/>
  <c r="G32" i="82"/>
  <c r="G17" i="82"/>
  <c r="C33" i="153"/>
  <c r="E33" i="153"/>
  <c r="G28" i="153"/>
  <c r="C25" i="153"/>
  <c r="E25" i="153"/>
  <c r="G21" i="153"/>
  <c r="G17" i="153"/>
  <c r="G16" i="153"/>
  <c r="G15" i="153"/>
  <c r="G14" i="153"/>
  <c r="G13" i="153"/>
  <c r="E18" i="153"/>
  <c r="C18" i="153"/>
  <c r="E13" i="74"/>
  <c r="E35" i="166" s="1"/>
  <c r="E28" i="73"/>
  <c r="E31" i="73" s="1"/>
  <c r="C28" i="73"/>
  <c r="C31" i="73" s="1"/>
  <c r="C27" i="71"/>
  <c r="C30" i="71" s="1"/>
  <c r="C29" i="70"/>
  <c r="C32" i="70" s="1"/>
  <c r="E27" i="69"/>
  <c r="E34" i="69" s="1"/>
  <c r="E15" i="66"/>
  <c r="E19" i="66" s="1"/>
  <c r="F25" i="63"/>
  <c r="D25" i="63"/>
  <c r="D15" i="59"/>
  <c r="J33" i="48"/>
  <c r="J32" i="48"/>
  <c r="J31" i="48"/>
  <c r="J30" i="48"/>
  <c r="J29" i="48"/>
  <c r="J28" i="48"/>
  <c r="J27" i="48"/>
  <c r="J26" i="48"/>
  <c r="J25" i="48"/>
  <c r="J21" i="48"/>
  <c r="J20" i="48"/>
  <c r="J19" i="48"/>
  <c r="J18" i="48"/>
  <c r="J17" i="48"/>
  <c r="J16" i="48"/>
  <c r="I35" i="48"/>
  <c r="H35" i="48"/>
  <c r="G35" i="48"/>
  <c r="F35" i="48"/>
  <c r="E35" i="48"/>
  <c r="D35" i="48"/>
  <c r="E23" i="45"/>
  <c r="E22" i="40"/>
  <c r="E35" i="40" s="1"/>
  <c r="F39" i="41"/>
  <c r="F38" i="41"/>
  <c r="F37" i="41"/>
  <c r="F36" i="41"/>
  <c r="F35" i="41"/>
  <c r="F34" i="41"/>
  <c r="F33" i="41"/>
  <c r="F32" i="41"/>
  <c r="F31" i="41"/>
  <c r="F30" i="41"/>
  <c r="E41" i="41"/>
  <c r="D41" i="41"/>
  <c r="F25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D27" i="41"/>
  <c r="E36" i="40"/>
  <c r="D16" i="135"/>
  <c r="C16" i="135"/>
  <c r="E12" i="135"/>
  <c r="E16" i="135" s="1"/>
  <c r="C28" i="109"/>
  <c r="C31" i="109" s="1"/>
  <c r="G15" i="36"/>
  <c r="G13" i="36"/>
  <c r="G11" i="36"/>
  <c r="C33" i="151"/>
  <c r="E33" i="151"/>
  <c r="G33" i="151"/>
  <c r="C25" i="151"/>
  <c r="E25" i="151"/>
  <c r="G25" i="151"/>
  <c r="I25" i="151"/>
  <c r="I15" i="151"/>
  <c r="I14" i="151"/>
  <c r="I13" i="151"/>
  <c r="G18" i="151"/>
  <c r="E18" i="151"/>
  <c r="C18" i="151"/>
  <c r="G33" i="152"/>
  <c r="E33" i="152"/>
  <c r="C33" i="152"/>
  <c r="C25" i="152"/>
  <c r="E25" i="152"/>
  <c r="G25" i="152"/>
  <c r="G18" i="152"/>
  <c r="E18" i="152"/>
  <c r="C18" i="152"/>
  <c r="E28" i="30"/>
  <c r="E31" i="30" s="1"/>
  <c r="C28" i="30"/>
  <c r="C31" i="30" s="1"/>
  <c r="C19" i="26"/>
  <c r="C19" i="25"/>
  <c r="K32" i="24"/>
  <c r="K31" i="24"/>
  <c r="K30" i="24"/>
  <c r="K29" i="24"/>
  <c r="K28" i="24"/>
  <c r="K27" i="24"/>
  <c r="K26" i="24"/>
  <c r="K25" i="24"/>
  <c r="K24" i="24"/>
  <c r="K20" i="24"/>
  <c r="K19" i="24"/>
  <c r="K18" i="24"/>
  <c r="K17" i="24"/>
  <c r="K16" i="24"/>
  <c r="J34" i="24"/>
  <c r="H34" i="24"/>
  <c r="G34" i="24"/>
  <c r="F34" i="24"/>
  <c r="E34" i="24"/>
  <c r="D34" i="24"/>
  <c r="K32" i="136"/>
  <c r="K31" i="136"/>
  <c r="K30" i="136"/>
  <c r="K29" i="136"/>
  <c r="K28" i="136"/>
  <c r="K27" i="136"/>
  <c r="K26" i="136"/>
  <c r="K25" i="136"/>
  <c r="K24" i="136"/>
  <c r="K20" i="136"/>
  <c r="K19" i="136"/>
  <c r="K18" i="136"/>
  <c r="K17" i="136"/>
  <c r="K16" i="136"/>
  <c r="J34" i="136"/>
  <c r="I34" i="136"/>
  <c r="H34" i="136"/>
  <c r="G34" i="136"/>
  <c r="F34" i="136"/>
  <c r="E34" i="136"/>
  <c r="D34" i="136"/>
  <c r="D22" i="136"/>
  <c r="E28" i="23"/>
  <c r="E31" i="23" s="1"/>
  <c r="I11" i="22" s="1"/>
  <c r="E171" i="166" s="1"/>
  <c r="C28" i="23"/>
  <c r="C31" i="23" s="1"/>
  <c r="C19" i="13"/>
  <c r="C19" i="3"/>
  <c r="E29" i="12"/>
  <c r="E32" i="12" s="1"/>
  <c r="C29" i="12"/>
  <c r="C32" i="12" s="1"/>
  <c r="K31" i="11"/>
  <c r="K30" i="11"/>
  <c r="K29" i="11"/>
  <c r="K28" i="11"/>
  <c r="K27" i="11"/>
  <c r="K26" i="11"/>
  <c r="K25" i="11"/>
  <c r="K24" i="11"/>
  <c r="K23" i="11"/>
  <c r="K19" i="11"/>
  <c r="K18" i="11"/>
  <c r="K17" i="11"/>
  <c r="K16" i="11"/>
  <c r="K15" i="11"/>
  <c r="J33" i="11"/>
  <c r="I33" i="11"/>
  <c r="H33" i="11"/>
  <c r="G33" i="11"/>
  <c r="D33" i="11"/>
  <c r="K31" i="10"/>
  <c r="K30" i="10"/>
  <c r="K29" i="10"/>
  <c r="K28" i="10"/>
  <c r="K27" i="10"/>
  <c r="K26" i="10"/>
  <c r="K25" i="10"/>
  <c r="K24" i="10"/>
  <c r="K23" i="10"/>
  <c r="K19" i="10"/>
  <c r="K18" i="10"/>
  <c r="K17" i="10"/>
  <c r="J33" i="10"/>
  <c r="I33" i="10"/>
  <c r="F33" i="10"/>
  <c r="F21" i="10"/>
  <c r="E33" i="10"/>
  <c r="D21" i="10"/>
  <c r="D33" i="10"/>
  <c r="C28" i="9"/>
  <c r="C31" i="9" s="1"/>
  <c r="E28" i="9"/>
  <c r="E31" i="9" s="1"/>
  <c r="I21" i="2" s="1"/>
  <c r="E164" i="166" s="1"/>
  <c r="E20" i="8"/>
  <c r="C20" i="8"/>
  <c r="E28" i="4"/>
  <c r="E31" i="4" s="1"/>
  <c r="I11" i="2" s="1"/>
  <c r="C31" i="4"/>
  <c r="E178" i="166" l="1"/>
  <c r="C47" i="82"/>
  <c r="G27" i="82"/>
  <c r="E35" i="117"/>
  <c r="E25" i="45"/>
  <c r="I33" i="2" s="1"/>
  <c r="F35" i="10"/>
  <c r="D43" i="41"/>
  <c r="E12" i="40" s="1"/>
  <c r="D36" i="136"/>
  <c r="J35" i="48"/>
  <c r="F15" i="157"/>
  <c r="K21" i="11"/>
  <c r="K22" i="24"/>
  <c r="K34" i="24"/>
  <c r="K36" i="24" s="1"/>
  <c r="J23" i="48"/>
  <c r="K33" i="10"/>
  <c r="K33" i="11"/>
  <c r="F41" i="41"/>
  <c r="K22" i="136"/>
  <c r="K34" i="136"/>
  <c r="G18" i="153"/>
  <c r="E14" i="75" s="1"/>
  <c r="E111" i="166" l="1"/>
  <c r="E13" i="158"/>
  <c r="E14" i="158" s="1"/>
  <c r="J37" i="48"/>
  <c r="K35" i="11"/>
  <c r="G15" i="157"/>
  <c r="F16" i="157"/>
  <c r="K36" i="136"/>
  <c r="C34" i="158"/>
  <c r="C13" i="158" s="1"/>
  <c r="I11" i="158"/>
  <c r="I12" i="158" s="1"/>
  <c r="I13" i="158" s="1"/>
  <c r="I14" i="158" s="1"/>
  <c r="I15" i="158" s="1"/>
  <c r="I16" i="158" s="1"/>
  <c r="I17" i="158" s="1"/>
  <c r="I18" i="158" s="1"/>
  <c r="I19" i="158" s="1"/>
  <c r="I20" i="158" s="1"/>
  <c r="I21" i="158" s="1"/>
  <c r="I22" i="158" s="1"/>
  <c r="I23" i="158" s="1"/>
  <c r="I24" i="158" s="1"/>
  <c r="I25" i="158" s="1"/>
  <c r="I26" i="158" s="1"/>
  <c r="I27" i="158" s="1"/>
  <c r="I28" i="158" s="1"/>
  <c r="I29" i="158" s="1"/>
  <c r="A12" i="158"/>
  <c r="A13" i="158" s="1"/>
  <c r="A14" i="158" s="1"/>
  <c r="A15" i="158" s="1"/>
  <c r="A16" i="158" s="1"/>
  <c r="A17" i="158" s="1"/>
  <c r="A18" i="158" s="1"/>
  <c r="A19" i="158" s="1"/>
  <c r="A20" i="158" s="1"/>
  <c r="A21" i="158" s="1"/>
  <c r="A22" i="158" s="1"/>
  <c r="A23" i="158" s="1"/>
  <c r="A24" i="158" s="1"/>
  <c r="A25" i="158" s="1"/>
  <c r="A26" i="158" s="1"/>
  <c r="A27" i="158" s="1"/>
  <c r="A28" i="158" s="1"/>
  <c r="A29" i="158" s="1"/>
  <c r="G12" i="158"/>
  <c r="E9" i="158"/>
  <c r="C9" i="158"/>
  <c r="I12" i="156"/>
  <c r="I13" i="156"/>
  <c r="I14" i="156"/>
  <c r="I15" i="156"/>
  <c r="I16" i="156"/>
  <c r="I17" i="156"/>
  <c r="I18" i="156"/>
  <c r="I19" i="156"/>
  <c r="J14" i="157"/>
  <c r="J15" i="157" s="1"/>
  <c r="J16" i="157" s="1"/>
  <c r="J17" i="157" s="1"/>
  <c r="J18" i="157" s="1"/>
  <c r="J19" i="157" s="1"/>
  <c r="J20" i="157" s="1"/>
  <c r="J21" i="157" s="1"/>
  <c r="J22" i="157" s="1"/>
  <c r="J23" i="157" s="1"/>
  <c r="J24" i="157" s="1"/>
  <c r="J25" i="157" s="1"/>
  <c r="A14" i="157"/>
  <c r="A15" i="157" s="1"/>
  <c r="A16" i="157" s="1"/>
  <c r="A17" i="157" s="1"/>
  <c r="A18" i="157" s="1"/>
  <c r="A19" i="157" s="1"/>
  <c r="A20" i="157" s="1"/>
  <c r="A21" i="157" s="1"/>
  <c r="A22" i="157" s="1"/>
  <c r="A23" i="157" s="1"/>
  <c r="A24" i="157" s="1"/>
  <c r="A25" i="157" s="1"/>
  <c r="H238" i="132"/>
  <c r="H239" i="132" s="1"/>
  <c r="H240" i="132" s="1"/>
  <c r="H241" i="132" s="1"/>
  <c r="H242" i="132" s="1"/>
  <c r="H243" i="132" s="1"/>
  <c r="H244" i="132" s="1"/>
  <c r="H245" i="132" s="1"/>
  <c r="H246" i="132" s="1"/>
  <c r="H247" i="132" s="1"/>
  <c r="H248" i="132" s="1"/>
  <c r="H249" i="132" s="1"/>
  <c r="H250" i="132" s="1"/>
  <c r="H251" i="132" s="1"/>
  <c r="H252" i="132" s="1"/>
  <c r="H253" i="132" s="1"/>
  <c r="H254" i="132" s="1"/>
  <c r="H255" i="132" s="1"/>
  <c r="H256" i="132" s="1"/>
  <c r="H257" i="132" s="1"/>
  <c r="H258" i="132" s="1"/>
  <c r="H259" i="132" s="1"/>
  <c r="H260" i="132" s="1"/>
  <c r="H261" i="132" s="1"/>
  <c r="H262" i="132" s="1"/>
  <c r="H263" i="132" s="1"/>
  <c r="H264" i="132" s="1"/>
  <c r="H265" i="132" s="1"/>
  <c r="H266" i="132" s="1"/>
  <c r="H267" i="132" s="1"/>
  <c r="H268" i="132" s="1"/>
  <c r="H269" i="132" s="1"/>
  <c r="H270" i="132" s="1"/>
  <c r="H271" i="132" s="1"/>
  <c r="H272" i="132" s="1"/>
  <c r="H204" i="132"/>
  <c r="H205" i="132" s="1"/>
  <c r="H206" i="132" s="1"/>
  <c r="H207" i="132" s="1"/>
  <c r="H208" i="132" s="1"/>
  <c r="H209" i="132" s="1"/>
  <c r="H210" i="132" s="1"/>
  <c r="H211" i="132" s="1"/>
  <c r="H212" i="132" s="1"/>
  <c r="H213" i="132" s="1"/>
  <c r="H214" i="132" s="1"/>
  <c r="H215" i="132" s="1"/>
  <c r="H216" i="132" s="1"/>
  <c r="H217" i="132" s="1"/>
  <c r="H218" i="132" s="1"/>
  <c r="H219" i="132" s="1"/>
  <c r="H220" i="132" s="1"/>
  <c r="H221" i="132" s="1"/>
  <c r="H222" i="132" s="1"/>
  <c r="H223" i="132" s="1"/>
  <c r="H288" i="132"/>
  <c r="H289" i="132" s="1"/>
  <c r="H290" i="132" s="1"/>
  <c r="H291" i="132" s="1"/>
  <c r="H292" i="132" s="1"/>
  <c r="H293" i="132" s="1"/>
  <c r="H294" i="132" s="1"/>
  <c r="H295" i="132" s="1"/>
  <c r="H296" i="132" s="1"/>
  <c r="H297" i="132" s="1"/>
  <c r="H298" i="132" s="1"/>
  <c r="H299" i="132" s="1"/>
  <c r="H300" i="132" s="1"/>
  <c r="H301" i="132" s="1"/>
  <c r="H302" i="132" s="1"/>
  <c r="H303" i="132" s="1"/>
  <c r="H304" i="132" s="1"/>
  <c r="H305" i="132" s="1"/>
  <c r="H306" i="132" s="1"/>
  <c r="H307" i="132" s="1"/>
  <c r="H308" i="132" s="1"/>
  <c r="H309" i="132" s="1"/>
  <c r="H310" i="132" s="1"/>
  <c r="H311" i="132" s="1"/>
  <c r="H312" i="132" s="1"/>
  <c r="A289" i="132"/>
  <c r="A290" i="132" s="1"/>
  <c r="A291" i="132" s="1"/>
  <c r="A292" i="132" s="1"/>
  <c r="A293" i="132" s="1"/>
  <c r="A294" i="132" s="1"/>
  <c r="A295" i="132" s="1"/>
  <c r="A296" i="132" s="1"/>
  <c r="A297" i="132" s="1"/>
  <c r="A298" i="132" s="1"/>
  <c r="A299" i="132" s="1"/>
  <c r="A300" i="132" s="1"/>
  <c r="A301" i="132" s="1"/>
  <c r="A302" i="132" s="1"/>
  <c r="A303" i="132" s="1"/>
  <c r="A304" i="132" s="1"/>
  <c r="A305" i="132" s="1"/>
  <c r="A306" i="132" s="1"/>
  <c r="A307" i="132" s="1"/>
  <c r="A308" i="132" s="1"/>
  <c r="A309" i="132" s="1"/>
  <c r="A310" i="132" s="1"/>
  <c r="A311" i="132" s="1"/>
  <c r="A312" i="132" s="1"/>
  <c r="A239" i="132"/>
  <c r="A240" i="132" s="1"/>
  <c r="A241" i="132" s="1"/>
  <c r="A242" i="132" s="1"/>
  <c r="A243" i="132" s="1"/>
  <c r="A244" i="132" s="1"/>
  <c r="A245" i="132" s="1"/>
  <c r="A246" i="132" s="1"/>
  <c r="A247" i="132" s="1"/>
  <c r="A248" i="132" s="1"/>
  <c r="A249" i="132" s="1"/>
  <c r="A250" i="132" s="1"/>
  <c r="A251" i="132" s="1"/>
  <c r="A252" i="132" s="1"/>
  <c r="A253" i="132" s="1"/>
  <c r="A254" i="132" s="1"/>
  <c r="A255" i="132" s="1"/>
  <c r="A256" i="132" s="1"/>
  <c r="A257" i="132" s="1"/>
  <c r="A258" i="132" s="1"/>
  <c r="A259" i="132" s="1"/>
  <c r="A260" i="132" s="1"/>
  <c r="A261" i="132" s="1"/>
  <c r="A262" i="132" s="1"/>
  <c r="A263" i="132" s="1"/>
  <c r="A264" i="132" s="1"/>
  <c r="A265" i="132" s="1"/>
  <c r="A266" i="132" s="1"/>
  <c r="A267" i="132" s="1"/>
  <c r="A268" i="132" s="1"/>
  <c r="A269" i="132" s="1"/>
  <c r="A270" i="132" s="1"/>
  <c r="A271" i="132" s="1"/>
  <c r="A272" i="132" s="1"/>
  <c r="H163" i="132"/>
  <c r="H164" i="132" s="1"/>
  <c r="H165" i="132" s="1"/>
  <c r="H166" i="132" s="1"/>
  <c r="H167" i="132" s="1"/>
  <c r="H168" i="132" s="1"/>
  <c r="H169" i="132" s="1"/>
  <c r="H170" i="132" s="1"/>
  <c r="H171" i="132" s="1"/>
  <c r="H172" i="132" s="1"/>
  <c r="H173" i="132" s="1"/>
  <c r="H174" i="132" s="1"/>
  <c r="H175" i="132" s="1"/>
  <c r="H176" i="132" s="1"/>
  <c r="H177" i="132" s="1"/>
  <c r="H178" i="132" s="1"/>
  <c r="H179" i="132" s="1"/>
  <c r="H180" i="132" s="1"/>
  <c r="H181" i="132" s="1"/>
  <c r="H182" i="132" s="1"/>
  <c r="H183" i="132" s="1"/>
  <c r="H184" i="132" s="1"/>
  <c r="H185" i="132" s="1"/>
  <c r="H186" i="132" s="1"/>
  <c r="H187" i="132" s="1"/>
  <c r="H110" i="132"/>
  <c r="H55" i="132"/>
  <c r="H56" i="132" s="1"/>
  <c r="H57" i="132" s="1"/>
  <c r="H58" i="132" s="1"/>
  <c r="H59" i="132" s="1"/>
  <c r="H60" i="132" s="1"/>
  <c r="H61" i="132" s="1"/>
  <c r="H62" i="132" s="1"/>
  <c r="H63" i="132" s="1"/>
  <c r="H64" i="132" s="1"/>
  <c r="H65" i="132" s="1"/>
  <c r="H66" i="132" s="1"/>
  <c r="H67" i="132" s="1"/>
  <c r="H68" i="132" s="1"/>
  <c r="H69" i="132" s="1"/>
  <c r="H70" i="132" s="1"/>
  <c r="H71" i="132" s="1"/>
  <c r="H72" i="132" s="1"/>
  <c r="H73" i="132" s="1"/>
  <c r="H74" i="132" s="1"/>
  <c r="H75" i="132" s="1"/>
  <c r="H76" i="132" s="1"/>
  <c r="H77" i="132" s="1"/>
  <c r="H78" i="132" s="1"/>
  <c r="H79" i="132" s="1"/>
  <c r="H80" i="132" s="1"/>
  <c r="H81" i="132" s="1"/>
  <c r="H82" i="132" s="1"/>
  <c r="H83" i="132" s="1"/>
  <c r="H84" i="132" s="1"/>
  <c r="H85" i="132" s="1"/>
  <c r="H86" i="132" s="1"/>
  <c r="H87" i="132" s="1"/>
  <c r="H88" i="132" s="1"/>
  <c r="H89" i="132" s="1"/>
  <c r="H90" i="132" s="1"/>
  <c r="H91" i="132" s="1"/>
  <c r="H92" i="132" s="1"/>
  <c r="H93" i="132" s="1"/>
  <c r="H11" i="132"/>
  <c r="H12" i="132" s="1"/>
  <c r="H13" i="132" s="1"/>
  <c r="H14" i="132" s="1"/>
  <c r="H15" i="132" s="1"/>
  <c r="H16" i="132" s="1"/>
  <c r="H17" i="132" s="1"/>
  <c r="H18" i="132" s="1"/>
  <c r="H19" i="132" s="1"/>
  <c r="H20" i="132" s="1"/>
  <c r="H21" i="132" s="1"/>
  <c r="H22" i="132" s="1"/>
  <c r="H23" i="132" s="1"/>
  <c r="H24" i="132" s="1"/>
  <c r="H25" i="132" s="1"/>
  <c r="H26" i="132" s="1"/>
  <c r="H27" i="132" s="1"/>
  <c r="H28" i="132" s="1"/>
  <c r="H29" i="132" s="1"/>
  <c r="H30" i="132" s="1"/>
  <c r="H31" i="132" s="1"/>
  <c r="H32" i="132" s="1"/>
  <c r="H33" i="132" s="1"/>
  <c r="H34" i="132" s="1"/>
  <c r="H35" i="132" s="1"/>
  <c r="H36" i="132" s="1"/>
  <c r="H37" i="132" s="1"/>
  <c r="H38" i="132" s="1"/>
  <c r="H39" i="132" s="1"/>
  <c r="H40" i="132" s="1"/>
  <c r="A205" i="132"/>
  <c r="A206" i="132" s="1"/>
  <c r="A207" i="132" s="1"/>
  <c r="A208" i="132" s="1"/>
  <c r="A209" i="132" s="1"/>
  <c r="A210" i="132" s="1"/>
  <c r="A211" i="132" s="1"/>
  <c r="A212" i="132" s="1"/>
  <c r="A213" i="132" s="1"/>
  <c r="A214" i="132" s="1"/>
  <c r="A215" i="132" s="1"/>
  <c r="A216" i="132" s="1"/>
  <c r="A217" i="132" s="1"/>
  <c r="A218" i="132" s="1"/>
  <c r="A219" i="132" s="1"/>
  <c r="A220" i="132" s="1"/>
  <c r="A221" i="132" s="1"/>
  <c r="A222" i="132" s="1"/>
  <c r="A223" i="132" s="1"/>
  <c r="A164" i="132"/>
  <c r="A165" i="132" s="1"/>
  <c r="A166" i="132" s="1"/>
  <c r="A167" i="132" s="1"/>
  <c r="A168" i="132" s="1"/>
  <c r="A169" i="132" s="1"/>
  <c r="A170" i="132" s="1"/>
  <c r="A171" i="132" s="1"/>
  <c r="A172" i="132" s="1"/>
  <c r="A173" i="132" s="1"/>
  <c r="A174" i="132" s="1"/>
  <c r="A175" i="132" s="1"/>
  <c r="A176" i="132" s="1"/>
  <c r="A177" i="132" s="1"/>
  <c r="A178" i="132" s="1"/>
  <c r="A179" i="132" s="1"/>
  <c r="A180" i="132" s="1"/>
  <c r="A181" i="132" s="1"/>
  <c r="A182" i="132" s="1"/>
  <c r="A183" i="132" s="1"/>
  <c r="A184" i="132" s="1"/>
  <c r="A185" i="132" s="1"/>
  <c r="A186" i="132" s="1"/>
  <c r="A187" i="132" s="1"/>
  <c r="H111" i="132"/>
  <c r="H112" i="132" s="1"/>
  <c r="H113" i="132" s="1"/>
  <c r="H114" i="132" s="1"/>
  <c r="H115" i="132" s="1"/>
  <c r="H116" i="132" s="1"/>
  <c r="H117" i="132" s="1"/>
  <c r="H118" i="132" s="1"/>
  <c r="H119" i="132" s="1"/>
  <c r="H120" i="132" s="1"/>
  <c r="H121" i="132" s="1"/>
  <c r="H122" i="132" s="1"/>
  <c r="H123" i="132" s="1"/>
  <c r="H124" i="132" s="1"/>
  <c r="H125" i="132" s="1"/>
  <c r="H126" i="132" s="1"/>
  <c r="H127" i="132" s="1"/>
  <c r="H128" i="132" s="1"/>
  <c r="H129" i="132" s="1"/>
  <c r="H130" i="132" s="1"/>
  <c r="H131" i="132" s="1"/>
  <c r="H132" i="132" s="1"/>
  <c r="H133" i="132" s="1"/>
  <c r="H134" i="132" s="1"/>
  <c r="H135" i="132" s="1"/>
  <c r="H136" i="132" s="1"/>
  <c r="H137" i="132" s="1"/>
  <c r="H138" i="132" s="1"/>
  <c r="H139" i="132" s="1"/>
  <c r="H140" i="132" s="1"/>
  <c r="H141" i="132" s="1"/>
  <c r="H142" i="132" s="1"/>
  <c r="H143" i="132" s="1"/>
  <c r="H144" i="132" s="1"/>
  <c r="H145" i="132" s="1"/>
  <c r="H146" i="132" s="1"/>
  <c r="H147" i="132" s="1"/>
  <c r="H148" i="132" s="1"/>
  <c r="A111" i="132"/>
  <c r="A112" i="132" s="1"/>
  <c r="A113" i="132" s="1"/>
  <c r="A114" i="132" s="1"/>
  <c r="A115" i="132" s="1"/>
  <c r="A116" i="132" s="1"/>
  <c r="A117" i="132" s="1"/>
  <c r="A118" i="132" s="1"/>
  <c r="A119" i="132" s="1"/>
  <c r="A120" i="132" s="1"/>
  <c r="A121" i="132" s="1"/>
  <c r="A122" i="132" s="1"/>
  <c r="A123" i="132" s="1"/>
  <c r="A124" i="132" s="1"/>
  <c r="A125" i="132" s="1"/>
  <c r="A126" i="132" s="1"/>
  <c r="A127" i="132" s="1"/>
  <c r="A128" i="132" s="1"/>
  <c r="A129" i="132" s="1"/>
  <c r="A130" i="132" s="1"/>
  <c r="A131" i="132" s="1"/>
  <c r="A132" i="132" s="1"/>
  <c r="A133" i="132" s="1"/>
  <c r="A134" i="132" s="1"/>
  <c r="A135" i="132" s="1"/>
  <c r="A136" i="132" s="1"/>
  <c r="A137" i="132" s="1"/>
  <c r="A138" i="132" s="1"/>
  <c r="A139" i="132" s="1"/>
  <c r="A140" i="132" s="1"/>
  <c r="A141" i="132" s="1"/>
  <c r="A142" i="132" s="1"/>
  <c r="A143" i="132" s="1"/>
  <c r="A144" i="132" s="1"/>
  <c r="A145" i="132" s="1"/>
  <c r="A146" i="132" s="1"/>
  <c r="A147" i="132" s="1"/>
  <c r="A148" i="132" s="1"/>
  <c r="A12" i="132"/>
  <c r="A13" i="132" s="1"/>
  <c r="A14" i="132" s="1"/>
  <c r="A15" i="132" s="1"/>
  <c r="A16" i="132" s="1"/>
  <c r="A17" i="132" s="1"/>
  <c r="A18" i="132" s="1"/>
  <c r="A19" i="132" s="1"/>
  <c r="A20" i="132" s="1"/>
  <c r="A21" i="132" s="1"/>
  <c r="A22" i="132" s="1"/>
  <c r="A23" i="132" s="1"/>
  <c r="A24" i="132" s="1"/>
  <c r="A25" i="132" s="1"/>
  <c r="A26" i="132" s="1"/>
  <c r="A27" i="132" s="1"/>
  <c r="A28" i="132" s="1"/>
  <c r="A29" i="132" s="1"/>
  <c r="A30" i="132" s="1"/>
  <c r="A31" i="132" s="1"/>
  <c r="A32" i="132" s="1"/>
  <c r="A33" i="132" s="1"/>
  <c r="A34" i="132" s="1"/>
  <c r="A35" i="132" s="1"/>
  <c r="A36" i="132" s="1"/>
  <c r="A37" i="132" s="1"/>
  <c r="A38" i="132" s="1"/>
  <c r="A39" i="132" s="1"/>
  <c r="A40" i="132" s="1"/>
  <c r="B49" i="132"/>
  <c r="G246" i="82"/>
  <c r="G234" i="82"/>
  <c r="J79" i="82"/>
  <c r="C98" i="82"/>
  <c r="I11" i="156"/>
  <c r="E9" i="156"/>
  <c r="C9" i="156"/>
  <c r="C61" i="82"/>
  <c r="J40" i="121"/>
  <c r="H40" i="121"/>
  <c r="J38" i="121"/>
  <c r="H38" i="121"/>
  <c r="D36" i="121"/>
  <c r="D22" i="118" s="1"/>
  <c r="C36" i="121"/>
  <c r="C22" i="118" s="1"/>
  <c r="L35" i="121"/>
  <c r="E35" i="121"/>
  <c r="L34" i="121"/>
  <c r="E34" i="121"/>
  <c r="L33" i="121"/>
  <c r="E33" i="121"/>
  <c r="L32" i="121"/>
  <c r="E32" i="121"/>
  <c r="L31" i="121"/>
  <c r="E31" i="121"/>
  <c r="L30" i="121"/>
  <c r="E30" i="121"/>
  <c r="L29" i="121"/>
  <c r="E29" i="121"/>
  <c r="L28" i="121"/>
  <c r="E28" i="121"/>
  <c r="L27" i="121"/>
  <c r="E27" i="121"/>
  <c r="L26" i="121"/>
  <c r="E26" i="121"/>
  <c r="L25" i="121"/>
  <c r="E25" i="121"/>
  <c r="L24" i="121"/>
  <c r="E24" i="121"/>
  <c r="L23" i="121"/>
  <c r="E23" i="121"/>
  <c r="L22" i="121"/>
  <c r="E22" i="121"/>
  <c r="L21" i="121"/>
  <c r="E21" i="121"/>
  <c r="L20" i="121"/>
  <c r="E20" i="121"/>
  <c r="L19" i="121"/>
  <c r="E19" i="121"/>
  <c r="L18" i="121"/>
  <c r="E18" i="121"/>
  <c r="L17" i="121"/>
  <c r="E17" i="121"/>
  <c r="L16" i="121"/>
  <c r="E16" i="121"/>
  <c r="L15" i="121"/>
  <c r="E15" i="121"/>
  <c r="L14" i="121"/>
  <c r="E14" i="121"/>
  <c r="L13" i="121"/>
  <c r="E13" i="121"/>
  <c r="A13" i="121"/>
  <c r="A14" i="121" s="1"/>
  <c r="A15" i="121" s="1"/>
  <c r="A16" i="121" s="1"/>
  <c r="A17" i="121" s="1"/>
  <c r="A18" i="121" s="1"/>
  <c r="A19" i="121" s="1"/>
  <c r="A20" i="121" s="1"/>
  <c r="A21" i="121" s="1"/>
  <c r="A22" i="121" s="1"/>
  <c r="A23" i="121" s="1"/>
  <c r="A24" i="121" s="1"/>
  <c r="A25" i="121" s="1"/>
  <c r="A26" i="121" s="1"/>
  <c r="A27" i="121" s="1"/>
  <c r="A28" i="121" s="1"/>
  <c r="A29" i="121" s="1"/>
  <c r="A30" i="121" s="1"/>
  <c r="A31" i="121" s="1"/>
  <c r="A32" i="121" s="1"/>
  <c r="A33" i="121" s="1"/>
  <c r="A34" i="121" s="1"/>
  <c r="A35" i="121" s="1"/>
  <c r="A36" i="121" s="1"/>
  <c r="A37" i="121" s="1"/>
  <c r="A38" i="121" s="1"/>
  <c r="A39" i="121" s="1"/>
  <c r="A40" i="121" s="1"/>
  <c r="A41" i="121" s="1"/>
  <c r="A42" i="121" s="1"/>
  <c r="A43" i="121" s="1"/>
  <c r="A44" i="121" s="1"/>
  <c r="A45" i="121" s="1"/>
  <c r="A46" i="121" s="1"/>
  <c r="A47" i="121" s="1"/>
  <c r="A48" i="121" s="1"/>
  <c r="A49" i="121" s="1"/>
  <c r="A50" i="121" s="1"/>
  <c r="P12" i="121"/>
  <c r="P13" i="121" s="1"/>
  <c r="P14" i="121" s="1"/>
  <c r="P15" i="121" s="1"/>
  <c r="P16" i="121" s="1"/>
  <c r="P17" i="121" s="1"/>
  <c r="P18" i="121" s="1"/>
  <c r="P19" i="121" s="1"/>
  <c r="P20" i="121" s="1"/>
  <c r="P21" i="121" s="1"/>
  <c r="P22" i="121" s="1"/>
  <c r="P23" i="121" s="1"/>
  <c r="P24" i="121" s="1"/>
  <c r="P25" i="121" s="1"/>
  <c r="P26" i="121" s="1"/>
  <c r="P27" i="121" s="1"/>
  <c r="P28" i="121" s="1"/>
  <c r="P29" i="121" s="1"/>
  <c r="P30" i="121" s="1"/>
  <c r="P31" i="121" s="1"/>
  <c r="P32" i="121" s="1"/>
  <c r="P33" i="121" s="1"/>
  <c r="P34" i="121" s="1"/>
  <c r="P35" i="121" s="1"/>
  <c r="P36" i="121" s="1"/>
  <c r="P37" i="121" s="1"/>
  <c r="P38" i="121" s="1"/>
  <c r="P39" i="121" s="1"/>
  <c r="P40" i="121" s="1"/>
  <c r="P41" i="121" s="1"/>
  <c r="P42" i="121" s="1"/>
  <c r="P43" i="121" s="1"/>
  <c r="P44" i="121" s="1"/>
  <c r="P45" i="121" s="1"/>
  <c r="P46" i="121" s="1"/>
  <c r="P47" i="121" s="1"/>
  <c r="P48" i="121" s="1"/>
  <c r="P49" i="121" s="1"/>
  <c r="P50" i="121" s="1"/>
  <c r="L12" i="121"/>
  <c r="E12" i="121"/>
  <c r="B4" i="121"/>
  <c r="J40" i="120"/>
  <c r="H40" i="120"/>
  <c r="J38" i="120"/>
  <c r="H38" i="120"/>
  <c r="D36" i="120"/>
  <c r="C36" i="120"/>
  <c r="C20" i="118" s="1"/>
  <c r="L35" i="120"/>
  <c r="E35" i="120"/>
  <c r="L34" i="120"/>
  <c r="E34" i="120"/>
  <c r="L33" i="120"/>
  <c r="E33" i="120"/>
  <c r="L32" i="120"/>
  <c r="E32" i="120"/>
  <c r="L31" i="120"/>
  <c r="E31" i="120"/>
  <c r="L30" i="120"/>
  <c r="E30" i="120"/>
  <c r="L29" i="120"/>
  <c r="E29" i="120"/>
  <c r="L28" i="120"/>
  <c r="E28" i="120"/>
  <c r="L27" i="120"/>
  <c r="E27" i="120"/>
  <c r="L26" i="120"/>
  <c r="E26" i="120"/>
  <c r="L25" i="120"/>
  <c r="E25" i="120"/>
  <c r="L24" i="120"/>
  <c r="E24" i="120"/>
  <c r="L23" i="120"/>
  <c r="E23" i="120"/>
  <c r="L22" i="120"/>
  <c r="E22" i="120"/>
  <c r="L21" i="120"/>
  <c r="E21" i="120"/>
  <c r="L20" i="120"/>
  <c r="E20" i="120"/>
  <c r="L19" i="120"/>
  <c r="E19" i="120"/>
  <c r="L18" i="120"/>
  <c r="E18" i="120"/>
  <c r="L17" i="120"/>
  <c r="E17" i="120"/>
  <c r="L16" i="120"/>
  <c r="E16" i="120"/>
  <c r="L15" i="120"/>
  <c r="E15" i="120"/>
  <c r="L14" i="120"/>
  <c r="E14" i="120"/>
  <c r="L13" i="120"/>
  <c r="E13" i="120"/>
  <c r="A13" i="120"/>
  <c r="A14" i="120"/>
  <c r="A15" i="120" s="1"/>
  <c r="A16" i="120" s="1"/>
  <c r="A17" i="120" s="1"/>
  <c r="A18" i="120" s="1"/>
  <c r="A19" i="120" s="1"/>
  <c r="A20" i="120" s="1"/>
  <c r="A21" i="120" s="1"/>
  <c r="A22" i="120" s="1"/>
  <c r="A23" i="120" s="1"/>
  <c r="A24" i="120" s="1"/>
  <c r="A25" i="120" s="1"/>
  <c r="A26" i="120" s="1"/>
  <c r="A27" i="120" s="1"/>
  <c r="A28" i="120" s="1"/>
  <c r="A29" i="120" s="1"/>
  <c r="A30" i="120" s="1"/>
  <c r="A31" i="120" s="1"/>
  <c r="A32" i="120" s="1"/>
  <c r="A33" i="120" s="1"/>
  <c r="A34" i="120" s="1"/>
  <c r="A35" i="120" s="1"/>
  <c r="A36" i="120" s="1"/>
  <c r="A37" i="120" s="1"/>
  <c r="A38" i="120" s="1"/>
  <c r="A39" i="120" s="1"/>
  <c r="A40" i="120" s="1"/>
  <c r="A41" i="120" s="1"/>
  <c r="A42" i="120" s="1"/>
  <c r="A43" i="120" s="1"/>
  <c r="A44" i="120" s="1"/>
  <c r="A45" i="120" s="1"/>
  <c r="A46" i="120" s="1"/>
  <c r="A47" i="120" s="1"/>
  <c r="A48" i="120" s="1"/>
  <c r="A49" i="120" s="1"/>
  <c r="A50" i="120" s="1"/>
  <c r="P12" i="120"/>
  <c r="P13" i="120" s="1"/>
  <c r="P14" i="120" s="1"/>
  <c r="P15" i="120" s="1"/>
  <c r="P16" i="120" s="1"/>
  <c r="P17" i="120" s="1"/>
  <c r="P18" i="120" s="1"/>
  <c r="P19" i="120" s="1"/>
  <c r="P20" i="120" s="1"/>
  <c r="P21" i="120" s="1"/>
  <c r="P22" i="120" s="1"/>
  <c r="P23" i="120" s="1"/>
  <c r="P24" i="120" s="1"/>
  <c r="P25" i="120" s="1"/>
  <c r="P26" i="120" s="1"/>
  <c r="P27" i="120" s="1"/>
  <c r="P28" i="120" s="1"/>
  <c r="P29" i="120" s="1"/>
  <c r="P30" i="120" s="1"/>
  <c r="P31" i="120" s="1"/>
  <c r="P32" i="120" s="1"/>
  <c r="P33" i="120" s="1"/>
  <c r="P34" i="120" s="1"/>
  <c r="P35" i="120" s="1"/>
  <c r="P36" i="120" s="1"/>
  <c r="P37" i="120" s="1"/>
  <c r="P38" i="120" s="1"/>
  <c r="P39" i="120" s="1"/>
  <c r="P40" i="120" s="1"/>
  <c r="P41" i="120" s="1"/>
  <c r="P42" i="120" s="1"/>
  <c r="P43" i="120" s="1"/>
  <c r="P44" i="120" s="1"/>
  <c r="P45" i="120" s="1"/>
  <c r="P46" i="120" s="1"/>
  <c r="P47" i="120" s="1"/>
  <c r="P48" i="120" s="1"/>
  <c r="P49" i="120" s="1"/>
  <c r="P50" i="120" s="1"/>
  <c r="L12" i="120"/>
  <c r="E12" i="120"/>
  <c r="B4" i="120"/>
  <c r="J39" i="119"/>
  <c r="H39" i="119"/>
  <c r="J37" i="119"/>
  <c r="H37" i="119"/>
  <c r="D35" i="119"/>
  <c r="D18" i="118" s="1"/>
  <c r="C35" i="119"/>
  <c r="C18" i="118" s="1"/>
  <c r="L34" i="119"/>
  <c r="E34" i="119"/>
  <c r="L33" i="119"/>
  <c r="E33" i="119"/>
  <c r="L32" i="119"/>
  <c r="E32" i="119"/>
  <c r="L31" i="119"/>
  <c r="E31" i="119"/>
  <c r="L30" i="119"/>
  <c r="E30" i="119"/>
  <c r="L29" i="119"/>
  <c r="E29" i="119"/>
  <c r="L28" i="119"/>
  <c r="E28" i="119"/>
  <c r="L27" i="119"/>
  <c r="E27" i="119"/>
  <c r="L26" i="119"/>
  <c r="E26" i="119"/>
  <c r="L25" i="119"/>
  <c r="E25" i="119"/>
  <c r="L24" i="119"/>
  <c r="E24" i="119"/>
  <c r="L23" i="119"/>
  <c r="E23" i="119"/>
  <c r="L22" i="119"/>
  <c r="E22" i="119"/>
  <c r="L21" i="119"/>
  <c r="E21" i="119"/>
  <c r="L20" i="119"/>
  <c r="E20" i="119"/>
  <c r="L19" i="119"/>
  <c r="E19" i="119"/>
  <c r="L18" i="119"/>
  <c r="E18" i="119"/>
  <c r="L17" i="119"/>
  <c r="E17" i="119"/>
  <c r="L16" i="119"/>
  <c r="E16" i="119"/>
  <c r="L15" i="119"/>
  <c r="E15" i="119"/>
  <c r="L14" i="119"/>
  <c r="E14" i="119"/>
  <c r="L13" i="119"/>
  <c r="E13" i="119"/>
  <c r="L12" i="119"/>
  <c r="E12" i="119"/>
  <c r="A12" i="119"/>
  <c r="A13" i="119" s="1"/>
  <c r="A14" i="119" s="1"/>
  <c r="A15" i="119" s="1"/>
  <c r="A16" i="119" s="1"/>
  <c r="A17" i="119" s="1"/>
  <c r="A18" i="119" s="1"/>
  <c r="A19" i="119" s="1"/>
  <c r="A20" i="119" s="1"/>
  <c r="A21" i="119" s="1"/>
  <c r="A22" i="119" s="1"/>
  <c r="A23" i="119" s="1"/>
  <c r="A24" i="119" s="1"/>
  <c r="A25" i="119" s="1"/>
  <c r="A26" i="119" s="1"/>
  <c r="A27" i="119" s="1"/>
  <c r="A28" i="119" s="1"/>
  <c r="A29" i="119" s="1"/>
  <c r="A30" i="119" s="1"/>
  <c r="A31" i="119" s="1"/>
  <c r="A32" i="119" s="1"/>
  <c r="A33" i="119" s="1"/>
  <c r="A34" i="119" s="1"/>
  <c r="A35" i="119" s="1"/>
  <c r="A36" i="119" s="1"/>
  <c r="A37" i="119" s="1"/>
  <c r="A38" i="119" s="1"/>
  <c r="A39" i="119" s="1"/>
  <c r="A40" i="119" s="1"/>
  <c r="A41" i="119" s="1"/>
  <c r="A42" i="119" s="1"/>
  <c r="A43" i="119" s="1"/>
  <c r="A44" i="119" s="1"/>
  <c r="A45" i="119" s="1"/>
  <c r="A46" i="119" s="1"/>
  <c r="A47" i="119" s="1"/>
  <c r="A48" i="119" s="1"/>
  <c r="A49" i="119" s="1"/>
  <c r="P11" i="119"/>
  <c r="P12" i="119" s="1"/>
  <c r="P13" i="119" s="1"/>
  <c r="P14" i="119" s="1"/>
  <c r="P15" i="119" s="1"/>
  <c r="P16" i="119" s="1"/>
  <c r="P17" i="119" s="1"/>
  <c r="P18" i="119" s="1"/>
  <c r="P19" i="119" s="1"/>
  <c r="P20" i="119" s="1"/>
  <c r="P21" i="119" s="1"/>
  <c r="P22" i="119" s="1"/>
  <c r="P23" i="119" s="1"/>
  <c r="P24" i="119" s="1"/>
  <c r="P25" i="119" s="1"/>
  <c r="P26" i="119" s="1"/>
  <c r="P27" i="119" s="1"/>
  <c r="P28" i="119" s="1"/>
  <c r="P29" i="119" s="1"/>
  <c r="P30" i="119" s="1"/>
  <c r="P31" i="119" s="1"/>
  <c r="P32" i="119" s="1"/>
  <c r="P33" i="119" s="1"/>
  <c r="P34" i="119" s="1"/>
  <c r="P35" i="119" s="1"/>
  <c r="P36" i="119" s="1"/>
  <c r="P37" i="119" s="1"/>
  <c r="P38" i="119" s="1"/>
  <c r="P39" i="119" s="1"/>
  <c r="P40" i="119" s="1"/>
  <c r="P41" i="119" s="1"/>
  <c r="P42" i="119" s="1"/>
  <c r="P43" i="119" s="1"/>
  <c r="P44" i="119" s="1"/>
  <c r="P45" i="119" s="1"/>
  <c r="P46" i="119" s="1"/>
  <c r="P47" i="119" s="1"/>
  <c r="P48" i="119" s="1"/>
  <c r="P49" i="119" s="1"/>
  <c r="L11" i="119"/>
  <c r="E11" i="119"/>
  <c r="E35" i="119" s="1"/>
  <c r="B4" i="119"/>
  <c r="J39" i="117"/>
  <c r="J37" i="117"/>
  <c r="H37" i="117"/>
  <c r="H41" i="117" s="1"/>
  <c r="L34" i="117"/>
  <c r="L33" i="117"/>
  <c r="L32" i="117"/>
  <c r="L31" i="117"/>
  <c r="L30" i="117"/>
  <c r="L29" i="117"/>
  <c r="L28" i="117"/>
  <c r="L27" i="117"/>
  <c r="L26" i="117"/>
  <c r="L25" i="117"/>
  <c r="L24" i="117"/>
  <c r="L23" i="117"/>
  <c r="L22" i="117"/>
  <c r="L21" i="117"/>
  <c r="L20" i="117"/>
  <c r="L19" i="117"/>
  <c r="L18" i="117"/>
  <c r="L17" i="117"/>
  <c r="L16" i="117"/>
  <c r="L15" i="117"/>
  <c r="L14" i="117"/>
  <c r="L13" i="117"/>
  <c r="L12" i="117"/>
  <c r="A12" i="117"/>
  <c r="A13" i="117" s="1"/>
  <c r="A14" i="117" s="1"/>
  <c r="A15" i="117" s="1"/>
  <c r="A16" i="117" s="1"/>
  <c r="A17" i="117" s="1"/>
  <c r="A18" i="117" s="1"/>
  <c r="A19" i="117" s="1"/>
  <c r="A20" i="117" s="1"/>
  <c r="A21" i="117" s="1"/>
  <c r="A22" i="117" s="1"/>
  <c r="A23" i="117" s="1"/>
  <c r="A24" i="117" s="1"/>
  <c r="A25" i="117" s="1"/>
  <c r="A26" i="117" s="1"/>
  <c r="A27" i="117" s="1"/>
  <c r="A28" i="117" s="1"/>
  <c r="A29" i="117" s="1"/>
  <c r="A30" i="117" s="1"/>
  <c r="A31" i="117" s="1"/>
  <c r="A32" i="117" s="1"/>
  <c r="A33" i="117" s="1"/>
  <c r="A34" i="117" s="1"/>
  <c r="A35" i="117" s="1"/>
  <c r="A36" i="117" s="1"/>
  <c r="A37" i="117" s="1"/>
  <c r="A38" i="117" s="1"/>
  <c r="A39" i="117" s="1"/>
  <c r="A40" i="117" s="1"/>
  <c r="A41" i="117" s="1"/>
  <c r="A42" i="117" s="1"/>
  <c r="A43" i="117" s="1"/>
  <c r="A44" i="117" s="1"/>
  <c r="A45" i="117" s="1"/>
  <c r="A46" i="117" s="1"/>
  <c r="A47" i="117" s="1"/>
  <c r="A48" i="117" s="1"/>
  <c r="A49" i="117" s="1"/>
  <c r="P11" i="117"/>
  <c r="P12" i="117" s="1"/>
  <c r="P13" i="117" s="1"/>
  <c r="P14" i="117" s="1"/>
  <c r="P15" i="117" s="1"/>
  <c r="P16" i="117" s="1"/>
  <c r="P17" i="117" s="1"/>
  <c r="P18" i="117" s="1"/>
  <c r="P19" i="117" s="1"/>
  <c r="P20" i="117" s="1"/>
  <c r="P21" i="117" s="1"/>
  <c r="P22" i="117" s="1"/>
  <c r="P23" i="117" s="1"/>
  <c r="P24" i="117" s="1"/>
  <c r="P25" i="117" s="1"/>
  <c r="P26" i="117" s="1"/>
  <c r="P27" i="117" s="1"/>
  <c r="P28" i="117" s="1"/>
  <c r="P29" i="117" s="1"/>
  <c r="P30" i="117" s="1"/>
  <c r="P31" i="117" s="1"/>
  <c r="P32" i="117" s="1"/>
  <c r="P33" i="117" s="1"/>
  <c r="P34" i="117" s="1"/>
  <c r="P35" i="117" s="1"/>
  <c r="P36" i="117" s="1"/>
  <c r="P37" i="117" s="1"/>
  <c r="P38" i="117" s="1"/>
  <c r="P39" i="117" s="1"/>
  <c r="P40" i="117" s="1"/>
  <c r="P41" i="117" s="1"/>
  <c r="P42" i="117" s="1"/>
  <c r="P43" i="117" s="1"/>
  <c r="P44" i="117" s="1"/>
  <c r="P45" i="117" s="1"/>
  <c r="P46" i="117" s="1"/>
  <c r="P47" i="117" s="1"/>
  <c r="P48" i="117" s="1"/>
  <c r="P49" i="117" s="1"/>
  <c r="L11" i="117"/>
  <c r="B4" i="117"/>
  <c r="D11" i="118"/>
  <c r="C11" i="118"/>
  <c r="E33" i="116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A12" i="116"/>
  <c r="A13" i="116" s="1"/>
  <c r="A14" i="116" s="1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A25" i="116" s="1"/>
  <c r="A26" i="116" s="1"/>
  <c r="A27" i="116" s="1"/>
  <c r="A28" i="116" s="1"/>
  <c r="A29" i="116" s="1"/>
  <c r="A30" i="116" s="1"/>
  <c r="A31" i="116" s="1"/>
  <c r="A32" i="116" s="1"/>
  <c r="A33" i="116" s="1"/>
  <c r="A34" i="116" s="1"/>
  <c r="A35" i="116" s="1"/>
  <c r="A36" i="116" s="1"/>
  <c r="A37" i="116" s="1"/>
  <c r="A38" i="116" s="1"/>
  <c r="A39" i="116" s="1"/>
  <c r="A40" i="116" s="1"/>
  <c r="A41" i="116" s="1"/>
  <c r="A42" i="116" s="1"/>
  <c r="A43" i="116" s="1"/>
  <c r="A44" i="116" s="1"/>
  <c r="A45" i="116" s="1"/>
  <c r="A46" i="116" s="1"/>
  <c r="A47" i="116" s="1"/>
  <c r="A48" i="116" s="1"/>
  <c r="A49" i="116" s="1"/>
  <c r="P11" i="116"/>
  <c r="P12" i="116" s="1"/>
  <c r="P13" i="116" s="1"/>
  <c r="P14" i="116" s="1"/>
  <c r="P15" i="116" s="1"/>
  <c r="P16" i="116" s="1"/>
  <c r="P17" i="116" s="1"/>
  <c r="P18" i="116" s="1"/>
  <c r="P19" i="116" s="1"/>
  <c r="P20" i="116" s="1"/>
  <c r="P21" i="116" s="1"/>
  <c r="P22" i="116" s="1"/>
  <c r="P23" i="116" s="1"/>
  <c r="P24" i="116" s="1"/>
  <c r="P25" i="116" s="1"/>
  <c r="P26" i="116" s="1"/>
  <c r="P27" i="116" s="1"/>
  <c r="P28" i="116" s="1"/>
  <c r="P29" i="116" s="1"/>
  <c r="P30" i="116" s="1"/>
  <c r="P31" i="116" s="1"/>
  <c r="P32" i="116" s="1"/>
  <c r="P33" i="116" s="1"/>
  <c r="P34" i="116" s="1"/>
  <c r="P35" i="116" s="1"/>
  <c r="P36" i="116" s="1"/>
  <c r="P37" i="116" s="1"/>
  <c r="P38" i="116" s="1"/>
  <c r="P39" i="116" s="1"/>
  <c r="P40" i="116" s="1"/>
  <c r="P41" i="116" s="1"/>
  <c r="P42" i="116" s="1"/>
  <c r="P43" i="116" s="1"/>
  <c r="P44" i="116" s="1"/>
  <c r="P45" i="116" s="1"/>
  <c r="P46" i="116" s="1"/>
  <c r="P47" i="116" s="1"/>
  <c r="P48" i="116" s="1"/>
  <c r="P49" i="116" s="1"/>
  <c r="B4" i="116"/>
  <c r="D13" i="118"/>
  <c r="C13" i="118"/>
  <c r="A12" i="118"/>
  <c r="A13" i="118" s="1"/>
  <c r="A14" i="118" s="1"/>
  <c r="A15" i="118" s="1"/>
  <c r="A16" i="118" s="1"/>
  <c r="A17" i="118" s="1"/>
  <c r="A18" i="118" s="1"/>
  <c r="A19" i="118" s="1"/>
  <c r="A20" i="118" s="1"/>
  <c r="A21" i="118" s="1"/>
  <c r="A22" i="118" s="1"/>
  <c r="A23" i="118" s="1"/>
  <c r="A24" i="118" s="1"/>
  <c r="A25" i="118" s="1"/>
  <c r="A26" i="118" s="1"/>
  <c r="A27" i="118" s="1"/>
  <c r="A28" i="118" s="1"/>
  <c r="A29" i="118" s="1"/>
  <c r="K11" i="118"/>
  <c r="K12" i="118" s="1"/>
  <c r="K13" i="118" s="1"/>
  <c r="K14" i="118" s="1"/>
  <c r="K15" i="118" s="1"/>
  <c r="K16" i="118" s="1"/>
  <c r="K17" i="118" s="1"/>
  <c r="K18" i="118" s="1"/>
  <c r="K19" i="118" s="1"/>
  <c r="K20" i="118" s="1"/>
  <c r="K21" i="118" s="1"/>
  <c r="K22" i="118" s="1"/>
  <c r="K23" i="118" s="1"/>
  <c r="K24" i="118" s="1"/>
  <c r="K25" i="118" s="1"/>
  <c r="K26" i="118" s="1"/>
  <c r="K27" i="118" s="1"/>
  <c r="K28" i="118" s="1"/>
  <c r="K29" i="118" s="1"/>
  <c r="G11" i="86"/>
  <c r="G12" i="86" s="1"/>
  <c r="G13" i="86" s="1"/>
  <c r="G14" i="86" s="1"/>
  <c r="G15" i="86" s="1"/>
  <c r="G16" i="86" s="1"/>
  <c r="G18" i="86" s="1"/>
  <c r="G19" i="86" s="1"/>
  <c r="G20" i="86" s="1"/>
  <c r="G21" i="86" s="1"/>
  <c r="G22" i="86" s="1"/>
  <c r="G23" i="86" s="1"/>
  <c r="G24" i="86" s="1"/>
  <c r="G25" i="86" s="1"/>
  <c r="G26" i="86" s="1"/>
  <c r="G27" i="86" s="1"/>
  <c r="G28" i="86" s="1"/>
  <c r="G29" i="86" s="1"/>
  <c r="G30" i="86" s="1"/>
  <c r="G31" i="86" s="1"/>
  <c r="G32" i="86" s="1"/>
  <c r="G33" i="86" s="1"/>
  <c r="G35" i="86" s="1"/>
  <c r="G36" i="86" s="1"/>
  <c r="G37" i="86" s="1"/>
  <c r="G38" i="86" s="1"/>
  <c r="G39" i="86" s="1"/>
  <c r="G17" i="86" s="1"/>
  <c r="G34" i="86" s="1"/>
  <c r="G40" i="86" s="1"/>
  <c r="G41" i="86" s="1"/>
  <c r="G42" i="86" s="1"/>
  <c r="G43" i="86" s="1"/>
  <c r="G44" i="86" s="1"/>
  <c r="G45" i="86" s="1"/>
  <c r="G46" i="86" s="1"/>
  <c r="G47" i="86" s="1"/>
  <c r="G48" i="86" s="1"/>
  <c r="G49" i="86" s="1"/>
  <c r="G50" i="86" s="1"/>
  <c r="G51" i="86" s="1"/>
  <c r="G52" i="86" s="1"/>
  <c r="G53" i="86" s="1"/>
  <c r="G144" i="150"/>
  <c r="G141" i="150"/>
  <c r="A124" i="150"/>
  <c r="A125" i="150" s="1"/>
  <c r="A126" i="150" s="1"/>
  <c r="A127" i="150" s="1"/>
  <c r="A128" i="150" s="1"/>
  <c r="A129" i="150" s="1"/>
  <c r="A130" i="150" s="1"/>
  <c r="A131" i="150" s="1"/>
  <c r="A132" i="150" s="1"/>
  <c r="A133" i="150" s="1"/>
  <c r="A134" i="150" s="1"/>
  <c r="A135" i="150" s="1"/>
  <c r="A136" i="150" s="1"/>
  <c r="A137" i="150" s="1"/>
  <c r="A138" i="150" s="1"/>
  <c r="A139" i="150" s="1"/>
  <c r="A140" i="150" s="1"/>
  <c r="A141" i="150" s="1"/>
  <c r="A142" i="150" s="1"/>
  <c r="A143" i="150" s="1"/>
  <c r="A144" i="150" s="1"/>
  <c r="A145" i="150" s="1"/>
  <c r="A146" i="150" s="1"/>
  <c r="A147" i="150" s="1"/>
  <c r="A148" i="150" s="1"/>
  <c r="A149" i="150" s="1"/>
  <c r="A150" i="150" s="1"/>
  <c r="A151" i="150" s="1"/>
  <c r="A152" i="150" s="1"/>
  <c r="A153" i="150" s="1"/>
  <c r="J123" i="150"/>
  <c r="J124" i="150" s="1"/>
  <c r="J125" i="150" s="1"/>
  <c r="J126" i="150" s="1"/>
  <c r="J127" i="150" s="1"/>
  <c r="J128" i="150" s="1"/>
  <c r="J129" i="150" s="1"/>
  <c r="J130" i="150" s="1"/>
  <c r="J131" i="150" s="1"/>
  <c r="J132" i="150" s="1"/>
  <c r="J133" i="150" s="1"/>
  <c r="J134" i="150" s="1"/>
  <c r="J135" i="150" s="1"/>
  <c r="J136" i="150" s="1"/>
  <c r="J137" i="150" s="1"/>
  <c r="J138" i="150" s="1"/>
  <c r="J139" i="150" s="1"/>
  <c r="J140" i="150" s="1"/>
  <c r="J141" i="150" s="1"/>
  <c r="J142" i="150" s="1"/>
  <c r="J143" i="150" s="1"/>
  <c r="J144" i="150" s="1"/>
  <c r="J145" i="150" s="1"/>
  <c r="J146" i="150" s="1"/>
  <c r="J147" i="150" s="1"/>
  <c r="J148" i="150" s="1"/>
  <c r="J149" i="150" s="1"/>
  <c r="J150" i="150" s="1"/>
  <c r="J151" i="150" s="1"/>
  <c r="J152" i="150" s="1"/>
  <c r="J153" i="150" s="1"/>
  <c r="A82" i="150"/>
  <c r="A83" i="150" s="1"/>
  <c r="A84" i="150" s="1"/>
  <c r="A85" i="150" s="1"/>
  <c r="A86" i="150" s="1"/>
  <c r="A87" i="150" s="1"/>
  <c r="A88" i="150" s="1"/>
  <c r="A89" i="150" s="1"/>
  <c r="A90" i="150" s="1"/>
  <c r="A91" i="150" s="1"/>
  <c r="A92" i="150" s="1"/>
  <c r="A93" i="150" s="1"/>
  <c r="A94" i="150" s="1"/>
  <c r="A95" i="150" s="1"/>
  <c r="A96" i="150" s="1"/>
  <c r="A97" i="150" s="1"/>
  <c r="A98" i="150" s="1"/>
  <c r="A99" i="150" s="1"/>
  <c r="A100" i="150" s="1"/>
  <c r="A101" i="150" s="1"/>
  <c r="A102" i="150" s="1"/>
  <c r="A103" i="150" s="1"/>
  <c r="A104" i="150" s="1"/>
  <c r="A105" i="150" s="1"/>
  <c r="A106" i="150" s="1"/>
  <c r="A107" i="150" s="1"/>
  <c r="A108" i="150" s="1"/>
  <c r="A109" i="150" s="1"/>
  <c r="A110" i="150" s="1"/>
  <c r="A111" i="150" s="1"/>
  <c r="J81" i="150"/>
  <c r="J82" i="150" s="1"/>
  <c r="J83" i="150" s="1"/>
  <c r="J84" i="150" s="1"/>
  <c r="J85" i="150" s="1"/>
  <c r="J86" i="150" s="1"/>
  <c r="J87" i="150" s="1"/>
  <c r="J88" i="150" s="1"/>
  <c r="J89" i="150" s="1"/>
  <c r="J90" i="150" s="1"/>
  <c r="J91" i="150" s="1"/>
  <c r="J92" i="150" s="1"/>
  <c r="J93" i="150" s="1"/>
  <c r="J94" i="150" s="1"/>
  <c r="J95" i="150" s="1"/>
  <c r="J96" i="150" s="1"/>
  <c r="J97" i="150" s="1"/>
  <c r="J98" i="150" s="1"/>
  <c r="J99" i="150" s="1"/>
  <c r="J100" i="150" s="1"/>
  <c r="J101" i="150" s="1"/>
  <c r="J102" i="150" s="1"/>
  <c r="J103" i="150" s="1"/>
  <c r="J104" i="150" s="1"/>
  <c r="J105" i="150" s="1"/>
  <c r="J106" i="150" s="1"/>
  <c r="J107" i="150" s="1"/>
  <c r="J108" i="150" s="1"/>
  <c r="J109" i="150" s="1"/>
  <c r="J110" i="150" s="1"/>
  <c r="J111" i="150" s="1"/>
  <c r="E62" i="150"/>
  <c r="E49" i="150"/>
  <c r="G38" i="150"/>
  <c r="G37" i="150"/>
  <c r="G35" i="150"/>
  <c r="G31" i="150"/>
  <c r="G32" i="150" s="1"/>
  <c r="C61" i="150"/>
  <c r="G24" i="150"/>
  <c r="G23" i="150"/>
  <c r="G22" i="150"/>
  <c r="G21" i="150"/>
  <c r="G20" i="150"/>
  <c r="G16" i="150"/>
  <c r="G15" i="150"/>
  <c r="G14" i="150"/>
  <c r="G13" i="150"/>
  <c r="G12" i="150"/>
  <c r="A12" i="150"/>
  <c r="A13" i="150" s="1"/>
  <c r="A14" i="150" s="1"/>
  <c r="A15" i="150" s="1"/>
  <c r="A16" i="150" s="1"/>
  <c r="A17" i="150" s="1"/>
  <c r="A18" i="150" s="1"/>
  <c r="A19" i="150" s="1"/>
  <c r="A20" i="150" s="1"/>
  <c r="A21" i="150" s="1"/>
  <c r="A22" i="150" s="1"/>
  <c r="A23" i="150" s="1"/>
  <c r="A24" i="150" s="1"/>
  <c r="A25" i="150" s="1"/>
  <c r="A26" i="150" s="1"/>
  <c r="A27" i="150" s="1"/>
  <c r="A28" i="150" s="1"/>
  <c r="A29" i="150" s="1"/>
  <c r="A30" i="150" s="1"/>
  <c r="A31" i="150" s="1"/>
  <c r="A32" i="150" s="1"/>
  <c r="A33" i="150" s="1"/>
  <c r="A34" i="150" s="1"/>
  <c r="A35" i="150" s="1"/>
  <c r="A36" i="150" s="1"/>
  <c r="A37" i="150" s="1"/>
  <c r="A38" i="150" s="1"/>
  <c r="A39" i="150" s="1"/>
  <c r="A40" i="150" s="1"/>
  <c r="A41" i="150" s="1"/>
  <c r="A42" i="150" s="1"/>
  <c r="A43" i="150" s="1"/>
  <c r="A44" i="150" s="1"/>
  <c r="A45" i="150" s="1"/>
  <c r="A46" i="150" s="1"/>
  <c r="A47" i="150" s="1"/>
  <c r="A48" i="150" s="1"/>
  <c r="A49" i="150" s="1"/>
  <c r="A50" i="150" s="1"/>
  <c r="A51" i="150" s="1"/>
  <c r="A52" i="150" s="1"/>
  <c r="A53" i="150" s="1"/>
  <c r="A54" i="150" s="1"/>
  <c r="A55" i="150" s="1"/>
  <c r="A56" i="150" s="1"/>
  <c r="A57" i="150" s="1"/>
  <c r="A58" i="150" s="1"/>
  <c r="A59" i="150" s="1"/>
  <c r="A60" i="150" s="1"/>
  <c r="A61" i="150" s="1"/>
  <c r="A62" i="150" s="1"/>
  <c r="A63" i="150" s="1"/>
  <c r="A64" i="150" s="1"/>
  <c r="A65" i="150" s="1"/>
  <c r="J11" i="150"/>
  <c r="J12" i="150" s="1"/>
  <c r="J13" i="150" s="1"/>
  <c r="J14" i="150" s="1"/>
  <c r="J15" i="150" s="1"/>
  <c r="J16" i="150" s="1"/>
  <c r="J17" i="150" s="1"/>
  <c r="J18" i="150" s="1"/>
  <c r="J19" i="150" s="1"/>
  <c r="J20" i="150" s="1"/>
  <c r="J21" i="150" s="1"/>
  <c r="J22" i="150" s="1"/>
  <c r="J23" i="150" s="1"/>
  <c r="J24" i="150" s="1"/>
  <c r="J25" i="150" s="1"/>
  <c r="J26" i="150" s="1"/>
  <c r="J27" i="150" s="1"/>
  <c r="J28" i="150" s="1"/>
  <c r="J29" i="150" s="1"/>
  <c r="J30" i="150" s="1"/>
  <c r="J31" i="150" s="1"/>
  <c r="J32" i="150" s="1"/>
  <c r="J33" i="150" s="1"/>
  <c r="J34" i="150" s="1"/>
  <c r="J35" i="150" s="1"/>
  <c r="J36" i="150" s="1"/>
  <c r="J37" i="150" s="1"/>
  <c r="J38" i="150" s="1"/>
  <c r="J39" i="150" s="1"/>
  <c r="J40" i="150" s="1"/>
  <c r="J41" i="150" s="1"/>
  <c r="J42" i="150" s="1"/>
  <c r="J43" i="150" s="1"/>
  <c r="J44" i="150" s="1"/>
  <c r="J45" i="150" s="1"/>
  <c r="J46" i="150" s="1"/>
  <c r="J47" i="150" s="1"/>
  <c r="J48" i="150" s="1"/>
  <c r="J49" i="150" s="1"/>
  <c r="J50" i="150" s="1"/>
  <c r="J51" i="150" s="1"/>
  <c r="J52" i="150" s="1"/>
  <c r="J53" i="150" s="1"/>
  <c r="J54" i="150" s="1"/>
  <c r="J55" i="150" s="1"/>
  <c r="J56" i="150" s="1"/>
  <c r="J57" i="150" s="1"/>
  <c r="J58" i="150" s="1"/>
  <c r="J59" i="150" s="1"/>
  <c r="J60" i="150" s="1"/>
  <c r="J61" i="150" s="1"/>
  <c r="J62" i="150" s="1"/>
  <c r="J63" i="150" s="1"/>
  <c r="J64" i="150" s="1"/>
  <c r="J65" i="150" s="1"/>
  <c r="B5" i="150"/>
  <c r="B75" i="150" s="1"/>
  <c r="B117" i="150" s="1"/>
  <c r="C28" i="149"/>
  <c r="C31" i="149" s="1"/>
  <c r="E11" i="148" s="1"/>
  <c r="E99" i="144" s="1"/>
  <c r="A15" i="149"/>
  <c r="A16" i="149" s="1"/>
  <c r="A17" i="149" s="1"/>
  <c r="A18" i="149" s="1"/>
  <c r="A19" i="149" s="1"/>
  <c r="A20" i="149" s="1"/>
  <c r="A21" i="149" s="1"/>
  <c r="A22" i="149" s="1"/>
  <c r="A23" i="149" s="1"/>
  <c r="A24" i="149" s="1"/>
  <c r="A25" i="149" s="1"/>
  <c r="A26" i="149" s="1"/>
  <c r="A27" i="149" s="1"/>
  <c r="A28" i="149" s="1"/>
  <c r="A29" i="149" s="1"/>
  <c r="A30" i="149" s="1"/>
  <c r="A31" i="149" s="1"/>
  <c r="A32" i="149" s="1"/>
  <c r="E14" i="149"/>
  <c r="E15" i="149" s="1"/>
  <c r="E16" i="149" s="1"/>
  <c r="E17" i="149" s="1"/>
  <c r="E18" i="149" s="1"/>
  <c r="E19" i="149" s="1"/>
  <c r="E20" i="149" s="1"/>
  <c r="E21" i="149" s="1"/>
  <c r="E22" i="149" s="1"/>
  <c r="E23" i="149" s="1"/>
  <c r="E24" i="149" s="1"/>
  <c r="E25" i="149" s="1"/>
  <c r="E26" i="149" s="1"/>
  <c r="E27" i="149" s="1"/>
  <c r="E28" i="149" s="1"/>
  <c r="E29" i="149" s="1"/>
  <c r="E30" i="149" s="1"/>
  <c r="E31" i="149" s="1"/>
  <c r="E32" i="149" s="1"/>
  <c r="A11" i="148"/>
  <c r="H11" i="148" s="1"/>
  <c r="B5" i="148"/>
  <c r="A12" i="147"/>
  <c r="A13" i="147" s="1"/>
  <c r="A14" i="147" s="1"/>
  <c r="A15" i="147" s="1"/>
  <c r="F11" i="147"/>
  <c r="F12" i="147" s="1"/>
  <c r="F13" i="147" s="1"/>
  <c r="F14" i="147" s="1"/>
  <c r="F15" i="147" s="1"/>
  <c r="E9" i="147"/>
  <c r="C9" i="147"/>
  <c r="G34" i="155"/>
  <c r="E34" i="155"/>
  <c r="C34" i="155"/>
  <c r="I33" i="155"/>
  <c r="I32" i="155"/>
  <c r="I31" i="155"/>
  <c r="I30" i="155"/>
  <c r="I29" i="155"/>
  <c r="I25" i="155"/>
  <c r="I24" i="155"/>
  <c r="I23" i="155"/>
  <c r="I22" i="155"/>
  <c r="G21" i="155"/>
  <c r="G26" i="155" s="1"/>
  <c r="E21" i="155"/>
  <c r="E26" i="155" s="1"/>
  <c r="C21" i="155"/>
  <c r="I17" i="155"/>
  <c r="I16" i="155"/>
  <c r="G15" i="155"/>
  <c r="G18" i="155" s="1"/>
  <c r="E15" i="155"/>
  <c r="E18" i="155" s="1"/>
  <c r="C15" i="155"/>
  <c r="I14" i="155"/>
  <c r="I13" i="155"/>
  <c r="A13" i="155"/>
  <c r="A14" i="155" s="1"/>
  <c r="A15" i="155" s="1"/>
  <c r="A16" i="155" s="1"/>
  <c r="A17" i="155" s="1"/>
  <c r="A18" i="155" s="1"/>
  <c r="A19" i="155" s="1"/>
  <c r="A20" i="155" s="1"/>
  <c r="A21" i="155" s="1"/>
  <c r="A22" i="155" s="1"/>
  <c r="A23" i="155" s="1"/>
  <c r="A24" i="155" s="1"/>
  <c r="A25" i="155" s="1"/>
  <c r="A26" i="155" s="1"/>
  <c r="A27" i="155" s="1"/>
  <c r="A28" i="155" s="1"/>
  <c r="A29" i="155" s="1"/>
  <c r="A30" i="155" s="1"/>
  <c r="A31" i="155" s="1"/>
  <c r="A32" i="155" s="1"/>
  <c r="A33" i="155" s="1"/>
  <c r="A34" i="155" s="1"/>
  <c r="K12" i="155"/>
  <c r="K13" i="155" s="1"/>
  <c r="K14" i="155" s="1"/>
  <c r="K15" i="155" s="1"/>
  <c r="K16" i="155" s="1"/>
  <c r="K17" i="155" s="1"/>
  <c r="K18" i="155" s="1"/>
  <c r="K19" i="155" s="1"/>
  <c r="K20" i="155" s="1"/>
  <c r="K21" i="155" s="1"/>
  <c r="K22" i="155" s="1"/>
  <c r="K23" i="155" s="1"/>
  <c r="K24" i="155" s="1"/>
  <c r="K25" i="155" s="1"/>
  <c r="K26" i="155" s="1"/>
  <c r="K27" i="155" s="1"/>
  <c r="K28" i="155" s="1"/>
  <c r="K29" i="155" s="1"/>
  <c r="K30" i="155" s="1"/>
  <c r="K31" i="155" s="1"/>
  <c r="K32" i="155" s="1"/>
  <c r="K33" i="155" s="1"/>
  <c r="K34" i="155" s="1"/>
  <c r="G34" i="154"/>
  <c r="E34" i="154"/>
  <c r="C34" i="154"/>
  <c r="I33" i="154"/>
  <c r="I32" i="154"/>
  <c r="I31" i="154"/>
  <c r="I30" i="154"/>
  <c r="I29" i="154"/>
  <c r="I25" i="154"/>
  <c r="I24" i="154"/>
  <c r="I23" i="154"/>
  <c r="I22" i="154"/>
  <c r="G21" i="154"/>
  <c r="G26" i="154" s="1"/>
  <c r="E21" i="154"/>
  <c r="E26" i="154" s="1"/>
  <c r="C21" i="154"/>
  <c r="C26" i="154" s="1"/>
  <c r="I17" i="154"/>
  <c r="I16" i="154"/>
  <c r="G15" i="154"/>
  <c r="G18" i="154" s="1"/>
  <c r="E15" i="154"/>
  <c r="E18" i="154" s="1"/>
  <c r="I14" i="154"/>
  <c r="I13" i="154"/>
  <c r="A13" i="154"/>
  <c r="A14" i="154" s="1"/>
  <c r="A15" i="154" s="1"/>
  <c r="A16" i="154" s="1"/>
  <c r="A17" i="154" s="1"/>
  <c r="A18" i="154" s="1"/>
  <c r="A19" i="154" s="1"/>
  <c r="A20" i="154" s="1"/>
  <c r="A21" i="154" s="1"/>
  <c r="A22" i="154" s="1"/>
  <c r="A23" i="154" s="1"/>
  <c r="A24" i="154" s="1"/>
  <c r="A25" i="154" s="1"/>
  <c r="A26" i="154" s="1"/>
  <c r="A27" i="154" s="1"/>
  <c r="A28" i="154" s="1"/>
  <c r="A29" i="154" s="1"/>
  <c r="A30" i="154" s="1"/>
  <c r="A31" i="154" s="1"/>
  <c r="A32" i="154" s="1"/>
  <c r="A33" i="154" s="1"/>
  <c r="A34" i="154" s="1"/>
  <c r="K12" i="154"/>
  <c r="K13" i="154" s="1"/>
  <c r="K14" i="154" s="1"/>
  <c r="K15" i="154" s="1"/>
  <c r="K16" i="154" s="1"/>
  <c r="K17" i="154" s="1"/>
  <c r="K18" i="154" s="1"/>
  <c r="K19" i="154" s="1"/>
  <c r="K20" i="154" s="1"/>
  <c r="K21" i="154" s="1"/>
  <c r="K22" i="154" s="1"/>
  <c r="K23" i="154" s="1"/>
  <c r="K24" i="154" s="1"/>
  <c r="K25" i="154" s="1"/>
  <c r="K26" i="154" s="1"/>
  <c r="K27" i="154" s="1"/>
  <c r="K28" i="154" s="1"/>
  <c r="K29" i="154" s="1"/>
  <c r="K30" i="154" s="1"/>
  <c r="K31" i="154" s="1"/>
  <c r="K32" i="154" s="1"/>
  <c r="K33" i="154" s="1"/>
  <c r="K34" i="154" s="1"/>
  <c r="G23" i="145"/>
  <c r="E23" i="145"/>
  <c r="I23" i="145" s="1"/>
  <c r="E125" i="144" s="1"/>
  <c r="G21" i="145"/>
  <c r="E21" i="145"/>
  <c r="G19" i="145"/>
  <c r="E19" i="145"/>
  <c r="I19" i="145" s="1"/>
  <c r="E120" i="144" s="1"/>
  <c r="A12" i="145"/>
  <c r="A13" i="145" s="1"/>
  <c r="A14" i="145" s="1"/>
  <c r="A15" i="145" s="1"/>
  <c r="A16" i="145" s="1"/>
  <c r="A17" i="145" s="1"/>
  <c r="A18" i="145" s="1"/>
  <c r="A19" i="145" s="1"/>
  <c r="A20" i="145" s="1"/>
  <c r="A21" i="145" s="1"/>
  <c r="A22" i="145" s="1"/>
  <c r="A23" i="145" s="1"/>
  <c r="L11" i="145"/>
  <c r="L12" i="145"/>
  <c r="L13" i="145" s="1"/>
  <c r="L14" i="145" s="1"/>
  <c r="L15" i="145" s="1"/>
  <c r="L16" i="145" s="1"/>
  <c r="L17" i="145" s="1"/>
  <c r="L18" i="145" s="1"/>
  <c r="L19" i="145" s="1"/>
  <c r="L20" i="145" s="1"/>
  <c r="L21" i="145" s="1"/>
  <c r="L22" i="145" s="1"/>
  <c r="L23" i="145" s="1"/>
  <c r="G9" i="145"/>
  <c r="E9" i="145"/>
  <c r="B5" i="145"/>
  <c r="A145" i="144"/>
  <c r="A146" i="144" s="1"/>
  <c r="A147" i="144" s="1"/>
  <c r="A148" i="144" s="1"/>
  <c r="A149" i="144" s="1"/>
  <c r="A150" i="144" s="1"/>
  <c r="A151" i="144" s="1"/>
  <c r="A152" i="144" s="1"/>
  <c r="A153" i="144" s="1"/>
  <c r="A154" i="144" s="1"/>
  <c r="A155" i="144" s="1"/>
  <c r="A156" i="144" s="1"/>
  <c r="A157" i="144" s="1"/>
  <c r="A158" i="144" s="1"/>
  <c r="A159" i="144" s="1"/>
  <c r="A160" i="144" s="1"/>
  <c r="A161" i="144" s="1"/>
  <c r="A162" i="144" s="1"/>
  <c r="A163" i="144" s="1"/>
  <c r="A164" i="144" s="1"/>
  <c r="A165" i="144" s="1"/>
  <c r="A166" i="144" s="1"/>
  <c r="A167" i="144" s="1"/>
  <c r="A168" i="144" s="1"/>
  <c r="H144" i="144"/>
  <c r="H145" i="144" s="1"/>
  <c r="H146" i="144" s="1"/>
  <c r="H147" i="144" s="1"/>
  <c r="H148" i="144" s="1"/>
  <c r="H149" i="144" s="1"/>
  <c r="H150" i="144" s="1"/>
  <c r="H151" i="144" s="1"/>
  <c r="H152" i="144" s="1"/>
  <c r="H153" i="144" s="1"/>
  <c r="H154" i="144" s="1"/>
  <c r="H155" i="144" s="1"/>
  <c r="H156" i="144" s="1"/>
  <c r="H157" i="144" s="1"/>
  <c r="H158" i="144" s="1"/>
  <c r="H159" i="144" s="1"/>
  <c r="H160" i="144" s="1"/>
  <c r="H161" i="144" s="1"/>
  <c r="H162" i="144" s="1"/>
  <c r="H163" i="144" s="1"/>
  <c r="H164" i="144" s="1"/>
  <c r="H165" i="144" s="1"/>
  <c r="H166" i="144" s="1"/>
  <c r="H167" i="144" s="1"/>
  <c r="H168" i="144" s="1"/>
  <c r="A92" i="144"/>
  <c r="A93" i="144" s="1"/>
  <c r="A94" i="144" s="1"/>
  <c r="A95" i="144" s="1"/>
  <c r="A96" i="144" s="1"/>
  <c r="A97" i="144" s="1"/>
  <c r="A98" i="144" s="1"/>
  <c r="A99" i="144" s="1"/>
  <c r="A100" i="144" s="1"/>
  <c r="A101" i="144" s="1"/>
  <c r="A102" i="144" s="1"/>
  <c r="A103" i="144" s="1"/>
  <c r="A104" i="144" s="1"/>
  <c r="A105" i="144" s="1"/>
  <c r="A106" i="144" s="1"/>
  <c r="A107" i="144" s="1"/>
  <c r="A108" i="144" s="1"/>
  <c r="A109" i="144" s="1"/>
  <c r="A110" i="144" s="1"/>
  <c r="A111" i="144" s="1"/>
  <c r="A112" i="144" s="1"/>
  <c r="A113" i="144" s="1"/>
  <c r="A114" i="144" s="1"/>
  <c r="A115" i="144" s="1"/>
  <c r="A116" i="144" s="1"/>
  <c r="A117" i="144" s="1"/>
  <c r="A118" i="144" s="1"/>
  <c r="A119" i="144" s="1"/>
  <c r="A120" i="144" s="1"/>
  <c r="A121" i="144" s="1"/>
  <c r="A122" i="144" s="1"/>
  <c r="A123" i="144" s="1"/>
  <c r="A124" i="144" s="1"/>
  <c r="A125" i="144" s="1"/>
  <c r="A126" i="144" s="1"/>
  <c r="A127" i="144" s="1"/>
  <c r="A128" i="144" s="1"/>
  <c r="H91" i="144"/>
  <c r="H92" i="144" s="1"/>
  <c r="H93" i="144" s="1"/>
  <c r="H94" i="144" s="1"/>
  <c r="H95" i="144" s="1"/>
  <c r="H96" i="144" s="1"/>
  <c r="H97" i="144" s="1"/>
  <c r="H98" i="144" s="1"/>
  <c r="H99" i="144" s="1"/>
  <c r="H100" i="144" s="1"/>
  <c r="H101" i="144" s="1"/>
  <c r="H102" i="144" s="1"/>
  <c r="H103" i="144" s="1"/>
  <c r="H104" i="144" s="1"/>
  <c r="H105" i="144" s="1"/>
  <c r="H106" i="144" s="1"/>
  <c r="H107" i="144" s="1"/>
  <c r="H108" i="144" s="1"/>
  <c r="H109" i="144" s="1"/>
  <c r="H110" i="144" s="1"/>
  <c r="H111" i="144" s="1"/>
  <c r="H112" i="144" s="1"/>
  <c r="H113" i="144" s="1"/>
  <c r="H114" i="144" s="1"/>
  <c r="H115" i="144" s="1"/>
  <c r="H116" i="144" s="1"/>
  <c r="H117" i="144" s="1"/>
  <c r="H118" i="144" s="1"/>
  <c r="H119" i="144" s="1"/>
  <c r="H120" i="144" s="1"/>
  <c r="H121" i="144" s="1"/>
  <c r="H122" i="144" s="1"/>
  <c r="H123" i="144" s="1"/>
  <c r="H124" i="144" s="1"/>
  <c r="H125" i="144" s="1"/>
  <c r="H126" i="144" s="1"/>
  <c r="H127" i="144" s="1"/>
  <c r="H128" i="144" s="1"/>
  <c r="A12" i="144"/>
  <c r="A13" i="144" s="1"/>
  <c r="A14" i="144" s="1"/>
  <c r="A15" i="144" s="1"/>
  <c r="A16" i="144" s="1"/>
  <c r="A17" i="144" s="1"/>
  <c r="A18" i="144" s="1"/>
  <c r="A19" i="144" s="1"/>
  <c r="A20" i="144" s="1"/>
  <c r="A21" i="144" s="1"/>
  <c r="A22" i="144" s="1"/>
  <c r="A23" i="144" s="1"/>
  <c r="A24" i="144" s="1"/>
  <c r="A25" i="144" s="1"/>
  <c r="A26" i="144" s="1"/>
  <c r="A27" i="144" s="1"/>
  <c r="A28" i="144" s="1"/>
  <c r="A29" i="144" s="1"/>
  <c r="A30" i="144" s="1"/>
  <c r="A31" i="144" s="1"/>
  <c r="A32" i="144" s="1"/>
  <c r="A33" i="144" s="1"/>
  <c r="A34" i="144" s="1"/>
  <c r="A35" i="144" s="1"/>
  <c r="A36" i="144" s="1"/>
  <c r="A37" i="144" s="1"/>
  <c r="A38" i="144" s="1"/>
  <c r="A39" i="144" s="1"/>
  <c r="A40" i="144" s="1"/>
  <c r="A41" i="144" s="1"/>
  <c r="A42" i="144" s="1"/>
  <c r="A43" i="144" s="1"/>
  <c r="A44" i="144" s="1"/>
  <c r="A45" i="144" s="1"/>
  <c r="A46" i="144" s="1"/>
  <c r="A47" i="144" s="1"/>
  <c r="A48" i="144" s="1"/>
  <c r="A49" i="144" s="1"/>
  <c r="A50" i="144" s="1"/>
  <c r="A51" i="144" s="1"/>
  <c r="A52" i="144" s="1"/>
  <c r="A53" i="144" s="1"/>
  <c r="A54" i="144" s="1"/>
  <c r="A55" i="144" s="1"/>
  <c r="A56" i="144" s="1"/>
  <c r="A57" i="144" s="1"/>
  <c r="A58" i="144" s="1"/>
  <c r="A59" i="144" s="1"/>
  <c r="A60" i="144" s="1"/>
  <c r="A61" i="144" s="1"/>
  <c r="A62" i="144" s="1"/>
  <c r="A63" i="144" s="1"/>
  <c r="A64" i="144" s="1"/>
  <c r="A65" i="144" s="1"/>
  <c r="A66" i="144" s="1"/>
  <c r="A67" i="144" s="1"/>
  <c r="A68" i="144" s="1"/>
  <c r="A69" i="144" s="1"/>
  <c r="A70" i="144" s="1"/>
  <c r="H11" i="144"/>
  <c r="H12" i="144" s="1"/>
  <c r="H13" i="144" s="1"/>
  <c r="H14" i="144" s="1"/>
  <c r="H15" i="144" s="1"/>
  <c r="H16" i="144" s="1"/>
  <c r="H17" i="144" s="1"/>
  <c r="H18" i="144" s="1"/>
  <c r="H19" i="144" s="1"/>
  <c r="H20" i="144" s="1"/>
  <c r="H21" i="144" s="1"/>
  <c r="H22" i="144" s="1"/>
  <c r="H23" i="144" s="1"/>
  <c r="H24" i="144" s="1"/>
  <c r="H25" i="144" s="1"/>
  <c r="H26" i="144" s="1"/>
  <c r="H27" i="144" s="1"/>
  <c r="H28" i="144" s="1"/>
  <c r="H29" i="144" s="1"/>
  <c r="H30" i="144" s="1"/>
  <c r="H31" i="144" s="1"/>
  <c r="H32" i="144" s="1"/>
  <c r="H33" i="144" s="1"/>
  <c r="H34" i="144" s="1"/>
  <c r="H35" i="144" s="1"/>
  <c r="H36" i="144" s="1"/>
  <c r="H37" i="144" s="1"/>
  <c r="H38" i="144" s="1"/>
  <c r="H39" i="144" s="1"/>
  <c r="H40" i="144" s="1"/>
  <c r="H41" i="144" s="1"/>
  <c r="H42" i="144" s="1"/>
  <c r="H43" i="144" s="1"/>
  <c r="H44" i="144" s="1"/>
  <c r="H45" i="144" s="1"/>
  <c r="H46" i="144" s="1"/>
  <c r="H47" i="144" s="1"/>
  <c r="H48" i="144" s="1"/>
  <c r="H49" i="144" s="1"/>
  <c r="H50" i="144" s="1"/>
  <c r="H51" i="144" s="1"/>
  <c r="H52" i="144" s="1"/>
  <c r="H53" i="144" s="1"/>
  <c r="H54" i="144" s="1"/>
  <c r="H55" i="144" s="1"/>
  <c r="H56" i="144" s="1"/>
  <c r="H57" i="144" s="1"/>
  <c r="H58" i="144" s="1"/>
  <c r="H59" i="144" s="1"/>
  <c r="H60" i="144" s="1"/>
  <c r="H61" i="144" s="1"/>
  <c r="H62" i="144" s="1"/>
  <c r="H63" i="144" s="1"/>
  <c r="H64" i="144" s="1"/>
  <c r="H65" i="144" s="1"/>
  <c r="H66" i="144" s="1"/>
  <c r="H67" i="144" s="1"/>
  <c r="H68" i="144" s="1"/>
  <c r="H69" i="144" s="1"/>
  <c r="H70" i="144" s="1"/>
  <c r="B5" i="144"/>
  <c r="B138" i="144" s="1"/>
  <c r="D26" i="142"/>
  <c r="A11" i="142"/>
  <c r="A12" i="142" s="1"/>
  <c r="A13" i="142" s="1"/>
  <c r="A14" i="142" s="1"/>
  <c r="A15" i="142" s="1"/>
  <c r="A16" i="142" s="1"/>
  <c r="A17" i="142" s="1"/>
  <c r="A18" i="142" s="1"/>
  <c r="A19" i="142" s="1"/>
  <c r="A20" i="142" s="1"/>
  <c r="A21" i="142" s="1"/>
  <c r="A22" i="142" s="1"/>
  <c r="A23" i="142" s="1"/>
  <c r="A24" i="142" s="1"/>
  <c r="A25" i="142" s="1"/>
  <c r="A26" i="142" s="1"/>
  <c r="A27" i="142" s="1"/>
  <c r="A28" i="142" s="1"/>
  <c r="A29" i="142" s="1"/>
  <c r="A30" i="142" s="1"/>
  <c r="A31" i="142" s="1"/>
  <c r="A32" i="142" s="1"/>
  <c r="J10" i="142"/>
  <c r="J11" i="142" s="1"/>
  <c r="J12" i="142" s="1"/>
  <c r="J13" i="142" s="1"/>
  <c r="J14" i="142" s="1"/>
  <c r="J15" i="142" s="1"/>
  <c r="J16" i="142" s="1"/>
  <c r="J17" i="142" s="1"/>
  <c r="J18" i="142" s="1"/>
  <c r="J19" i="142" s="1"/>
  <c r="J20" i="142" s="1"/>
  <c r="J21" i="142" s="1"/>
  <c r="J22" i="142" s="1"/>
  <c r="J23" i="142" s="1"/>
  <c r="J24" i="142" s="1"/>
  <c r="J25" i="142" s="1"/>
  <c r="J26" i="142" s="1"/>
  <c r="J27" i="142" s="1"/>
  <c r="J28" i="142" s="1"/>
  <c r="J29" i="142" s="1"/>
  <c r="J30" i="142" s="1"/>
  <c r="J31" i="142" s="1"/>
  <c r="J32" i="142" s="1"/>
  <c r="B4" i="142"/>
  <c r="B3" i="142"/>
  <c r="A11" i="137"/>
  <c r="A12" i="137" s="1"/>
  <c r="A13" i="137" s="1"/>
  <c r="A14" i="137" s="1"/>
  <c r="A15" i="137" s="1"/>
  <c r="A16" i="137" s="1"/>
  <c r="A17" i="137" s="1"/>
  <c r="A18" i="137" s="1"/>
  <c r="H10" i="137"/>
  <c r="H11" i="137" s="1"/>
  <c r="H12" i="137" s="1"/>
  <c r="H13" i="137" s="1"/>
  <c r="H14" i="137" s="1"/>
  <c r="H15" i="137" s="1"/>
  <c r="H16" i="137" s="1"/>
  <c r="H17" i="137" s="1"/>
  <c r="H18" i="137" s="1"/>
  <c r="B4" i="137"/>
  <c r="G213" i="82"/>
  <c r="G201" i="82"/>
  <c r="J193" i="82"/>
  <c r="J194" i="82" s="1"/>
  <c r="J195" i="82" s="1"/>
  <c r="J196" i="82" s="1"/>
  <c r="J197" i="82" s="1"/>
  <c r="J198" i="82" s="1"/>
  <c r="J199" i="82" s="1"/>
  <c r="J200" i="82" s="1"/>
  <c r="J201" i="82" s="1"/>
  <c r="J202" i="82" s="1"/>
  <c r="J203" i="82" s="1"/>
  <c r="J204" i="82" s="1"/>
  <c r="J205" i="82" s="1"/>
  <c r="J206" i="82" s="1"/>
  <c r="J207" i="82" s="1"/>
  <c r="J208" i="82" s="1"/>
  <c r="J209" i="82" s="1"/>
  <c r="J210" i="82" s="1"/>
  <c r="J211" i="82" s="1"/>
  <c r="J212" i="82" s="1"/>
  <c r="J213" i="82" s="1"/>
  <c r="J214" i="82" s="1"/>
  <c r="J215" i="82" s="1"/>
  <c r="J216" i="82" s="1"/>
  <c r="J217" i="82" s="1"/>
  <c r="J218" i="82" s="1"/>
  <c r="J219" i="82" s="1"/>
  <c r="J220" i="82" s="1"/>
  <c r="J221" i="82" s="1"/>
  <c r="J222" i="82" s="1"/>
  <c r="J223" i="82" s="1"/>
  <c r="J224" i="82" s="1"/>
  <c r="J225" i="82" s="1"/>
  <c r="J226" i="82" s="1"/>
  <c r="J227" i="82" s="1"/>
  <c r="J228" i="82" s="1"/>
  <c r="J229" i="82" s="1"/>
  <c r="J230" i="82" s="1"/>
  <c r="J231" i="82" s="1"/>
  <c r="J232" i="82" s="1"/>
  <c r="J233" i="82" s="1"/>
  <c r="J234" i="82" s="1"/>
  <c r="J235" i="82" s="1"/>
  <c r="J236" i="82" s="1"/>
  <c r="J237" i="82" s="1"/>
  <c r="J238" i="82" s="1"/>
  <c r="J239" i="82" s="1"/>
  <c r="J240" i="82" s="1"/>
  <c r="J241" i="82" s="1"/>
  <c r="J242" i="82" s="1"/>
  <c r="J243" i="82" s="1"/>
  <c r="J244" i="82" s="1"/>
  <c r="J245" i="82" s="1"/>
  <c r="J246" i="82" s="1"/>
  <c r="J247" i="82" s="1"/>
  <c r="J248" i="82" s="1"/>
  <c r="J249" i="82" s="1"/>
  <c r="J250" i="82" s="1"/>
  <c r="J251" i="82" s="1"/>
  <c r="J252" i="82" s="1"/>
  <c r="J253" i="82" s="1"/>
  <c r="J254" i="82" s="1"/>
  <c r="J255" i="82" s="1"/>
  <c r="A193" i="82"/>
  <c r="A194" i="82" s="1"/>
  <c r="A195" i="82" s="1"/>
  <c r="A196" i="82" s="1"/>
  <c r="A197" i="82" s="1"/>
  <c r="A198" i="82" s="1"/>
  <c r="A199" i="82" s="1"/>
  <c r="A200" i="82" s="1"/>
  <c r="A201" i="82" s="1"/>
  <c r="A202" i="82" s="1"/>
  <c r="A203" i="82" s="1"/>
  <c r="A204" i="82" s="1"/>
  <c r="A205" i="82" s="1"/>
  <c r="A206" i="82" s="1"/>
  <c r="A207" i="82" s="1"/>
  <c r="A208" i="82" s="1"/>
  <c r="A209" i="82" s="1"/>
  <c r="A210" i="82" s="1"/>
  <c r="A211" i="82" s="1"/>
  <c r="A212" i="82" s="1"/>
  <c r="A213" i="82" s="1"/>
  <c r="A214" i="82" s="1"/>
  <c r="A215" i="82" s="1"/>
  <c r="A216" i="82" s="1"/>
  <c r="A217" i="82" s="1"/>
  <c r="A218" i="82" s="1"/>
  <c r="A219" i="82" s="1"/>
  <c r="A220" i="82" s="1"/>
  <c r="A221" i="82" s="1"/>
  <c r="A222" i="82" s="1"/>
  <c r="A223" i="82" s="1"/>
  <c r="A224" i="82" s="1"/>
  <c r="A225" i="82" s="1"/>
  <c r="A226" i="82" s="1"/>
  <c r="A227" i="82" s="1"/>
  <c r="A228" i="82" s="1"/>
  <c r="A229" i="82" s="1"/>
  <c r="A230" i="82" s="1"/>
  <c r="A231" i="82" s="1"/>
  <c r="A232" i="82" s="1"/>
  <c r="A233" i="82" s="1"/>
  <c r="A234" i="82" s="1"/>
  <c r="A235" i="82" s="1"/>
  <c r="A236" i="82" s="1"/>
  <c r="A237" i="82" s="1"/>
  <c r="A238" i="82" s="1"/>
  <c r="A239" i="82" s="1"/>
  <c r="A240" i="82" s="1"/>
  <c r="A241" i="82" s="1"/>
  <c r="A242" i="82" s="1"/>
  <c r="A243" i="82" s="1"/>
  <c r="A244" i="82" s="1"/>
  <c r="A245" i="82" s="1"/>
  <c r="A246" i="82" s="1"/>
  <c r="A247" i="82" s="1"/>
  <c r="A248" i="82" s="1"/>
  <c r="A249" i="82" s="1"/>
  <c r="A250" i="82" s="1"/>
  <c r="A251" i="82" s="1"/>
  <c r="A252" i="82" s="1"/>
  <c r="A253" i="82" s="1"/>
  <c r="A254" i="82" s="1"/>
  <c r="A255" i="82" s="1"/>
  <c r="J118" i="82"/>
  <c r="J119" i="82" s="1"/>
  <c r="J120" i="82" s="1"/>
  <c r="J121" i="82" s="1"/>
  <c r="J122" i="82" s="1"/>
  <c r="J123" i="82" s="1"/>
  <c r="J124" i="82" s="1"/>
  <c r="J125" i="82" s="1"/>
  <c r="J126" i="82" s="1"/>
  <c r="J127" i="82" s="1"/>
  <c r="J128" i="82" s="1"/>
  <c r="J129" i="82" s="1"/>
  <c r="J130" i="82" s="1"/>
  <c r="J131" i="82" s="1"/>
  <c r="J132" i="82" s="1"/>
  <c r="J133" i="82" s="1"/>
  <c r="J134" i="82" s="1"/>
  <c r="J135" i="82" s="1"/>
  <c r="J136" i="82" s="1"/>
  <c r="J137" i="82" s="1"/>
  <c r="J138" i="82" s="1"/>
  <c r="J139" i="82" s="1"/>
  <c r="J140" i="82" s="1"/>
  <c r="J141" i="82" s="1"/>
  <c r="J142" i="82" s="1"/>
  <c r="J143" i="82" s="1"/>
  <c r="J144" i="82" s="1"/>
  <c r="J145" i="82" s="1"/>
  <c r="J146" i="82" s="1"/>
  <c r="J147" i="82" s="1"/>
  <c r="J148" i="82" s="1"/>
  <c r="J149" i="82" s="1"/>
  <c r="J150" i="82" s="1"/>
  <c r="J151" i="82" s="1"/>
  <c r="J152" i="82" s="1"/>
  <c r="J153" i="82" s="1"/>
  <c r="J154" i="82" s="1"/>
  <c r="J155" i="82" s="1"/>
  <c r="J156" i="82" s="1"/>
  <c r="J157" i="82" s="1"/>
  <c r="J158" i="82" s="1"/>
  <c r="J159" i="82" s="1"/>
  <c r="J160" i="82" s="1"/>
  <c r="J161" i="82" s="1"/>
  <c r="J162" i="82" s="1"/>
  <c r="J163" i="82" s="1"/>
  <c r="J164" i="82" s="1"/>
  <c r="J165" i="82" s="1"/>
  <c r="J166" i="82" s="1"/>
  <c r="J167" i="82" s="1"/>
  <c r="J168" i="82" s="1"/>
  <c r="J169" i="82" s="1"/>
  <c r="J170" i="82" s="1"/>
  <c r="J171" i="82" s="1"/>
  <c r="J172" i="82" s="1"/>
  <c r="J173" i="82" s="1"/>
  <c r="J174" i="82" s="1"/>
  <c r="J175" i="82" s="1"/>
  <c r="J176" i="82" s="1"/>
  <c r="J177" i="82" s="1"/>
  <c r="J178" i="82" s="1"/>
  <c r="J179" i="82" s="1"/>
  <c r="J180" i="82" s="1"/>
  <c r="A118" i="82"/>
  <c r="A119" i="82" s="1"/>
  <c r="A120" i="82" s="1"/>
  <c r="A121" i="82" s="1"/>
  <c r="A122" i="82" s="1"/>
  <c r="A123" i="82" s="1"/>
  <c r="A124" i="82" s="1"/>
  <c r="A125" i="82" s="1"/>
  <c r="A126" i="82" s="1"/>
  <c r="A127" i="82" s="1"/>
  <c r="A128" i="82" s="1"/>
  <c r="A129" i="82" s="1"/>
  <c r="A130" i="82" s="1"/>
  <c r="A131" i="82" s="1"/>
  <c r="A132" i="82" s="1"/>
  <c r="A133" i="82" s="1"/>
  <c r="A134" i="82" s="1"/>
  <c r="A135" i="82" s="1"/>
  <c r="A136" i="82" s="1"/>
  <c r="A137" i="82" s="1"/>
  <c r="A138" i="82" s="1"/>
  <c r="A139" i="82" s="1"/>
  <c r="A140" i="82" s="1"/>
  <c r="A141" i="82" s="1"/>
  <c r="A142" i="82" s="1"/>
  <c r="A143" i="82" s="1"/>
  <c r="A144" i="82" s="1"/>
  <c r="A145" i="82" s="1"/>
  <c r="A146" i="82" s="1"/>
  <c r="A147" i="82" s="1"/>
  <c r="A148" i="82" s="1"/>
  <c r="A149" i="82" s="1"/>
  <c r="A150" i="82" s="1"/>
  <c r="A151" i="82" s="1"/>
  <c r="A152" i="82" s="1"/>
  <c r="A153" i="82" s="1"/>
  <c r="A154" i="82" s="1"/>
  <c r="A155" i="82" s="1"/>
  <c r="A156" i="82" s="1"/>
  <c r="A157" i="82" s="1"/>
  <c r="A158" i="82" s="1"/>
  <c r="A159" i="82" s="1"/>
  <c r="A160" i="82" s="1"/>
  <c r="A161" i="82" s="1"/>
  <c r="A162" i="82" s="1"/>
  <c r="A163" i="82" s="1"/>
  <c r="A164" i="82" s="1"/>
  <c r="A165" i="82" s="1"/>
  <c r="A166" i="82" s="1"/>
  <c r="A167" i="82" s="1"/>
  <c r="A168" i="82" s="1"/>
  <c r="A169" i="82" s="1"/>
  <c r="A170" i="82" s="1"/>
  <c r="A171" i="82" s="1"/>
  <c r="A172" i="82" s="1"/>
  <c r="A173" i="82" s="1"/>
  <c r="A174" i="82" s="1"/>
  <c r="A175" i="82" s="1"/>
  <c r="A176" i="82" s="1"/>
  <c r="A177" i="82" s="1"/>
  <c r="A178" i="82" s="1"/>
  <c r="A179" i="82" s="1"/>
  <c r="A180" i="82" s="1"/>
  <c r="E86" i="82"/>
  <c r="C85" i="82"/>
  <c r="C48" i="82"/>
  <c r="G36" i="150"/>
  <c r="C97" i="82"/>
  <c r="A12" i="82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A38" i="82" s="1"/>
  <c r="A39" i="82" s="1"/>
  <c r="A40" i="82" s="1"/>
  <c r="A41" i="82" s="1"/>
  <c r="A42" i="82" s="1"/>
  <c r="A43" i="82" s="1"/>
  <c r="A44" i="82" s="1"/>
  <c r="A45" i="82" s="1"/>
  <c r="A46" i="82" s="1"/>
  <c r="A47" i="82" s="1"/>
  <c r="A48" i="82" s="1"/>
  <c r="A49" i="82" s="1"/>
  <c r="A50" i="82" s="1"/>
  <c r="A51" i="82" s="1"/>
  <c r="A52" i="82" s="1"/>
  <c r="A53" i="82" s="1"/>
  <c r="A54" i="82" s="1"/>
  <c r="A55" i="82" s="1"/>
  <c r="A56" i="82" s="1"/>
  <c r="A57" i="82" s="1"/>
  <c r="A58" i="82" s="1"/>
  <c r="A59" i="82" s="1"/>
  <c r="A60" i="82" s="1"/>
  <c r="A61" i="82" s="1"/>
  <c r="A62" i="82" s="1"/>
  <c r="A63" i="82" s="1"/>
  <c r="A64" i="82" s="1"/>
  <c r="A65" i="82" s="1"/>
  <c r="J11" i="82"/>
  <c r="J12" i="82" s="1"/>
  <c r="J13" i="82" s="1"/>
  <c r="J14" i="82" s="1"/>
  <c r="J15" i="82" s="1"/>
  <c r="J16" i="82" s="1"/>
  <c r="J17" i="82" s="1"/>
  <c r="J18" i="82" s="1"/>
  <c r="J19" i="82" s="1"/>
  <c r="J20" i="82" s="1"/>
  <c r="J21" i="82" s="1"/>
  <c r="J22" i="82" s="1"/>
  <c r="J23" i="82" s="1"/>
  <c r="J24" i="82" s="1"/>
  <c r="J25" i="82" s="1"/>
  <c r="J26" i="82" s="1"/>
  <c r="J27" i="82" s="1"/>
  <c r="J28" i="82" s="1"/>
  <c r="J29" i="82" s="1"/>
  <c r="J30" i="82" s="1"/>
  <c r="J31" i="82" s="1"/>
  <c r="J32" i="82" s="1"/>
  <c r="J33" i="82" s="1"/>
  <c r="J34" i="82" s="1"/>
  <c r="J35" i="82" s="1"/>
  <c r="J36" i="82" s="1"/>
  <c r="J37" i="82" s="1"/>
  <c r="J38" i="82" s="1"/>
  <c r="J39" i="82" s="1"/>
  <c r="J40" i="82" s="1"/>
  <c r="J41" i="82" s="1"/>
  <c r="B5" i="82"/>
  <c r="B73" i="82" s="1"/>
  <c r="E19" i="77"/>
  <c r="N5" i="79"/>
  <c r="N4" i="79"/>
  <c r="N3" i="79"/>
  <c r="N2" i="79"/>
  <c r="A12" i="77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H11" i="77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H22" i="77" s="1"/>
  <c r="H23" i="77" s="1"/>
  <c r="H24" i="77" s="1"/>
  <c r="H25" i="77" s="1"/>
  <c r="B5" i="77"/>
  <c r="G32" i="153"/>
  <c r="G31" i="153"/>
  <c r="G30" i="153"/>
  <c r="G29" i="153"/>
  <c r="G24" i="153"/>
  <c r="G23" i="153"/>
  <c r="G22" i="153"/>
  <c r="A13" i="153"/>
  <c r="A14" i="153" s="1"/>
  <c r="A15" i="153" s="1"/>
  <c r="A16" i="153" s="1"/>
  <c r="A17" i="153" s="1"/>
  <c r="A18" i="153" s="1"/>
  <c r="A19" i="153" s="1"/>
  <c r="A20" i="153" s="1"/>
  <c r="A21" i="153" s="1"/>
  <c r="A22" i="153" s="1"/>
  <c r="A23" i="153" s="1"/>
  <c r="A24" i="153" s="1"/>
  <c r="A25" i="153" s="1"/>
  <c r="A26" i="153" s="1"/>
  <c r="A27" i="153" s="1"/>
  <c r="A28" i="153" s="1"/>
  <c r="A29" i="153" s="1"/>
  <c r="A30" i="153" s="1"/>
  <c r="A31" i="153" s="1"/>
  <c r="A32" i="153" s="1"/>
  <c r="A33" i="153" s="1"/>
  <c r="I12" i="153"/>
  <c r="I13" i="153" s="1"/>
  <c r="I14" i="153" s="1"/>
  <c r="I15" i="153" s="1"/>
  <c r="I16" i="153" s="1"/>
  <c r="I17" i="153" s="1"/>
  <c r="I18" i="153" s="1"/>
  <c r="I19" i="153" s="1"/>
  <c r="I20" i="153" s="1"/>
  <c r="I21" i="153" s="1"/>
  <c r="I22" i="153" s="1"/>
  <c r="I23" i="153" s="1"/>
  <c r="I24" i="153" s="1"/>
  <c r="I25" i="153" s="1"/>
  <c r="I26" i="153" s="1"/>
  <c r="I27" i="153" s="1"/>
  <c r="I28" i="153" s="1"/>
  <c r="I29" i="153" s="1"/>
  <c r="I30" i="153" s="1"/>
  <c r="I31" i="153" s="1"/>
  <c r="I32" i="153" s="1"/>
  <c r="I33" i="153" s="1"/>
  <c r="A11" i="75"/>
  <c r="A12" i="75" s="1"/>
  <c r="A13" i="75" s="1"/>
  <c r="A14" i="75" s="1"/>
  <c r="A15" i="75" s="1"/>
  <c r="A16" i="75" s="1"/>
  <c r="A17" i="75" s="1"/>
  <c r="A18" i="75" s="1"/>
  <c r="A19" i="75" s="1"/>
  <c r="B5" i="75"/>
  <c r="A11" i="74"/>
  <c r="A12" i="74" s="1"/>
  <c r="A13" i="74" s="1"/>
  <c r="B5" i="74"/>
  <c r="E11" i="72"/>
  <c r="A15" i="73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G14" i="73"/>
  <c r="G15" i="73" s="1"/>
  <c r="G16" i="73" s="1"/>
  <c r="G17" i="73" s="1"/>
  <c r="G18" i="73" s="1"/>
  <c r="G19" i="73" s="1"/>
  <c r="G20" i="73" s="1"/>
  <c r="G21" i="73" s="1"/>
  <c r="G22" i="73" s="1"/>
  <c r="G23" i="73" s="1"/>
  <c r="G24" i="73" s="1"/>
  <c r="G25" i="73" s="1"/>
  <c r="G26" i="73" s="1"/>
  <c r="G27" i="73" s="1"/>
  <c r="G28" i="73" s="1"/>
  <c r="G29" i="73" s="1"/>
  <c r="G30" i="73" s="1"/>
  <c r="G31" i="73" s="1"/>
  <c r="G32" i="73" s="1"/>
  <c r="H11" i="72"/>
  <c r="B5" i="72"/>
  <c r="G17" i="69"/>
  <c r="A14" i="7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E13" i="71"/>
  <c r="E14" i="71" s="1"/>
  <c r="E15" i="71" s="1"/>
  <c r="E16" i="71" s="1"/>
  <c r="E17" i="71" s="1"/>
  <c r="E18" i="71" s="1"/>
  <c r="E19" i="71" s="1"/>
  <c r="E20" i="71" s="1"/>
  <c r="E21" i="71" s="1"/>
  <c r="E22" i="71" s="1"/>
  <c r="E23" i="71" s="1"/>
  <c r="E24" i="71" s="1"/>
  <c r="E25" i="71" s="1"/>
  <c r="E26" i="71" s="1"/>
  <c r="E27" i="71" s="1"/>
  <c r="E28" i="71" s="1"/>
  <c r="E29" i="71" s="1"/>
  <c r="E30" i="71" s="1"/>
  <c r="E31" i="71" s="1"/>
  <c r="G11" i="69"/>
  <c r="A16" i="70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E15" i="70"/>
  <c r="E16" i="70" s="1"/>
  <c r="E17" i="70" s="1"/>
  <c r="E18" i="70" s="1"/>
  <c r="E19" i="70" s="1"/>
  <c r="E20" i="70" s="1"/>
  <c r="E21" i="70" s="1"/>
  <c r="E22" i="70" s="1"/>
  <c r="E23" i="70" s="1"/>
  <c r="E24" i="70" s="1"/>
  <c r="E25" i="70" s="1"/>
  <c r="E26" i="70" s="1"/>
  <c r="E27" i="70" s="1"/>
  <c r="E28" i="70" s="1"/>
  <c r="E29" i="70" s="1"/>
  <c r="E30" i="70" s="1"/>
  <c r="E31" i="70" s="1"/>
  <c r="E32" i="70" s="1"/>
  <c r="E33" i="70" s="1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J11" i="69"/>
  <c r="J12" i="69" s="1"/>
  <c r="J13" i="69" s="1"/>
  <c r="J14" i="69" s="1"/>
  <c r="J15" i="69" s="1"/>
  <c r="J16" i="69" s="1"/>
  <c r="J17" i="69" s="1"/>
  <c r="J18" i="69" s="1"/>
  <c r="J19" i="69" s="1"/>
  <c r="J20" i="69" s="1"/>
  <c r="J21" i="69" s="1"/>
  <c r="J22" i="69" s="1"/>
  <c r="J23" i="69" s="1"/>
  <c r="J24" i="69" s="1"/>
  <c r="J25" i="69" s="1"/>
  <c r="J26" i="69" s="1"/>
  <c r="J27" i="69" s="1"/>
  <c r="J28" i="69" s="1"/>
  <c r="J29" i="69" s="1"/>
  <c r="J30" i="69" s="1"/>
  <c r="J31" i="69" s="1"/>
  <c r="J32" i="69" s="1"/>
  <c r="J33" i="69" s="1"/>
  <c r="J34" i="69" s="1"/>
  <c r="J35" i="69" s="1"/>
  <c r="J36" i="69" s="1"/>
  <c r="J37" i="69" s="1"/>
  <c r="J38" i="69" s="1"/>
  <c r="J39" i="69" s="1"/>
  <c r="J40" i="69" s="1"/>
  <c r="J41" i="69" s="1"/>
  <c r="J42" i="69" s="1"/>
  <c r="J43" i="69" s="1"/>
  <c r="J44" i="69" s="1"/>
  <c r="B5" i="69"/>
  <c r="A12" i="66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H11" i="66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H22" i="66" s="1"/>
  <c r="H23" i="66" s="1"/>
  <c r="H24" i="66" s="1"/>
  <c r="H25" i="66" s="1"/>
  <c r="H26" i="66" s="1"/>
  <c r="H27" i="66" s="1"/>
  <c r="H28" i="66" s="1"/>
  <c r="H29" i="66" s="1"/>
  <c r="H30" i="66" s="1"/>
  <c r="B5" i="66"/>
  <c r="A18" i="64"/>
  <c r="E17" i="64"/>
  <c r="E18" i="64" s="1"/>
  <c r="A18" i="65"/>
  <c r="E17" i="65"/>
  <c r="E18" i="65" s="1"/>
  <c r="E29" i="46"/>
  <c r="E55" i="166" s="1"/>
  <c r="A15" i="63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H14" i="63"/>
  <c r="H15" i="63" s="1"/>
  <c r="H16" i="63" s="1"/>
  <c r="H17" i="63" s="1"/>
  <c r="H18" i="63" s="1"/>
  <c r="H19" i="63" s="1"/>
  <c r="H20" i="63" s="1"/>
  <c r="H21" i="63" s="1"/>
  <c r="H22" i="63" s="1"/>
  <c r="H23" i="63" s="1"/>
  <c r="H24" i="63" s="1"/>
  <c r="H25" i="63" s="1"/>
  <c r="H26" i="63" s="1"/>
  <c r="E17" i="46"/>
  <c r="A14" i="59"/>
  <c r="A15" i="59" s="1"/>
  <c r="A16" i="59" s="1"/>
  <c r="F13" i="59"/>
  <c r="F14" i="59" s="1"/>
  <c r="F15" i="59" s="1"/>
  <c r="F16" i="59" s="1"/>
  <c r="A16" i="56"/>
  <c r="E15" i="56"/>
  <c r="E16" i="56" s="1"/>
  <c r="A11" i="53"/>
  <c r="A12" i="53" s="1"/>
  <c r="A13" i="53" s="1"/>
  <c r="A14" i="53" s="1"/>
  <c r="A15" i="53" s="1"/>
  <c r="A16" i="53" s="1"/>
  <c r="E10" i="53"/>
  <c r="E11" i="53" s="1"/>
  <c r="E12" i="53" s="1"/>
  <c r="E13" i="53" s="1"/>
  <c r="E14" i="53" s="1"/>
  <c r="E15" i="53" s="1"/>
  <c r="E16" i="53" s="1"/>
  <c r="A16" i="52"/>
  <c r="E15" i="52"/>
  <c r="E16" i="52" s="1"/>
  <c r="F43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A12" i="49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G11" i="49"/>
  <c r="G12" i="49" s="1"/>
  <c r="G13" i="49" s="1"/>
  <c r="G14" i="49" s="1"/>
  <c r="G15" i="49" s="1"/>
  <c r="G16" i="49" s="1"/>
  <c r="G17" i="49" s="1"/>
  <c r="G18" i="49" s="1"/>
  <c r="G19" i="49" s="1"/>
  <c r="G20" i="49" s="1"/>
  <c r="G21" i="49" s="1"/>
  <c r="G22" i="49" s="1"/>
  <c r="G23" i="49" s="1"/>
  <c r="G24" i="49" s="1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35" i="49" s="1"/>
  <c r="G36" i="49" s="1"/>
  <c r="G37" i="49" s="1"/>
  <c r="G38" i="49" s="1"/>
  <c r="G39" i="49" s="1"/>
  <c r="G40" i="49" s="1"/>
  <c r="G41" i="49" s="1"/>
  <c r="G42" i="49" s="1"/>
  <c r="G43" i="49" s="1"/>
  <c r="G44" i="49" s="1"/>
  <c r="F11" i="49"/>
  <c r="I23" i="48"/>
  <c r="I37" i="48" s="1"/>
  <c r="H23" i="48"/>
  <c r="H37" i="48" s="1"/>
  <c r="G23" i="48"/>
  <c r="G37" i="48" s="1"/>
  <c r="F23" i="48"/>
  <c r="F37" i="48" s="1"/>
  <c r="E23" i="48"/>
  <c r="E37" i="48" s="1"/>
  <c r="D23" i="48"/>
  <c r="D37" i="48" s="1"/>
  <c r="D23" i="47" s="1"/>
  <c r="A17" i="48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L16" i="48"/>
  <c r="L17" i="48" s="1"/>
  <c r="L18" i="48" s="1"/>
  <c r="L19" i="48" s="1"/>
  <c r="L20" i="48" s="1"/>
  <c r="L21" i="48" s="1"/>
  <c r="L22" i="48" s="1"/>
  <c r="L23" i="48" s="1"/>
  <c r="L24" i="48" s="1"/>
  <c r="L25" i="48" s="1"/>
  <c r="L26" i="48" s="1"/>
  <c r="L27" i="48" s="1"/>
  <c r="L28" i="48" s="1"/>
  <c r="L29" i="48" s="1"/>
  <c r="L30" i="48" s="1"/>
  <c r="L31" i="48" s="1"/>
  <c r="L32" i="48" s="1"/>
  <c r="L33" i="48" s="1"/>
  <c r="L34" i="48" s="1"/>
  <c r="L35" i="48" s="1"/>
  <c r="L36" i="48" s="1"/>
  <c r="L37" i="48" s="1"/>
  <c r="A13" i="47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H12" i="47"/>
  <c r="H13" i="47" s="1"/>
  <c r="H14" i="47" s="1"/>
  <c r="H15" i="47" s="1"/>
  <c r="H16" i="47" s="1"/>
  <c r="H17" i="47" s="1"/>
  <c r="H18" i="47" s="1"/>
  <c r="H19" i="47" s="1"/>
  <c r="H20" i="47" s="1"/>
  <c r="H21" i="47" s="1"/>
  <c r="H22" i="47" s="1"/>
  <c r="H23" i="47" s="1"/>
  <c r="H24" i="47" s="1"/>
  <c r="D12" i="47"/>
  <c r="E33" i="46"/>
  <c r="E31" i="46"/>
  <c r="E68" i="166" s="1"/>
  <c r="E15" i="46"/>
  <c r="E13" i="46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H11" i="46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H22" i="46" s="1"/>
  <c r="H23" i="46" s="1"/>
  <c r="H24" i="46" s="1"/>
  <c r="H25" i="46" s="1"/>
  <c r="H26" i="46" s="1"/>
  <c r="H27" i="46" s="1"/>
  <c r="H28" i="46" s="1"/>
  <c r="H29" i="46" s="1"/>
  <c r="H30" i="46" s="1"/>
  <c r="H31" i="46" s="1"/>
  <c r="H32" i="46" s="1"/>
  <c r="H33" i="46" s="1"/>
  <c r="B5" i="46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H11" i="45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B5" i="45"/>
  <c r="E55" i="41"/>
  <c r="E24" i="41" s="1"/>
  <c r="A12" i="4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G27" i="41" s="1"/>
  <c r="H11" i="4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H23" i="41" s="1"/>
  <c r="H24" i="41" s="1"/>
  <c r="H25" i="41" s="1"/>
  <c r="H26" i="41" s="1"/>
  <c r="H27" i="41" s="1"/>
  <c r="H28" i="41" s="1"/>
  <c r="H29" i="41" s="1"/>
  <c r="H30" i="41" s="1"/>
  <c r="H31" i="41" s="1"/>
  <c r="H32" i="41" s="1"/>
  <c r="H33" i="41" s="1"/>
  <c r="H34" i="41" s="1"/>
  <c r="H35" i="41" s="1"/>
  <c r="H36" i="41" s="1"/>
  <c r="H37" i="41" s="1"/>
  <c r="H38" i="41" s="1"/>
  <c r="H39" i="41" s="1"/>
  <c r="H40" i="41" s="1"/>
  <c r="H41" i="41" s="1"/>
  <c r="H42" i="41" s="1"/>
  <c r="H43" i="41" s="1"/>
  <c r="H44" i="41" s="1"/>
  <c r="H45" i="41" s="1"/>
  <c r="H46" i="41" s="1"/>
  <c r="H47" i="41" s="1"/>
  <c r="H48" i="41" s="1"/>
  <c r="H49" i="41" s="1"/>
  <c r="H50" i="41" s="1"/>
  <c r="H51" i="41" s="1"/>
  <c r="H52" i="41" s="1"/>
  <c r="H53" i="41" s="1"/>
  <c r="H54" i="41" s="1"/>
  <c r="H55" i="41" s="1"/>
  <c r="H56" i="41" s="1"/>
  <c r="H57" i="41" s="1"/>
  <c r="H58" i="41" s="1"/>
  <c r="E24" i="69"/>
  <c r="E32" i="69" s="1"/>
  <c r="E36" i="69" s="1"/>
  <c r="A12" i="40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H11" i="40"/>
  <c r="H12" i="40" s="1"/>
  <c r="H13" i="40" s="1"/>
  <c r="H14" i="40" s="1"/>
  <c r="H15" i="40" s="1"/>
  <c r="H16" i="40" s="1"/>
  <c r="H17" i="40" s="1"/>
  <c r="H18" i="40" s="1"/>
  <c r="H19" i="40" s="1"/>
  <c r="H20" i="40" s="1"/>
  <c r="H21" i="40" s="1"/>
  <c r="H22" i="40" s="1"/>
  <c r="H23" i="40" s="1"/>
  <c r="H24" i="40" s="1"/>
  <c r="H25" i="40" s="1"/>
  <c r="H26" i="40" s="1"/>
  <c r="H27" i="40" s="1"/>
  <c r="H28" i="40" s="1"/>
  <c r="H29" i="40" s="1"/>
  <c r="H30" i="40" s="1"/>
  <c r="H31" i="40" s="1"/>
  <c r="H32" i="40" s="1"/>
  <c r="H33" i="40" s="1"/>
  <c r="H34" i="40" s="1"/>
  <c r="H35" i="40" s="1"/>
  <c r="H36" i="40" s="1"/>
  <c r="H37" i="40" s="1"/>
  <c r="H38" i="40" s="1"/>
  <c r="H39" i="40" s="1"/>
  <c r="H40" i="40" s="1"/>
  <c r="H41" i="40" s="1"/>
  <c r="H42" i="40" s="1"/>
  <c r="H43" i="40" s="1"/>
  <c r="H44" i="40" s="1"/>
  <c r="H45" i="40" s="1"/>
  <c r="H46" i="40" s="1"/>
  <c r="H47" i="40" s="1"/>
  <c r="H48" i="40" s="1"/>
  <c r="H49" i="40" s="1"/>
  <c r="H50" i="40" s="1"/>
  <c r="H51" i="40" s="1"/>
  <c r="H52" i="40" s="1"/>
  <c r="H53" i="40" s="1"/>
  <c r="H54" i="40" s="1"/>
  <c r="H55" i="40" s="1"/>
  <c r="H56" i="40" s="1"/>
  <c r="H57" i="40" s="1"/>
  <c r="H58" i="40" s="1"/>
  <c r="H59" i="40" s="1"/>
  <c r="H60" i="40" s="1"/>
  <c r="B5" i="40"/>
  <c r="A13" i="135"/>
  <c r="A14" i="135" s="1"/>
  <c r="A15" i="135" s="1"/>
  <c r="A16" i="135" s="1"/>
  <c r="A17" i="135" s="1"/>
  <c r="G12" i="135"/>
  <c r="G13" i="135" s="1"/>
  <c r="G14" i="135" s="1"/>
  <c r="G15" i="135" s="1"/>
  <c r="G16" i="135" s="1"/>
  <c r="G17" i="135" s="1"/>
  <c r="E11" i="38"/>
  <c r="A15" i="109"/>
  <c r="A16" i="109" s="1"/>
  <c r="A17" i="109" s="1"/>
  <c r="A18" i="109" s="1"/>
  <c r="A19" i="109" s="1"/>
  <c r="A20" i="109" s="1"/>
  <c r="A21" i="109" s="1"/>
  <c r="A22" i="109" s="1"/>
  <c r="A23" i="109" s="1"/>
  <c r="A24" i="109" s="1"/>
  <c r="A25" i="109" s="1"/>
  <c r="A26" i="109" s="1"/>
  <c r="A27" i="109" s="1"/>
  <c r="A28" i="109" s="1"/>
  <c r="A29" i="109" s="1"/>
  <c r="A30" i="109" s="1"/>
  <c r="A31" i="109" s="1"/>
  <c r="A32" i="109" s="1"/>
  <c r="E14" i="109"/>
  <c r="E15" i="109" s="1"/>
  <c r="E16" i="109" s="1"/>
  <c r="E17" i="109" s="1"/>
  <c r="E18" i="109" s="1"/>
  <c r="E19" i="109" s="1"/>
  <c r="E20" i="109" s="1"/>
  <c r="E21" i="109" s="1"/>
  <c r="E22" i="109" s="1"/>
  <c r="E23" i="109" s="1"/>
  <c r="E24" i="109" s="1"/>
  <c r="E25" i="109" s="1"/>
  <c r="E26" i="109" s="1"/>
  <c r="E27" i="109" s="1"/>
  <c r="E28" i="109" s="1"/>
  <c r="E29" i="109" s="1"/>
  <c r="E30" i="109" s="1"/>
  <c r="E31" i="109" s="1"/>
  <c r="E32" i="109" s="1"/>
  <c r="A11" i="38"/>
  <c r="H11" i="38" s="1"/>
  <c r="B5" i="38"/>
  <c r="A12" i="36"/>
  <c r="A13" i="36" s="1"/>
  <c r="A14" i="36" s="1"/>
  <c r="A15" i="36" s="1"/>
  <c r="I11" i="36"/>
  <c r="I12" i="36" s="1"/>
  <c r="I13" i="36" s="1"/>
  <c r="I14" i="36" s="1"/>
  <c r="I15" i="36" s="1"/>
  <c r="E9" i="36"/>
  <c r="C9" i="36"/>
  <c r="I32" i="151"/>
  <c r="I33" i="151" s="1"/>
  <c r="G15" i="34" s="1"/>
  <c r="I17" i="151"/>
  <c r="I16" i="151"/>
  <c r="A13" i="151"/>
  <c r="A14" i="151" s="1"/>
  <c r="A15" i="151" s="1"/>
  <c r="A16" i="151" s="1"/>
  <c r="A17" i="151" s="1"/>
  <c r="A18" i="151" s="1"/>
  <c r="A19" i="151" s="1"/>
  <c r="A20" i="151" s="1"/>
  <c r="A21" i="151" s="1"/>
  <c r="A22" i="151" s="1"/>
  <c r="A23" i="151" s="1"/>
  <c r="A24" i="151" s="1"/>
  <c r="A25" i="151" s="1"/>
  <c r="A26" i="151" s="1"/>
  <c r="A27" i="151" s="1"/>
  <c r="A28" i="151" s="1"/>
  <c r="A29" i="151" s="1"/>
  <c r="A30" i="151" s="1"/>
  <c r="A31" i="151" s="1"/>
  <c r="A32" i="151" s="1"/>
  <c r="A33" i="151" s="1"/>
  <c r="K12" i="151"/>
  <c r="K13" i="151" s="1"/>
  <c r="K14" i="151" s="1"/>
  <c r="K15" i="151" s="1"/>
  <c r="K16" i="151" s="1"/>
  <c r="K17" i="151" s="1"/>
  <c r="K18" i="151" s="1"/>
  <c r="K19" i="151" s="1"/>
  <c r="K20" i="151" s="1"/>
  <c r="K21" i="151" s="1"/>
  <c r="K22" i="151" s="1"/>
  <c r="K23" i="151" s="1"/>
  <c r="K24" i="151" s="1"/>
  <c r="K25" i="151" s="1"/>
  <c r="K26" i="151" s="1"/>
  <c r="K27" i="151" s="1"/>
  <c r="K28" i="151" s="1"/>
  <c r="K29" i="151" s="1"/>
  <c r="K30" i="151" s="1"/>
  <c r="K31" i="151" s="1"/>
  <c r="K32" i="151" s="1"/>
  <c r="K33" i="151" s="1"/>
  <c r="I32" i="152"/>
  <c r="I31" i="152"/>
  <c r="I30" i="152"/>
  <c r="I29" i="152"/>
  <c r="I24" i="152"/>
  <c r="I23" i="152"/>
  <c r="I22" i="152"/>
  <c r="I17" i="152"/>
  <c r="I16" i="152"/>
  <c r="A13" i="152"/>
  <c r="A14" i="152" s="1"/>
  <c r="A15" i="152" s="1"/>
  <c r="A16" i="152" s="1"/>
  <c r="A17" i="152" s="1"/>
  <c r="A18" i="152" s="1"/>
  <c r="A19" i="152" s="1"/>
  <c r="A20" i="152" s="1"/>
  <c r="A21" i="152" s="1"/>
  <c r="A22" i="152" s="1"/>
  <c r="A23" i="152" s="1"/>
  <c r="A24" i="152" s="1"/>
  <c r="A25" i="152" s="1"/>
  <c r="A26" i="152" s="1"/>
  <c r="A27" i="152" s="1"/>
  <c r="A28" i="152" s="1"/>
  <c r="A29" i="152" s="1"/>
  <c r="A30" i="152" s="1"/>
  <c r="A31" i="152" s="1"/>
  <c r="A32" i="152" s="1"/>
  <c r="A33" i="152" s="1"/>
  <c r="K12" i="152"/>
  <c r="K13" i="152" s="1"/>
  <c r="K14" i="152" s="1"/>
  <c r="K15" i="152" s="1"/>
  <c r="K16" i="152" s="1"/>
  <c r="K17" i="152" s="1"/>
  <c r="K18" i="152" s="1"/>
  <c r="K19" i="152" s="1"/>
  <c r="K20" i="152" s="1"/>
  <c r="K21" i="152" s="1"/>
  <c r="K22" i="152" s="1"/>
  <c r="K23" i="152" s="1"/>
  <c r="K24" i="152" s="1"/>
  <c r="K25" i="152" s="1"/>
  <c r="K26" i="152" s="1"/>
  <c r="K27" i="152" s="1"/>
  <c r="K28" i="152" s="1"/>
  <c r="K29" i="152" s="1"/>
  <c r="K30" i="152" s="1"/>
  <c r="K31" i="152" s="1"/>
  <c r="K32" i="152" s="1"/>
  <c r="K33" i="152" s="1"/>
  <c r="G23" i="34"/>
  <c r="E23" i="34"/>
  <c r="G21" i="34"/>
  <c r="E21" i="34"/>
  <c r="G19" i="34"/>
  <c r="E19" i="34"/>
  <c r="A12" i="34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L11" i="34"/>
  <c r="L12" i="34" s="1"/>
  <c r="L13" i="34" s="1"/>
  <c r="L14" i="34" s="1"/>
  <c r="L15" i="34" s="1"/>
  <c r="L16" i="34" s="1"/>
  <c r="L17" i="34" s="1"/>
  <c r="L18" i="34" s="1"/>
  <c r="L19" i="34" s="1"/>
  <c r="L20" i="34" s="1"/>
  <c r="L21" i="34" s="1"/>
  <c r="L22" i="34" s="1"/>
  <c r="L23" i="34" s="1"/>
  <c r="G9" i="34"/>
  <c r="E9" i="34"/>
  <c r="B5" i="34"/>
  <c r="I29" i="22"/>
  <c r="A15" i="30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G14" i="30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D19" i="27"/>
  <c r="G17" i="22" s="1"/>
  <c r="D15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F13" i="27"/>
  <c r="F14" i="27" s="1"/>
  <c r="F15" i="27" s="1"/>
  <c r="F16" i="27" s="1"/>
  <c r="F17" i="27" s="1"/>
  <c r="F18" i="27" s="1"/>
  <c r="F19" i="27" s="1"/>
  <c r="F20" i="27" s="1"/>
  <c r="F21" i="27" s="1"/>
  <c r="F22" i="27" s="1"/>
  <c r="F23" i="27" s="1"/>
  <c r="A15" i="26"/>
  <c r="A16" i="26" s="1"/>
  <c r="A17" i="26" s="1"/>
  <c r="A18" i="26" s="1"/>
  <c r="A19" i="26" s="1"/>
  <c r="A20" i="26" s="1"/>
  <c r="E14" i="26"/>
  <c r="E15" i="26" s="1"/>
  <c r="E16" i="26" s="1"/>
  <c r="E17" i="26" s="1"/>
  <c r="E18" i="26" s="1"/>
  <c r="E19" i="26" s="1"/>
  <c r="E20" i="26" s="1"/>
  <c r="A15" i="25"/>
  <c r="A16" i="25"/>
  <c r="A17" i="25" s="1"/>
  <c r="A18" i="25" s="1"/>
  <c r="A19" i="25" s="1"/>
  <c r="A20" i="25" s="1"/>
  <c r="E14" i="25"/>
  <c r="E15" i="25" s="1"/>
  <c r="E16" i="25" s="1"/>
  <c r="E17" i="25" s="1"/>
  <c r="E18" i="25" s="1"/>
  <c r="E19" i="25" s="1"/>
  <c r="E20" i="25" s="1"/>
  <c r="I34" i="24"/>
  <c r="J22" i="24"/>
  <c r="J36" i="24" s="1"/>
  <c r="I22" i="24"/>
  <c r="H22" i="24"/>
  <c r="H36" i="24" s="1"/>
  <c r="G22" i="24"/>
  <c r="G36" i="24" s="1"/>
  <c r="F22" i="24"/>
  <c r="F36" i="24" s="1"/>
  <c r="E22" i="24"/>
  <c r="E36" i="24" s="1"/>
  <c r="D22" i="24"/>
  <c r="D36" i="24" s="1"/>
  <c r="A17" i="24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M16" i="24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M29" i="24" s="1"/>
  <c r="M30" i="24" s="1"/>
  <c r="M31" i="24" s="1"/>
  <c r="M32" i="24" s="1"/>
  <c r="M33" i="24" s="1"/>
  <c r="M34" i="24" s="1"/>
  <c r="M35" i="24" s="1"/>
  <c r="M36" i="24" s="1"/>
  <c r="J22" i="136"/>
  <c r="J36" i="136" s="1"/>
  <c r="I22" i="136"/>
  <c r="I36" i="136" s="1"/>
  <c r="H22" i="136"/>
  <c r="H36" i="136" s="1"/>
  <c r="G22" i="136"/>
  <c r="G36" i="136" s="1"/>
  <c r="F22" i="136"/>
  <c r="F36" i="136" s="1"/>
  <c r="E22" i="136"/>
  <c r="E36" i="136" s="1"/>
  <c r="A17" i="136"/>
  <c r="A18" i="136" s="1"/>
  <c r="A19" i="136" s="1"/>
  <c r="A20" i="136" s="1"/>
  <c r="A21" i="136" s="1"/>
  <c r="A22" i="136" s="1"/>
  <c r="A23" i="136" s="1"/>
  <c r="A24" i="136" s="1"/>
  <c r="A25" i="136" s="1"/>
  <c r="A26" i="136" s="1"/>
  <c r="A27" i="136" s="1"/>
  <c r="A28" i="136" s="1"/>
  <c r="A29" i="136" s="1"/>
  <c r="A30" i="136" s="1"/>
  <c r="A31" i="136" s="1"/>
  <c r="A32" i="136" s="1"/>
  <c r="A33" i="136" s="1"/>
  <c r="A34" i="136" s="1"/>
  <c r="A35" i="136" s="1"/>
  <c r="A36" i="136" s="1"/>
  <c r="M16" i="136"/>
  <c r="M17" i="136" s="1"/>
  <c r="M18" i="136" s="1"/>
  <c r="M19" i="136" s="1"/>
  <c r="M20" i="136" s="1"/>
  <c r="M21" i="136" s="1"/>
  <c r="M22" i="136" s="1"/>
  <c r="M23" i="136" s="1"/>
  <c r="M24" i="136" s="1"/>
  <c r="M25" i="136" s="1"/>
  <c r="M26" i="136" s="1"/>
  <c r="M27" i="136" s="1"/>
  <c r="M28" i="136" s="1"/>
  <c r="M29" i="136" s="1"/>
  <c r="M30" i="136" s="1"/>
  <c r="M31" i="136" s="1"/>
  <c r="M32" i="136" s="1"/>
  <c r="M33" i="136" s="1"/>
  <c r="M34" i="136" s="1"/>
  <c r="M35" i="136" s="1"/>
  <c r="M36" i="136" s="1"/>
  <c r="A15" i="23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G14" i="23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15" i="22"/>
  <c r="E15" i="22"/>
  <c r="G13" i="22"/>
  <c r="E13" i="22"/>
  <c r="A12" i="22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L11" i="22"/>
  <c r="L12" i="22" s="1"/>
  <c r="L13" i="22" s="1"/>
  <c r="L14" i="22" s="1"/>
  <c r="L15" i="22" s="1"/>
  <c r="L16" i="22" s="1"/>
  <c r="L17" i="22" s="1"/>
  <c r="L18" i="22" s="1"/>
  <c r="L19" i="22" s="1"/>
  <c r="L20" i="22" s="1"/>
  <c r="L21" i="22" s="1"/>
  <c r="L22" i="22" s="1"/>
  <c r="L23" i="22" s="1"/>
  <c r="L24" i="22" s="1"/>
  <c r="L25" i="22" s="1"/>
  <c r="L26" i="22" s="1"/>
  <c r="L27" i="22" s="1"/>
  <c r="L28" i="22" s="1"/>
  <c r="L29" i="22" s="1"/>
  <c r="G9" i="22"/>
  <c r="E9" i="22"/>
  <c r="D19" i="14"/>
  <c r="G29" i="2" s="1"/>
  <c r="D15" i="14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F13" i="14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A15" i="13"/>
  <c r="A16" i="13" s="1"/>
  <c r="A17" i="13" s="1"/>
  <c r="A18" i="13" s="1"/>
  <c r="A19" i="13" s="1"/>
  <c r="A20" i="13" s="1"/>
  <c r="E14" i="13"/>
  <c r="E15" i="13" s="1"/>
  <c r="E16" i="13" s="1"/>
  <c r="E17" i="13" s="1"/>
  <c r="E18" i="13" s="1"/>
  <c r="E19" i="13" s="1"/>
  <c r="E20" i="13" s="1"/>
  <c r="A15" i="3"/>
  <c r="A16" i="3" s="1"/>
  <c r="A17" i="3" s="1"/>
  <c r="A18" i="3" s="1"/>
  <c r="A19" i="3" s="1"/>
  <c r="A20" i="3" s="1"/>
  <c r="E14" i="3"/>
  <c r="E15" i="3" s="1"/>
  <c r="E16" i="3" s="1"/>
  <c r="E17" i="3" s="1"/>
  <c r="E18" i="3" s="1"/>
  <c r="E19" i="3" s="1"/>
  <c r="E20" i="3" s="1"/>
  <c r="I23" i="2"/>
  <c r="E185" i="166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G15" i="12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F33" i="11"/>
  <c r="E33" i="11"/>
  <c r="J21" i="11"/>
  <c r="J35" i="11" s="1"/>
  <c r="I21" i="11"/>
  <c r="I35" i="11" s="1"/>
  <c r="H21" i="11"/>
  <c r="H35" i="11" s="1"/>
  <c r="G21" i="11"/>
  <c r="G35" i="11" s="1"/>
  <c r="F21" i="11"/>
  <c r="E21" i="11"/>
  <c r="D21" i="11"/>
  <c r="D35" i="11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M15" i="1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H33" i="10"/>
  <c r="G33" i="10"/>
  <c r="J21" i="10"/>
  <c r="J35" i="10" s="1"/>
  <c r="I21" i="10"/>
  <c r="I35" i="10" s="1"/>
  <c r="H21" i="10"/>
  <c r="G21" i="10"/>
  <c r="G35" i="10" s="1"/>
  <c r="E21" i="10"/>
  <c r="E35" i="10" s="1"/>
  <c r="K16" i="10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M15" i="10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K15" i="10"/>
  <c r="E164" i="132"/>
  <c r="E145" i="144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G27" i="9"/>
  <c r="G28" i="9" s="1"/>
  <c r="G29" i="9" s="1"/>
  <c r="G30" i="9" s="1"/>
  <c r="G31" i="9" s="1"/>
  <c r="G32" i="9" s="1"/>
  <c r="A16" i="8"/>
  <c r="A17" i="8" s="1"/>
  <c r="A18" i="8" s="1"/>
  <c r="A19" i="8" s="1"/>
  <c r="A20" i="8" s="1"/>
  <c r="A21" i="8" s="1"/>
  <c r="G18" i="8"/>
  <c r="G19" i="8" s="1"/>
  <c r="G20" i="8" s="1"/>
  <c r="G21" i="8" s="1"/>
  <c r="E28" i="7"/>
  <c r="E31" i="7" s="1"/>
  <c r="C28" i="7"/>
  <c r="C31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G27" i="7"/>
  <c r="G28" i="7" s="1"/>
  <c r="G29" i="7" s="1"/>
  <c r="G30" i="7" s="1"/>
  <c r="G31" i="7" s="1"/>
  <c r="G32" i="7" s="1"/>
  <c r="I15" i="2"/>
  <c r="A15" i="6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G14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I13" i="2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G14" i="5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E51" i="40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G14" i="4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27" i="2"/>
  <c r="E27" i="2"/>
  <c r="G25" i="2"/>
  <c r="E25" i="2"/>
  <c r="G19" i="2"/>
  <c r="E19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L11" i="2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E19" i="133"/>
  <c r="A12" i="133"/>
  <c r="A13" i="133" s="1"/>
  <c r="A14" i="133" s="1"/>
  <c r="A15" i="133" s="1"/>
  <c r="A16" i="133" s="1"/>
  <c r="A17" i="133" s="1"/>
  <c r="A18" i="133" s="1"/>
  <c r="A19" i="133" s="1"/>
  <c r="A20" i="133" s="1"/>
  <c r="A21" i="133" s="1"/>
  <c r="A22" i="133" s="1"/>
  <c r="A23" i="133" s="1"/>
  <c r="A24" i="133" s="1"/>
  <c r="A25" i="133" s="1"/>
  <c r="A26" i="133" s="1"/>
  <c r="A27" i="133" s="1"/>
  <c r="A28" i="133" s="1"/>
  <c r="A29" i="133" s="1"/>
  <c r="A30" i="133" s="1"/>
  <c r="A31" i="133" s="1"/>
  <c r="A32" i="133" s="1"/>
  <c r="A33" i="133" s="1"/>
  <c r="A34" i="133" s="1"/>
  <c r="A35" i="133" s="1"/>
  <c r="A36" i="133" s="1"/>
  <c r="A37" i="133" s="1"/>
  <c r="A38" i="133" s="1"/>
  <c r="A39" i="133" s="1"/>
  <c r="A40" i="133" s="1"/>
  <c r="A41" i="133" s="1"/>
  <c r="A42" i="133" s="1"/>
  <c r="J11" i="133"/>
  <c r="J12" i="133" s="1"/>
  <c r="J13" i="133" s="1"/>
  <c r="J14" i="133" s="1"/>
  <c r="J15" i="133" s="1"/>
  <c r="J16" i="133" s="1"/>
  <c r="J17" i="133" s="1"/>
  <c r="J18" i="133" s="1"/>
  <c r="J19" i="133" s="1"/>
  <c r="J20" i="133" s="1"/>
  <c r="J21" i="133" s="1"/>
  <c r="J22" i="133" s="1"/>
  <c r="J23" i="133" s="1"/>
  <c r="J24" i="133" s="1"/>
  <c r="J25" i="133" s="1"/>
  <c r="J26" i="133" s="1"/>
  <c r="J27" i="133" s="1"/>
  <c r="J28" i="133" s="1"/>
  <c r="J29" i="133" s="1"/>
  <c r="J30" i="133" s="1"/>
  <c r="J31" i="133" s="1"/>
  <c r="J32" i="133" s="1"/>
  <c r="J33" i="133" s="1"/>
  <c r="J34" i="133" s="1"/>
  <c r="J35" i="133" s="1"/>
  <c r="J36" i="133" s="1"/>
  <c r="J37" i="133" s="1"/>
  <c r="J38" i="133" s="1"/>
  <c r="J39" i="133" s="1"/>
  <c r="J40" i="133" s="1"/>
  <c r="J41" i="133" s="1"/>
  <c r="J42" i="133" s="1"/>
  <c r="B229" i="132"/>
  <c r="E218" i="132"/>
  <c r="E252" i="132" s="1"/>
  <c r="B157" i="132"/>
  <c r="E144" i="132"/>
  <c r="E124" i="144" s="1"/>
  <c r="E133" i="132"/>
  <c r="E119" i="132"/>
  <c r="E100" i="144" s="1"/>
  <c r="B104" i="132"/>
  <c r="E68" i="132"/>
  <c r="E55" i="144" s="1"/>
  <c r="E55" i="132"/>
  <c r="E46" i="144" s="1"/>
  <c r="E38" i="132"/>
  <c r="E41" i="144" s="1"/>
  <c r="E37" i="132"/>
  <c r="E40" i="144" s="1"/>
  <c r="E35" i="132"/>
  <c r="E36" i="144" s="1"/>
  <c r="E15" i="132"/>
  <c r="E13" i="133" s="1"/>
  <c r="A56" i="132"/>
  <c r="A57" i="132" s="1"/>
  <c r="A58" i="132" s="1"/>
  <c r="A59" i="132" s="1"/>
  <c r="A60" i="132" s="1"/>
  <c r="A61" i="132" s="1"/>
  <c r="A62" i="132" s="1"/>
  <c r="A63" i="132" s="1"/>
  <c r="A64" i="132" s="1"/>
  <c r="A65" i="132" s="1"/>
  <c r="A66" i="132" s="1"/>
  <c r="A67" i="132" s="1"/>
  <c r="A68" i="132" s="1"/>
  <c r="A69" i="132" s="1"/>
  <c r="A70" i="132" s="1"/>
  <c r="A71" i="132" s="1"/>
  <c r="A72" i="132" s="1"/>
  <c r="A73" i="132" s="1"/>
  <c r="A74" i="132" s="1"/>
  <c r="A75" i="132" s="1"/>
  <c r="A76" i="132" s="1"/>
  <c r="A77" i="132" s="1"/>
  <c r="A78" i="132" s="1"/>
  <c r="A79" i="132" s="1"/>
  <c r="A80" i="132" s="1"/>
  <c r="A81" i="132" s="1"/>
  <c r="A82" i="132" s="1"/>
  <c r="A83" i="132" s="1"/>
  <c r="A84" i="132" s="1"/>
  <c r="A85" i="132" s="1"/>
  <c r="A86" i="132" s="1"/>
  <c r="A87" i="132" s="1"/>
  <c r="A88" i="132" s="1"/>
  <c r="A89" i="132" s="1"/>
  <c r="A90" i="132" s="1"/>
  <c r="A91" i="132" s="1"/>
  <c r="A92" i="132" s="1"/>
  <c r="A93" i="132" s="1"/>
  <c r="E15" i="77"/>
  <c r="D19" i="142"/>
  <c r="D27" i="142"/>
  <c r="H11" i="74"/>
  <c r="H12" i="74" s="1"/>
  <c r="H13" i="74" s="1"/>
  <c r="D20" i="118"/>
  <c r="F23" i="47"/>
  <c r="E11" i="46" s="1"/>
  <c r="D23" i="142"/>
  <c r="C16" i="142"/>
  <c r="C18" i="142" s="1"/>
  <c r="E242" i="132"/>
  <c r="J42" i="82"/>
  <c r="J43" i="82" s="1"/>
  <c r="J44" i="82" s="1"/>
  <c r="J45" i="82" s="1"/>
  <c r="J46" i="82" s="1"/>
  <c r="J47" i="82" s="1"/>
  <c r="J48" i="82" s="1"/>
  <c r="J49" i="82" s="1"/>
  <c r="J50" i="82" s="1"/>
  <c r="J51" i="82" s="1"/>
  <c r="J52" i="82" s="1"/>
  <c r="J53" i="82" s="1"/>
  <c r="J54" i="82" s="1"/>
  <c r="J55" i="82" s="1"/>
  <c r="J56" i="82" s="1"/>
  <c r="J57" i="82" s="1"/>
  <c r="J58" i="82" s="1"/>
  <c r="J59" i="82" s="1"/>
  <c r="J60" i="82" s="1"/>
  <c r="J61" i="82" s="1"/>
  <c r="J62" i="82" s="1"/>
  <c r="J63" i="82" s="1"/>
  <c r="J64" i="82" s="1"/>
  <c r="J65" i="82" s="1"/>
  <c r="C60" i="82"/>
  <c r="C99" i="82"/>
  <c r="E84" i="82"/>
  <c r="E48" i="82"/>
  <c r="C48" i="150"/>
  <c r="D35" i="10"/>
  <c r="H35" i="10"/>
  <c r="E114" i="144"/>
  <c r="G13" i="34"/>
  <c r="E28" i="66"/>
  <c r="E30" i="66" s="1"/>
  <c r="E24" i="166" s="1"/>
  <c r="E38" i="40"/>
  <c r="I19" i="22"/>
  <c r="C84" i="82"/>
  <c r="E85" i="82"/>
  <c r="D20" i="142"/>
  <c r="D24" i="142"/>
  <c r="E61" i="150"/>
  <c r="D17" i="142"/>
  <c r="D21" i="142"/>
  <c r="D25" i="142"/>
  <c r="D18" i="142"/>
  <c r="D22" i="142"/>
  <c r="G34" i="116"/>
  <c r="J34" i="116" s="1"/>
  <c r="N34" i="116" s="1"/>
  <c r="G33" i="116"/>
  <c r="J33" i="116" s="1"/>
  <c r="N33" i="116" s="1"/>
  <c r="G32" i="116"/>
  <c r="J32" i="116" s="1"/>
  <c r="N32" i="116" s="1"/>
  <c r="G31" i="116"/>
  <c r="J31" i="116" s="1"/>
  <c r="N31" i="116" s="1"/>
  <c r="G30" i="116"/>
  <c r="J30" i="116" s="1"/>
  <c r="N30" i="116" s="1"/>
  <c r="G29" i="116"/>
  <c r="J29" i="116" s="1"/>
  <c r="N29" i="116" s="1"/>
  <c r="G28" i="116"/>
  <c r="J28" i="116" s="1"/>
  <c r="N28" i="116" s="1"/>
  <c r="G27" i="116"/>
  <c r="J27" i="116" s="1"/>
  <c r="N27" i="116" s="1"/>
  <c r="G26" i="116"/>
  <c r="J26" i="116" s="1"/>
  <c r="N26" i="116" s="1"/>
  <c r="G25" i="116"/>
  <c r="J25" i="116" s="1"/>
  <c r="N25" i="116" s="1"/>
  <c r="G24" i="116"/>
  <c r="J24" i="116" s="1"/>
  <c r="N24" i="116" s="1"/>
  <c r="G23" i="116"/>
  <c r="J23" i="116" s="1"/>
  <c r="N23" i="116" s="1"/>
  <c r="G22" i="116"/>
  <c r="J22" i="116" s="1"/>
  <c r="N22" i="116" s="1"/>
  <c r="G21" i="116"/>
  <c r="J21" i="116" s="1"/>
  <c r="N21" i="116" s="1"/>
  <c r="G20" i="116"/>
  <c r="J20" i="116" s="1"/>
  <c r="N20" i="116" s="1"/>
  <c r="G19" i="116"/>
  <c r="J19" i="116" s="1"/>
  <c r="N19" i="116" s="1"/>
  <c r="G18" i="116"/>
  <c r="J18" i="116" s="1"/>
  <c r="N18" i="116" s="1"/>
  <c r="G17" i="116"/>
  <c r="J17" i="116" s="1"/>
  <c r="N17" i="116" s="1"/>
  <c r="G16" i="116"/>
  <c r="J16" i="116" s="1"/>
  <c r="N16" i="116" s="1"/>
  <c r="G15" i="116"/>
  <c r="J15" i="116" s="1"/>
  <c r="N15" i="116" s="1"/>
  <c r="G14" i="116"/>
  <c r="J14" i="116" s="1"/>
  <c r="N14" i="116" s="1"/>
  <c r="G12" i="116"/>
  <c r="J12" i="116" s="1"/>
  <c r="N12" i="116" s="1"/>
  <c r="G11" i="116"/>
  <c r="F34" i="116"/>
  <c r="I34" i="116" s="1"/>
  <c r="F33" i="116"/>
  <c r="I33" i="116" s="1"/>
  <c r="F32" i="116"/>
  <c r="I32" i="116" s="1"/>
  <c r="F31" i="116"/>
  <c r="F30" i="116"/>
  <c r="I30" i="116" s="1"/>
  <c r="F29" i="116"/>
  <c r="I29" i="116" s="1"/>
  <c r="F28" i="116"/>
  <c r="I28" i="116" s="1"/>
  <c r="F27" i="116"/>
  <c r="F26" i="116"/>
  <c r="I26" i="116" s="1"/>
  <c r="F25" i="116"/>
  <c r="I25" i="116" s="1"/>
  <c r="F24" i="116"/>
  <c r="I24" i="116" s="1"/>
  <c r="F23" i="116"/>
  <c r="F22" i="116"/>
  <c r="I22" i="116" s="1"/>
  <c r="F21" i="116"/>
  <c r="I21" i="116" s="1"/>
  <c r="F20" i="116"/>
  <c r="I20" i="116" s="1"/>
  <c r="F19" i="116"/>
  <c r="F18" i="116"/>
  <c r="I18" i="116" s="1"/>
  <c r="F17" i="116"/>
  <c r="I17" i="116" s="1"/>
  <c r="F16" i="116"/>
  <c r="I16" i="116" s="1"/>
  <c r="F15" i="116"/>
  <c r="F14" i="116"/>
  <c r="I14" i="116" s="1"/>
  <c r="F13" i="116"/>
  <c r="I13" i="116" s="1"/>
  <c r="F12" i="116"/>
  <c r="F11" i="116"/>
  <c r="C62" i="82"/>
  <c r="C86" i="82"/>
  <c r="E48" i="150"/>
  <c r="J80" i="82"/>
  <c r="J81" i="82" s="1"/>
  <c r="J82" i="82" s="1"/>
  <c r="J83" i="82" s="1"/>
  <c r="J84" i="82" s="1"/>
  <c r="J85" i="82" s="1"/>
  <c r="J86" i="82" s="1"/>
  <c r="J87" i="82" s="1"/>
  <c r="J88" i="82" s="1"/>
  <c r="J89" i="82" s="1"/>
  <c r="J90" i="82" s="1"/>
  <c r="J91" i="82" s="1"/>
  <c r="J92" i="82" s="1"/>
  <c r="J93" i="82" s="1"/>
  <c r="J94" i="82" s="1"/>
  <c r="J95" i="82" s="1"/>
  <c r="J96" i="82" s="1"/>
  <c r="J97" i="82" s="1"/>
  <c r="J98" i="82" s="1"/>
  <c r="J99" i="82" s="1"/>
  <c r="J100" i="82" s="1"/>
  <c r="J101" i="82" s="1"/>
  <c r="J102" i="82" s="1"/>
  <c r="A80" i="82"/>
  <c r="A81" i="82" s="1"/>
  <c r="A82" i="82" s="1"/>
  <c r="A83" i="82" s="1"/>
  <c r="A84" i="82" s="1"/>
  <c r="A85" i="82" s="1"/>
  <c r="A86" i="82" s="1"/>
  <c r="A87" i="82" s="1"/>
  <c r="A88" i="82" s="1"/>
  <c r="A89" i="82" s="1"/>
  <c r="A90" i="82" s="1"/>
  <c r="A91" i="82" s="1"/>
  <c r="A92" i="82" s="1"/>
  <c r="A93" i="82" s="1"/>
  <c r="A94" i="82" s="1"/>
  <c r="A95" i="82" s="1"/>
  <c r="A96" i="82" s="1"/>
  <c r="A97" i="82" s="1"/>
  <c r="A98" i="82" s="1"/>
  <c r="A99" i="82" s="1"/>
  <c r="A100" i="82" s="1"/>
  <c r="A101" i="82" s="1"/>
  <c r="A102" i="82" s="1"/>
  <c r="K21" i="10" l="1"/>
  <c r="K35" i="10" s="1"/>
  <c r="I21" i="145"/>
  <c r="E105" i="144" s="1"/>
  <c r="I27" i="2"/>
  <c r="E186" i="132"/>
  <c r="E167" i="144" s="1"/>
  <c r="E186" i="166"/>
  <c r="E187" i="166" s="1"/>
  <c r="E139" i="166" s="1"/>
  <c r="E118" i="132"/>
  <c r="E118" i="166"/>
  <c r="E120" i="166" s="1"/>
  <c r="E20" i="132"/>
  <c r="E24" i="144" s="1"/>
  <c r="E20" i="166"/>
  <c r="E148" i="132"/>
  <c r="E148" i="166"/>
  <c r="I34" i="155"/>
  <c r="G15" i="145" s="1"/>
  <c r="C20" i="142"/>
  <c r="C27" i="142"/>
  <c r="E56" i="40"/>
  <c r="I39" i="2"/>
  <c r="E166" i="166" s="1"/>
  <c r="E208" i="132"/>
  <c r="I25" i="2"/>
  <c r="I37" i="2" s="1"/>
  <c r="E165" i="166" s="1"/>
  <c r="I36" i="24"/>
  <c r="E185" i="132"/>
  <c r="E166" i="144" s="1"/>
  <c r="I35" i="2"/>
  <c r="E44" i="40" s="1"/>
  <c r="E50" i="40" s="1"/>
  <c r="G17" i="150"/>
  <c r="C47" i="150" s="1"/>
  <c r="A26" i="41"/>
  <c r="A27" i="41" s="1"/>
  <c r="I19" i="2"/>
  <c r="E54" i="40" s="1"/>
  <c r="I17" i="2"/>
  <c r="I13" i="22"/>
  <c r="I21" i="22" s="1"/>
  <c r="E172" i="166" s="1"/>
  <c r="I21" i="34"/>
  <c r="F35" i="11"/>
  <c r="E27" i="41"/>
  <c r="E43" i="41" s="1"/>
  <c r="F24" i="41"/>
  <c r="F27" i="41" s="1"/>
  <c r="F43" i="41" s="1"/>
  <c r="G39" i="150"/>
  <c r="C49" i="150" s="1"/>
  <c r="C50" i="150" s="1"/>
  <c r="E36" i="120"/>
  <c r="E20" i="118"/>
  <c r="H42" i="120"/>
  <c r="F34" i="120" s="1"/>
  <c r="E36" i="121"/>
  <c r="E120" i="132"/>
  <c r="I23" i="34"/>
  <c r="I34" i="154"/>
  <c r="E15" i="145" s="1"/>
  <c r="H41" i="119"/>
  <c r="E165" i="132"/>
  <c r="E146" i="144" s="1"/>
  <c r="C24" i="142"/>
  <c r="D22" i="14"/>
  <c r="H42" i="121"/>
  <c r="C17" i="142"/>
  <c r="B111" i="82"/>
  <c r="B186" i="82"/>
  <c r="E85" i="132"/>
  <c r="E128" i="144"/>
  <c r="E64" i="144" s="1"/>
  <c r="E66" i="144" s="1"/>
  <c r="C24" i="118"/>
  <c r="E18" i="118"/>
  <c r="E126" i="144"/>
  <c r="E57" i="144" s="1"/>
  <c r="E59" i="144" s="1"/>
  <c r="E61" i="144" s="1"/>
  <c r="C22" i="142"/>
  <c r="C19" i="142"/>
  <c r="H11" i="75"/>
  <c r="H12" i="75" s="1"/>
  <c r="H13" i="75" s="1"/>
  <c r="H14" i="75" s="1"/>
  <c r="H15" i="75" s="1"/>
  <c r="H16" i="75" s="1"/>
  <c r="H17" i="75" s="1"/>
  <c r="H18" i="75" s="1"/>
  <c r="H19" i="75" s="1"/>
  <c r="E35" i="11"/>
  <c r="I15" i="22"/>
  <c r="I19" i="34"/>
  <c r="I18" i="151"/>
  <c r="G11" i="34" s="1"/>
  <c r="G17" i="34" s="1"/>
  <c r="D26" i="167" s="1"/>
  <c r="D24" i="118"/>
  <c r="E209" i="132"/>
  <c r="E57" i="41"/>
  <c r="E17" i="40"/>
  <c r="E19" i="40" s="1"/>
  <c r="E11" i="166" s="1"/>
  <c r="E22" i="118"/>
  <c r="G16" i="157"/>
  <c r="F17" i="157"/>
  <c r="E29" i="2"/>
  <c r="I29" i="2" s="1"/>
  <c r="A28" i="4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G43" i="41" s="1"/>
  <c r="C60" i="150"/>
  <c r="C23" i="142"/>
  <c r="E243" i="132"/>
  <c r="D22" i="27"/>
  <c r="E101" i="144"/>
  <c r="C28" i="158"/>
  <c r="C18" i="158"/>
  <c r="C19" i="158" s="1"/>
  <c r="C23" i="158"/>
  <c r="C24" i="158" s="1"/>
  <c r="F11" i="117"/>
  <c r="G11" i="117"/>
  <c r="E46" i="86"/>
  <c r="E16" i="144"/>
  <c r="E207" i="132"/>
  <c r="E241" i="132"/>
  <c r="C100" i="82"/>
  <c r="D98" i="82" s="1"/>
  <c r="G98" i="82" s="1"/>
  <c r="C50" i="82"/>
  <c r="D47" i="82" s="1"/>
  <c r="C87" i="82"/>
  <c r="D86" i="82" s="1"/>
  <c r="G86" i="82" s="1"/>
  <c r="G25" i="150"/>
  <c r="G27" i="150" s="1"/>
  <c r="C63" i="82"/>
  <c r="D61" i="82" s="1"/>
  <c r="G61" i="82" s="1"/>
  <c r="C25" i="142"/>
  <c r="C26" i="142"/>
  <c r="C21" i="142"/>
  <c r="G33" i="153"/>
  <c r="E16" i="75" s="1"/>
  <c r="G25" i="153"/>
  <c r="E15" i="75" s="1"/>
  <c r="E81" i="132"/>
  <c r="E24" i="132"/>
  <c r="E28" i="144" s="1"/>
  <c r="C26" i="155"/>
  <c r="I21" i="155"/>
  <c r="I26" i="155" s="1"/>
  <c r="G13" i="145" s="1"/>
  <c r="C18" i="155"/>
  <c r="I15" i="155"/>
  <c r="I18" i="155" s="1"/>
  <c r="G11" i="145" s="1"/>
  <c r="I18" i="152"/>
  <c r="E11" i="34" s="1"/>
  <c r="I11" i="34" s="1"/>
  <c r="B85" i="144"/>
  <c r="I33" i="152"/>
  <c r="E15" i="34" s="1"/>
  <c r="I15" i="34" s="1"/>
  <c r="I25" i="152"/>
  <c r="E13" i="34" s="1"/>
  <c r="I21" i="154"/>
  <c r="I26" i="154" s="1"/>
  <c r="E13" i="145" s="1"/>
  <c r="C18" i="154"/>
  <c r="I15" i="154"/>
  <c r="I18" i="154" s="1"/>
  <c r="E11" i="145" s="1"/>
  <c r="E168" i="144"/>
  <c r="E119" i="144" s="1"/>
  <c r="E121" i="144" s="1"/>
  <c r="E49" i="144" s="1"/>
  <c r="E50" i="144" s="1"/>
  <c r="E52" i="144" s="1"/>
  <c r="E17" i="22"/>
  <c r="I17" i="22" s="1"/>
  <c r="E172" i="132"/>
  <c r="H25" i="116"/>
  <c r="H33" i="116"/>
  <c r="H32" i="116"/>
  <c r="H29" i="116"/>
  <c r="H28" i="116"/>
  <c r="H24" i="116"/>
  <c r="H21" i="116"/>
  <c r="H20" i="116"/>
  <c r="H17" i="116"/>
  <c r="E35" i="116"/>
  <c r="H13" i="116"/>
  <c r="H22" i="116"/>
  <c r="H26" i="116"/>
  <c r="M18" i="116"/>
  <c r="O18" i="116" s="1"/>
  <c r="K18" i="116"/>
  <c r="M26" i="116"/>
  <c r="O26" i="116" s="1"/>
  <c r="K26" i="116"/>
  <c r="G33" i="117"/>
  <c r="J33" i="117" s="1"/>
  <c r="N33" i="117" s="1"/>
  <c r="G29" i="117"/>
  <c r="J29" i="117" s="1"/>
  <c r="N29" i="117" s="1"/>
  <c r="G25" i="117"/>
  <c r="J25" i="117" s="1"/>
  <c r="N25" i="117" s="1"/>
  <c r="G21" i="117"/>
  <c r="J21" i="117" s="1"/>
  <c r="N21" i="117" s="1"/>
  <c r="G17" i="117"/>
  <c r="J17" i="117" s="1"/>
  <c r="N17" i="117" s="1"/>
  <c r="G13" i="117"/>
  <c r="J13" i="117" s="1"/>
  <c r="N13" i="117" s="1"/>
  <c r="F33" i="117"/>
  <c r="F29" i="117"/>
  <c r="F25" i="117"/>
  <c r="F21" i="117"/>
  <c r="F17" i="117"/>
  <c r="F13" i="117"/>
  <c r="G32" i="117"/>
  <c r="J32" i="117" s="1"/>
  <c r="N32" i="117" s="1"/>
  <c r="G28" i="117"/>
  <c r="J28" i="117" s="1"/>
  <c r="N28" i="117" s="1"/>
  <c r="G24" i="117"/>
  <c r="J24" i="117" s="1"/>
  <c r="N24" i="117" s="1"/>
  <c r="G20" i="117"/>
  <c r="J20" i="117" s="1"/>
  <c r="N20" i="117" s="1"/>
  <c r="G16" i="117"/>
  <c r="J16" i="117" s="1"/>
  <c r="N16" i="117" s="1"/>
  <c r="G12" i="117"/>
  <c r="J12" i="117" s="1"/>
  <c r="N12" i="117" s="1"/>
  <c r="F32" i="117"/>
  <c r="F28" i="117"/>
  <c r="F24" i="117"/>
  <c r="F20" i="117"/>
  <c r="F16" i="117"/>
  <c r="F12" i="117"/>
  <c r="G31" i="117"/>
  <c r="J31" i="117" s="1"/>
  <c r="N31" i="117" s="1"/>
  <c r="G27" i="117"/>
  <c r="J27" i="117" s="1"/>
  <c r="N27" i="117" s="1"/>
  <c r="G23" i="117"/>
  <c r="J23" i="117" s="1"/>
  <c r="N23" i="117" s="1"/>
  <c r="G19" i="117"/>
  <c r="J19" i="117" s="1"/>
  <c r="N19" i="117" s="1"/>
  <c r="G15" i="117"/>
  <c r="J15" i="117" s="1"/>
  <c r="N15" i="117" s="1"/>
  <c r="F31" i="117"/>
  <c r="F27" i="117"/>
  <c r="F23" i="117"/>
  <c r="F19" i="117"/>
  <c r="F15" i="117"/>
  <c r="G22" i="117"/>
  <c r="J22" i="117" s="1"/>
  <c r="N22" i="117" s="1"/>
  <c r="F30" i="117"/>
  <c r="F14" i="117"/>
  <c r="G26" i="117"/>
  <c r="J26" i="117" s="1"/>
  <c r="N26" i="117" s="1"/>
  <c r="F18" i="117"/>
  <c r="G34" i="117"/>
  <c r="J34" i="117" s="1"/>
  <c r="N34" i="117" s="1"/>
  <c r="G18" i="117"/>
  <c r="J18" i="117" s="1"/>
  <c r="N18" i="117" s="1"/>
  <c r="F26" i="117"/>
  <c r="F34" i="117"/>
  <c r="G30" i="117"/>
  <c r="J30" i="117" s="1"/>
  <c r="N30" i="117" s="1"/>
  <c r="G14" i="117"/>
  <c r="J14" i="117" s="1"/>
  <c r="N14" i="117" s="1"/>
  <c r="F22" i="117"/>
  <c r="H14" i="116"/>
  <c r="H16" i="116"/>
  <c r="F35" i="116"/>
  <c r="I11" i="116"/>
  <c r="H11" i="116"/>
  <c r="H15" i="116"/>
  <c r="I15" i="116"/>
  <c r="H19" i="116"/>
  <c r="I19" i="116"/>
  <c r="H23" i="116"/>
  <c r="I23" i="116"/>
  <c r="H27" i="116"/>
  <c r="I27" i="116"/>
  <c r="H31" i="116"/>
  <c r="I31" i="116"/>
  <c r="G35" i="116"/>
  <c r="J11" i="116"/>
  <c r="M14" i="116"/>
  <c r="O14" i="116" s="1"/>
  <c r="K14" i="116"/>
  <c r="K30" i="116"/>
  <c r="M30" i="116"/>
  <c r="O30" i="116" s="1"/>
  <c r="I12" i="116"/>
  <c r="H12" i="116"/>
  <c r="M16" i="116"/>
  <c r="O16" i="116" s="1"/>
  <c r="K16" i="116"/>
  <c r="M20" i="116"/>
  <c r="O20" i="116" s="1"/>
  <c r="K20" i="116"/>
  <c r="M24" i="116"/>
  <c r="O24" i="116" s="1"/>
  <c r="K24" i="116"/>
  <c r="M28" i="116"/>
  <c r="O28" i="116" s="1"/>
  <c r="K28" i="116"/>
  <c r="M32" i="116"/>
  <c r="O32" i="116" s="1"/>
  <c r="K32" i="116"/>
  <c r="K22" i="116"/>
  <c r="M22" i="116"/>
  <c r="O22" i="116" s="1"/>
  <c r="M34" i="116"/>
  <c r="O34" i="116" s="1"/>
  <c r="K34" i="116"/>
  <c r="H34" i="116"/>
  <c r="H18" i="116"/>
  <c r="H30" i="116"/>
  <c r="M13" i="116"/>
  <c r="O13" i="116" s="1"/>
  <c r="K13" i="116"/>
  <c r="M17" i="116"/>
  <c r="O17" i="116" s="1"/>
  <c r="K17" i="116"/>
  <c r="M21" i="116"/>
  <c r="O21" i="116" s="1"/>
  <c r="K21" i="116"/>
  <c r="M25" i="116"/>
  <c r="O25" i="116" s="1"/>
  <c r="K25" i="116"/>
  <c r="M29" i="116"/>
  <c r="O29" i="116" s="1"/>
  <c r="K29" i="116"/>
  <c r="M33" i="116"/>
  <c r="O33" i="116" s="1"/>
  <c r="K33" i="116"/>
  <c r="E13" i="118"/>
  <c r="D15" i="118"/>
  <c r="E11" i="118"/>
  <c r="C15" i="118"/>
  <c r="C26" i="118" s="1"/>
  <c r="D85" i="82"/>
  <c r="E47" i="82"/>
  <c r="E23" i="77"/>
  <c r="E37" i="40"/>
  <c r="E39" i="40" s="1"/>
  <c r="E171" i="132"/>
  <c r="E152" i="144" s="1"/>
  <c r="E46" i="40"/>
  <c r="G135" i="82"/>
  <c r="G99" i="150"/>
  <c r="G34" i="121"/>
  <c r="J34" i="121" s="1"/>
  <c r="N34" i="121" s="1"/>
  <c r="G32" i="121"/>
  <c r="J32" i="121" s="1"/>
  <c r="N32" i="121" s="1"/>
  <c r="G30" i="121"/>
  <c r="J30" i="121" s="1"/>
  <c r="N30" i="121" s="1"/>
  <c r="G28" i="121"/>
  <c r="J28" i="121" s="1"/>
  <c r="N28" i="121" s="1"/>
  <c r="G26" i="121"/>
  <c r="J26" i="121" s="1"/>
  <c r="N26" i="121" s="1"/>
  <c r="G24" i="121"/>
  <c r="J24" i="121" s="1"/>
  <c r="N24" i="121" s="1"/>
  <c r="G22" i="121"/>
  <c r="J22" i="121" s="1"/>
  <c r="N22" i="121" s="1"/>
  <c r="G20" i="121"/>
  <c r="J20" i="121" s="1"/>
  <c r="N20" i="121" s="1"/>
  <c r="G18" i="121"/>
  <c r="J18" i="121" s="1"/>
  <c r="N18" i="121" s="1"/>
  <c r="G16" i="121"/>
  <c r="J16" i="121" s="1"/>
  <c r="N16" i="121" s="1"/>
  <c r="G14" i="121"/>
  <c r="J14" i="121" s="1"/>
  <c r="N14" i="121" s="1"/>
  <c r="G12" i="121"/>
  <c r="G35" i="121"/>
  <c r="J35" i="121" s="1"/>
  <c r="N35" i="121" s="1"/>
  <c r="F33" i="121"/>
  <c r="F30" i="121"/>
  <c r="G27" i="121"/>
  <c r="J27" i="121" s="1"/>
  <c r="N27" i="121" s="1"/>
  <c r="F25" i="121"/>
  <c r="F22" i="121"/>
  <c r="G19" i="121"/>
  <c r="J19" i="121" s="1"/>
  <c r="N19" i="121" s="1"/>
  <c r="F17" i="121"/>
  <c r="F14" i="121"/>
  <c r="F35" i="121"/>
  <c r="F32" i="121"/>
  <c r="G29" i="121"/>
  <c r="J29" i="121" s="1"/>
  <c r="N29" i="121" s="1"/>
  <c r="F27" i="121"/>
  <c r="F24" i="121"/>
  <c r="G21" i="121"/>
  <c r="J21" i="121" s="1"/>
  <c r="N21" i="121" s="1"/>
  <c r="F19" i="121"/>
  <c r="F16" i="121"/>
  <c r="G13" i="121"/>
  <c r="J13" i="121" s="1"/>
  <c r="N13" i="121" s="1"/>
  <c r="F34" i="121"/>
  <c r="G31" i="121"/>
  <c r="J31" i="121" s="1"/>
  <c r="N31" i="121" s="1"/>
  <c r="F29" i="121"/>
  <c r="F26" i="121"/>
  <c r="G23" i="121"/>
  <c r="J23" i="121" s="1"/>
  <c r="N23" i="121" s="1"/>
  <c r="F21" i="121"/>
  <c r="F18" i="121"/>
  <c r="G15" i="121"/>
  <c r="J15" i="121" s="1"/>
  <c r="N15" i="121" s="1"/>
  <c r="F13" i="121"/>
  <c r="F28" i="121"/>
  <c r="G17" i="121"/>
  <c r="J17" i="121" s="1"/>
  <c r="N17" i="121" s="1"/>
  <c r="G33" i="121"/>
  <c r="J33" i="121" s="1"/>
  <c r="N33" i="121" s="1"/>
  <c r="F23" i="121"/>
  <c r="F12" i="121"/>
  <c r="F31" i="121"/>
  <c r="G25" i="121"/>
  <c r="J25" i="121" s="1"/>
  <c r="N25" i="121" s="1"/>
  <c r="F20" i="121"/>
  <c r="F15" i="121"/>
  <c r="E11" i="156"/>
  <c r="E23" i="158"/>
  <c r="E18" i="158"/>
  <c r="E28" i="158"/>
  <c r="E29" i="158" s="1"/>
  <c r="E19" i="46"/>
  <c r="E25" i="46" s="1"/>
  <c r="F28" i="120"/>
  <c r="F20" i="120"/>
  <c r="F12" i="120"/>
  <c r="G29" i="120"/>
  <c r="J29" i="120" s="1"/>
  <c r="N29" i="120" s="1"/>
  <c r="G21" i="120"/>
  <c r="J21" i="120" s="1"/>
  <c r="N21" i="120" s="1"/>
  <c r="G13" i="120"/>
  <c r="J13" i="120" s="1"/>
  <c r="N13" i="120" s="1"/>
  <c r="F29" i="120"/>
  <c r="F21" i="120"/>
  <c r="F13" i="120"/>
  <c r="G22" i="120"/>
  <c r="J22" i="120" s="1"/>
  <c r="N22" i="120" s="1"/>
  <c r="G18" i="120"/>
  <c r="J18" i="120" s="1"/>
  <c r="N18" i="120" s="1"/>
  <c r="G12" i="120"/>
  <c r="G34" i="119"/>
  <c r="J34" i="119" s="1"/>
  <c r="N34" i="119" s="1"/>
  <c r="G32" i="119"/>
  <c r="J32" i="119" s="1"/>
  <c r="N32" i="119" s="1"/>
  <c r="G30" i="119"/>
  <c r="J30" i="119" s="1"/>
  <c r="N30" i="119" s="1"/>
  <c r="G28" i="119"/>
  <c r="J28" i="119" s="1"/>
  <c r="N28" i="119" s="1"/>
  <c r="G26" i="119"/>
  <c r="J26" i="119" s="1"/>
  <c r="N26" i="119" s="1"/>
  <c r="G24" i="119"/>
  <c r="J24" i="119" s="1"/>
  <c r="N24" i="119" s="1"/>
  <c r="G22" i="119"/>
  <c r="J22" i="119" s="1"/>
  <c r="N22" i="119" s="1"/>
  <c r="G20" i="119"/>
  <c r="J20" i="119" s="1"/>
  <c r="N20" i="119" s="1"/>
  <c r="F34" i="119"/>
  <c r="F32" i="119"/>
  <c r="F30" i="119"/>
  <c r="F28" i="119"/>
  <c r="F26" i="119"/>
  <c r="F24" i="119"/>
  <c r="F22" i="119"/>
  <c r="F20" i="119"/>
  <c r="F31" i="119"/>
  <c r="F27" i="119"/>
  <c r="F23" i="119"/>
  <c r="F19" i="119"/>
  <c r="F17" i="119"/>
  <c r="F15" i="119"/>
  <c r="F13" i="119"/>
  <c r="F11" i="119"/>
  <c r="F33" i="119"/>
  <c r="G27" i="119"/>
  <c r="J27" i="119" s="1"/>
  <c r="N27" i="119" s="1"/>
  <c r="G21" i="119"/>
  <c r="J21" i="119" s="1"/>
  <c r="N21" i="119" s="1"/>
  <c r="F18" i="119"/>
  <c r="G15" i="119"/>
  <c r="J15" i="119" s="1"/>
  <c r="N15" i="119" s="1"/>
  <c r="G12" i="119"/>
  <c r="J12" i="119" s="1"/>
  <c r="N12" i="119" s="1"/>
  <c r="G31" i="119"/>
  <c r="J31" i="119" s="1"/>
  <c r="N31" i="119" s="1"/>
  <c r="G25" i="119"/>
  <c r="J25" i="119" s="1"/>
  <c r="N25" i="119" s="1"/>
  <c r="F21" i="119"/>
  <c r="G17" i="119"/>
  <c r="J17" i="119" s="1"/>
  <c r="N17" i="119" s="1"/>
  <c r="G14" i="119"/>
  <c r="J14" i="119" s="1"/>
  <c r="N14" i="119" s="1"/>
  <c r="F12" i="119"/>
  <c r="G29" i="119"/>
  <c r="J29" i="119" s="1"/>
  <c r="N29" i="119" s="1"/>
  <c r="F25" i="119"/>
  <c r="G19" i="119"/>
  <c r="J19" i="119" s="1"/>
  <c r="N19" i="119" s="1"/>
  <c r="G16" i="119"/>
  <c r="J16" i="119" s="1"/>
  <c r="N16" i="119" s="1"/>
  <c r="F14" i="119"/>
  <c r="G11" i="119"/>
  <c r="G23" i="119"/>
  <c r="J23" i="119" s="1"/>
  <c r="N23" i="119" s="1"/>
  <c r="G18" i="119"/>
  <c r="J18" i="119" s="1"/>
  <c r="N18" i="119" s="1"/>
  <c r="G33" i="119"/>
  <c r="J33" i="119" s="1"/>
  <c r="N33" i="119" s="1"/>
  <c r="F16" i="119"/>
  <c r="F29" i="119"/>
  <c r="G13" i="119"/>
  <c r="J13" i="119" s="1"/>
  <c r="N13" i="119" s="1"/>
  <c r="E166" i="132" l="1"/>
  <c r="D26" i="118"/>
  <c r="E187" i="132"/>
  <c r="E139" i="132" s="1"/>
  <c r="D84" i="82"/>
  <c r="G84" i="82" s="1"/>
  <c r="I15" i="145"/>
  <c r="E36" i="132"/>
  <c r="E39" i="144" s="1"/>
  <c r="E36" i="166"/>
  <c r="G28" i="158"/>
  <c r="G29" i="158" s="1"/>
  <c r="G17" i="156" s="1"/>
  <c r="C29" i="158"/>
  <c r="E140" i="132"/>
  <c r="E141" i="132" s="1"/>
  <c r="E58" i="132" s="1"/>
  <c r="E140" i="166"/>
  <c r="E141" i="166" s="1"/>
  <c r="E145" i="132"/>
  <c r="E146" i="132" s="1"/>
  <c r="E145" i="166"/>
  <c r="E146" i="166" s="1"/>
  <c r="E124" i="132"/>
  <c r="E124" i="166"/>
  <c r="I31" i="2"/>
  <c r="E179" i="166"/>
  <c r="E81" i="166"/>
  <c r="E85" i="166"/>
  <c r="G24" i="120"/>
  <c r="J24" i="120" s="1"/>
  <c r="N24" i="120" s="1"/>
  <c r="G32" i="120"/>
  <c r="J32" i="120" s="1"/>
  <c r="N32" i="120" s="1"/>
  <c r="G30" i="120"/>
  <c r="J30" i="120" s="1"/>
  <c r="N30" i="120" s="1"/>
  <c r="F15" i="120"/>
  <c r="F23" i="120"/>
  <c r="F31" i="120"/>
  <c r="I31" i="120" s="1"/>
  <c r="G15" i="120"/>
  <c r="J15" i="120" s="1"/>
  <c r="N15" i="120" s="1"/>
  <c r="G23" i="120"/>
  <c r="J23" i="120" s="1"/>
  <c r="N23" i="120" s="1"/>
  <c r="G31" i="120"/>
  <c r="J31" i="120" s="1"/>
  <c r="N31" i="120" s="1"/>
  <c r="F14" i="120"/>
  <c r="I14" i="120" s="1"/>
  <c r="F22" i="120"/>
  <c r="F30" i="120"/>
  <c r="I30" i="120" s="1"/>
  <c r="G16" i="120"/>
  <c r="J16" i="120" s="1"/>
  <c r="N16" i="120" s="1"/>
  <c r="G20" i="120"/>
  <c r="J20" i="120" s="1"/>
  <c r="N20" i="120" s="1"/>
  <c r="G26" i="120"/>
  <c r="J26" i="120" s="1"/>
  <c r="N26" i="120" s="1"/>
  <c r="F17" i="120"/>
  <c r="I17" i="120" s="1"/>
  <c r="F25" i="120"/>
  <c r="F33" i="120"/>
  <c r="I33" i="120" s="1"/>
  <c r="G17" i="120"/>
  <c r="J17" i="120" s="1"/>
  <c r="N17" i="120" s="1"/>
  <c r="G25" i="120"/>
  <c r="J25" i="120" s="1"/>
  <c r="N25" i="120" s="1"/>
  <c r="G33" i="120"/>
  <c r="J33" i="120" s="1"/>
  <c r="N33" i="120" s="1"/>
  <c r="F16" i="120"/>
  <c r="I16" i="120" s="1"/>
  <c r="F24" i="120"/>
  <c r="F32" i="120"/>
  <c r="G28" i="120"/>
  <c r="J28" i="120" s="1"/>
  <c r="N28" i="120" s="1"/>
  <c r="G14" i="120"/>
  <c r="J14" i="120" s="1"/>
  <c r="N14" i="120" s="1"/>
  <c r="G34" i="120"/>
  <c r="J34" i="120" s="1"/>
  <c r="N34" i="120" s="1"/>
  <c r="F19" i="120"/>
  <c r="F27" i="120"/>
  <c r="F35" i="120"/>
  <c r="G19" i="120"/>
  <c r="J19" i="120" s="1"/>
  <c r="N19" i="120" s="1"/>
  <c r="G27" i="120"/>
  <c r="J27" i="120" s="1"/>
  <c r="N27" i="120" s="1"/>
  <c r="G35" i="120"/>
  <c r="J35" i="120" s="1"/>
  <c r="N35" i="120" s="1"/>
  <c r="F18" i="120"/>
  <c r="H18" i="120" s="1"/>
  <c r="F26" i="120"/>
  <c r="E57" i="40"/>
  <c r="I41" i="2"/>
  <c r="E167" i="166" s="1"/>
  <c r="E53" i="40"/>
  <c r="E58" i="40" s="1"/>
  <c r="E23" i="46"/>
  <c r="E21" i="46"/>
  <c r="I23" i="22"/>
  <c r="I25" i="22"/>
  <c r="E174" i="166" s="1"/>
  <c r="D48" i="86"/>
  <c r="D60" i="150"/>
  <c r="D61" i="150"/>
  <c r="C62" i="150"/>
  <c r="C63" i="150" s="1"/>
  <c r="E24" i="118"/>
  <c r="G131" i="150"/>
  <c r="G142" i="150" s="1"/>
  <c r="E17" i="34"/>
  <c r="I13" i="34"/>
  <c r="I17" i="34" s="1"/>
  <c r="E123" i="132" s="1"/>
  <c r="D97" i="82"/>
  <c r="G97" i="82" s="1"/>
  <c r="F50" i="86"/>
  <c r="F46" i="86" s="1"/>
  <c r="F48" i="86" s="1"/>
  <c r="G41" i="41"/>
  <c r="E68" i="144"/>
  <c r="G17" i="145"/>
  <c r="D26" i="157" s="1"/>
  <c r="I43" i="2"/>
  <c r="G17" i="157"/>
  <c r="F18" i="157"/>
  <c r="C14" i="158"/>
  <c r="C11" i="156" s="1"/>
  <c r="G13" i="158"/>
  <c r="G14" i="158" s="1"/>
  <c r="G11" i="156" s="1"/>
  <c r="E48" i="86"/>
  <c r="H26" i="133"/>
  <c r="H39" i="133" s="1"/>
  <c r="D99" i="82"/>
  <c r="G99" i="82" s="1"/>
  <c r="G102" i="82" s="1"/>
  <c r="G230" i="82" s="1"/>
  <c r="G242" i="82" s="1"/>
  <c r="D48" i="82"/>
  <c r="G48" i="82" s="1"/>
  <c r="D49" i="82"/>
  <c r="G49" i="82" s="1"/>
  <c r="D87" i="82"/>
  <c r="E47" i="150"/>
  <c r="E60" i="150"/>
  <c r="G85" i="82"/>
  <c r="G89" i="82" s="1"/>
  <c r="G197" i="82" s="1"/>
  <c r="D62" i="82"/>
  <c r="D60" i="82"/>
  <c r="E17" i="75"/>
  <c r="E22" i="69"/>
  <c r="E11" i="132"/>
  <c r="I13" i="145"/>
  <c r="I11" i="145"/>
  <c r="E17" i="145"/>
  <c r="E159" i="144"/>
  <c r="E92" i="144" s="1"/>
  <c r="E178" i="132"/>
  <c r="E111" i="132" s="1"/>
  <c r="G23" i="158"/>
  <c r="G24" i="158" s="1"/>
  <c r="G15" i="156" s="1"/>
  <c r="E24" i="158"/>
  <c r="E15" i="156" s="1"/>
  <c r="G18" i="158"/>
  <c r="G19" i="158" s="1"/>
  <c r="G13" i="156" s="1"/>
  <c r="E19" i="158"/>
  <c r="E13" i="156" s="1"/>
  <c r="E17" i="156"/>
  <c r="I35" i="116"/>
  <c r="I45" i="116" s="1"/>
  <c r="M11" i="116"/>
  <c r="K11" i="116"/>
  <c r="I26" i="117"/>
  <c r="H26" i="117"/>
  <c r="H12" i="117"/>
  <c r="I12" i="117"/>
  <c r="H28" i="117"/>
  <c r="I28" i="117"/>
  <c r="H13" i="117"/>
  <c r="I13" i="117"/>
  <c r="I29" i="117"/>
  <c r="H29" i="117"/>
  <c r="M31" i="116"/>
  <c r="O31" i="116" s="1"/>
  <c r="K31" i="116"/>
  <c r="M23" i="116"/>
  <c r="O23" i="116" s="1"/>
  <c r="K23" i="116"/>
  <c r="M15" i="116"/>
  <c r="O15" i="116" s="1"/>
  <c r="K15" i="116"/>
  <c r="H14" i="117"/>
  <c r="I14" i="117"/>
  <c r="I15" i="117"/>
  <c r="H15" i="117"/>
  <c r="I31" i="117"/>
  <c r="H31" i="117"/>
  <c r="H16" i="117"/>
  <c r="I16" i="117"/>
  <c r="H32" i="117"/>
  <c r="I32" i="117"/>
  <c r="H17" i="117"/>
  <c r="I17" i="117"/>
  <c r="I33" i="117"/>
  <c r="H33" i="117"/>
  <c r="I11" i="117"/>
  <c r="F35" i="117"/>
  <c r="H11" i="117"/>
  <c r="I27" i="117"/>
  <c r="H27" i="117"/>
  <c r="M12" i="116"/>
  <c r="O12" i="116" s="1"/>
  <c r="K12" i="116"/>
  <c r="I30" i="117"/>
  <c r="H30" i="117"/>
  <c r="I19" i="117"/>
  <c r="H19" i="117"/>
  <c r="G35" i="117"/>
  <c r="J11" i="117"/>
  <c r="H20" i="117"/>
  <c r="I20" i="117"/>
  <c r="H21" i="117"/>
  <c r="I21" i="117"/>
  <c r="H22" i="117"/>
  <c r="I22" i="117"/>
  <c r="J35" i="116"/>
  <c r="J45" i="116" s="1"/>
  <c r="N11" i="116"/>
  <c r="N35" i="116" s="1"/>
  <c r="M27" i="116"/>
  <c r="O27" i="116" s="1"/>
  <c r="K27" i="116"/>
  <c r="M19" i="116"/>
  <c r="O19" i="116" s="1"/>
  <c r="K19" i="116"/>
  <c r="H35" i="116"/>
  <c r="I34" i="117"/>
  <c r="H34" i="117"/>
  <c r="H18" i="117"/>
  <c r="I18" i="117"/>
  <c r="I23" i="117"/>
  <c r="H23" i="117"/>
  <c r="H24" i="117"/>
  <c r="I24" i="117"/>
  <c r="H25" i="117"/>
  <c r="I25" i="117"/>
  <c r="E15" i="118"/>
  <c r="E26" i="118" s="1"/>
  <c r="I23" i="119"/>
  <c r="H23" i="119"/>
  <c r="I29" i="120"/>
  <c r="H29" i="120"/>
  <c r="I12" i="120"/>
  <c r="H12" i="120"/>
  <c r="I20" i="121"/>
  <c r="H20" i="121"/>
  <c r="I34" i="121"/>
  <c r="H34" i="121"/>
  <c r="I32" i="121"/>
  <c r="H32" i="121"/>
  <c r="I30" i="121"/>
  <c r="H30" i="121"/>
  <c r="E179" i="132"/>
  <c r="E153" i="144"/>
  <c r="A42" i="4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55" i="41" s="1"/>
  <c r="A56" i="41" s="1"/>
  <c r="A57" i="41" s="1"/>
  <c r="A58" i="41" s="1"/>
  <c r="I29" i="119"/>
  <c r="H29" i="119"/>
  <c r="I30" i="119"/>
  <c r="H30" i="119"/>
  <c r="I21" i="120"/>
  <c r="H21" i="120"/>
  <c r="I20" i="120"/>
  <c r="H20" i="120"/>
  <c r="I13" i="121"/>
  <c r="H13" i="121"/>
  <c r="I16" i="119"/>
  <c r="H16" i="119"/>
  <c r="J11" i="119"/>
  <c r="G35" i="119"/>
  <c r="I25" i="119"/>
  <c r="H25" i="119"/>
  <c r="I15" i="119"/>
  <c r="H15" i="119"/>
  <c r="I27" i="119"/>
  <c r="H27" i="119"/>
  <c r="I24" i="119"/>
  <c r="H24" i="119"/>
  <c r="I32" i="119"/>
  <c r="H32" i="119"/>
  <c r="I15" i="120"/>
  <c r="I23" i="120"/>
  <c r="H31" i="120"/>
  <c r="I22" i="120"/>
  <c r="H22" i="120"/>
  <c r="I26" i="121"/>
  <c r="H26" i="121"/>
  <c r="I24" i="121"/>
  <c r="H24" i="121"/>
  <c r="I35" i="121"/>
  <c r="H35" i="121"/>
  <c r="I22" i="121"/>
  <c r="H22" i="121"/>
  <c r="I33" i="121"/>
  <c r="H33" i="121"/>
  <c r="G47" i="82"/>
  <c r="C17" i="156"/>
  <c r="I13" i="119"/>
  <c r="H13" i="119"/>
  <c r="I22" i="119"/>
  <c r="H22" i="119"/>
  <c r="I13" i="120"/>
  <c r="H13" i="120"/>
  <c r="I28" i="120"/>
  <c r="H28" i="120"/>
  <c r="I23" i="121"/>
  <c r="H23" i="121"/>
  <c r="C13" i="156"/>
  <c r="I14" i="119"/>
  <c r="H14" i="119"/>
  <c r="I21" i="119"/>
  <c r="H21" i="119"/>
  <c r="I33" i="119"/>
  <c r="H33" i="119"/>
  <c r="I17" i="119"/>
  <c r="H17" i="119"/>
  <c r="I31" i="119"/>
  <c r="H31" i="119"/>
  <c r="I26" i="119"/>
  <c r="H26" i="119"/>
  <c r="I34" i="119"/>
  <c r="H34" i="119"/>
  <c r="I25" i="120"/>
  <c r="H33" i="120"/>
  <c r="I24" i="120"/>
  <c r="H24" i="120"/>
  <c r="I32" i="120"/>
  <c r="I31" i="121"/>
  <c r="H31" i="121"/>
  <c r="I18" i="121"/>
  <c r="H18" i="121"/>
  <c r="I29" i="121"/>
  <c r="H29" i="121"/>
  <c r="I16" i="121"/>
  <c r="H16" i="121"/>
  <c r="I27" i="121"/>
  <c r="H27" i="121"/>
  <c r="I14" i="121"/>
  <c r="H14" i="121"/>
  <c r="I25" i="121"/>
  <c r="H25" i="121"/>
  <c r="G61" i="150"/>
  <c r="D48" i="150"/>
  <c r="G48" i="150" s="1"/>
  <c r="D49" i="150"/>
  <c r="G49" i="150" s="1"/>
  <c r="J12" i="120"/>
  <c r="C15" i="156"/>
  <c r="I12" i="119"/>
  <c r="H12" i="119"/>
  <c r="I18" i="119"/>
  <c r="H18" i="119"/>
  <c r="I11" i="119"/>
  <c r="F35" i="119"/>
  <c r="H11" i="119"/>
  <c r="I19" i="119"/>
  <c r="H19" i="119"/>
  <c r="I20" i="119"/>
  <c r="H20" i="119"/>
  <c r="I28" i="119"/>
  <c r="H28" i="119"/>
  <c r="I19" i="120"/>
  <c r="I27" i="120"/>
  <c r="I35" i="120"/>
  <c r="I26" i="120"/>
  <c r="H26" i="120"/>
  <c r="I34" i="120"/>
  <c r="H34" i="120"/>
  <c r="I15" i="121"/>
  <c r="H15" i="121"/>
  <c r="I12" i="121"/>
  <c r="H12" i="121"/>
  <c r="F36" i="121"/>
  <c r="I28" i="121"/>
  <c r="H28" i="121"/>
  <c r="I21" i="121"/>
  <c r="H21" i="121"/>
  <c r="I19" i="121"/>
  <c r="H19" i="121"/>
  <c r="I17" i="121"/>
  <c r="H17" i="121"/>
  <c r="J12" i="121"/>
  <c r="G36" i="121"/>
  <c r="D47" i="150"/>
  <c r="E147" i="144"/>
  <c r="C18" i="157"/>
  <c r="C19" i="157"/>
  <c r="H35" i="120" l="1"/>
  <c r="E62" i="132"/>
  <c r="G200" i="82"/>
  <c r="G211" i="82" s="1"/>
  <c r="I18" i="120"/>
  <c r="H16" i="120"/>
  <c r="H14" i="120"/>
  <c r="G233" i="82"/>
  <c r="G244" i="82" s="1"/>
  <c r="E125" i="132"/>
  <c r="H32" i="120"/>
  <c r="E173" i="132"/>
  <c r="E173" i="166"/>
  <c r="E27" i="46"/>
  <c r="E18" i="166" s="1"/>
  <c r="E181" i="166"/>
  <c r="E114" i="166" s="1"/>
  <c r="E168" i="166"/>
  <c r="H19" i="120"/>
  <c r="H15" i="120"/>
  <c r="G233" i="168"/>
  <c r="G200" i="168"/>
  <c r="E62" i="166"/>
  <c r="E58" i="166"/>
  <c r="E112" i="166"/>
  <c r="E70" i="166"/>
  <c r="E74" i="166"/>
  <c r="E76" i="166" s="1"/>
  <c r="E74" i="132"/>
  <c r="E70" i="132"/>
  <c r="C25" i="157"/>
  <c r="C25" i="167"/>
  <c r="H25" i="167" s="1"/>
  <c r="C24" i="167"/>
  <c r="H24" i="167" s="1"/>
  <c r="C20" i="167"/>
  <c r="H20" i="167" s="1"/>
  <c r="C16" i="167"/>
  <c r="H16" i="167" s="1"/>
  <c r="D13" i="167"/>
  <c r="I13" i="167" s="1"/>
  <c r="C17" i="167"/>
  <c r="H17" i="167" s="1"/>
  <c r="C23" i="167"/>
  <c r="H23" i="167" s="1"/>
  <c r="C19" i="167"/>
  <c r="H19" i="167" s="1"/>
  <c r="C15" i="167"/>
  <c r="H15" i="167" s="1"/>
  <c r="C22" i="167"/>
  <c r="H22" i="167" s="1"/>
  <c r="C18" i="167"/>
  <c r="H18" i="167" s="1"/>
  <c r="C14" i="167"/>
  <c r="C21" i="167"/>
  <c r="H21" i="167" s="1"/>
  <c r="D13" i="157"/>
  <c r="I13" i="157" s="1"/>
  <c r="C14" i="157"/>
  <c r="H14" i="157" s="1"/>
  <c r="G87" i="150"/>
  <c r="E19" i="75"/>
  <c r="G123" i="168" s="1"/>
  <c r="H27" i="120"/>
  <c r="H17" i="120"/>
  <c r="H30" i="120"/>
  <c r="H23" i="120"/>
  <c r="F36" i="120"/>
  <c r="G36" i="120"/>
  <c r="H25" i="120"/>
  <c r="E154" i="144"/>
  <c r="E180" i="132"/>
  <c r="E113" i="132" s="1"/>
  <c r="I27" i="22"/>
  <c r="C22" i="157"/>
  <c r="C20" i="157"/>
  <c r="C21" i="157"/>
  <c r="C23" i="157"/>
  <c r="C24" i="157"/>
  <c r="C17" i="157"/>
  <c r="H17" i="157" s="1"/>
  <c r="C15" i="157"/>
  <c r="H15" i="157" s="1"/>
  <c r="C16" i="157"/>
  <c r="H16" i="157" s="1"/>
  <c r="E174" i="132"/>
  <c r="I45" i="2"/>
  <c r="G13" i="69" s="1"/>
  <c r="G19" i="69" s="1"/>
  <c r="E167" i="132"/>
  <c r="D62" i="150"/>
  <c r="D100" i="82"/>
  <c r="G52" i="82"/>
  <c r="G122" i="82" s="1"/>
  <c r="G134" i="82" s="1"/>
  <c r="D50" i="86"/>
  <c r="G26" i="133"/>
  <c r="E47" i="40"/>
  <c r="E48" i="40" s="1"/>
  <c r="E60" i="40" s="1"/>
  <c r="E21" i="66" s="1"/>
  <c r="E23" i="66" s="1"/>
  <c r="G123" i="82"/>
  <c r="G18" i="157"/>
  <c r="H18" i="157" s="1"/>
  <c r="F19" i="157"/>
  <c r="C19" i="156"/>
  <c r="I17" i="145"/>
  <c r="D50" i="82"/>
  <c r="G50" i="82"/>
  <c r="G145" i="82" s="1"/>
  <c r="G100" i="82"/>
  <c r="G253" i="82" s="1"/>
  <c r="G87" i="82"/>
  <c r="G220" i="82" s="1"/>
  <c r="G209" i="82"/>
  <c r="G203" i="82"/>
  <c r="G212" i="82" s="1"/>
  <c r="G47" i="150"/>
  <c r="G50" i="150" s="1"/>
  <c r="G109" i="150" s="1"/>
  <c r="D50" i="150"/>
  <c r="G236" i="82"/>
  <c r="G245" i="82" s="1"/>
  <c r="G62" i="82"/>
  <c r="G65" i="82" s="1"/>
  <c r="G155" i="82" s="1"/>
  <c r="G167" i="82" s="1"/>
  <c r="G52" i="150"/>
  <c r="G86" i="150" s="1"/>
  <c r="D63" i="82"/>
  <c r="G60" i="82"/>
  <c r="E19" i="156"/>
  <c r="E18" i="132"/>
  <c r="E20" i="144" s="1"/>
  <c r="E239" i="132"/>
  <c r="E12" i="144"/>
  <c r="E205" i="132"/>
  <c r="G19" i="156"/>
  <c r="E16" i="137" s="1"/>
  <c r="E148" i="144"/>
  <c r="E168" i="132"/>
  <c r="G15" i="69"/>
  <c r="M34" i="117"/>
  <c r="O34" i="117" s="1"/>
  <c r="K34" i="117"/>
  <c r="M22" i="117"/>
  <c r="O22" i="117" s="1"/>
  <c r="K22" i="117"/>
  <c r="K33" i="117"/>
  <c r="M33" i="117"/>
  <c r="O33" i="117" s="1"/>
  <c r="M26" i="117"/>
  <c r="O26" i="117" s="1"/>
  <c r="K26" i="117"/>
  <c r="M24" i="117"/>
  <c r="O24" i="117" s="1"/>
  <c r="K24" i="117"/>
  <c r="M18" i="117"/>
  <c r="O18" i="117" s="1"/>
  <c r="K18" i="117"/>
  <c r="M19" i="117"/>
  <c r="O19" i="117" s="1"/>
  <c r="K19" i="117"/>
  <c r="K17" i="117"/>
  <c r="M17" i="117"/>
  <c r="O17" i="117" s="1"/>
  <c r="M16" i="117"/>
  <c r="O16" i="117" s="1"/>
  <c r="K16" i="117"/>
  <c r="K13" i="117"/>
  <c r="M13" i="117"/>
  <c r="O13" i="117" s="1"/>
  <c r="M12" i="117"/>
  <c r="O12" i="117" s="1"/>
  <c r="K12" i="117"/>
  <c r="K35" i="116"/>
  <c r="K45" i="116" s="1"/>
  <c r="I47" i="116" s="1"/>
  <c r="M23" i="117"/>
  <c r="O23" i="117" s="1"/>
  <c r="K23" i="117"/>
  <c r="M20" i="117"/>
  <c r="O20" i="117" s="1"/>
  <c r="K20" i="117"/>
  <c r="H35" i="117"/>
  <c r="K29" i="117"/>
  <c r="M29" i="117"/>
  <c r="O29" i="117" s="1"/>
  <c r="K21" i="117"/>
  <c r="M21" i="117"/>
  <c r="O21" i="117" s="1"/>
  <c r="N11" i="117"/>
  <c r="N35" i="117" s="1"/>
  <c r="H13" i="118" s="1"/>
  <c r="J35" i="117"/>
  <c r="J45" i="117" s="1"/>
  <c r="I35" i="117"/>
  <c r="I45" i="117" s="1"/>
  <c r="M11" i="117"/>
  <c r="K11" i="117"/>
  <c r="M15" i="117"/>
  <c r="O15" i="117" s="1"/>
  <c r="K15" i="117"/>
  <c r="M35" i="116"/>
  <c r="G11" i="118" s="1"/>
  <c r="O11" i="116"/>
  <c r="O35" i="116" s="1"/>
  <c r="O45" i="116" s="1"/>
  <c r="M31" i="117"/>
  <c r="O31" i="117" s="1"/>
  <c r="K31" i="117"/>
  <c r="K25" i="117"/>
  <c r="M25" i="117"/>
  <c r="O25" i="117" s="1"/>
  <c r="M30" i="117"/>
  <c r="O30" i="117" s="1"/>
  <c r="K30" i="117"/>
  <c r="M27" i="117"/>
  <c r="O27" i="117" s="1"/>
  <c r="K27" i="117"/>
  <c r="M32" i="117"/>
  <c r="O32" i="117" s="1"/>
  <c r="K32" i="117"/>
  <c r="M14" i="117"/>
  <c r="O14" i="117" s="1"/>
  <c r="K14" i="117"/>
  <c r="M28" i="117"/>
  <c r="O28" i="117" s="1"/>
  <c r="K28" i="117"/>
  <c r="D14" i="157"/>
  <c r="E161" i="144"/>
  <c r="E94" i="144" s="1"/>
  <c r="J36" i="121"/>
  <c r="J46" i="121" s="1"/>
  <c r="N12" i="121"/>
  <c r="N36" i="121" s="1"/>
  <c r="J36" i="120"/>
  <c r="J46" i="120" s="1"/>
  <c r="N12" i="120"/>
  <c r="N36" i="120" s="1"/>
  <c r="K13" i="120"/>
  <c r="M13" i="120"/>
  <c r="O13" i="120" s="1"/>
  <c r="K13" i="119"/>
  <c r="M13" i="119"/>
  <c r="O13" i="119" s="1"/>
  <c r="K22" i="120"/>
  <c r="M22" i="120"/>
  <c r="O22" i="120" s="1"/>
  <c r="K31" i="120"/>
  <c r="M31" i="120"/>
  <c r="O31" i="120" s="1"/>
  <c r="M15" i="120"/>
  <c r="O15" i="120" s="1"/>
  <c r="K15" i="120"/>
  <c r="K24" i="119"/>
  <c r="M24" i="119"/>
  <c r="O24" i="119" s="1"/>
  <c r="K15" i="119"/>
  <c r="M15" i="119"/>
  <c r="O15" i="119" s="1"/>
  <c r="J35" i="119"/>
  <c r="J45" i="119" s="1"/>
  <c r="N11" i="119"/>
  <c r="N35" i="119" s="1"/>
  <c r="K13" i="121"/>
  <c r="M13" i="121"/>
  <c r="O13" i="121" s="1"/>
  <c r="E112" i="132"/>
  <c r="M32" i="121"/>
  <c r="O32" i="121" s="1"/>
  <c r="K32" i="121"/>
  <c r="M20" i="121"/>
  <c r="O20" i="121" s="1"/>
  <c r="K20" i="121"/>
  <c r="K15" i="121"/>
  <c r="M15" i="121"/>
  <c r="O15" i="121" s="1"/>
  <c r="K11" i="119"/>
  <c r="I35" i="119"/>
  <c r="I45" i="119" s="1"/>
  <c r="M11" i="119"/>
  <c r="M17" i="121"/>
  <c r="O17" i="121" s="1"/>
  <c r="K17" i="121"/>
  <c r="K21" i="121"/>
  <c r="M21" i="121"/>
  <c r="O21" i="121" s="1"/>
  <c r="H36" i="121"/>
  <c r="K34" i="120"/>
  <c r="M34" i="120"/>
  <c r="O34" i="120" s="1"/>
  <c r="M18" i="120"/>
  <c r="O18" i="120" s="1"/>
  <c r="K18" i="120"/>
  <c r="K27" i="120"/>
  <c r="M27" i="120"/>
  <c r="O27" i="120" s="1"/>
  <c r="K28" i="119"/>
  <c r="M28" i="119"/>
  <c r="O28" i="119" s="1"/>
  <c r="M19" i="119"/>
  <c r="O19" i="119" s="1"/>
  <c r="K19" i="119"/>
  <c r="G60" i="150"/>
  <c r="K25" i="121"/>
  <c r="M25" i="121"/>
  <c r="O25" i="121" s="1"/>
  <c r="K27" i="121"/>
  <c r="M27" i="121"/>
  <c r="O27" i="121" s="1"/>
  <c r="K29" i="121"/>
  <c r="M29" i="121"/>
  <c r="O29" i="121" s="1"/>
  <c r="K31" i="121"/>
  <c r="M31" i="121"/>
  <c r="O31" i="121" s="1"/>
  <c r="K24" i="120"/>
  <c r="M24" i="120"/>
  <c r="O24" i="120" s="1"/>
  <c r="K33" i="120"/>
  <c r="M33" i="120"/>
  <c r="O33" i="120" s="1"/>
  <c r="K17" i="120"/>
  <c r="M17" i="120"/>
  <c r="O17" i="120" s="1"/>
  <c r="M26" i="119"/>
  <c r="O26" i="119" s="1"/>
  <c r="K26" i="119"/>
  <c r="K17" i="119"/>
  <c r="M17" i="119"/>
  <c r="O17" i="119" s="1"/>
  <c r="K21" i="119"/>
  <c r="M21" i="119"/>
  <c r="O21" i="119" s="1"/>
  <c r="K23" i="121"/>
  <c r="M23" i="121"/>
  <c r="O23" i="121" s="1"/>
  <c r="M33" i="121"/>
  <c r="O33" i="121" s="1"/>
  <c r="K33" i="121"/>
  <c r="K35" i="121"/>
  <c r="M35" i="121"/>
  <c r="O35" i="121" s="1"/>
  <c r="K26" i="121"/>
  <c r="M26" i="121"/>
  <c r="O26" i="121" s="1"/>
  <c r="K21" i="120"/>
  <c r="M21" i="120"/>
  <c r="O21" i="120" s="1"/>
  <c r="K29" i="119"/>
  <c r="M29" i="119"/>
  <c r="O29" i="119" s="1"/>
  <c r="K29" i="120"/>
  <c r="M29" i="120"/>
  <c r="O29" i="120" s="1"/>
  <c r="K28" i="121"/>
  <c r="M28" i="121"/>
  <c r="O28" i="121" s="1"/>
  <c r="M12" i="119"/>
  <c r="O12" i="119" s="1"/>
  <c r="K12" i="119"/>
  <c r="H11" i="118"/>
  <c r="N45" i="116"/>
  <c r="K12" i="121"/>
  <c r="I36" i="121"/>
  <c r="I46" i="121" s="1"/>
  <c r="M12" i="121"/>
  <c r="H35" i="119"/>
  <c r="M18" i="119"/>
  <c r="O18" i="119" s="1"/>
  <c r="K18" i="119"/>
  <c r="K28" i="120"/>
  <c r="M28" i="120"/>
  <c r="O28" i="120" s="1"/>
  <c r="K22" i="119"/>
  <c r="M22" i="119"/>
  <c r="O22" i="119" s="1"/>
  <c r="K30" i="120"/>
  <c r="M30" i="120"/>
  <c r="O30" i="120" s="1"/>
  <c r="K14" i="120"/>
  <c r="M14" i="120"/>
  <c r="O14" i="120" s="1"/>
  <c r="K23" i="120"/>
  <c r="M23" i="120"/>
  <c r="O23" i="120" s="1"/>
  <c r="K32" i="119"/>
  <c r="M32" i="119"/>
  <c r="O32" i="119" s="1"/>
  <c r="K27" i="119"/>
  <c r="M27" i="119"/>
  <c r="O27" i="119" s="1"/>
  <c r="K25" i="119"/>
  <c r="M25" i="119"/>
  <c r="O25" i="119" s="1"/>
  <c r="K16" i="119"/>
  <c r="M16" i="119"/>
  <c r="O16" i="119" s="1"/>
  <c r="K30" i="121"/>
  <c r="M30" i="121"/>
  <c r="O30" i="121" s="1"/>
  <c r="K34" i="121"/>
  <c r="M34" i="121"/>
  <c r="O34" i="121" s="1"/>
  <c r="K19" i="121"/>
  <c r="M19" i="121"/>
  <c r="O19" i="121" s="1"/>
  <c r="M26" i="120"/>
  <c r="O26" i="120" s="1"/>
  <c r="K26" i="120"/>
  <c r="K35" i="120"/>
  <c r="M35" i="120"/>
  <c r="O35" i="120" s="1"/>
  <c r="K19" i="120"/>
  <c r="M19" i="120"/>
  <c r="O19" i="120" s="1"/>
  <c r="M20" i="119"/>
  <c r="O20" i="119" s="1"/>
  <c r="K20" i="119"/>
  <c r="K14" i="121"/>
  <c r="M14" i="121"/>
  <c r="O14" i="121" s="1"/>
  <c r="K16" i="121"/>
  <c r="M16" i="121"/>
  <c r="O16" i="121" s="1"/>
  <c r="K18" i="121"/>
  <c r="M18" i="121"/>
  <c r="O18" i="121" s="1"/>
  <c r="K32" i="120"/>
  <c r="M32" i="120"/>
  <c r="O32" i="120" s="1"/>
  <c r="K16" i="120"/>
  <c r="M16" i="120"/>
  <c r="O16" i="120" s="1"/>
  <c r="K25" i="120"/>
  <c r="M25" i="120"/>
  <c r="O25" i="120" s="1"/>
  <c r="K34" i="119"/>
  <c r="M34" i="119"/>
  <c r="O34" i="119" s="1"/>
  <c r="K31" i="119"/>
  <c r="M31" i="119"/>
  <c r="O31" i="119" s="1"/>
  <c r="K33" i="119"/>
  <c r="M33" i="119"/>
  <c r="O33" i="119" s="1"/>
  <c r="K14" i="119"/>
  <c r="M14" i="119"/>
  <c r="O14" i="119" s="1"/>
  <c r="K22" i="121"/>
  <c r="M22" i="121"/>
  <c r="O22" i="121" s="1"/>
  <c r="K24" i="121"/>
  <c r="M24" i="121"/>
  <c r="O24" i="121" s="1"/>
  <c r="K20" i="120"/>
  <c r="M20" i="120"/>
  <c r="O20" i="120" s="1"/>
  <c r="K30" i="119"/>
  <c r="M30" i="119"/>
  <c r="O30" i="119" s="1"/>
  <c r="E160" i="144"/>
  <c r="K12" i="120"/>
  <c r="I36" i="120"/>
  <c r="I46" i="120" s="1"/>
  <c r="M12" i="120"/>
  <c r="M23" i="119"/>
  <c r="O23" i="119" s="1"/>
  <c r="K23" i="119"/>
  <c r="E128" i="132" l="1"/>
  <c r="E109" i="144" s="1"/>
  <c r="E128" i="166"/>
  <c r="E134" i="132"/>
  <c r="E134" i="166"/>
  <c r="E22" i="132"/>
  <c r="E26" i="144" s="1"/>
  <c r="E22" i="166"/>
  <c r="H36" i="120"/>
  <c r="G211" i="168"/>
  <c r="G203" i="168"/>
  <c r="G212" i="168" s="1"/>
  <c r="G244" i="168"/>
  <c r="G236" i="168"/>
  <c r="G245" i="168" s="1"/>
  <c r="E175" i="166"/>
  <c r="E180" i="166"/>
  <c r="I14" i="157"/>
  <c r="I15" i="157" s="1"/>
  <c r="I16" i="157" s="1"/>
  <c r="I17" i="157" s="1"/>
  <c r="I18" i="157" s="1"/>
  <c r="D14" i="167"/>
  <c r="D15" i="167" s="1"/>
  <c r="D16" i="167" s="1"/>
  <c r="D17" i="167" s="1"/>
  <c r="D18" i="167" s="1"/>
  <c r="D19" i="167" s="1"/>
  <c r="D20" i="167" s="1"/>
  <c r="D21" i="167" s="1"/>
  <c r="D22" i="167" s="1"/>
  <c r="D23" i="167" s="1"/>
  <c r="D24" i="167" s="1"/>
  <c r="D25" i="167" s="1"/>
  <c r="H14" i="167"/>
  <c r="I14" i="167" s="1"/>
  <c r="I15" i="167" s="1"/>
  <c r="I16" i="167" s="1"/>
  <c r="I17" i="167" s="1"/>
  <c r="I18" i="167" s="1"/>
  <c r="I19" i="167" s="1"/>
  <c r="I20" i="167" s="1"/>
  <c r="I21" i="167" s="1"/>
  <c r="I22" i="167" s="1"/>
  <c r="I23" i="167" s="1"/>
  <c r="I24" i="167" s="1"/>
  <c r="I25" i="167" s="1"/>
  <c r="E123" i="166" s="1"/>
  <c r="E125" i="166" s="1"/>
  <c r="E129" i="132"/>
  <c r="E110" i="144" s="1"/>
  <c r="E129" i="166"/>
  <c r="E181" i="132"/>
  <c r="E114" i="132" s="1"/>
  <c r="D15" i="157"/>
  <c r="D16" i="157" s="1"/>
  <c r="D17" i="157" s="1"/>
  <c r="D18" i="157" s="1"/>
  <c r="D19" i="157" s="1"/>
  <c r="D20" i="157" s="1"/>
  <c r="D21" i="157" s="1"/>
  <c r="D22" i="157" s="1"/>
  <c r="D23" i="157" s="1"/>
  <c r="D24" i="157" s="1"/>
  <c r="D25" i="157" s="1"/>
  <c r="E155" i="144"/>
  <c r="E156" i="144" s="1"/>
  <c r="E175" i="132"/>
  <c r="E40" i="40"/>
  <c r="E41" i="40" s="1"/>
  <c r="D63" i="150"/>
  <c r="G62" i="150"/>
  <c r="G65" i="150" s="1"/>
  <c r="G128" i="150" s="1"/>
  <c r="G134" i="150" s="1"/>
  <c r="E26" i="133"/>
  <c r="G39" i="133"/>
  <c r="G19" i="157"/>
  <c r="H19" i="157" s="1"/>
  <c r="F20" i="157"/>
  <c r="N45" i="117"/>
  <c r="G63" i="82"/>
  <c r="G178" i="82" s="1"/>
  <c r="G248" i="82"/>
  <c r="G251" i="82" s="1"/>
  <c r="G255" i="82" s="1"/>
  <c r="E61" i="132" s="1"/>
  <c r="E63" i="132" s="1"/>
  <c r="G215" i="82"/>
  <c r="G218" i="82" s="1"/>
  <c r="G222" i="82" s="1"/>
  <c r="G63" i="150"/>
  <c r="G151" i="150" s="1"/>
  <c r="E115" i="132"/>
  <c r="E149" i="144"/>
  <c r="J47" i="116"/>
  <c r="K47" i="116" s="1"/>
  <c r="N47" i="116"/>
  <c r="M35" i="117"/>
  <c r="M45" i="117" s="1"/>
  <c r="O11" i="117"/>
  <c r="O35" i="117" s="1"/>
  <c r="O45" i="117" s="1"/>
  <c r="N47" i="117" s="1"/>
  <c r="K36" i="120"/>
  <c r="K46" i="120" s="1"/>
  <c r="K35" i="117"/>
  <c r="K45" i="117" s="1"/>
  <c r="I47" i="117" s="1"/>
  <c r="H15" i="118"/>
  <c r="I11" i="118"/>
  <c r="M36" i="120"/>
  <c r="O12" i="120"/>
  <c r="O36" i="120" s="1"/>
  <c r="O46" i="120" s="1"/>
  <c r="G140" i="150"/>
  <c r="G143" i="150"/>
  <c r="K36" i="121"/>
  <c r="K46" i="121" s="1"/>
  <c r="I48" i="121" s="1"/>
  <c r="N45" i="119"/>
  <c r="H18" i="118"/>
  <c r="M45" i="116"/>
  <c r="M47" i="116" s="1"/>
  <c r="I48" i="120"/>
  <c r="G98" i="150"/>
  <c r="M35" i="119"/>
  <c r="O11" i="119"/>
  <c r="O35" i="119" s="1"/>
  <c r="O45" i="119" s="1"/>
  <c r="N46" i="121"/>
  <c r="H22" i="118"/>
  <c r="O12" i="121"/>
  <c r="O36" i="121" s="1"/>
  <c r="O46" i="121" s="1"/>
  <c r="M36" i="121"/>
  <c r="N46" i="120"/>
  <c r="H20" i="118"/>
  <c r="E93" i="144"/>
  <c r="K35" i="119"/>
  <c r="K45" i="119" s="1"/>
  <c r="J47" i="119" s="1"/>
  <c r="J48" i="120"/>
  <c r="E182" i="132" l="1"/>
  <c r="E212" i="132" s="1"/>
  <c r="E23" i="69"/>
  <c r="E25" i="69" s="1"/>
  <c r="E13" i="166"/>
  <c r="E113" i="166"/>
  <c r="E115" i="166" s="1"/>
  <c r="E182" i="166"/>
  <c r="G248" i="168"/>
  <c r="G251" i="168" s="1"/>
  <c r="G255" i="168" s="1"/>
  <c r="E61" i="166" s="1"/>
  <c r="E63" i="166" s="1"/>
  <c r="G215" i="168"/>
  <c r="G218" i="168" s="1"/>
  <c r="G222" i="168" s="1"/>
  <c r="E57" i="166" s="1"/>
  <c r="E59" i="166" s="1"/>
  <c r="E65" i="166" s="1"/>
  <c r="E57" i="132"/>
  <c r="E59" i="132" s="1"/>
  <c r="E65" i="132" s="1"/>
  <c r="G146" i="150"/>
  <c r="G149" i="150" s="1"/>
  <c r="E13" i="132"/>
  <c r="E240" i="132" s="1"/>
  <c r="E162" i="144"/>
  <c r="I19" i="157"/>
  <c r="G20" i="157"/>
  <c r="H20" i="157" s="1"/>
  <c r="F21" i="157"/>
  <c r="N48" i="120"/>
  <c r="E29" i="69"/>
  <c r="G153" i="150"/>
  <c r="E246" i="132"/>
  <c r="M47" i="117"/>
  <c r="O47" i="117" s="1"/>
  <c r="O47" i="116"/>
  <c r="J48" i="121"/>
  <c r="K48" i="121" s="1"/>
  <c r="N48" i="121"/>
  <c r="J47" i="117"/>
  <c r="K47" i="117" s="1"/>
  <c r="G13" i="118"/>
  <c r="I13" i="118" s="1"/>
  <c r="I15" i="118" s="1"/>
  <c r="H24" i="118"/>
  <c r="H26" i="118" s="1"/>
  <c r="K48" i="120"/>
  <c r="M46" i="121"/>
  <c r="M48" i="121" s="1"/>
  <c r="G22" i="118"/>
  <c r="I22" i="118" s="1"/>
  <c r="G18" i="118"/>
  <c r="M45" i="119"/>
  <c r="M47" i="119" s="1"/>
  <c r="N47" i="119"/>
  <c r="I47" i="119"/>
  <c r="K47" i="119" s="1"/>
  <c r="M46" i="120"/>
  <c r="M48" i="120" s="1"/>
  <c r="G20" i="118"/>
  <c r="I20" i="118" s="1"/>
  <c r="E130" i="132" l="1"/>
  <c r="E111" i="144" s="1"/>
  <c r="E112" i="144" s="1"/>
  <c r="E130" i="166"/>
  <c r="E131" i="166" s="1"/>
  <c r="E136" i="166" s="1"/>
  <c r="E28" i="166" s="1"/>
  <c r="E16" i="166"/>
  <c r="E25" i="166" s="1"/>
  <c r="O48" i="120"/>
  <c r="E16" i="132"/>
  <c r="E25" i="132" s="1"/>
  <c r="E14" i="144"/>
  <c r="E18" i="144" s="1"/>
  <c r="E30" i="144" s="1"/>
  <c r="I20" i="157"/>
  <c r="E206" i="132"/>
  <c r="E95" i="144"/>
  <c r="E96" i="144" s="1"/>
  <c r="E163" i="144"/>
  <c r="G21" i="157"/>
  <c r="H21" i="157" s="1"/>
  <c r="F22" i="157"/>
  <c r="G15" i="118"/>
  <c r="E131" i="132"/>
  <c r="E136" i="132" s="1"/>
  <c r="G125" i="82" s="1"/>
  <c r="G128" i="82" s="1"/>
  <c r="O48" i="121"/>
  <c r="G24" i="118"/>
  <c r="O47" i="119"/>
  <c r="I18" i="118"/>
  <c r="E216" i="132"/>
  <c r="E260" i="132"/>
  <c r="E266" i="132"/>
  <c r="G26" i="118" l="1"/>
  <c r="G158" i="168"/>
  <c r="G169" i="168" s="1"/>
  <c r="G125" i="168"/>
  <c r="E32" i="166"/>
  <c r="I24" i="118"/>
  <c r="I26" i="118" s="1"/>
  <c r="G29" i="118" s="1"/>
  <c r="I21" i="157"/>
  <c r="F23" i="157"/>
  <c r="G22" i="157"/>
  <c r="H22" i="157" s="1"/>
  <c r="E32" i="132"/>
  <c r="E28" i="132"/>
  <c r="G137" i="82"/>
  <c r="G158" i="82"/>
  <c r="E219" i="132"/>
  <c r="E221" i="132" s="1"/>
  <c r="E250" i="132"/>
  <c r="H29" i="118" l="1"/>
  <c r="G161" i="168"/>
  <c r="G170" i="168" s="1"/>
  <c r="G128" i="168"/>
  <c r="G137" i="168" s="1"/>
  <c r="G136" i="168"/>
  <c r="I22" i="157"/>
  <c r="G23" i="157"/>
  <c r="H23" i="157" s="1"/>
  <c r="F24" i="157"/>
  <c r="G24" i="157" s="1"/>
  <c r="G136" i="82"/>
  <c r="G140" i="82" s="1"/>
  <c r="G143" i="82" s="1"/>
  <c r="G147" i="82" s="1"/>
  <c r="G169" i="82"/>
  <c r="G161" i="82"/>
  <c r="G170" i="82" s="1"/>
  <c r="I29" i="118"/>
  <c r="H30" i="133"/>
  <c r="E253" i="132"/>
  <c r="E255" i="132" s="1"/>
  <c r="E76" i="132"/>
  <c r="G173" i="168" l="1"/>
  <c r="G176" i="168" s="1"/>
  <c r="G180" i="168" s="1"/>
  <c r="G140" i="168"/>
  <c r="G143" i="168" s="1"/>
  <c r="G147" i="168" s="1"/>
  <c r="I23" i="157"/>
  <c r="E27" i="132"/>
  <c r="E29" i="132" s="1"/>
  <c r="H24" i="157"/>
  <c r="F25" i="157"/>
  <c r="E71" i="132"/>
  <c r="E72" i="132" s="1"/>
  <c r="E78" i="132" s="1"/>
  <c r="E38" i="69"/>
  <c r="E40" i="69" s="1"/>
  <c r="E15" i="133" s="1"/>
  <c r="E82" i="132"/>
  <c r="E83" i="132" s="1"/>
  <c r="E262" i="132"/>
  <c r="E264" i="132" s="1"/>
  <c r="G173" i="82"/>
  <c r="G176" i="82" s="1"/>
  <c r="G180" i="82" s="1"/>
  <c r="G30" i="133"/>
  <c r="E86" i="166" l="1"/>
  <c r="E87" i="166" s="1"/>
  <c r="E31" i="166"/>
  <c r="E33" i="166" s="1"/>
  <c r="E27" i="166"/>
  <c r="E29" i="166" s="1"/>
  <c r="E40" i="166" s="1"/>
  <c r="E71" i="166"/>
  <c r="E72" i="166" s="1"/>
  <c r="E78" i="166" s="1"/>
  <c r="E82" i="166"/>
  <c r="E83" i="166" s="1"/>
  <c r="E89" i="166" s="1"/>
  <c r="I24" i="157"/>
  <c r="G25" i="157"/>
  <c r="H25" i="157" s="1"/>
  <c r="E31" i="132"/>
  <c r="E33" i="132" s="1"/>
  <c r="E86" i="132"/>
  <c r="E87" i="132" s="1"/>
  <c r="E89" i="132" s="1"/>
  <c r="E91" i="132" s="1"/>
  <c r="E268" i="132"/>
  <c r="E270" i="132" s="1"/>
  <c r="E272" i="132" s="1"/>
  <c r="E301" i="132" s="1"/>
  <c r="E42" i="69"/>
  <c r="E44" i="69" s="1"/>
  <c r="E17" i="133" s="1"/>
  <c r="E30" i="133"/>
  <c r="E91" i="166" l="1"/>
  <c r="I25" i="157"/>
  <c r="E40" i="132"/>
  <c r="E204" i="132" s="1"/>
  <c r="E210" i="132" s="1"/>
  <c r="E214" i="132" s="1"/>
  <c r="E223" i="132" s="1"/>
  <c r="E297" i="132" s="1"/>
  <c r="E291" i="132"/>
  <c r="E93" i="166" l="1"/>
  <c r="E93" i="132"/>
  <c r="E289" i="132"/>
  <c r="E238" i="132"/>
  <c r="E244" i="132" s="1"/>
  <c r="E248" i="132" s="1"/>
  <c r="E257" i="132" s="1"/>
  <c r="E299" i="132" s="1"/>
  <c r="E31" i="133" s="1"/>
  <c r="E104" i="144"/>
  <c r="E106" i="144" s="1"/>
  <c r="E116" i="144" l="1"/>
  <c r="E33" i="144" s="1"/>
  <c r="H31" i="133"/>
  <c r="G31" i="133"/>
  <c r="G89" i="150" l="1"/>
  <c r="G92" i="150" s="1"/>
  <c r="G101" i="150" s="1"/>
  <c r="G100" i="150" l="1"/>
  <c r="G104" i="150" s="1"/>
  <c r="G107" i="150" s="1"/>
  <c r="G111" i="150" s="1"/>
  <c r="E32" i="144" s="1"/>
  <c r="E34" i="144" l="1"/>
  <c r="E16" i="142"/>
  <c r="E43" i="144" l="1"/>
  <c r="E70" i="144" s="1"/>
  <c r="F27" i="142"/>
  <c r="F23" i="142"/>
  <c r="F19" i="142"/>
  <c r="F24" i="142"/>
  <c r="F16" i="142"/>
  <c r="F26" i="142"/>
  <c r="F22" i="142"/>
  <c r="F18" i="142"/>
  <c r="F20" i="142"/>
  <c r="H16" i="142"/>
  <c r="F25" i="142"/>
  <c r="F21" i="142"/>
  <c r="F17" i="142"/>
  <c r="E10" i="163" l="1"/>
  <c r="E10" i="140"/>
  <c r="E12" i="140" s="1"/>
  <c r="G16" i="142"/>
  <c r="I16" i="142" s="1"/>
  <c r="E17" i="142" s="1"/>
  <c r="E11" i="163" l="1"/>
  <c r="E12" i="163"/>
  <c r="E11" i="140"/>
  <c r="E13" i="140" s="1"/>
  <c r="D23" i="140" s="1"/>
  <c r="H17" i="142"/>
  <c r="E13" i="163" l="1"/>
  <c r="D23" i="163" s="1"/>
  <c r="D32" i="140"/>
  <c r="I32" i="140" s="1"/>
  <c r="D28" i="140"/>
  <c r="I28" i="140" s="1"/>
  <c r="D24" i="140"/>
  <c r="I24" i="140" s="1"/>
  <c r="D26" i="140"/>
  <c r="I26" i="140" s="1"/>
  <c r="D29" i="140"/>
  <c r="I29" i="140" s="1"/>
  <c r="D31" i="140"/>
  <c r="I31" i="140" s="1"/>
  <c r="D27" i="140"/>
  <c r="I27" i="140" s="1"/>
  <c r="I23" i="140"/>
  <c r="K23" i="140" s="1"/>
  <c r="D33" i="140"/>
  <c r="I33" i="140" s="1"/>
  <c r="D34" i="140"/>
  <c r="I34" i="140" s="1"/>
  <c r="D30" i="140"/>
  <c r="I30" i="140" s="1"/>
  <c r="D25" i="140"/>
  <c r="I25" i="140" s="1"/>
  <c r="G17" i="142"/>
  <c r="D30" i="163" l="1"/>
  <c r="D27" i="163"/>
  <c r="D32" i="163"/>
  <c r="D29" i="163"/>
  <c r="D33" i="163"/>
  <c r="D26" i="163"/>
  <c r="D25" i="163"/>
  <c r="D28" i="163"/>
  <c r="D24" i="163"/>
  <c r="D31" i="163"/>
  <c r="D34" i="163"/>
  <c r="D35" i="140"/>
  <c r="L23" i="140"/>
  <c r="I35" i="140"/>
  <c r="I17" i="142"/>
  <c r="E18" i="142" s="1"/>
  <c r="H18" i="142" s="1"/>
  <c r="D35" i="163" l="1"/>
  <c r="M23" i="140"/>
  <c r="K24" i="140" s="1"/>
  <c r="G18" i="142"/>
  <c r="I18" i="142" s="1"/>
  <c r="E19" i="142" s="1"/>
  <c r="H19" i="142" s="1"/>
  <c r="G19" i="142" s="1"/>
  <c r="I19" i="142" s="1"/>
  <c r="E20" i="142" s="1"/>
  <c r="H20" i="142" s="1"/>
  <c r="G20" i="142" s="1"/>
  <c r="I20" i="142" s="1"/>
  <c r="E21" i="142" s="1"/>
  <c r="H21" i="142" s="1"/>
  <c r="G21" i="142" s="1"/>
  <c r="I21" i="142" s="1"/>
  <c r="E22" i="142" s="1"/>
  <c r="H22" i="142" s="1"/>
  <c r="G22" i="142" s="1"/>
  <c r="I22" i="142" s="1"/>
  <c r="E23" i="142" s="1"/>
  <c r="H23" i="142" s="1"/>
  <c r="G23" i="142" s="1"/>
  <c r="I23" i="142" s="1"/>
  <c r="E24" i="142" s="1"/>
  <c r="H24" i="142" s="1"/>
  <c r="G24" i="142" s="1"/>
  <c r="I24" i="142" s="1"/>
  <c r="E25" i="142" s="1"/>
  <c r="H25" i="142" s="1"/>
  <c r="G25" i="142" s="1"/>
  <c r="I25" i="142" s="1"/>
  <c r="E26" i="142" s="1"/>
  <c r="L24" i="140" l="1"/>
  <c r="M24" i="140" s="1"/>
  <c r="H26" i="142"/>
  <c r="G26" i="142" s="1"/>
  <c r="I26" i="142" s="1"/>
  <c r="E27" i="142" s="1"/>
  <c r="K25" i="140" l="1"/>
  <c r="L25" i="140" s="1"/>
  <c r="M25" i="140" s="1"/>
  <c r="H27" i="142"/>
  <c r="H28" i="142" s="1"/>
  <c r="K26" i="140" l="1"/>
  <c r="L26" i="140" s="1"/>
  <c r="M26" i="140" s="1"/>
  <c r="G27" i="142"/>
  <c r="I27" i="142" s="1"/>
  <c r="D31" i="142"/>
  <c r="E295" i="132" l="1"/>
  <c r="K27" i="140"/>
  <c r="L27" i="140" s="1"/>
  <c r="M27" i="140" s="1"/>
  <c r="K28" i="140" l="1"/>
  <c r="L28" i="140" s="1"/>
  <c r="M28" i="140" s="1"/>
  <c r="K29" i="140" s="1"/>
  <c r="L29" i="140" s="1"/>
  <c r="M29" i="140" s="1"/>
  <c r="K30" i="140" s="1"/>
  <c r="L30" i="140" s="1"/>
  <c r="M30" i="140" s="1"/>
  <c r="K31" i="140" l="1"/>
  <c r="L31" i="140" s="1"/>
  <c r="M31" i="140" s="1"/>
  <c r="K32" i="140" l="1"/>
  <c r="L32" i="140" s="1"/>
  <c r="M32" i="140" l="1"/>
  <c r="K33" i="140" l="1"/>
  <c r="L33" i="140" s="1"/>
  <c r="M33" i="140" s="1"/>
  <c r="K34" i="140" l="1"/>
  <c r="L34" i="140" s="1"/>
  <c r="L35" i="140" s="1"/>
  <c r="M34" i="140" l="1"/>
  <c r="D30" i="142" l="1"/>
  <c r="D32" i="142" s="1"/>
  <c r="E293" i="132"/>
  <c r="E303" i="132" s="1"/>
  <c r="E305" i="132" l="1"/>
  <c r="E11" i="133"/>
  <c r="E21" i="133" s="1"/>
  <c r="E27" i="133" s="1"/>
  <c r="E306" i="132"/>
  <c r="E308" i="132" l="1"/>
  <c r="E312" i="132" s="1"/>
  <c r="E35" i="133"/>
  <c r="G27" i="133"/>
  <c r="G35" i="133" s="1"/>
  <c r="G36" i="133" s="1"/>
  <c r="H27" i="133"/>
  <c r="H35" i="133" s="1"/>
  <c r="H36" i="133" s="1"/>
  <c r="H37" i="133" s="1"/>
  <c r="H42" i="133" s="1"/>
  <c r="G37" i="133" l="1"/>
  <c r="G42" i="133" s="1"/>
  <c r="E36" i="133"/>
  <c r="E37" i="133" s="1"/>
  <c r="E42" i="133" s="1"/>
  <c r="K28" i="163"/>
  <c r="L28" i="163" s="1"/>
  <c r="K33" i="163"/>
  <c r="L33" i="163" s="1"/>
  <c r="K26" i="163"/>
  <c r="L26" i="163" s="1"/>
  <c r="K32" i="163"/>
  <c r="L32" i="163" s="1"/>
  <c r="K34" i="163"/>
  <c r="L34" i="163" s="1"/>
  <c r="K30" i="163"/>
  <c r="L30" i="163" s="1"/>
  <c r="K25" i="163"/>
  <c r="L25" i="163" s="1"/>
  <c r="K29" i="163"/>
  <c r="L29" i="163" s="1"/>
  <c r="K31" i="163"/>
  <c r="L31" i="163" s="1"/>
  <c r="K27" i="163"/>
  <c r="L27" i="163" s="1"/>
  <c r="K24" i="163"/>
  <c r="L24" i="163" s="1"/>
  <c r="F23" i="163"/>
  <c r="K23" i="163" s="1"/>
  <c r="L23" i="163" l="1"/>
  <c r="K35" i="163"/>
  <c r="L35" i="163" l="1"/>
  <c r="O23" i="163"/>
  <c r="N23" i="163"/>
  <c r="P23" i="163" l="1"/>
  <c r="N24" i="163" s="1"/>
  <c r="O24" i="163" s="1"/>
  <c r="P24" i="163" l="1"/>
  <c r="N25" i="163" l="1"/>
  <c r="O25" i="163" l="1"/>
  <c r="P25" i="163" l="1"/>
  <c r="N26" i="163" l="1"/>
  <c r="O26" i="163" l="1"/>
  <c r="P26" i="163" l="1"/>
  <c r="N27" i="163" l="1"/>
  <c r="O27" i="163" s="1"/>
  <c r="P27" i="163" l="1"/>
  <c r="N28" i="163" l="1"/>
  <c r="O28" i="163" l="1"/>
  <c r="P28" i="163" s="1"/>
  <c r="N29" i="163" l="1"/>
  <c r="O29" i="163" s="1"/>
  <c r="P29" i="163" l="1"/>
  <c r="N30" i="163" l="1"/>
  <c r="O30" i="163" s="1"/>
  <c r="P30" i="163" l="1"/>
  <c r="N31" i="163" l="1"/>
  <c r="O31" i="163" l="1"/>
  <c r="P31" i="163" s="1"/>
  <c r="N32" i="163" l="1"/>
  <c r="O32" i="163" l="1"/>
  <c r="P32" i="163" s="1"/>
  <c r="N33" i="163" l="1"/>
  <c r="O33" i="163" s="1"/>
  <c r="P33" i="163" l="1"/>
  <c r="N34" i="163" l="1"/>
  <c r="O34" i="163" l="1"/>
  <c r="O35" i="163" s="1"/>
  <c r="P34" i="163" l="1"/>
</calcChain>
</file>

<file path=xl/sharedStrings.xml><?xml version="1.0" encoding="utf-8"?>
<sst xmlns="http://schemas.openxmlformats.org/spreadsheetml/2006/main" count="5588" uniqueCount="1876">
  <si>
    <t>SAN DIEGO GAS &amp; ELECTRIC COMPANY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</si>
  <si>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</si>
  <si>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</si>
  <si>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</si>
  <si>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</si>
  <si>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($1,000)</t>
  </si>
  <si>
    <t>Line</t>
  </si>
  <si>
    <t>No.</t>
  </si>
  <si>
    <t>Amounts</t>
  </si>
  <si>
    <t>Reference</t>
  </si>
  <si>
    <t>A. Revenues:</t>
  </si>
  <si>
    <t>Transmission Operation &amp; Maintenance Expense</t>
  </si>
  <si>
    <t>Statement AH; Line 9</t>
  </si>
  <si>
    <t>Transmission Related A&amp;G Expense</t>
  </si>
  <si>
    <t>Statement AH; Line 31</t>
  </si>
  <si>
    <t>CPUC Intervenor Funding Expense - Transmission</t>
  </si>
  <si>
    <t>Negative of Statement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</si>
  <si>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</si>
  <si>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</si>
  <si>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</si>
  <si>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</si>
  <si>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</si>
  <si>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</si>
  <si>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</si>
  <si>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13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</si>
  <si>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</si>
  <si>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</si>
  <si>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</si>
  <si>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</si>
  <si>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</si>
  <si>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Statement AV; Page 3; Line 31</t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</si>
  <si>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</si>
  <si>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</si>
  <si>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</si>
  <si>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</si>
  <si>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</si>
  <si>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Statement AV; Page 3; Line 64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</si>
  <si>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</si>
  <si>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</si>
  <si>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</si>
  <si>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</si>
  <si>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</si>
  <si>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</si>
  <si>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</si>
  <si>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</si>
  <si>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</si>
  <si>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</si>
  <si>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</si>
  <si>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</si>
  <si>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</si>
  <si>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</si>
  <si>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</si>
  <si>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</si>
  <si>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</si>
  <si>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</si>
  <si>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Statement AV; Page 4; Line 31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</si>
  <si>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</si>
  <si>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</si>
  <si>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</si>
  <si>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</si>
  <si>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Statement AV; Page 4; Line 64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</si>
  <si>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</si>
  <si>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</si>
  <si>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</si>
  <si>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</si>
  <si>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</si>
  <si>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</si>
  <si>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</si>
  <si>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</si>
  <si>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</si>
  <si>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</si>
  <si>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</si>
  <si>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</si>
  <si>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</si>
  <si>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</si>
  <si>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</si>
  <si>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</si>
  <si>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</si>
  <si>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</si>
  <si>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</si>
  <si>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</si>
  <si>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</si>
  <si>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</si>
  <si>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</si>
  <si>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</si>
  <si>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</si>
  <si>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</si>
  <si>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</si>
  <si>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</si>
  <si>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</si>
  <si>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</si>
  <si>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</si>
  <si>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</si>
  <si>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</si>
  <si>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</si>
  <si>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</si>
  <si>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</si>
  <si>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</si>
  <si>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</si>
  <si>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</si>
  <si>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</si>
  <si>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</si>
  <si>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</si>
  <si>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</si>
  <si>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</si>
  <si>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</si>
  <si>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</si>
  <si>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</si>
  <si>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</si>
  <si>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</si>
  <si>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</si>
  <si>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t>Transmission Related Accum. Def. Inc. Taxes</t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</si>
  <si>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</si>
  <si>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</si>
  <si>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</si>
  <si>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</si>
  <si>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</si>
  <si>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</si>
  <si>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</si>
  <si>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</si>
  <si>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</si>
  <si>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</si>
  <si>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</si>
  <si>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</si>
  <si>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</si>
  <si>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</si>
  <si>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</si>
  <si>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</si>
  <si>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</si>
  <si>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</si>
  <si>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</si>
  <si>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</si>
  <si>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</si>
  <si>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</si>
  <si>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</si>
  <si>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</si>
  <si>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</si>
  <si>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</si>
  <si>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</si>
  <si>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</si>
  <si>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</si>
  <si>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</si>
  <si>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</si>
  <si>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</si>
  <si>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</si>
  <si>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</si>
  <si>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</si>
  <si>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Statement AM; Line 1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</si>
  <si>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</si>
  <si>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</si>
  <si>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</si>
  <si>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</si>
  <si>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</si>
  <si>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</si>
  <si>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</si>
  <si>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</si>
  <si>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</si>
  <si>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</si>
  <si>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</si>
  <si>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</si>
  <si>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</si>
  <si>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</si>
  <si>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</si>
  <si>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</si>
  <si>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</si>
  <si>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</si>
  <si>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</si>
  <si>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</si>
  <si>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</si>
  <si>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</si>
  <si>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</si>
  <si>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</si>
  <si>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</si>
  <si>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</si>
  <si>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</si>
  <si>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</si>
  <si>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</si>
  <si>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</si>
  <si>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</si>
  <si>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</si>
  <si>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</si>
  <si>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Forecast Period January 1, 2020 - December 31, 2021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</si>
  <si>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</si>
  <si>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</si>
  <si>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</si>
  <si>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</si>
  <si>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t>Page 1; Line 30</t>
  </si>
  <si>
    <t>50% of Transmission O&amp;M Expense</t>
  </si>
  <si>
    <t>Negative of Page 1; Line 1 x 50%</t>
  </si>
  <si>
    <t>50% of Transmission Related A&amp;G Expense</t>
  </si>
  <si>
    <t>Negative of Page 1; Line 3 x 50%</t>
  </si>
  <si>
    <t>Negative of Page 1; Line 5</t>
  </si>
  <si>
    <t>Negative of Page 1; Line 25</t>
  </si>
  <si>
    <t>Negative of Page 1; Line 28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</si>
  <si>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</si>
  <si>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t>Sum Lines 1 thru 6</t>
  </si>
  <si>
    <t>Net Transmission Plant</t>
  </si>
  <si>
    <t>Page 4; Line 20</t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</si>
  <si>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</si>
  <si>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>Line 7 / Line 9</t>
  </si>
  <si>
    <t xml:space="preserve">Weighted Forecast Plant Additions </t>
  </si>
  <si>
    <t>Summary of HV/LV Splits for Forecast Plant Additions; Line 5; Col. f</t>
  </si>
  <si>
    <t>Composite Depreciation Rate</t>
  </si>
  <si>
    <t>Statement AJ; Page AJ-1B; Line 33; Col. c</t>
  </si>
  <si>
    <t>Weighted Forecast Plant Additions Depreciation Expense</t>
  </si>
  <si>
    <t>Line 13 x Line 15</t>
  </si>
  <si>
    <t/>
  </si>
  <si>
    <t>Net Weighted Forecast Plant Additions</t>
  </si>
  <si>
    <t>Line 13 minus Line 16</t>
  </si>
  <si>
    <t xml:space="preserve">     Forecast Period Capital Addition Revenue Requirements</t>
  </si>
  <si>
    <t>Line 11 x Line 18</t>
  </si>
  <si>
    <t>ANNUAL FIXED CHARGES APPLICABLE TO INCENTIVE</t>
  </si>
  <si>
    <t>CAPITAL PROJECTS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</si>
  <si>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</si>
  <si>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</si>
  <si>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</si>
  <si>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Page 1; Line 30 + Page 2; Line 11</t>
  </si>
  <si>
    <r>
      <t xml:space="preserve">  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</si>
  <si>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t>Net Transmission Plant &amp; Incentive Transmission Plant</t>
  </si>
  <si>
    <t>Page 4; (Line 20 + Line 25)</t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</si>
  <si>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</si>
  <si>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 xml:space="preserve">Incentive Weighted Forecast Plant Additions </t>
  </si>
  <si>
    <t>Summary of HV/LV Splits for Forecast Plant Additions; Line 8; Col. f</t>
  </si>
  <si>
    <t>Page 5; Line 15</t>
  </si>
  <si>
    <r>
      <t xml:space="preserve">     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</si>
  <si>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B. Derivation of Incentive Forecast Transmission CWIP Revenues:</t>
  </si>
  <si>
    <t xml:space="preserve">Incentive Weighted Forecast Transmission Construction Work In Progress </t>
  </si>
  <si>
    <t>Summary of HV/LV Splits for Forecast Plant Additions; Line 10 + Line 12; Col. f</t>
  </si>
  <si>
    <t xml:space="preserve">     Incentive Transmission Forecast CWIP Projects Revenue Requirements - Base ROE</t>
  </si>
  <si>
    <t>Line 23 x Line 25</t>
  </si>
  <si>
    <t xml:space="preserve">     Incentive Transmission Forecast CWIP Projects Revenue Requirements - CAISO Participation ROE Adder</t>
  </si>
  <si>
    <t>Line 29 x Line 31</t>
  </si>
  <si>
    <t xml:space="preserve">     Total Incentive Transmission Forecast CWIP Projects Revenue Requirements</t>
  </si>
  <si>
    <t>Line 27 + Line 33</t>
  </si>
  <si>
    <t>The Incentive Annual Fixed Charge Rate will be tracked and shown for each incentive project as applicable.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</si>
  <si>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</si>
  <si>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Rate Effective Period January 1, 2021 - December 31, 2021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</si>
  <si>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</si>
  <si>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</si>
  <si>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</si>
  <si>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Page 2; Line 37</t>
  </si>
  <si>
    <t xml:space="preserve">Retail True-Up Period Adjustment </t>
  </si>
  <si>
    <t>True-Up; Line 25; Col. 11</t>
  </si>
  <si>
    <t>Retail Interest True-Up Adjustment</t>
  </si>
  <si>
    <t>Interest True-Up CY; Line 22; Col. 2</t>
  </si>
  <si>
    <t>Forecast Period Capital Addition Revenue Requirements</t>
  </si>
  <si>
    <t>Page 5; Line 20</t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</si>
  <si>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</si>
  <si>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Page 6; Line 20</t>
  </si>
  <si>
    <t>Incentive Transmission Forecast CWIP Projects Revenue Requirements</t>
  </si>
  <si>
    <t>Page 6; Line 35</t>
  </si>
  <si>
    <r>
      <t xml:space="preserve">B.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</si>
  <si>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Sum Lines 2 thru 14</t>
  </si>
  <si>
    <t>Transmission Related Municipal Franchise Fees Expenses</t>
  </si>
  <si>
    <t>Line 16 x Franchise Fee Rate</t>
  </si>
  <si>
    <t>Transmission Related Uncollectible Expense</t>
  </si>
  <si>
    <t>Line 16 x Uncollectible Rate</t>
  </si>
  <si>
    <r>
      <t xml:space="preserve">C. Subtotal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</si>
  <si>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r>
      <t xml:space="preserve">D. Other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Adjustments:</t>
    </r>
  </si>
  <si>
    <t>Cost Adjustment Workpapers</t>
  </si>
  <si>
    <r>
      <t xml:space="preserve">E. Total Retail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With FF&amp;U:</t>
    </r>
  </si>
  <si>
    <t>Line 21 + Line 23</t>
  </si>
  <si>
    <t>Statement BK-2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</si>
  <si>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</si>
  <si>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Total</t>
  </si>
  <si>
    <t>A. Derivation of Revenues Related With Total Transmission Facilities:</t>
  </si>
  <si>
    <t>Retail BTRR Excluding FF&amp;U</t>
  </si>
  <si>
    <t>Statement BK-1; Page 7; Line 16</t>
  </si>
  <si>
    <t>Less: CPUC Intervenor Funding Expense - Transmission</t>
  </si>
  <si>
    <t>Negative of Statement BK-1; Page 1; Line 5</t>
  </si>
  <si>
    <t>Less: CPUC Intervenor Funding Expense Revenue Adjustment - Base ROE</t>
  </si>
  <si>
    <t>Negative of Statement AL; Line 30</t>
  </si>
  <si>
    <t>Less: CPUC Intervenor Funding Expense Revenue Adjustment - CAISO Participation ROE Adder</t>
  </si>
  <si>
    <t>Negative of Statement AL; Line 34</t>
  </si>
  <si>
    <t>Less: South Georgia Income Tax Adjustment</t>
  </si>
  <si>
    <t>Negative of Statement AQ; Line 1</t>
  </si>
  <si>
    <t xml:space="preserve">     Total Wholesale BTRR Excluding Franchise Fees</t>
  </si>
  <si>
    <t>Sum Lines 1 thru 9</t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</si>
  <si>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</si>
  <si>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(a)</t>
  </si>
  <si>
    <t>(b)</t>
  </si>
  <si>
    <t>(c)</t>
  </si>
  <si>
    <t xml:space="preserve">1. Percent Split Between HV &amp; LV for Recorded Non-Incentive &amp; Incentive </t>
  </si>
  <si>
    <t>High Voltage</t>
  </si>
  <si>
    <t>Low Voltage</t>
  </si>
  <si>
    <t xml:space="preserve">    Gross Transmission Plant Facilities and Incentive CWIP:</t>
  </si>
  <si>
    <t xml:space="preserve">    HV/LV Plant Allocation Ratios</t>
  </si>
  <si>
    <t>Summary of HV/LV Plant Allocation Study; Line 40; Col. c and b</t>
  </si>
  <si>
    <t xml:space="preserve">    Total HV/LV Transmission Plant Facilities Revenues </t>
  </si>
  <si>
    <t>Col. a = Line 11 minus Line 21</t>
  </si>
  <si>
    <t>Col. b and c = Line 16 x (Line 17; Col. a)</t>
  </si>
  <si>
    <t>2. Percent Split Between HV &amp; LV Forecast Plant Additions:</t>
  </si>
  <si>
    <t xml:space="preserve">    HV/LV Plant Allocation Ratios Based on Forecast Plant Additions</t>
  </si>
  <si>
    <t>Summary of HV/LV Splits for Forecast Plant Additions; Line 19; Col. d and e</t>
  </si>
  <si>
    <t xml:space="preserve">    Total HV/LV Transmission Forecast Plant Additions Revenues</t>
  </si>
  <si>
    <t>Col. a = Statement BK-1; Page 7; 
Sum Lines 10 thru 14</t>
  </si>
  <si>
    <t>Col. b and c = Line 20 x (Line 21; Col. a)</t>
  </si>
  <si>
    <t>C. Summary of CAISO Transmission Facilities by</t>
  </si>
  <si>
    <t xml:space="preserve"> High Voltage and Low Voltage Classification: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</si>
  <si>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</si>
  <si>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Line 17 + Line 21</t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</si>
  <si>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</si>
  <si>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t>Line 25 x Franchise Fee Rate</t>
  </si>
  <si>
    <t xml:space="preserve">     Subtotal Wholesale BTRR With Franchise Fees</t>
  </si>
  <si>
    <t>Line 25 + Line 26</t>
  </si>
  <si>
    <t>D. Other BTRR Adjustments with Franchise Fees</t>
  </si>
  <si>
    <t>Col. a = Cost Adjustment Workpapers</t>
  </si>
  <si>
    <t>Col. b and c = Line 16 x (Line 29; Col. a)</t>
  </si>
  <si>
    <r>
      <t xml:space="preserve">E. Total Wholesale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3</t>
    </r>
  </si>
  <si>
    <t>Line 27 + Line 29</t>
  </si>
  <si>
    <t>SDG&amp;E has followed the CAISO's guidelines to separate all elements of its Transmission facilities into HV and LV components as outlined in Appendix F; Schedule 3; Section 12 of the CAISO tariff.</t>
  </si>
  <si>
    <t xml:space="preserve">Base franchise fees are applicable to all SDG&amp;E customers. </t>
  </si>
  <si>
    <t xml:space="preserve">The following HV/LV Wholesale Base Transmission Revenue Requirements will be used by the CAISO to develop the TAC rates for the applicable rate effective period. </t>
  </si>
  <si>
    <t>Statement AD</t>
  </si>
  <si>
    <t>Cost of Plant</t>
  </si>
  <si>
    <t>Base Period &amp; True-Up Period 12 - Months Ending December 31, 2019</t>
  </si>
  <si>
    <t>FERC Form 1</t>
  </si>
  <si>
    <t>(c) = [(a)+(b)]/2</t>
  </si>
  <si>
    <t>Page; Line; Col.</t>
  </si>
  <si>
    <t>Average Balance</t>
  </si>
  <si>
    <r>
      <t xml:space="preserve">Total Steam Production Plant </t>
    </r>
    <r>
      <rPr>
        <b/>
        <vertAlign val="superscript"/>
        <sz val="12"/>
        <rFont val="Times New Roman"/>
        <family val="1"/>
      </rPr>
      <t>1,3</t>
    </r>
  </si>
  <si>
    <t>450.1; Sch. Pg. 204; 104; b</t>
  </si>
  <si>
    <t>AD-1; Line 18</t>
  </si>
  <si>
    <r>
      <t xml:space="preserve">Total Nuclear Production Plant </t>
    </r>
    <r>
      <rPr>
        <b/>
        <vertAlign val="superscript"/>
        <sz val="12"/>
        <rFont val="Times New Roman"/>
        <family val="1"/>
      </rPr>
      <t>1,3</t>
    </r>
  </si>
  <si>
    <t>AD-2; Line 18</t>
  </si>
  <si>
    <r>
      <t xml:space="preserve">Total Hydraulic Production Plant </t>
    </r>
    <r>
      <rPr>
        <b/>
        <vertAlign val="superscript"/>
        <sz val="12"/>
        <rFont val="Times New Roman"/>
        <family val="1"/>
      </rPr>
      <t>1,3</t>
    </r>
  </si>
  <si>
    <t>AD-3; Line 18</t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</si>
  <si>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1,3</t>
    </r>
  </si>
  <si>
    <t>AD-4; Line 18</t>
  </si>
  <si>
    <r>
      <t xml:space="preserve">Total Distribution Plant </t>
    </r>
    <r>
      <rPr>
        <b/>
        <vertAlign val="superscript"/>
        <sz val="12"/>
        <rFont val="Times New Roman"/>
        <family val="1"/>
      </rPr>
      <t>2,3</t>
    </r>
  </si>
  <si>
    <t>AD-5; Line 6</t>
  </si>
  <si>
    <r>
      <t xml:space="preserve">Transmission Plant </t>
    </r>
    <r>
      <rPr>
        <b/>
        <vertAlign val="superscript"/>
        <sz val="12"/>
        <rFont val="Times New Roman"/>
        <family val="1"/>
      </rPr>
      <t>1, 3</t>
    </r>
  </si>
  <si>
    <t>AD-6; Line 18</t>
  </si>
  <si>
    <r>
      <t xml:space="preserve">Incentive Transmission Plant </t>
    </r>
    <r>
      <rPr>
        <b/>
        <vertAlign val="superscript"/>
        <sz val="12"/>
        <rFont val="Times New Roman"/>
        <family val="1"/>
      </rPr>
      <t>1</t>
    </r>
  </si>
  <si>
    <t>AD-7; Line 18</t>
  </si>
  <si>
    <r>
      <t>Total Electric Miscellaneous Intangible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</si>
  <si>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t>AD-8; Line 6</t>
  </si>
  <si>
    <r>
      <t>Total General Plant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2, 4</t>
    </r>
  </si>
  <si>
    <t>AD-9; Line 6</t>
  </si>
  <si>
    <r>
      <t xml:space="preserve">Total Common Plant </t>
    </r>
    <r>
      <rPr>
        <b/>
        <vertAlign val="superscript"/>
        <sz val="12"/>
        <rFont val="Times New Roman"/>
        <family val="1"/>
      </rPr>
      <t>2, 4</t>
    </r>
  </si>
  <si>
    <t>AD-10; Line 10</t>
  </si>
  <si>
    <t xml:space="preserve">     Total Plant in Service </t>
  </si>
  <si>
    <t>Sum Lines 1 thru 19</t>
  </si>
  <si>
    <t>Transmission Wages and Salaries Allocation Factor</t>
  </si>
  <si>
    <t>Statement AI; Line 15</t>
  </si>
  <si>
    <t>Total Transmission Plant &amp; Incentive Transmission Plant</t>
  </si>
  <si>
    <t>Line 11 + Line 13</t>
  </si>
  <si>
    <t>Line 15 x Line 23</t>
  </si>
  <si>
    <t>Line 17 x Line 23</t>
  </si>
  <si>
    <t xml:space="preserve">Transmission Related Common Plant </t>
  </si>
  <si>
    <t>Line 19 x Line 23</t>
  </si>
  <si>
    <t xml:space="preserve">     Transmission Related Total Plant in Service </t>
  </si>
  <si>
    <t>Sum Lines 25 thru 31</t>
  </si>
  <si>
    <r>
      <t>Transmission Plant Allocation Factor</t>
    </r>
    <r>
      <rPr>
        <b/>
        <vertAlign val="superscript"/>
        <sz val="12"/>
        <rFont val="Times New Roman"/>
        <family val="1"/>
      </rPr>
      <t xml:space="preserve">  5</t>
    </r>
  </si>
  <si>
    <t>Line 33 / Line 21</t>
  </si>
  <si>
    <t>The balances for Steam, Nuclear, Hydraulic, Other Production, Transmission, and Incentive Transmission plant are derived based on a 13-month average balance.</t>
  </si>
  <si>
    <t>The balances for Electric Miscellaneous Intangible, Distribution, General and Common plant are derived based on a simple average balance using beginning and ending year balances.</t>
  </si>
  <si>
    <t>The amounts stated above are ratemaking utility plant in service and a result of implementing the “Seven-Element Adjustment Factor” which reflects transfers between core electric functional areas.</t>
  </si>
  <si>
    <t>Not affected by the "Seven-Element Adjustment Factor".</t>
  </si>
  <si>
    <t>Used to allocate all elements of working capital, other than working cash.</t>
  </si>
  <si>
    <t>STATEMENT AD</t>
  </si>
  <si>
    <t>COST OF PLANT</t>
  </si>
  <si>
    <t>BASE PERIOD / TRUE UP PERIOD - 12/31/2019 PER BOOK</t>
  </si>
  <si>
    <t>STEAM PRODUCTION</t>
  </si>
  <si>
    <t>Steam</t>
  </si>
  <si>
    <t>Production</t>
  </si>
  <si>
    <t>Month</t>
  </si>
  <si>
    <t>Per Book</t>
  </si>
  <si>
    <r>
      <t>Ratemaking</t>
    </r>
    <r>
      <rPr>
        <b/>
        <vertAlign val="superscript"/>
        <sz val="12"/>
        <rFont val="Times New Roman"/>
        <family val="1"/>
      </rPr>
      <t xml:space="preserve"> 1</t>
    </r>
  </si>
  <si>
    <t>Dec-18</t>
  </si>
  <si>
    <t>SDG&amp;E Records</t>
  </si>
  <si>
    <t>Form 1; Page 450.1; Sch. Pg. 204; Line 104; Col. b; BOY</t>
  </si>
  <si>
    <t>Jan-19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</si>
  <si>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</si>
  <si>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</si>
  <si>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</si>
  <si>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</si>
  <si>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</si>
  <si>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</si>
  <si>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</si>
  <si>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</si>
  <si>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</si>
  <si>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</si>
  <si>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Dec-19</t>
  </si>
  <si>
    <t>Form 1; Page 450.1; Sch. Pg. 204; Line 104; Col. b; EOY</t>
  </si>
  <si>
    <t>Total 13 Months</t>
  </si>
  <si>
    <t>Sum Lines 1 thru 13</t>
  </si>
  <si>
    <t>13-Month Average Balance</t>
  </si>
  <si>
    <t>Average of Lines 1 thru 13</t>
  </si>
  <si>
    <t>Form 1; Page 450.1; Sch. Pg. 204; Line 104; Col. b; 13-Month Avg.</t>
  </si>
  <si>
    <t>This column represents the monthly ratemaking plant balances for the base &amp; true-up periods. These plant balances reflect the amounts shifted between functions (Transmission to</t>
  </si>
  <si>
    <t>Distribution, Transmission to Generation, Distribution to Transmission, etc.) as required by FERC Order 888: Seven-Element Adjustment Factor.</t>
  </si>
  <si>
    <t>NUCLEAR PRODUCTION</t>
  </si>
  <si>
    <t>Nuclear</t>
  </si>
  <si>
    <t>HYDRAULIC PRODUCTION PLANT</t>
  </si>
  <si>
    <t>Hydraulic</t>
  </si>
  <si>
    <t>OTHER PRODUCTION</t>
  </si>
  <si>
    <t>Other</t>
  </si>
  <si>
    <t>DISTRIBUTION PLANT</t>
  </si>
  <si>
    <t>Distribution</t>
  </si>
  <si>
    <t>Plant</t>
  </si>
  <si>
    <t>Beginning and End Period Average</t>
  </si>
  <si>
    <t>Average of Line 1 and Line 3</t>
  </si>
  <si>
    <t>TRANSMISSION PLANT</t>
  </si>
  <si>
    <t>Transmission</t>
  </si>
  <si>
    <t>TRANSMISSION FUNCTIONALIZATION STUDY</t>
  </si>
  <si>
    <t>DERIVATION OF TRANSMISSION RELATED PLANT DOLLARS</t>
  </si>
  <si>
    <t>BALANCES AS OF 12/31/2018</t>
  </si>
  <si>
    <t>(1)</t>
  </si>
  <si>
    <t>(2)</t>
  </si>
  <si>
    <t>(3)</t>
  </si>
  <si>
    <t>(4)</t>
  </si>
  <si>
    <t>(5)</t>
  </si>
  <si>
    <t>(6)</t>
  </si>
  <si>
    <t>(7)</t>
  </si>
  <si>
    <t>(8)</t>
  </si>
  <si>
    <t>Generation</t>
  </si>
  <si>
    <t>Account 101</t>
  </si>
  <si>
    <t>Plant Reclass</t>
  </si>
  <si>
    <t>Adjusted Book</t>
  </si>
  <si>
    <t>Account</t>
  </si>
  <si>
    <t>Description</t>
  </si>
  <si>
    <t>as Transmission</t>
  </si>
  <si>
    <t>to Transmission</t>
  </si>
  <si>
    <t>Steam Prod.</t>
  </si>
  <si>
    <t>Other Prod.</t>
  </si>
  <si>
    <t>as Distribution</t>
  </si>
  <si>
    <t>SUM 1:7</t>
  </si>
  <si>
    <t>Production Related to Trans</t>
  </si>
  <si>
    <t>Intangibles</t>
  </si>
  <si>
    <t>Land</t>
  </si>
  <si>
    <t>Land &amp; Land Rights</t>
  </si>
  <si>
    <t>Structures &amp; Improvements</t>
  </si>
  <si>
    <t>TOTAL</t>
  </si>
  <si>
    <t>TRANSMISSION RELATED</t>
  </si>
  <si>
    <t>Station Equipment</t>
  </si>
  <si>
    <t>Towers and Fixtures</t>
  </si>
  <si>
    <t>Poles and Fixtures</t>
  </si>
  <si>
    <t>OH Conductors and Device</t>
  </si>
  <si>
    <t>Underground Conduit</t>
  </si>
  <si>
    <t>UG Conductors &amp; Devices</t>
  </si>
  <si>
    <t>Roads &amp; Trails</t>
  </si>
  <si>
    <t>Sum Lines 9 thru 17</t>
  </si>
  <si>
    <t>GRAND TOTAL RECLASS TRANS PLANT</t>
  </si>
  <si>
    <t>Line 7 + Line 19</t>
  </si>
  <si>
    <t>These represent plant transfers to comply with FERC Order No. 888 and reflect the adjusted Transmission plant balances.</t>
  </si>
  <si>
    <t>BALANCES AS OF 12/31/2019</t>
  </si>
  <si>
    <t>INCENTIVE TRANSMISSION PLANT</t>
  </si>
  <si>
    <t>Incentive</t>
  </si>
  <si>
    <t xml:space="preserve">Transmission </t>
  </si>
  <si>
    <t>Ratemaking</t>
  </si>
  <si>
    <t>ELECTRIC MISCELLANEOUS INTANGIBLE PLANT</t>
  </si>
  <si>
    <t>Adjusted FERC</t>
  </si>
  <si>
    <t>Intangible Plant</t>
  </si>
  <si>
    <t>Balance</t>
  </si>
  <si>
    <t>GENERAL PLANT</t>
  </si>
  <si>
    <t>General Plant</t>
  </si>
  <si>
    <t>COMMON PLANT</t>
  </si>
  <si>
    <t>Total Common Plant Per Book</t>
  </si>
  <si>
    <t>2019 Form 1; Page 356; Accts 303 to 398; BOY</t>
  </si>
  <si>
    <t>Electric Split of Common Utility Plant</t>
  </si>
  <si>
    <t>2018 Form 1; Page 356.1; Electric</t>
  </si>
  <si>
    <t>Total Common Plant to Electric Per Book</t>
  </si>
  <si>
    <t>Line 1 x Line 2</t>
  </si>
  <si>
    <t>2019 Form 1; Page 356; Accts 303 to 398; EOY</t>
  </si>
  <si>
    <t>2019 Form 1; Page 356.1; Electric</t>
  </si>
  <si>
    <t>Line 5 x Line 6</t>
  </si>
  <si>
    <t>Average of Line 3 and Line 7</t>
  </si>
  <si>
    <t>Statement AE</t>
  </si>
  <si>
    <t>Accumulated Depreciation and Amortization</t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</si>
  <si>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1, 3</t>
    </r>
  </si>
  <si>
    <t>450.2; Sch. Pg. 200; 33; b</t>
  </si>
  <si>
    <t>AE-1; Line 18</t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</si>
  <si>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2, 4</t>
    </r>
  </si>
  <si>
    <t>AE-2; Line 6</t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</si>
  <si>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2, 4</t>
    </r>
  </si>
  <si>
    <t>AE-3; Line 6</t>
  </si>
  <si>
    <r>
      <t xml:space="preserve">Common Plant Depreciation Reserve </t>
    </r>
    <r>
      <rPr>
        <b/>
        <vertAlign val="superscript"/>
        <sz val="12"/>
        <rFont val="Times New Roman"/>
        <family val="1"/>
      </rPr>
      <t>2, 4</t>
    </r>
  </si>
  <si>
    <t>AE-4; Line 10</t>
  </si>
  <si>
    <t>Line 3 x Line 9</t>
  </si>
  <si>
    <t>Transmission Related General Plant Depreciation Reserve</t>
  </si>
  <si>
    <t>Line 5 x Line 9</t>
  </si>
  <si>
    <t>Transmission Related Common Plant Depreciation Reserve</t>
  </si>
  <si>
    <t>Line 7 x Line 9</t>
  </si>
  <si>
    <t>Line 1 + (Sum Lines 11 thru 15)</t>
  </si>
  <si>
    <r>
      <t xml:space="preserve">Incentive Transmission Plant Depreciation Reserve </t>
    </r>
    <r>
      <rPr>
        <b/>
        <vertAlign val="superscript"/>
        <sz val="12"/>
        <rFont val="Times New Roman"/>
        <family val="1"/>
      </rPr>
      <t>1</t>
    </r>
  </si>
  <si>
    <t>AE-5; Line 18</t>
  </si>
  <si>
    <t>The depreciation reserve for Transmission and Incentive Transmission plant is derived based on a 13-month average balance.</t>
  </si>
  <si>
    <t>The depreciation reserve for Electric Miscellaneous Intangible, General, and Common plant is derived based on a simple average of beginning and end of year balances.</t>
  </si>
  <si>
    <t>The amounts stated above are ratemaking utility plant in service and a result of implementing the "Seven-Element Adjustment Factor" which reflects transfers between core electric functional areas.</t>
  </si>
  <si>
    <t>STATEMENT AE</t>
  </si>
  <si>
    <t>ACCUMULATED DEPRECIATION AND AMORTIZATION</t>
  </si>
  <si>
    <t>Reserves</t>
  </si>
  <si>
    <t>2018 Form 1; Page 450.1; Sch. Pg. 200; Line 33; Col. b</t>
  </si>
  <si>
    <t>2019 Form 1; Page 450.1; Sch. Pg. 200; Line 33; Col. b</t>
  </si>
  <si>
    <t>2019 Form 1; Page 450.1; Sch. Pg. 200; Line 33; Col. b; 13-Month Avg.</t>
  </si>
  <si>
    <t>This column represents the monthly ratemaking depreciation reserve balances for the base &amp; true-up periods. These depreciation reserve balances reflect the amounts shifted between</t>
  </si>
  <si>
    <t>functions (Transmission to Distribution, Transmission to Generation, Distribution to Transmission, etc.) as required by FERC Order 888: Seven-Element Adjustment Factor.</t>
  </si>
  <si>
    <t xml:space="preserve">DERIVATION OF TRANSMISSION RELATED </t>
  </si>
  <si>
    <t>Account 108</t>
  </si>
  <si>
    <t>Reserves Reclass</t>
  </si>
  <si>
    <t>as Steam Prod.</t>
  </si>
  <si>
    <t>as Other Prod.</t>
  </si>
  <si>
    <t>as Nuclear</t>
  </si>
  <si>
    <t>These represent plant transfers to comply with FERC Order No. 888 and reflect the adjusted plant accumulated depreciation and amortization balances.</t>
  </si>
  <si>
    <t>Intangible Reserve</t>
  </si>
  <si>
    <t>General Reserve</t>
  </si>
  <si>
    <t>2018 Form 1; Page 356.1; Accts 303 to 398</t>
  </si>
  <si>
    <t>Total Common Reserves to Electric Per Book</t>
  </si>
  <si>
    <t>2019 Form 1; Page 356.1; Accts 303 to 398</t>
  </si>
  <si>
    <t>DEPRECIATION RESERVE</t>
  </si>
  <si>
    <t>Total Incentive</t>
  </si>
  <si>
    <t>Statement AF</t>
  </si>
  <si>
    <t>Deferred Credits</t>
  </si>
  <si>
    <t>FERC Account 190</t>
  </si>
  <si>
    <t>450.1; Sch. Pg. 234; 2; b and c</t>
  </si>
  <si>
    <t>AF-1 and AF-2; Line 7; Col. d</t>
  </si>
  <si>
    <t>FERC Account 282</t>
  </si>
  <si>
    <t>450.1; Sch. Pg. 274; 2; b and k</t>
  </si>
  <si>
    <t>AF-1 and AF-2; Line 14; Col. d</t>
  </si>
  <si>
    <t>FERC Account 283</t>
  </si>
  <si>
    <t>450.1; Sch. Pg. 276; 9; b and k</t>
  </si>
  <si>
    <t>AF-1 and AF-2; Line 22; Col. d</t>
  </si>
  <si>
    <r>
      <t xml:space="preserve">     Total Transmission Related ADIT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</si>
  <si>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ADIT</t>
  </si>
  <si>
    <t>AF-3; Line 1; Col. c</t>
  </si>
  <si>
    <t>Transmission Plant Abandoned ADIT</t>
  </si>
  <si>
    <t>AF-3; Line 3, Col. c</t>
  </si>
  <si>
    <t>Incentive Transmission Plant Abandoned Project Cost ADIT</t>
  </si>
  <si>
    <t>AF-3; Line 5; Col. c</t>
  </si>
  <si>
    <t>The allocated general and common accumulated deferred income taxes are included in the total transmission related accumulated deferred income taxes. See FERC Form 1; Page 450.1; Sch. Pg. 274;</t>
  </si>
  <si>
    <t>Line 2; Col. b and k.</t>
  </si>
  <si>
    <t xml:space="preserve">STATEMENT AF </t>
  </si>
  <si>
    <t>ACCUMULATED DEFERRED INCOME TAXES - ELECTRIC TRANSMISSION</t>
  </si>
  <si>
    <t>Base Period 12 Months Ending December 31, 2018</t>
  </si>
  <si>
    <t>(d) = [Sum (a) thru (c)]</t>
  </si>
  <si>
    <t xml:space="preserve">Remeasured </t>
  </si>
  <si>
    <t>Excess Reserve</t>
  </si>
  <si>
    <t>Amount</t>
  </si>
  <si>
    <t>Protected</t>
  </si>
  <si>
    <t>Unprotected</t>
  </si>
  <si>
    <t>Account 190</t>
  </si>
  <si>
    <t xml:space="preserve">   Compensation Related Items</t>
  </si>
  <si>
    <t>2019 Form 1; Page 450.1; Sch. Pg. 234; Line 2; Col. b</t>
  </si>
  <si>
    <t xml:space="preserve">   Post Retirement Benefits</t>
  </si>
  <si>
    <t xml:space="preserve">   Net Operating Loss</t>
  </si>
  <si>
    <t xml:space="preserve">     Total of Account 190</t>
  </si>
  <si>
    <t>Sum Lines 2 thru 6</t>
  </si>
  <si>
    <t>Account 282</t>
  </si>
  <si>
    <t xml:space="preserve">   Accumulated Depreciation Timing Differences</t>
  </si>
  <si>
    <t>2019 Form 1; Page 450.1; Sch. Pg. 274; Line 2; Col. b</t>
  </si>
  <si>
    <t xml:space="preserve">     Total of Account 282</t>
  </si>
  <si>
    <t>Sum Lines 10 thru 13</t>
  </si>
  <si>
    <t>Account 283</t>
  </si>
  <si>
    <t xml:space="preserve">   Ad Valorem Taxes</t>
  </si>
  <si>
    <t>2019 Form 1; Page 450.1; Sch. Pg. 276; Line 3; Col. b</t>
  </si>
  <si>
    <t xml:space="preserve">     Total of Account 283</t>
  </si>
  <si>
    <t>Sum Lines 17 thru 21</t>
  </si>
  <si>
    <t>Base Period 12 Months Ending December 31, 2019</t>
  </si>
  <si>
    <t>2019 Form 1; Page 450.1; Sch. Pg. 234; Line 2; Col. c</t>
  </si>
  <si>
    <t>2019 Form 1; Page 450.1; Sch. Pg. 274; Line 2; Col. k</t>
  </si>
  <si>
    <t>2019 Form 1; Page 450.1; Sch. Pg. 276; Line 3; Col. k</t>
  </si>
  <si>
    <t>DEFERRED CREDITS</t>
  </si>
  <si>
    <t>Not Applicable to 2019 Base Period</t>
  </si>
  <si>
    <t>Statement AG</t>
  </si>
  <si>
    <t>Specified Plant Account (Other than Plant in Service) and Deferred Debits</t>
  </si>
  <si>
    <r>
      <t xml:space="preserve">Transmission Plant Held for Future Use </t>
    </r>
    <r>
      <rPr>
        <b/>
        <vertAlign val="superscript"/>
        <sz val="12"/>
        <rFont val="Times New Roman"/>
        <family val="1"/>
      </rPr>
      <t>1</t>
    </r>
  </si>
  <si>
    <t>450.1; Sch. Pg. 214; 46; d</t>
  </si>
  <si>
    <t>AG-1; Line 18</t>
  </si>
  <si>
    <t>1</t>
  </si>
  <si>
    <t>The balances for Transmission Plant Held for Future Use are derived based on a 13-month average balance.</t>
  </si>
  <si>
    <t>STATEMENT AG</t>
  </si>
  <si>
    <t>SPECIFIED PLANT ACCOUNTS (OTHER THAN PLANT IN SERVICE)</t>
  </si>
  <si>
    <t>AND DEFERRED DEBITS</t>
  </si>
  <si>
    <t>BASE PERIOD / TRUE UP PERIOD - 12/31/2019</t>
  </si>
  <si>
    <t>Plant Held for</t>
  </si>
  <si>
    <t>Future Use</t>
  </si>
  <si>
    <t>13-Month Average</t>
  </si>
  <si>
    <t>Form 1; Page 450.1; Sch. Pg. 214; Line 46; Col. d</t>
  </si>
  <si>
    <t>(c) = (a)+(b)</t>
  </si>
  <si>
    <t>FERC</t>
  </si>
  <si>
    <t>CPUC</t>
  </si>
  <si>
    <t>Total Project</t>
  </si>
  <si>
    <t>Project</t>
  </si>
  <si>
    <t>($)</t>
  </si>
  <si>
    <t>Form 1; Page 214; Line 3; Col. d</t>
  </si>
  <si>
    <t>Sum Lines 1 thru 3</t>
  </si>
  <si>
    <t>Statement AH</t>
  </si>
  <si>
    <t>Operation and Maintenance Expenses</t>
  </si>
  <si>
    <t>Derivation of Transmission Operation and Maintenance Expense:</t>
  </si>
  <si>
    <t>Total Transmission O&amp;M Expense</t>
  </si>
  <si>
    <t>321;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</si>
  <si>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</si>
  <si>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</si>
  <si>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</si>
  <si>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</si>
  <si>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</si>
  <si>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</si>
  <si>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</si>
  <si>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</si>
  <si>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</si>
  <si>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45; Col. b</t>
  </si>
  <si>
    <t xml:space="preserve">   Other Transmission O&amp;M Exclusion Adjustments </t>
  </si>
  <si>
    <t>Negative of AH-1; Line 37; Col. b</t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</si>
  <si>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</si>
  <si>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</si>
  <si>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</si>
  <si>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</si>
  <si>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323; 197; b</t>
  </si>
  <si>
    <t>AH-2; Line 16; Col. a</t>
  </si>
  <si>
    <t>Adjustments to Per Book A&amp;G Expense:</t>
  </si>
  <si>
    <t xml:space="preserve">   Abandoned Projects</t>
  </si>
  <si>
    <t>Negative of AH-2; Line 37; Col. b</t>
  </si>
  <si>
    <t xml:space="preserve">   CPUC energy efficiency programs</t>
  </si>
  <si>
    <t>Negative of AH-2; Sum Lines 20, 21, 23, 24, 27, 30, 36, 39; Col. a or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</si>
  <si>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</si>
  <si>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AH-2; Line 31; Col. a</t>
  </si>
  <si>
    <t xml:space="preserve">   CPUC Intervenor Funding Expense - Distribution</t>
  </si>
  <si>
    <t>Negative of AH-2; Line 32; Col. a</t>
  </si>
  <si>
    <t xml:space="preserve">   CPUC reimbursement fees</t>
  </si>
  <si>
    <t>Negative of AH-2; Line 33; Col. a</t>
  </si>
  <si>
    <t xml:space="preserve">   Injuries &amp; Damages</t>
  </si>
  <si>
    <t>Negative of AH-2; Line 25; Col. a</t>
  </si>
  <si>
    <t xml:space="preserve">   General Advertising Expenses </t>
  </si>
  <si>
    <t>Negative of AH-2; Line 35; Col. b</t>
  </si>
  <si>
    <t xml:space="preserve">   Franchise Requirements</t>
  </si>
  <si>
    <t>Negative of AH-2; Line 29; Col. b</t>
  </si>
  <si>
    <t xml:space="preserve">   Hazardous substances - Hazardous Substance Cleanup Cost Account</t>
  </si>
  <si>
    <t>Negative of AH-2; Line 38; Col. a</t>
  </si>
  <si>
    <t xml:space="preserve">   Litigation expenses - Litigation Cost Memorandum Account (LCMA)</t>
  </si>
  <si>
    <t xml:space="preserve">Negative of AH-2; Sum Lines 22, 34; Col. a   </t>
  </si>
  <si>
    <t xml:space="preserve">   Other A&amp;G Exclusion Adjustments</t>
  </si>
  <si>
    <t xml:space="preserve">Negative of AH-2; Sum Lines 26, 28; Col. a </t>
  </si>
  <si>
    <t xml:space="preserve">     Total Adjusted A&amp;G Expenses Including Property Insurance</t>
  </si>
  <si>
    <t>Sum Lines 12 thru 24</t>
  </si>
  <si>
    <t>Less: Property Insurance (Due to different allocation factor)</t>
  </si>
  <si>
    <t>Negative of AH-2; Line 5; Col. c</t>
  </si>
  <si>
    <t>Total Adjusted A&amp;G Expenses Excluding Property Insurance</t>
  </si>
  <si>
    <t>Transmission Related Administrative &amp; General Expenses</t>
  </si>
  <si>
    <t>Property Insurance Allocated to Transmission, General, and Common Plant</t>
  </si>
  <si>
    <t>Negative of Line 26 x Line 50</t>
  </si>
  <si>
    <t xml:space="preserve">     Transmission Related A&amp;G Expense Including Property Insurance Expense</t>
  </si>
  <si>
    <t>Line 29 + Line 30</t>
  </si>
  <si>
    <t>Derivation of Transmission Plant Property Insurance Allocation Factor:</t>
  </si>
  <si>
    <t>Transmission Plant &amp; Incentive Transmission Plant</t>
  </si>
  <si>
    <t>Statement AD; Line 25</t>
  </si>
  <si>
    <t xml:space="preserve">     Total Transmission Related Investment in Plant</t>
  </si>
  <si>
    <t>Sum Lines 34 thru 37</t>
  </si>
  <si>
    <t>Line 34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</si>
  <si>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</si>
  <si>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</si>
  <si>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</si>
  <si>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</si>
  <si>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</si>
  <si>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</si>
  <si>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</si>
  <si>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</si>
  <si>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</si>
  <si>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</si>
  <si>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</si>
  <si>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</si>
  <si>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40 thru 47</t>
  </si>
  <si>
    <t>Transmission Property Insurance and Tax Allocation Factor</t>
  </si>
  <si>
    <t>Line 38 / Line 48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</si>
  <si>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</si>
  <si>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</si>
  <si>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Electric Transmission O&amp;M Expenses</t>
  </si>
  <si>
    <t xml:space="preserve"> 12 Months Ending December 31, 2019</t>
  </si>
  <si>
    <t>(c) = (a) - (b)</t>
  </si>
  <si>
    <t>Excluded</t>
  </si>
  <si>
    <t>Acct</t>
  </si>
  <si>
    <t>Per Books</t>
  </si>
  <si>
    <t>Expenses</t>
  </si>
  <si>
    <t>Adjusted</t>
  </si>
  <si>
    <t>Electric Transmission Operation</t>
  </si>
  <si>
    <t>Operation Supervision and Engineering</t>
  </si>
  <si>
    <t>Form 1; Page 321; Line 83</t>
  </si>
  <si>
    <t>Load Dispatch - Reliability</t>
  </si>
  <si>
    <t>Form 1; Page 321; Line 85</t>
  </si>
  <si>
    <t>Load Dispatch - Monitor and Operate Transmission System</t>
  </si>
  <si>
    <t>Form 1; Page 321; Line 86</t>
  </si>
  <si>
    <t>Load Dispatch - Transmission Service and Scheduling</t>
  </si>
  <si>
    <t>Form 1; Page 321; Line 87</t>
  </si>
  <si>
    <t xml:space="preserve">Scheduling, System Control and Dispatch Services </t>
  </si>
  <si>
    <t>Form 1; Page 321; Line 88</t>
  </si>
  <si>
    <t>Reliability, Planning and Standards Development</t>
  </si>
  <si>
    <t>Form 1; Page 321; Line 89</t>
  </si>
  <si>
    <t>Transmission Service Studies</t>
  </si>
  <si>
    <t>Form 1; Page 321; Line 90</t>
  </si>
  <si>
    <t>Generation Interconnection Studies</t>
  </si>
  <si>
    <t>Form 1; Page 321; Line 91</t>
  </si>
  <si>
    <t xml:space="preserve">Reliability, Planning and Standards Development Services </t>
  </si>
  <si>
    <t>Form 1; Page 321; Line 92</t>
  </si>
  <si>
    <t>Station Expenses</t>
  </si>
  <si>
    <t>Form 1; Page 321;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</si>
  <si>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</si>
  <si>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321; Line 94</t>
  </si>
  <si>
    <t>Underground Line Expenses</t>
  </si>
  <si>
    <t>Form 1; Page 321; Line 95</t>
  </si>
  <si>
    <t>Transmission of Electricity by Others</t>
  </si>
  <si>
    <t>Form 1; Page 321; Line 96</t>
  </si>
  <si>
    <t>Misc. Transmission Expenses</t>
  </si>
  <si>
    <t>Form 1; Page 321; Line 97</t>
  </si>
  <si>
    <t>Rents</t>
  </si>
  <si>
    <t>Form 1; Page 321; Line 98</t>
  </si>
  <si>
    <t xml:space="preserve">     Total Electric Transmission Operation </t>
  </si>
  <si>
    <t>Electric Transmission Maintenance</t>
  </si>
  <si>
    <t>Maintenance Supervision and Engineering</t>
  </si>
  <si>
    <t>Form 1; Page 321; Line 101</t>
  </si>
  <si>
    <t>Maintenance of Structures</t>
  </si>
  <si>
    <t>Form 1; Page 321; Line 102</t>
  </si>
  <si>
    <t>Maintenance of Computer Hardware</t>
  </si>
  <si>
    <t>Form 1; Page 321; Line 103</t>
  </si>
  <si>
    <t>Maintenance of Computer Software</t>
  </si>
  <si>
    <t>Form 1; Page 321; Line 104</t>
  </si>
  <si>
    <t>Maintenance of Communication Equipment</t>
  </si>
  <si>
    <t>Form 1; Page 321; Line 105</t>
  </si>
  <si>
    <t>Maintenance of Misc. Regional Transmission Plant</t>
  </si>
  <si>
    <t>Form 1; Page 321; Line 106</t>
  </si>
  <si>
    <t>Maintenance of Station Equipment</t>
  </si>
  <si>
    <t>Form 1; Page 321; Line 107</t>
  </si>
  <si>
    <t>Maintenance of Overhead Lines</t>
  </si>
  <si>
    <t>Form 1; Page 321; Line 108</t>
  </si>
  <si>
    <t>Maintenance of Underground Lines</t>
  </si>
  <si>
    <t>Form 1; Page 321; Line 109</t>
  </si>
  <si>
    <t>Maintenance of Misc. Transmission Plant</t>
  </si>
  <si>
    <t>Form 1; Page 321;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</si>
  <si>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</si>
  <si>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</si>
  <si>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</si>
  <si>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</si>
  <si>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</si>
  <si>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</si>
  <si>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</si>
  <si>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</si>
  <si>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</si>
  <si>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</si>
  <si>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</si>
  <si>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</si>
  <si>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</si>
  <si>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</si>
  <si>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</si>
  <si>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t>Total Excluded Expenses</t>
  </si>
  <si>
    <t>Administrative &amp; General Expenses</t>
  </si>
  <si>
    <t>Administrative &amp; General</t>
  </si>
  <si>
    <t>A&amp;G Salaries</t>
  </si>
  <si>
    <t>Form 1; Page 323; Line 181</t>
  </si>
  <si>
    <t>Office Supplies &amp; Expenses</t>
  </si>
  <si>
    <t>Form 1; Page 323; Line 182</t>
  </si>
  <si>
    <t>Less: Administrative Expenses Transferred-Credit</t>
  </si>
  <si>
    <t>Form 1; Page 323; Line 183</t>
  </si>
  <si>
    <t>Outside Services Employed</t>
  </si>
  <si>
    <t>Form 1; Page 323; Line 184</t>
  </si>
  <si>
    <t>Property Insurance</t>
  </si>
  <si>
    <t>Form 1; Page 323; Line 185</t>
  </si>
  <si>
    <t>Injuries &amp; Damages</t>
  </si>
  <si>
    <t>Form 1; Page 323; Line 186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</si>
  <si>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</si>
  <si>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>Form 1; Page 323; Line 187</t>
  </si>
  <si>
    <t xml:space="preserve">Franchise Requirements </t>
  </si>
  <si>
    <t>Form 1; Page 323; Line 188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</si>
  <si>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</si>
  <si>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Form 1; Page 323; Line 189</t>
  </si>
  <si>
    <t>Less: Duplicate Charges (Company Energy Use)</t>
  </si>
  <si>
    <t>Form 1; Page 323; Line 190</t>
  </si>
  <si>
    <t>General Advertising Expenses</t>
  </si>
  <si>
    <t>Form 1; Page 323; Line 191</t>
  </si>
  <si>
    <t>Miscellaneous General Expenses</t>
  </si>
  <si>
    <t>Form 1; Page 323; Line 192</t>
  </si>
  <si>
    <t>Form 1; Page 323; Line 193</t>
  </si>
  <si>
    <t>Maintenance of General Plant</t>
  </si>
  <si>
    <t>Form 1; Page 323; Line 196</t>
  </si>
  <si>
    <t>Total Administrative &amp; General Expenses</t>
  </si>
  <si>
    <t>Excluded Expenses:</t>
  </si>
  <si>
    <t>CPUC energy efficiency programs</t>
  </si>
  <si>
    <t>Litigation expenses (ERRA)</t>
  </si>
  <si>
    <t>Other A&amp;G Exclusion Adjustments</t>
  </si>
  <si>
    <t>CPUC Intervenor Funding Expense - Distribution</t>
  </si>
  <si>
    <t xml:space="preserve">CPUC reimbursement fees  </t>
  </si>
  <si>
    <t>Litigation expenses - Litigation Cost Memorandum Account (LCMA)</t>
  </si>
  <si>
    <t xml:space="preserve">CPUC energy efficiency programs  </t>
  </si>
  <si>
    <t>Abandoned Projects</t>
  </si>
  <si>
    <t xml:space="preserve">Hazardous Substances-Hazardous Substance Cleanup Cost Account </t>
  </si>
  <si>
    <t>FERC Acct 926, Employee Pensions &amp; Benefits, does not include any PBOP costs for base period 2019.</t>
  </si>
  <si>
    <t>Statement AI</t>
  </si>
  <si>
    <t>Wages and Salaries</t>
  </si>
  <si>
    <t>Production Wages &amp; Salaries (Includes Steam &amp; Other Power Supply)</t>
  </si>
  <si>
    <t>354; 20; b</t>
  </si>
  <si>
    <t>Transmission Wages &amp; Salaries</t>
  </si>
  <si>
    <t>354; 21; b</t>
  </si>
  <si>
    <t>Distribution Wages &amp; Salaries</t>
  </si>
  <si>
    <t>354; 23; b</t>
  </si>
  <si>
    <t>Customer Accounts Wages &amp; Salaries</t>
  </si>
  <si>
    <t>354; 24; b</t>
  </si>
  <si>
    <t>Customer Services and Informational Wages &amp; Salaries</t>
  </si>
  <si>
    <t>354; 25; b</t>
  </si>
  <si>
    <t>Sales Wages &amp; Salaries</t>
  </si>
  <si>
    <t>354; 26; b</t>
  </si>
  <si>
    <t xml:space="preserve">     Total Operating &amp; Maintenance Wages &amp; Salaries Excl. A&amp;G</t>
  </si>
  <si>
    <t>Sum Lines 1 thru 11</t>
  </si>
  <si>
    <t>Line 3 /  Line 13</t>
  </si>
  <si>
    <t>Statement AJ</t>
  </si>
  <si>
    <t>Depreciation and Amortization Expense</t>
  </si>
  <si>
    <t>Transmission Plant Depreciation Expense</t>
  </si>
  <si>
    <t>AJ-1; Line 12</t>
  </si>
  <si>
    <t>Electric Miscellaneous Intangible Plant Amortization Expense</t>
  </si>
  <si>
    <t>336; 1; f</t>
  </si>
  <si>
    <t>AJ-2; Line 1</t>
  </si>
  <si>
    <t xml:space="preserve">General Plant Depreciation Expense </t>
  </si>
  <si>
    <t>336; 10; f</t>
  </si>
  <si>
    <t>AJ-3; Line 1</t>
  </si>
  <si>
    <t xml:space="preserve">Common Plant Depreciation Expense </t>
  </si>
  <si>
    <t>336; 11; f</t>
  </si>
  <si>
    <t>AJ-4; Line 3</t>
  </si>
  <si>
    <t>Transmission Related Electric Misc. Intangible Plant Amortization Expense</t>
  </si>
  <si>
    <t>Transmission Related General Plant Depreciation Expense</t>
  </si>
  <si>
    <t>Transmission Related Common Plant Depreciation Expense</t>
  </si>
  <si>
    <t xml:space="preserve">     Total Transmission, General, Common, and Electric Misc. Intangible Exp.</t>
  </si>
  <si>
    <t>AJ-5; Line 12</t>
  </si>
  <si>
    <r>
      <t>Incentive Transmission Plant Abandoned Project Cost Amortization Expense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</si>
  <si>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AJ-6; Line 1</t>
  </si>
  <si>
    <t>Transmission Plant Abandoned Project Cost Amortization Expense</t>
  </si>
  <si>
    <t>AJ-7; Line 1</t>
  </si>
  <si>
    <t>Net of Incentive Transmission Plant Depreciation Expense.</t>
  </si>
  <si>
    <t>STATEMENT AJ</t>
  </si>
  <si>
    <t>DEPRECIATION &amp; AMORTIZATION EXPENSE RELATED TO TRANSMISSION</t>
  </si>
  <si>
    <t>Expense</t>
  </si>
  <si>
    <t>Land and  Land Rights</t>
  </si>
  <si>
    <t>Structures and Improvements</t>
  </si>
  <si>
    <t>Overhead Conductors &amp; Devices</t>
  </si>
  <si>
    <t>Underground Conductors &amp; Devices</t>
  </si>
  <si>
    <t>Roads and Trails</t>
  </si>
  <si>
    <t>Total Depreciation and Amortization Expense</t>
  </si>
  <si>
    <t>AJ-1A; Line 22; Col. 1</t>
  </si>
  <si>
    <t>AJ-1A; Line 22; Col. 7</t>
  </si>
  <si>
    <t>This column represents the monthly ratemaking depreciation expense balances for the base &amp; true-up periods. These depreciation expense balances reflect the amounts shifted between</t>
  </si>
  <si>
    <t>DERIVATION OF RECLASSIFIED</t>
  </si>
  <si>
    <t>DEPRECIATION AND AMORTIZATION EXPENSE AND RECLASSIFICATION FACTOR</t>
  </si>
  <si>
    <t>`</t>
  </si>
  <si>
    <t>Net</t>
  </si>
  <si>
    <t>SWPL</t>
  </si>
  <si>
    <t>Total Trans</t>
  </si>
  <si>
    <t>Accounts 403-405</t>
  </si>
  <si>
    <t>Accounts 403,</t>
  </si>
  <si>
    <t>Expense Reclass</t>
  </si>
  <si>
    <t>403-405</t>
  </si>
  <si>
    <t>Adj.</t>
  </si>
  <si>
    <r>
      <t xml:space="preserve">Ratemaking </t>
    </r>
    <r>
      <rPr>
        <b/>
        <vertAlign val="superscript"/>
        <sz val="12"/>
        <rFont val="Times New Roman"/>
        <family val="1"/>
      </rPr>
      <t>2</t>
    </r>
  </si>
  <si>
    <r>
      <t xml:space="preserve">404 &amp; 405 </t>
    </r>
    <r>
      <rPr>
        <b/>
        <vertAlign val="superscript"/>
        <sz val="12"/>
        <rFont val="Times New Roman"/>
        <family val="1"/>
      </rPr>
      <t>1</t>
    </r>
  </si>
  <si>
    <t>to Generation</t>
  </si>
  <si>
    <t>to Distribution</t>
  </si>
  <si>
    <t>Sum 1:4</t>
  </si>
  <si>
    <r>
      <t xml:space="preserve">Expense </t>
    </r>
    <r>
      <rPr>
        <b/>
        <vertAlign val="superscript"/>
        <sz val="12"/>
        <rFont val="Times New Roman"/>
        <family val="1"/>
      </rPr>
      <t>3</t>
    </r>
  </si>
  <si>
    <t>SUM 5:6</t>
  </si>
  <si>
    <t>Valley Rainbow Ratemaking Adj.</t>
  </si>
  <si>
    <t>SWPL Ratemaking Adj. Amort.</t>
  </si>
  <si>
    <t>Land and Land Rights</t>
  </si>
  <si>
    <t>Sum Lines 10 thru 18</t>
  </si>
  <si>
    <t>Line 8 + Line 20</t>
  </si>
  <si>
    <t>These represent plant depreciation and amortization expense transfers to comply with FERC Order No. 888 and reflect the adjusted Transmission plant depreciation and amortization expense.</t>
  </si>
  <si>
    <t>Per Books Total Transmission Depreciation Expense (Col. 1) can be found in the FERC Form 1; Page 336; Line 7; Col. f.</t>
  </si>
  <si>
    <t>Ratemaking Total Transmission Depreciation Expense (Col. 7) is the sum of Total Transmission Depreciation Expense plus the SWPL Adjustment referred to in Footnote 3 below.</t>
  </si>
  <si>
    <t>Total Transmission Depreciation Expense for Ratemaking (Col. 7) = (FERC Form 1; Page 450.1; Sch. Pg. 336; Line 12; Col. f; Transmission Total) + (FERC Form 1; Page 115; Line 9; Col. g)</t>
  </si>
  <si>
    <t xml:space="preserve">The $15,744 in expense on FERC Form 1; Page 115; Line 9; Col. g, represents the annual amortization expense of the capitalized difference between CPUC &amp; FERC's recognized in-service dates for the Southwest Powerlink. The </t>
  </si>
  <si>
    <t>difference is recorded in deferred debit FERC Acct 186 and the amortization of the difference is included in Acct 406. The amortization is considered a ratemaking adjustment with the annual expense continuing over the 30 year</t>
  </si>
  <si>
    <t>amortization life of the line, ending in 2023.</t>
  </si>
  <si>
    <t>Statement AJ - Workpapers</t>
  </si>
  <si>
    <t>TO5 - Annual Transmission Plant Depreciation Rates</t>
  </si>
  <si>
    <t>Cycle 3, For 12 - Months Ending December 31, 2019</t>
  </si>
  <si>
    <t>For Use During the 12-Months Period from January 1 to December 31, 2019</t>
  </si>
  <si>
    <t>(c) = (a) + (b)</t>
  </si>
  <si>
    <t>Life</t>
  </si>
  <si>
    <t>Removal</t>
  </si>
  <si>
    <t>Rate</t>
  </si>
  <si>
    <t>E352.10</t>
  </si>
  <si>
    <t>E352.20</t>
  </si>
  <si>
    <t>E352.60</t>
  </si>
  <si>
    <t>SRPL</t>
  </si>
  <si>
    <t>E352 - Total</t>
  </si>
  <si>
    <t>Struct &amp; Improv</t>
  </si>
  <si>
    <t>E353.10</t>
  </si>
  <si>
    <t>E353.20</t>
  </si>
  <si>
    <t>E353.40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</si>
  <si>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</si>
  <si>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</si>
  <si>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</si>
  <si>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</si>
  <si>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</si>
  <si>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</si>
  <si>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</si>
  <si>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</si>
  <si>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</si>
  <si>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E355.10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</si>
  <si>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</si>
  <si>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</si>
  <si>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</si>
  <si>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</si>
  <si>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</si>
  <si>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</si>
  <si>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</si>
  <si>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</si>
  <si>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</si>
  <si>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</si>
  <si>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</si>
  <si>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</si>
  <si>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</si>
  <si>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</si>
  <si>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</si>
  <si>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</si>
  <si>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</si>
  <si>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</si>
  <si>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</si>
  <si>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</si>
  <si>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</si>
  <si>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</si>
  <si>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</si>
  <si>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Transmission plant depreciation rates were approved as part of the TO5 settlement.</t>
  </si>
  <si>
    <t xml:space="preserve">Workpapers will be included in each Annual Information Filing to show the effective annual composite </t>
  </si>
  <si>
    <t>rates for the base period as shown on line 33 pursuant to Term 53 in Appendix VIII.</t>
  </si>
  <si>
    <t>DEPRECIATION AND AMORTIZATION EXPENSE</t>
  </si>
  <si>
    <t>Intangible</t>
  </si>
  <si>
    <t>Form 1; Page 336; Line 1; Col. f</t>
  </si>
  <si>
    <t>TO5 - Annual Intangible Plant Authorized Amortization Period</t>
  </si>
  <si>
    <t xml:space="preserve"> Amortization </t>
  </si>
  <si>
    <t>Acct No</t>
  </si>
  <si>
    <t>DESCRIPTION</t>
  </si>
  <si>
    <t xml:space="preserve"> Period (Yrs)</t>
  </si>
  <si>
    <t>ELECTRIC DISTRIBUTION</t>
  </si>
  <si>
    <t>E303</t>
  </si>
  <si>
    <t>Electric Distribution Software</t>
  </si>
  <si>
    <t>5, 7, or 10 years</t>
  </si>
  <si>
    <t>E360</t>
  </si>
  <si>
    <t>Electric Distribution Easements (land rights)</t>
  </si>
  <si>
    <t>45 years</t>
  </si>
  <si>
    <t>ELECTRIC TRANSMISSION</t>
  </si>
  <si>
    <t>E350</t>
  </si>
  <si>
    <t>Electric Transmission Easements (land rights)</t>
  </si>
  <si>
    <t>100 years</t>
  </si>
  <si>
    <t>These periods may not be changed absent a section 205 or 206 filing.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</si>
  <si>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</si>
  <si>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</si>
  <si>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</si>
  <si>
    <t>General</t>
  </si>
  <si>
    <t>Form 1; Page 336; Line 10; Col. f</t>
  </si>
  <si>
    <t>TO5 - Annual General Plant Depreciation Rates</t>
  </si>
  <si>
    <t>2019 General Rates</t>
  </si>
  <si>
    <t>Rates based on 12/31/2018 Plant Balances</t>
  </si>
  <si>
    <t>E0139000</t>
  </si>
  <si>
    <t>Struct. and Improv.</t>
  </si>
  <si>
    <t>E0139210</t>
  </si>
  <si>
    <t>Transprtn Eq-Autos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</si>
  <si>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</si>
  <si>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</si>
  <si>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</si>
  <si>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</si>
  <si>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</si>
  <si>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</si>
  <si>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</si>
  <si>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</si>
  <si>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</si>
  <si>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</si>
  <si>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</si>
  <si>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</si>
  <si>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</si>
  <si>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</si>
  <si>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</si>
  <si>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</si>
  <si>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E0139770</t>
  </si>
  <si>
    <t>Telecommunications Equip</t>
  </si>
  <si>
    <t>E0139810</t>
  </si>
  <si>
    <t>Misc. Equip. - Other</t>
  </si>
  <si>
    <t>E0139820</t>
  </si>
  <si>
    <t>Misc. Equip. - EVSE</t>
  </si>
  <si>
    <t>The above General Plant depreciation rates are applicable to SDG&amp;E's base period recorded</t>
  </si>
  <si>
    <t xml:space="preserve">depreciation. </t>
  </si>
  <si>
    <t>These rates may not be changed absent a section 205 or 206 filing.</t>
  </si>
  <si>
    <t>Each year, SDG&amp;E will make a FERC filing to update non-transmission depreciation rates for Common</t>
  </si>
  <si>
    <t>Plant and Electric General Plant to reflect the impact of changes in plant balances and related depreciation</t>
  </si>
  <si>
    <t>rates for each base period.</t>
  </si>
  <si>
    <t>2019 Form 1; Page 356.2; Accts 303 to 398</t>
  </si>
  <si>
    <t>Total Common Expense to Electric Per Book</t>
  </si>
  <si>
    <t>(Line 1 x Line 2); Form 1; Page 336; Line 11; Col. f</t>
  </si>
  <si>
    <t>TO5 - Annual Common Plant Depreciation Rates</t>
  </si>
  <si>
    <t>2019 Common Rates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</si>
  <si>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</si>
  <si>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</si>
  <si>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</si>
  <si>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</si>
  <si>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</si>
  <si>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</si>
  <si>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C1839210</t>
  </si>
  <si>
    <t>Transportation Equip</t>
  </si>
  <si>
    <t>C1839220</t>
  </si>
  <si>
    <t>C1839230</t>
  </si>
  <si>
    <t>Transprtn Eq-Aviation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</si>
  <si>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</si>
  <si>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</si>
  <si>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</si>
  <si>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</si>
  <si>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</si>
  <si>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</si>
  <si>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</si>
  <si>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</si>
  <si>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</si>
  <si>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The above Common Plant depreciation rates are applicable to SDG&amp;E's base period recorded</t>
  </si>
  <si>
    <t>DEPRECIATION &amp; AMORTIZATION EXPENSE</t>
  </si>
  <si>
    <t>Per Ratemaking</t>
  </si>
  <si>
    <t>Total Incentive Transmission Plant Depreciation Exp.</t>
  </si>
  <si>
    <t>Sum Lines 1 thru 10</t>
  </si>
  <si>
    <t xml:space="preserve">INCENTIVE TRANSMISSION PLANT ABANDONED PROJECT COST </t>
  </si>
  <si>
    <t>Abandoned Project</t>
  </si>
  <si>
    <t xml:space="preserve">Cost </t>
  </si>
  <si>
    <t>Amortization Exp.</t>
  </si>
  <si>
    <t xml:space="preserve">TRANSMISSION PLANT ABANDONED PROJECT COST </t>
  </si>
  <si>
    <t>Statement AK</t>
  </si>
  <si>
    <t>Taxes Other Than Income Taxes</t>
  </si>
  <si>
    <r>
      <t xml:space="preserve">Total Property Taxes </t>
    </r>
    <r>
      <rPr>
        <b/>
        <vertAlign val="superscript"/>
        <sz val="12"/>
        <rFont val="Times New Roman"/>
        <family val="1"/>
      </rPr>
      <t>1</t>
    </r>
  </si>
  <si>
    <t>263; 2; i</t>
  </si>
  <si>
    <r>
      <t xml:space="preserve">Less: Other Taxes (Business license taxes) </t>
    </r>
    <r>
      <rPr>
        <b/>
        <vertAlign val="superscript"/>
        <sz val="12"/>
        <rFont val="Times New Roman"/>
        <family val="1"/>
      </rPr>
      <t>2</t>
    </r>
  </si>
  <si>
    <t>Net Property Taxes</t>
  </si>
  <si>
    <t>Line 1 + Line 3</t>
  </si>
  <si>
    <r>
      <t xml:space="preserve">Less: SONGS Property Taxes </t>
    </r>
    <r>
      <rPr>
        <vertAlign val="superscript"/>
        <sz val="12"/>
        <rFont val="Times New Roman"/>
        <family val="1"/>
      </rPr>
      <t>3</t>
    </r>
  </si>
  <si>
    <t>Total Property Taxes Expense</t>
  </si>
  <si>
    <t>Line 5 + Line 7</t>
  </si>
  <si>
    <t>Statement AH; Line 50</t>
  </si>
  <si>
    <t xml:space="preserve">     Transmission Related Property Taxes Expense</t>
  </si>
  <si>
    <t>Line 9 x Line 11</t>
  </si>
  <si>
    <r>
      <t xml:space="preserve">Total Payroll Taxes Expense </t>
    </r>
    <r>
      <rPr>
        <b/>
        <vertAlign val="superscript"/>
        <sz val="12"/>
        <rFont val="Times New Roman"/>
        <family val="1"/>
      </rPr>
      <t>4</t>
    </r>
  </si>
  <si>
    <t>263; 10, 18, 19, 20;  i</t>
  </si>
  <si>
    <t xml:space="preserve">     Transmission Related Payroll Taxes Expense</t>
  </si>
  <si>
    <t>Line 16 x Line 18</t>
  </si>
  <si>
    <t>Property tax expense excludes Citizens property taxes as shown in FERC Form 1; Page 450.1; Sch. Pg. 262; Line 2; Col. i.</t>
  </si>
  <si>
    <t>Business license taxes are no longer recorded in Total Property Taxes and are separately shown in FERC Form 1; Page 263; Line 4; Col. i.</t>
  </si>
  <si>
    <t>As of July 1, 2018, SDG&amp;E is no longer assessed property taxes on SONGS.</t>
  </si>
  <si>
    <t>Payroll tax expense excludes Citizens payroll taxes as shown in FERC Form 1; Page 450.1; Sch. Pg. 262; Line 18; Col. i.</t>
  </si>
  <si>
    <t>Statement AL</t>
  </si>
  <si>
    <t>Working Capital</t>
  </si>
  <si>
    <t>Working</t>
  </si>
  <si>
    <t>13-Months</t>
  </si>
  <si>
    <t>Cash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</si>
  <si>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</si>
  <si>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450.1; Sch. Pg. 227; 12; c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</si>
  <si>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</si>
  <si>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</si>
  <si>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</si>
  <si>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</si>
  <si>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</si>
  <si>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</si>
  <si>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450.1; Sch. Pg. 110; 57; c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</si>
  <si>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</si>
  <si>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</si>
  <si>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</si>
  <si>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</si>
  <si>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</si>
  <si>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</si>
  <si>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</si>
  <si>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</si>
  <si>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</si>
  <si>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</si>
  <si>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</si>
  <si>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</si>
  <si>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</si>
  <si>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</si>
  <si>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</si>
  <si>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</si>
  <si>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</si>
  <si>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</si>
  <si>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</si>
  <si>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2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</si>
  <si>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</si>
  <si>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</si>
  <si>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2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</si>
  <si>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</si>
  <si>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</si>
  <si>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</si>
  <si>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>STATEMENT AL</t>
  </si>
  <si>
    <t>WORKING CAPITAL</t>
  </si>
  <si>
    <t>ACCOUNT 154 PLANT MATERIALS AND OPERATING SUPPLIES</t>
  </si>
  <si>
    <t>ELECTRIC ALLOWABLE PER FERC FORMULA</t>
  </si>
  <si>
    <t>Electric Plant</t>
  </si>
  <si>
    <t>Materials</t>
  </si>
  <si>
    <t>&amp; Supplies</t>
  </si>
  <si>
    <t>Form 1; Page 450.1; Sch. Pg. 227; Line 12; Col. c</t>
  </si>
  <si>
    <t>ACCOUNT 165 PREPAYMENTS  -  ELECTRIC</t>
  </si>
  <si>
    <t>Prepayments</t>
  </si>
  <si>
    <r>
      <t>SDG&amp;E Records</t>
    </r>
    <r>
      <rPr>
        <b/>
        <vertAlign val="superscript"/>
        <sz val="12"/>
        <rFont val="Times New Roman"/>
        <family val="1"/>
      </rPr>
      <t>1</t>
    </r>
  </si>
  <si>
    <t xml:space="preserve">The 13-Month Avg. for prepayments included on FERC Form 1; Page 450.1; Sch. Pg. 110; Line 57; Col c. is incorrect.  </t>
  </si>
  <si>
    <t xml:space="preserve">During preparation of the TO5 Cycle 3 filing an error was identified in the allocation used to prepare the footnote.  </t>
  </si>
  <si>
    <t>The 13-Month Avg. included in TO5 Cycle 3 is the correct amount.   </t>
  </si>
  <si>
    <t>Statement AM</t>
  </si>
  <si>
    <t>Construction Work In Progress (CWIP)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</si>
  <si>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1</t>
    </r>
  </si>
  <si>
    <t>AM-1; Line 18</t>
  </si>
  <si>
    <t>The balance for Incentive Transmission Construction Work In Progress is derived based on a 13-month average balance. A line will be shown for</t>
  </si>
  <si>
    <t>each applicable project.</t>
  </si>
  <si>
    <t>STATEMENT AM</t>
  </si>
  <si>
    <t>INCENTIVE TRANSMISSION CONSTRUCTION WORK IN PROGRESS</t>
  </si>
  <si>
    <t>CWIP</t>
  </si>
  <si>
    <t>Statement AQ</t>
  </si>
  <si>
    <t>Federal Income Tax Deductions, Other Than Interest</t>
  </si>
  <si>
    <t xml:space="preserve">South Georgia Income Tax Adjustment </t>
  </si>
  <si>
    <t>450.1; Sch. Pg. 261; 17; b</t>
  </si>
  <si>
    <t xml:space="preserve">     Total Federal Income Tax Deductions Other Than Interest</t>
  </si>
  <si>
    <t>Line 1</t>
  </si>
  <si>
    <t>Statement AR</t>
  </si>
  <si>
    <t>Federal Tax Adjustments</t>
  </si>
  <si>
    <r>
      <t xml:space="preserve">Transmission Related Amortization of Investment Tax Credits </t>
    </r>
    <r>
      <rPr>
        <b/>
        <vertAlign val="superscript"/>
        <sz val="12"/>
        <rFont val="Times New Roman"/>
        <family val="1"/>
      </rPr>
      <t>1</t>
    </r>
  </si>
  <si>
    <t>450.1; Sch. Pg. 266; 8; f</t>
  </si>
  <si>
    <t>Transmission Related Amortization of Excess Deferred Tax Liabilities</t>
  </si>
  <si>
    <t xml:space="preserve">   FERC Account 190</t>
  </si>
  <si>
    <t>AR-1; Line 7; Col. c</t>
  </si>
  <si>
    <t xml:space="preserve">   FERC Account 282</t>
  </si>
  <si>
    <t>AR-1; Line 14; Col. c</t>
  </si>
  <si>
    <t xml:space="preserve">   FERC Account 283</t>
  </si>
  <si>
    <t>AR-1; Line 22; Col. c</t>
  </si>
  <si>
    <t>Total Transmission Related Amortization of Excess Deferred Tax Liabilities</t>
  </si>
  <si>
    <t>Sum Lines 4 thru 6</t>
  </si>
  <si>
    <t xml:space="preserve">     Total Federal Tax Adjustments</t>
  </si>
  <si>
    <t>Line 1 + Line 7</t>
  </si>
  <si>
    <t>Input value from FERC Form 1 should be entered as a negative.</t>
  </si>
  <si>
    <t>STATEMENT AR</t>
  </si>
  <si>
    <t>AMORTIZATION OF TRANSMISSION RELATED EXCESS DEFERRED TAX LIABILITIES</t>
  </si>
  <si>
    <t>(c) = [(a) + (b)]</t>
  </si>
  <si>
    <t>Form 1; Page 450.1; Sch. Pg 234; Line 2; Col c</t>
  </si>
  <si>
    <r>
      <t xml:space="preserve">   Net Operating Loss</t>
    </r>
    <r>
      <rPr>
        <vertAlign val="superscript"/>
        <sz val="12"/>
        <rFont val="Times New Roman"/>
        <family val="1"/>
      </rPr>
      <t>1</t>
    </r>
  </si>
  <si>
    <t>Form 1; Page 450.1; Sch. Pg 274; Line 2; Col k</t>
  </si>
  <si>
    <t>Form 1; Page 450.1; Sch. Pg 276; Line 3; Col k</t>
  </si>
  <si>
    <t xml:space="preserve">The amortization of the Net Operating Loss included on FERC Form 1; Page 450.1; Sch. Pg. 234; Line 2; Col c. of $1,292,000 is the total amount, including the portion attributable to </t>
  </si>
  <si>
    <t>Citizens of $63,000.  The amount included in TO5 Cycle 3 excludes Citizens' portion.</t>
  </si>
  <si>
    <t>Statement AU</t>
  </si>
  <si>
    <t>Revenue Credits</t>
  </si>
  <si>
    <r>
      <t xml:space="preserve">(451) Miscellaneous Service Revenues </t>
    </r>
    <r>
      <rPr>
        <b/>
        <vertAlign val="superscript"/>
        <sz val="12"/>
        <rFont val="Times New Roman"/>
        <family val="1"/>
      </rPr>
      <t>1</t>
    </r>
  </si>
  <si>
    <t>450.1; Sch. Pg. 300; 17; b</t>
  </si>
  <si>
    <t>(453) Sales of Water and Water Power</t>
  </si>
  <si>
    <t>300; 18; b</t>
  </si>
  <si>
    <t>(454) Rent from Electric Property</t>
  </si>
  <si>
    <t>450.1; Sch. Pg. 300; 19; b</t>
  </si>
  <si>
    <t>AU-1; Page 2; Line 4; Col. m</t>
  </si>
  <si>
    <t>(455) Interdepartmental Rents</t>
  </si>
  <si>
    <t>300; 20; b</t>
  </si>
  <si>
    <t>(456) Other Electric Revenues</t>
  </si>
  <si>
    <t>450.1; Sch. Pg. 300; 21; b</t>
  </si>
  <si>
    <t>AU-1; Page 2; Line 18; Col. m</t>
  </si>
  <si>
    <t>Electric Transmission Revenues from Citizens</t>
  </si>
  <si>
    <t>AU-1; Page 2; Line 23; Col. m</t>
  </si>
  <si>
    <t xml:space="preserve">     Transmission Related Revenue Credits</t>
  </si>
  <si>
    <t>(411.6 &amp; 411.7) Gain or Loss From Sale of Plant Held for Future Use</t>
  </si>
  <si>
    <t>FERC Accounts 411.6 and 411.7</t>
  </si>
  <si>
    <t>Confirmed the amounts reported for Acct 451 on FERC Form 1; Page 450.1; Sch. Pg. 300; Line 17; Col. b are not Transmission-related with an exception for</t>
  </si>
  <si>
    <t>Franchise Fees. Part of the Franchise Fees reported are Transmission-related, however, they are excluded in Statement AU because they are collected as a part of the</t>
  </si>
  <si>
    <t>BTRR in the BK Cost Statements.</t>
  </si>
  <si>
    <t>12 Months Ending December 31, 2019</t>
  </si>
  <si>
    <t>SAP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</si>
  <si>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</si>
  <si>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</si>
  <si>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</si>
  <si>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</si>
  <si>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</si>
  <si>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</si>
  <si>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</si>
  <si>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</si>
  <si>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</si>
  <si>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</si>
  <si>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Account #</t>
  </si>
  <si>
    <t>SAP Account Description</t>
  </si>
  <si>
    <t>Feb-19</t>
  </si>
  <si>
    <t>Mar-19</t>
  </si>
  <si>
    <t>Apr-19</t>
  </si>
  <si>
    <t>May-19</t>
  </si>
  <si>
    <t>Jun-19</t>
  </si>
  <si>
    <t>Jul-19</t>
  </si>
  <si>
    <t>No</t>
  </si>
  <si>
    <t>Aug-19</t>
  </si>
  <si>
    <t>Sep-19</t>
  </si>
  <si>
    <t>Oct-19</t>
  </si>
  <si>
    <t>Nov-19</t>
  </si>
  <si>
    <t>4371049</t>
  </si>
  <si>
    <t>4371050</t>
  </si>
  <si>
    <t>Rent - Electric Property</t>
  </si>
  <si>
    <r>
      <t xml:space="preserve">Total Rent from Electric Property </t>
    </r>
    <r>
      <rPr>
        <b/>
        <vertAlign val="superscript"/>
        <sz val="12"/>
        <rFont val="Times New Roman"/>
        <family val="1"/>
      </rPr>
      <t>1</t>
    </r>
  </si>
  <si>
    <t>4371016</t>
  </si>
  <si>
    <t>Generation Interconnection</t>
  </si>
  <si>
    <t>4371040</t>
  </si>
  <si>
    <t xml:space="preserve">Revenue Enhancement </t>
  </si>
  <si>
    <t>4371055</t>
  </si>
  <si>
    <t>Shared Asset Revenue</t>
  </si>
  <si>
    <t>4371058</t>
  </si>
  <si>
    <t>Elec Trans Joint Pole Activity</t>
  </si>
  <si>
    <t>4371061</t>
  </si>
  <si>
    <t>Excess Microwave Capacity - Elec Trans</t>
  </si>
  <si>
    <t>4371065</t>
  </si>
  <si>
    <t>Trans Revenue Trsfr to Gen</t>
  </si>
  <si>
    <t>4371067</t>
  </si>
  <si>
    <t>Trans Revenue Trsfr to Dist</t>
  </si>
  <si>
    <t>4371070</t>
  </si>
  <si>
    <t>Trans Revenue Trsfr from Dist</t>
  </si>
  <si>
    <t>4371076</t>
  </si>
  <si>
    <t>Environmental Lab - Elec Tran</t>
  </si>
  <si>
    <t>4371082</t>
  </si>
  <si>
    <t>Other Elec Rev-SDGE Gen</t>
  </si>
  <si>
    <t>4371806</t>
  </si>
  <si>
    <t>Elec-Trans Fees/Rev</t>
  </si>
  <si>
    <r>
      <t xml:space="preserve">Total Other Electric Revenues </t>
    </r>
    <r>
      <rPr>
        <b/>
        <vertAlign val="superscript"/>
        <sz val="12"/>
        <rFont val="Times New Roman"/>
        <family val="1"/>
      </rPr>
      <t>2</t>
    </r>
  </si>
  <si>
    <t>Various</t>
  </si>
  <si>
    <r>
      <t xml:space="preserve">Citizens Border-East Line </t>
    </r>
    <r>
      <rPr>
        <b/>
        <vertAlign val="superscript"/>
        <sz val="12"/>
        <rFont val="Times New Roman"/>
        <family val="1"/>
      </rPr>
      <t>3</t>
    </r>
  </si>
  <si>
    <r>
      <t xml:space="preserve">Citizens Sycamore-Penasquitos Line </t>
    </r>
    <r>
      <rPr>
        <b/>
        <vertAlign val="superscript"/>
        <sz val="12"/>
        <rFont val="Times New Roman"/>
        <family val="1"/>
      </rPr>
      <t>3</t>
    </r>
  </si>
  <si>
    <t>Total Miscellaneous Revenue</t>
  </si>
  <si>
    <t>The total Rent from Electric Property in FERC Form 1; Page 300; Line 19; Col. b includes both Distribution and Transmission rents. The Total Transmission-related Rents from Electric</t>
  </si>
  <si>
    <t>Property is reflected in Col. (m) of this schedule and ties to the footnotes on FERC Form 1; Page 450.1; Sch. Pg. 300; Line 19; Col. b.</t>
  </si>
  <si>
    <t>The total Other Electric Revenues in FERC Form 1; Page 300; Line 21; Col. b includes other revenues for both Distribution and Transmission. The Total Transmission-related piece of Other</t>
  </si>
  <si>
    <t>Revenues is reflected in Col. (m) of this schedule and ties to the footnotes on FERC Form 1; Page 450.1; Sch. Pg. 300; Line 21; Col. b.</t>
  </si>
  <si>
    <t>The Electric Transmission Revenue for Citizens in this statement is to provide ratepayers a credit for Citizens' share of Transmission-related Common and General Plant, Transmission-related</t>
  </si>
  <si>
    <t>Working Capital Revenue, and Franchise Fees.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</si>
  <si>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</si>
  <si>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</si>
  <si>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</si>
  <si>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</si>
  <si>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</si>
  <si>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</si>
  <si>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</si>
  <si>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</si>
  <si>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</si>
  <si>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</si>
  <si>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</si>
  <si>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</si>
  <si>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</si>
  <si>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</si>
  <si>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</si>
  <si>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</si>
  <si>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</si>
  <si>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</si>
  <si>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</si>
  <si>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</si>
  <si>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</si>
  <si>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</si>
  <si>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</si>
  <si>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</si>
  <si>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</si>
  <si>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</si>
  <si>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</si>
  <si>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</si>
  <si>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</si>
  <si>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</si>
  <si>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</si>
  <si>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</si>
  <si>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</si>
  <si>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</si>
  <si>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</si>
  <si>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</si>
  <si>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</si>
  <si>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</si>
  <si>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</si>
  <si>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</si>
  <si>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</si>
  <si>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</si>
  <si>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</si>
  <si>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</si>
  <si>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</si>
  <si>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</si>
  <si>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</si>
  <si>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</si>
  <si>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</si>
  <si>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</si>
  <si>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</si>
  <si>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</si>
  <si>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</si>
  <si>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</si>
  <si>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</si>
  <si>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</si>
  <si>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</si>
  <si>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</si>
  <si>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</si>
  <si>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</si>
  <si>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</si>
  <si>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</si>
  <si>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</si>
  <si>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</si>
  <si>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</si>
  <si>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</si>
  <si>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</si>
  <si>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</si>
  <si>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</si>
  <si>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</si>
  <si>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</si>
  <si>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</si>
  <si>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</si>
  <si>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</si>
  <si>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</si>
  <si>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</si>
  <si>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</si>
  <si>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</si>
  <si>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</si>
  <si>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</si>
  <si>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</si>
  <si>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</si>
  <si>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</si>
  <si>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</si>
  <si>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</si>
  <si>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</si>
  <si>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</si>
  <si>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</si>
  <si>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</si>
  <si>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</si>
  <si>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</si>
  <si>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</si>
  <si>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</si>
  <si>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</si>
  <si>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</si>
  <si>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</si>
  <si>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</si>
  <si>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</si>
  <si>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</si>
  <si>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</si>
  <si>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</si>
  <si>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</si>
  <si>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</si>
  <si>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</si>
  <si>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</si>
  <si>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</si>
  <si>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</si>
  <si>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</si>
  <si>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</si>
  <si>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</si>
  <si>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</si>
  <si>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</si>
  <si>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</si>
  <si>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</si>
  <si>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</si>
  <si>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</si>
  <si>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</si>
  <si>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</si>
  <si>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</si>
  <si>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</si>
  <si>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</si>
  <si>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</si>
  <si>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</si>
  <si>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</si>
  <si>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</si>
  <si>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</si>
  <si>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</si>
  <si>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</si>
  <si>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</si>
  <si>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</si>
  <si>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</si>
  <si>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</si>
  <si>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</si>
  <si>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</si>
  <si>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</si>
  <si>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</si>
  <si>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</si>
  <si>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</si>
  <si>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</si>
  <si>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</si>
  <si>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</si>
  <si>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</si>
  <si>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</si>
  <si>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</si>
  <si>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</si>
  <si>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</si>
  <si>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</si>
  <si>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</si>
  <si>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</si>
  <si>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</si>
  <si>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</si>
  <si>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</si>
  <si>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</si>
  <si>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</si>
  <si>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</si>
  <si>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San Diego Gas &amp; Electric Company</t>
  </si>
  <si>
    <t>Non-Incentive Equity AFUDC Component of Transmission Depreciation Expense</t>
  </si>
  <si>
    <t>For Completed Transmission Capital Projects from 2001 Through 2019</t>
  </si>
  <si>
    <t>Applicable to the 2019 TO5-Cycle 3 Base Period &amp; True-Up Period</t>
  </si>
  <si>
    <t>Non-Incentive Equity AFUDC</t>
  </si>
  <si>
    <t>Component of Transmission</t>
  </si>
  <si>
    <r>
      <t xml:space="preserve">Vintages of Plant </t>
    </r>
    <r>
      <rPr>
        <b/>
        <vertAlign val="superscript"/>
        <sz val="12"/>
        <rFont val="Times New Roman"/>
        <family val="1"/>
      </rPr>
      <t>1</t>
    </r>
  </si>
  <si>
    <t>Depn Exp.</t>
  </si>
  <si>
    <t>Citizens Sunrise Adjustment (see w/p AV-1B)</t>
  </si>
  <si>
    <t>Citizens SX-PQ Adjustment (see w/p AV-1B)</t>
  </si>
  <si>
    <t>AFUDC Equity Depreciation Expense - Net of AFUDC Equity Depreciation Expense on Assets Leased to Citizens Sunrise and Citizens SX-PQ</t>
  </si>
  <si>
    <t xml:space="preserve">Reflects the years that were taken into consideration to develop the table. The table </t>
  </si>
  <si>
    <t>begins in 2001 because all the data needed was not available until 2001 in SAP</t>
  </si>
  <si>
    <t>(SDG&amp;E's general accounting system).</t>
  </si>
  <si>
    <t>TO5-Cycle 3 Annual Transmission Formula Filing</t>
  </si>
  <si>
    <t>Citizens' Calculation of Equity AFUDC Component of Transmission Depreciation Expenses</t>
  </si>
  <si>
    <t xml:space="preserve">AFUDC embedded in the Lease Payment on the Border-East Line </t>
  </si>
  <si>
    <r>
      <t xml:space="preserve">AFUDC Equity Percentage </t>
    </r>
    <r>
      <rPr>
        <sz val="12"/>
        <rFont val="Times New Roman"/>
        <family val="1"/>
      </rPr>
      <t>as of July 2012</t>
    </r>
  </si>
  <si>
    <t>AFUDC Equity Embedded in the Border-East Line</t>
  </si>
  <si>
    <t>Annual Depreciation Rate (30 year Lease)</t>
  </si>
  <si>
    <t>1 / 30 years</t>
  </si>
  <si>
    <t>Annual Book Depreciation on AFUDC Equity</t>
  </si>
  <si>
    <t>Line 5 x Line 7</t>
  </si>
  <si>
    <t xml:space="preserve">AFUDC embedded in the Lease Payment on the SX-PQ Line </t>
  </si>
  <si>
    <t>AFUDC Equity Percentage as of November 2018</t>
  </si>
  <si>
    <t>AFUDC Equity Embedded in the SX-PQ Line</t>
  </si>
  <si>
    <t>Line 19 x Line 21</t>
  </si>
  <si>
    <t xml:space="preserve">Miscellaneous Statement 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</si>
  <si>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</si>
  <si>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</si>
  <si>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</si>
  <si>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t>Misc.-1; Line 9; Col. c</t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</si>
  <si>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</si>
  <si>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None of the above items apply to SDG&amp;E's TO5 Cycle 3 filing. However, as one or more of these items apply, subject to FERC approval, the</t>
  </si>
  <si>
    <t>applicable data field will be filled.</t>
  </si>
  <si>
    <t>MISCELLANEOUS STATEMENT</t>
  </si>
  <si>
    <t>UNFUNDED RESERVES</t>
  </si>
  <si>
    <t>Injuries and Damages</t>
  </si>
  <si>
    <t>Misc.-1.1; Line 4</t>
  </si>
  <si>
    <t>Workers' Compensation</t>
  </si>
  <si>
    <t>Misc.-1.1; Line 9</t>
  </si>
  <si>
    <t>Supplemental Executive Retirement Plan (SERP)</t>
  </si>
  <si>
    <t>Misc.-1.1; Line 14</t>
  </si>
  <si>
    <t>Accrued Vacation</t>
  </si>
  <si>
    <t>Misc.-1.1; Line 19</t>
  </si>
  <si>
    <t xml:space="preserve">     Total Unfunded Reserves</t>
  </si>
  <si>
    <t>Sum Lines 1 thru 7</t>
  </si>
  <si>
    <r>
      <t xml:space="preserve">(a) </t>
    </r>
    <r>
      <rPr>
        <b/>
        <vertAlign val="superscript"/>
        <sz val="12"/>
        <rFont val="Times New Roman"/>
        <family val="1"/>
      </rPr>
      <t>1</t>
    </r>
  </si>
  <si>
    <t xml:space="preserve">   Injuries and Damages - Acct. 228</t>
  </si>
  <si>
    <t xml:space="preserve">   Allocation Factor</t>
  </si>
  <si>
    <t>Col. (b); AD-10; Line 6 x AI; Line 15</t>
  </si>
  <si>
    <t xml:space="preserve">     Total Injuries and Damages</t>
  </si>
  <si>
    <t>Line 2 x Line 3</t>
  </si>
  <si>
    <t xml:space="preserve">   Workers' Compensation - Acct. 228</t>
  </si>
  <si>
    <t xml:space="preserve">     Total Workers' Compensation</t>
  </si>
  <si>
    <t xml:space="preserve">   SERP - Acct. 228 / Acct. 242</t>
  </si>
  <si>
    <t xml:space="preserve">     Total SERP</t>
  </si>
  <si>
    <t>Line 12 x Line 13</t>
  </si>
  <si>
    <t xml:space="preserve">   Accrued Vacation - Acct. 232</t>
  </si>
  <si>
    <t xml:space="preserve">     Total Accrued Vacation</t>
  </si>
  <si>
    <r>
      <rPr>
        <b/>
        <vertAlign val="superscript"/>
        <sz val="12"/>
        <rFont val="Times New Roman"/>
        <family val="1"/>
      </rPr>
      <t>1</t>
    </r>
  </si>
  <si>
    <t>The Prior Year's Allocation Factor shown on lines 3, 8, 13 and 18 is derived as follows based on recorded data:</t>
  </si>
  <si>
    <t>a</t>
  </si>
  <si>
    <t>Electric Ratio</t>
  </si>
  <si>
    <t>FERC Form 1; Common Utility Plant and Expenses; Page 356.1</t>
  </si>
  <si>
    <t>b</t>
  </si>
  <si>
    <t>Statement AI; Line 15; TO5-Cycle 2</t>
  </si>
  <si>
    <t>c</t>
  </si>
  <si>
    <t>Line a x Line b</t>
  </si>
  <si>
    <t>FERC Order 864 Worksheet - Order 864-1</t>
  </si>
  <si>
    <t>(Excess)/Deficient Accumulated Deferred Income Taxes ("ADIT")</t>
  </si>
  <si>
    <t>Base Period &amp; True-Up Period Ending December 31, 2018</t>
  </si>
  <si>
    <t>Year: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</si>
  <si>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</si>
  <si>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</si>
  <si>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</si>
  <si>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</si>
  <si>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</si>
  <si>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</si>
  <si>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</si>
  <si>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</si>
  <si>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</si>
  <si>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</si>
  <si>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</si>
  <si>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</si>
  <si>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r>
      <rPr>
        <sz val="10"/>
        <color theme="1"/>
        <rFont val="Calibri"/>
        <family val="2"/>
      </rPr>
      <t>Ʃ</t>
    </r>
    <r>
      <rPr>
        <sz val="10"/>
        <color theme="1"/>
        <rFont val="Times New Roman"/>
        <family val="1"/>
      </rPr>
      <t xml:space="preserve"> Col. 3 - Col. 8</t>
    </r>
  </si>
  <si>
    <t>= Order 864-2 Col. 8</t>
  </si>
  <si>
    <t>= Col. 9 + Col. 10</t>
  </si>
  <si>
    <t>Line No.</t>
  </si>
  <si>
    <t>FERC Acct</t>
  </si>
  <si>
    <t>Beginning Deficient ADIT - Acct 182.3</t>
  </si>
  <si>
    <t>Beginning (Excess) ADIT - Acct 254</t>
  </si>
  <si>
    <t>Other Adjustments Acct 182.3</t>
  </si>
  <si>
    <t>Other Adjustments Acct 254</t>
  </si>
  <si>
    <t>ADIT Amortization Acct 410.1</t>
  </si>
  <si>
    <t>ADIT Amortization Acct 411.1</t>
  </si>
  <si>
    <t>Net (Excess)/ Deficient ADIT at Current Tax Rate</t>
  </si>
  <si>
    <t>Adjustment for New Tax Rate - Acct 182.3 / 254</t>
  </si>
  <si>
    <t>Ending Deficient ADIT - Acct 182.3</t>
  </si>
  <si>
    <t>Ending (Excess) ADIT - Acct 254</t>
  </si>
  <si>
    <t>Unprotected - Non-Property Related - (Note 1)</t>
  </si>
  <si>
    <t>Total Non-Property Related</t>
  </si>
  <si>
    <t>Sum Lines 2 thru 4</t>
  </si>
  <si>
    <t>Protected - Property Related - (Note 1)</t>
  </si>
  <si>
    <t>Sub-Total</t>
  </si>
  <si>
    <t>Sum Lines 9 thru 10</t>
  </si>
  <si>
    <t>Unprotected - Property Related - (Note 1)</t>
  </si>
  <si>
    <t xml:space="preserve">  AFUDC Debt</t>
  </si>
  <si>
    <t xml:space="preserve">  Repairs</t>
  </si>
  <si>
    <t xml:space="preserve">  Other</t>
  </si>
  <si>
    <t>Sum Lines 14 thru 16</t>
  </si>
  <si>
    <t>Cost of Removal - Book Accrual - (Note 1)</t>
  </si>
  <si>
    <t>Total Property Related</t>
  </si>
  <si>
    <t>Line 11 + Line 17 + Line 19</t>
  </si>
  <si>
    <t>Grand Total</t>
  </si>
  <si>
    <t>Line 6 + Line 21</t>
  </si>
  <si>
    <t>Notes:</t>
  </si>
  <si>
    <t>1) Amortized into rates under average rate assumption method (ARAM) over book life.</t>
  </si>
  <si>
    <t>FERC Order 864 Worksheet - Order 864-2</t>
  </si>
  <si>
    <t>New Tax Rate?</t>
  </si>
  <si>
    <t>New Rate ("NR"):</t>
  </si>
  <si>
    <t xml:space="preserve">New Tax Rate Adjustment Calculation </t>
  </si>
  <si>
    <t>= Col. 3 x (NR)</t>
  </si>
  <si>
    <t>= Col. 4 - Col. 5</t>
  </si>
  <si>
    <t>= Order 864-1 Col. 9</t>
  </si>
  <si>
    <t>= Col. 6 - Col. 7</t>
  </si>
  <si>
    <t>Accumulated Schedule M Adjustments</t>
  </si>
  <si>
    <t>Ending ADIT Balances</t>
  </si>
  <si>
    <t>ADIT Balance at New Tax Rate</t>
  </si>
  <si>
    <t>Net (Excess)/ Deficient ADIT at New Tax Rate</t>
  </si>
  <si>
    <t>Net (Excess)/ Deficient ADIT at Prior Tax Rate</t>
  </si>
  <si>
    <t>Adjustment for New Tax Rate</t>
  </si>
  <si>
    <t xml:space="preserve">Total Non-Property Related </t>
  </si>
  <si>
    <t xml:space="preserve">Total - Property Related </t>
  </si>
  <si>
    <t>Instructions:</t>
  </si>
  <si>
    <r>
      <t xml:space="preserve">1) Populate this Schedule with inputs </t>
    </r>
    <r>
      <rPr>
        <u val="singleAccounting"/>
        <sz val="10"/>
        <color theme="1"/>
        <rFont val="Times New Roman"/>
        <family val="1"/>
      </rPr>
      <t>only</t>
    </r>
    <r>
      <rPr>
        <sz val="10"/>
        <color theme="1"/>
        <rFont val="Times New Roman"/>
        <family val="1"/>
      </rPr>
      <t xml:space="preserve"> in the event of a change in the Tax Rate from the previous year.</t>
    </r>
  </si>
  <si>
    <t>2) If no change in Tax Rate, enter "No" at top of Schedule (New Tax Rate Yes/No)</t>
  </si>
  <si>
    <t>FERC Order 864 Worksheet - Order 864-3</t>
  </si>
  <si>
    <t>Base Period &amp; True-Up Period Ending December 31, 2019</t>
  </si>
  <si>
    <t>= Order 864-4 Col. 8</t>
  </si>
  <si>
    <t>FERC Order 864 Worksheet - Order 864-4</t>
  </si>
  <si>
    <t>New Tax Rate Adjustment Calculation</t>
  </si>
  <si>
    <t>= Order 864-3 Col. 9</t>
  </si>
  <si>
    <t>TO5-Cycle 3 True-Up Adjustment</t>
  </si>
  <si>
    <t>For 12-Month True-Up Period January 1, 2019 Through December 31, 2019</t>
  </si>
  <si>
    <r>
      <t xml:space="preserve">Total Prior Year Revenue Requirements Excluding FF&amp;U </t>
    </r>
    <r>
      <rPr>
        <b/>
        <vertAlign val="superscript"/>
        <sz val="12"/>
        <rFont val="Times New Roman"/>
        <family val="1"/>
      </rPr>
      <t>1</t>
    </r>
  </si>
  <si>
    <t>TO5 True-Up BK-1; Page 2; Line 39 and TO4 Statement BK-1; Page 1; Line 60</t>
  </si>
  <si>
    <t>Franchise Fees</t>
  </si>
  <si>
    <t>Line 1 x Franchise Fee Rate</t>
  </si>
  <si>
    <t>Uncollectible Expense</t>
  </si>
  <si>
    <t>Line 1 x Uncollectible Rate</t>
  </si>
  <si>
    <t>Total True-Up Cost of Service</t>
  </si>
  <si>
    <t>Calculations:</t>
  </si>
  <si>
    <t>= Line 4 / 12</t>
  </si>
  <si>
    <t>= Col. 4; Line 26 / 12</t>
  </si>
  <si>
    <t>= Sum Col. 3 thru Col. 5</t>
  </si>
  <si>
    <t>= Col. 2 - Col. 6</t>
  </si>
  <si>
    <t>See Footnote 6</t>
  </si>
  <si>
    <t>See Footnote 7</t>
  </si>
  <si>
    <t>Cumulative</t>
  </si>
  <si>
    <t>Monthly</t>
  </si>
  <si>
    <t>Overcollection (-) or</t>
  </si>
  <si>
    <t>Prior</t>
  </si>
  <si>
    <t>Adjusted Monthly</t>
  </si>
  <si>
    <t>Undercollection (+)</t>
  </si>
  <si>
    <t>True-Up</t>
  </si>
  <si>
    <t>Prior Other</t>
  </si>
  <si>
    <t>Interest</t>
  </si>
  <si>
    <t>in Revenue</t>
  </si>
  <si>
    <t>Year</t>
  </si>
  <si>
    <t>Cost of Service</t>
  </si>
  <si>
    <r>
      <t>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</si>
  <si>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</si>
  <si>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BTRR 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</si>
  <si>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Revenues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</si>
  <si>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</si>
  <si>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</si>
  <si>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</si>
  <si>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</si>
  <si>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</si>
  <si>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</si>
  <si>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</si>
  <si>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</si>
  <si>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</si>
  <si>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</si>
  <si>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</si>
  <si>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</si>
  <si>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</si>
  <si>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</si>
  <si>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</si>
  <si>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 xml:space="preserve">The Total Prior Year Revenue Requirements ("PYRR") is for the 12-months ending Dec 31 for the applicable cycle filing base period, including applicable rate suspensions, and represents the actual cost of service for true-up purposes. </t>
  </si>
  <si>
    <t>The true-up of 2019 includes a five-month rate suspension from Jan 1, 2019 to May 31, 2019 as ordered by the Commission. As a result, the true-up is prorated to reflect five months of PYRR using the TO4 formula and seven months using the TO5 formula.</t>
  </si>
  <si>
    <t>SDG&amp;E's recorded Retail Transmission revenues, excluding TACBAA and TRBAA, during the true-up period.</t>
  </si>
  <si>
    <t>Adjustment to back-out the prior year true-up adjustment that is included in the recorded monthly true-up revenues in Column 3.</t>
  </si>
  <si>
    <t xml:space="preserve">Adjustment to back-out Other BTRR Adjustments from a prior year BK-1; Page 7 and items agreed upon through settlement, which are included in the recorded monthly true-up revenues in Column 3. Such adjustments include, but are not limited to, error </t>
  </si>
  <si>
    <t>adjustments and out-of-cycle recovery or refunds ordered by the Commission for a previous year.</t>
  </si>
  <si>
    <t>Rates specified on the FERC website pursuant to Section 35.19a of the Commission regulation.</t>
  </si>
  <si>
    <t>Derived using the prior month balance in Column 11 plus the current month balance in Column 7.</t>
  </si>
  <si>
    <t>Interest is calculated using an average of beginning and ending balances: 1) in month 1, the average is 1/2 of balance in Column 7; and 2) in subsequent months is the average of prior month balance in Column 11 and the current month balance in Column 9.</t>
  </si>
  <si>
    <t>TO5-Cycle 3 Interest True-Up Adjustment</t>
  </si>
  <si>
    <t>See Footnote 2</t>
  </si>
  <si>
    <t>See Footnote 3</t>
  </si>
  <si>
    <t>See Footnote 4</t>
  </si>
  <si>
    <t>= Col. 4 + Col. 5</t>
  </si>
  <si>
    <t>Prior Cycle</t>
  </si>
  <si>
    <t>Cumulative Overcollection (-) or</t>
  </si>
  <si>
    <t>True Up</t>
  </si>
  <si>
    <t>Undercollection (+) in Revenue</t>
  </si>
  <si>
    <r>
      <t>Adjustment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</si>
  <si>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March</t>
  </si>
  <si>
    <t>April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</si>
  <si>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</si>
  <si>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</si>
  <si>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</si>
  <si>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</si>
  <si>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</si>
  <si>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</si>
  <si>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</si>
  <si>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Represents the true-up adjustment from the previous annual cycle filing. SDG&amp;E accrues interest until the amount is fully collected/refunded in rates.</t>
  </si>
  <si>
    <t>The Cumulative Overcollection / Undercollection is: 1) the beginning balance in Column 2 for January; and 2) the previous month balance in Column 6 for all subsequent months.</t>
  </si>
  <si>
    <t>Interest is calculated using an average of beginning and ending balances: 1) January uses the entire balance from Column 4; and 2) subsequent months use the average of the prior month balance in</t>
  </si>
  <si>
    <t>Column 6 and the current month balance from Column 4.</t>
  </si>
  <si>
    <t>= - (Col. 4 + Col. 6)</t>
  </si>
  <si>
    <t>= Col. 2 x Col. 3</t>
  </si>
  <si>
    <t>= Col. 3 - Col. 5</t>
  </si>
  <si>
    <t>Beginning</t>
  </si>
  <si>
    <t>Ending</t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</si>
  <si>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</si>
  <si>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Amortization</t>
  </si>
  <si>
    <t>Principal</t>
  </si>
  <si>
    <t>June</t>
  </si>
  <si>
    <t>True Up Adjustment</t>
  </si>
  <si>
    <t>Base Period True-Up Adjustment Calculation; Line 25; Col. 11</t>
  </si>
  <si>
    <t>Interest True Up Adjustment</t>
  </si>
  <si>
    <t>Interest True-Up Adjustment - Base Period; Line 19; Col. 5 + Interest True-Up Adjustment - Current Year; Line 19; Col. 6</t>
  </si>
  <si>
    <t>Rate is an average of the base period FERC Rates presented in the True-Up workpaper in Column 7 to derive a more accurate and consistent amortization amount (Column 4).</t>
  </si>
  <si>
    <t>The Beginning Balance  is: 1) the balance in Column 6; Line 18 from the Interest True-Up Base Period for January; and 2) the balance from previous month in Column 7 of this workpaper for all</t>
  </si>
  <si>
    <t>subsequent months.</t>
  </si>
  <si>
    <t>Amortization reduces the beginning balance to zero by the end of December and is derived as follows:</t>
  </si>
  <si>
    <t>Beginning Balance/{[(1+Rate)^12-1]/[Rate*(1+Rate)^12]}.</t>
  </si>
  <si>
    <t>TO5-Cycle 3 True-Up Adjustment Workpaper</t>
  </si>
  <si>
    <t>See Footnote 9</t>
  </si>
  <si>
    <t>See Footnote 10</t>
  </si>
  <si>
    <t>Adjustments to Normalize Monthly True-Up Revenues to Approximate Monthly True-Up Cost of Service</t>
  </si>
  <si>
    <t xml:space="preserve">ADIT </t>
  </si>
  <si>
    <t>Error Correction</t>
  </si>
  <si>
    <t>TCJA Adjustment</t>
  </si>
  <si>
    <t xml:space="preserve">Refund to Ratepayers for </t>
  </si>
  <si>
    <t xml:space="preserve">Recovery of </t>
  </si>
  <si>
    <r>
      <t>BTRR Adjustments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5</t>
    </r>
  </si>
  <si>
    <r>
      <t>ADIT Error Correction</t>
    </r>
    <r>
      <rPr>
        <b/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6</t>
    </r>
  </si>
  <si>
    <r>
      <t>Excess TCJA Credit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7</t>
    </r>
  </si>
  <si>
    <r>
      <t>Rate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8</t>
    </r>
  </si>
  <si>
    <t>Adjustment to back-out the prior year ADIT Error Correction adjustment included in recorded monthly true-up revenues in Column 3.</t>
  </si>
  <si>
    <t>Adjustment to back-out the prior year TCJA adjustment included in recorded monthly true-up revenues in Column 3.</t>
  </si>
  <si>
    <t xml:space="preserve">Refund to ratepayers for revenue collected in rates for ADIT Error Correction above the settled amount of $25.5M per the Offer of Settlement. </t>
  </si>
  <si>
    <t xml:space="preserve">Recovery of excess refund to ratepayers for TCJA-related credits included in rates for a 7-month period. The total over-collection for TCJA was returned to customers in the true-up of 2018 included in TO5 Cycle 2.  </t>
  </si>
  <si>
    <t>True-Up Stmt AV; Page 3; Line 31</t>
  </si>
  <si>
    <t>True-Up Stmt AV; Page 3; Line 64</t>
  </si>
  <si>
    <t>True-Up Stmt AV; Page 4; Line 31</t>
  </si>
  <si>
    <t>True-Up Stmt AV; Page 4; Line 64</t>
  </si>
  <si>
    <t>TO5 Stmt AF Proration; Line 13; Col. 8</t>
  </si>
  <si>
    <t>Statement AF - Proration</t>
  </si>
  <si>
    <t>Col. 5 / Tot. Days</t>
  </si>
  <si>
    <t>= Col. 2 * Col. 6</t>
  </si>
  <si>
    <t>Mthly Deferred</t>
  </si>
  <si>
    <t xml:space="preserve">Deferred </t>
  </si>
  <si>
    <t>Number of Days</t>
  </si>
  <si>
    <t>Prorata</t>
  </si>
  <si>
    <t xml:space="preserve">Monthly </t>
  </si>
  <si>
    <t>Annual Accumulated</t>
  </si>
  <si>
    <t>Future Test Period</t>
  </si>
  <si>
    <r>
      <t>Tax Amount</t>
    </r>
    <r>
      <rPr>
        <b/>
        <vertAlign val="superscript"/>
        <sz val="12"/>
        <rFont val="Times New Roman"/>
        <family val="1"/>
      </rPr>
      <t xml:space="preserve"> 1</t>
    </r>
  </si>
  <si>
    <r>
      <t>Tax Balance</t>
    </r>
    <r>
      <rPr>
        <b/>
        <vertAlign val="superscript"/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2</t>
    </r>
  </si>
  <si>
    <t>Days in Month</t>
  </si>
  <si>
    <t>Left in Period</t>
  </si>
  <si>
    <t>Percentages</t>
  </si>
  <si>
    <t>Prorata Amounts</t>
  </si>
  <si>
    <t>Prorata Calculation</t>
  </si>
  <si>
    <t>Beginning Balance (TO5 Stmt AF; Line 7; Col. a)</t>
  </si>
  <si>
    <t>Ending Balance (TO5 Stmt AF; Line 7; Col. b)</t>
  </si>
  <si>
    <t>The monthly deferred tax amounts are equal to the ending ADIT balance minus the beginning ADIT balance, divided by 12 months.</t>
  </si>
  <si>
    <t>January through December equals previous month balance plus amount in Column 2.</t>
  </si>
  <si>
    <t>TO5 True-Up BK-1; Page 3; Line 27</t>
  </si>
  <si>
    <t>TO5 True-Up BK-1; Page 3; Line 32</t>
  </si>
  <si>
    <t>TO4 Version of Statement BK-1</t>
  </si>
  <si>
    <r>
      <t xml:space="preserve">Amounts </t>
    </r>
    <r>
      <rPr>
        <b/>
        <vertAlign val="superscript"/>
        <sz val="12"/>
        <rFont val="Times New Roman"/>
        <family val="1"/>
      </rPr>
      <t>5</t>
    </r>
  </si>
  <si>
    <t>Valley Rainbow Project Cost Amortization Expense</t>
  </si>
  <si>
    <t>Shall be zero</t>
  </si>
  <si>
    <t>Sum Lines 8 thru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</si>
  <si>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</si>
  <si>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TO4 Statement AV; Page 2; Line 31</t>
  </si>
  <si>
    <t>Page 2; Line 26</t>
  </si>
  <si>
    <t>Return and Associated Income Taxes</t>
  </si>
  <si>
    <t>Line 22 x Line 23</t>
  </si>
  <si>
    <t>South Georgia Income Tax Adjustment</t>
  </si>
  <si>
    <t>Transmission Related Amortization of Investment Tax Credits</t>
  </si>
  <si>
    <t>Transmission Related Regulatory Debits</t>
  </si>
  <si>
    <t>Line 20 + (Sum Lines 24 thru 31)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</si>
  <si>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</si>
  <si>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</si>
  <si>
    <t>Not Applicable to 2018 Base Period</t>
  </si>
  <si>
    <t>Page 2; Line 31</t>
  </si>
  <si>
    <t>Incentive ROE Project Return and Associated Income Taxes</t>
  </si>
  <si>
    <t>Line 38 x Line 39</t>
  </si>
  <si>
    <t>Total Incentive ROE Project Transmission Revenue</t>
  </si>
  <si>
    <t>Line 36 + Line 40</t>
  </si>
  <si>
    <t>C. Incentive Transmission Plant Abandoned Project Revenue:</t>
  </si>
  <si>
    <t>Page 2; Line 36</t>
  </si>
  <si>
    <t>Incentive Transmission Plant Abandoned Project Return and Associated Income Taxes</t>
  </si>
  <si>
    <t>Line 47 x Line 48</t>
  </si>
  <si>
    <t>Total Incentive Transmission Plant Abandoned Project Revenue</t>
  </si>
  <si>
    <t>Line 45 + Line 49</t>
  </si>
  <si>
    <t>D. Incentive Transmission Construction Work In Progress (CWIP) Revenue: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</si>
  <si>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</si>
  <si>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Page 2; Line 38</t>
  </si>
  <si>
    <t>Incentive CWIP Return and Associated Income Taxes</t>
  </si>
  <si>
    <t>Line 54 x Line 55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</si>
  <si>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</si>
  <si>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42, 51, 56</t>
  </si>
  <si>
    <t>Line 33 + Line 58</t>
  </si>
  <si>
    <t>The incentive rate cost components for each ROE incentive project will be tracked and shown separately for each project and lines 36 through 42 will be repeated for each project</t>
  </si>
  <si>
    <t>As a result, the data on this page may carryover to the next page.</t>
  </si>
  <si>
    <t>Incentive Transmission CWIP shall be the CWIP for which SDG&amp;E is authorized to collect incentives under FERC Order No. 679 and will be tracked and shown for each project</t>
  </si>
  <si>
    <t>and lines 54 through 56 will be repeated for each project.</t>
  </si>
  <si>
    <t>The Incentive Cost of Capital Rate will be tracked and shown separately for each project. However, this will be entered as 0% in BK-1 when there's no incentive project to show.</t>
  </si>
  <si>
    <t>Page 3; Line 16</t>
  </si>
  <si>
    <t>Page 3; Line 17</t>
  </si>
  <si>
    <t>Page 3; Line 18</t>
  </si>
  <si>
    <t>Page 3; Line 19</t>
  </si>
  <si>
    <t>TO4 Statement AG; Line 1</t>
  </si>
  <si>
    <t>TO4 Stmt AF Proration; Line 13; Col. 8</t>
  </si>
  <si>
    <t>TO4 Statement AF; Line 11</t>
  </si>
  <si>
    <t>Total Transmission Rate Base</t>
  </si>
  <si>
    <t>Sum Lines 6, 11, 16, 22, 24</t>
  </si>
  <si>
    <t>Page 3; Line 25</t>
  </si>
  <si>
    <t>TO4 Statement AF; Line 9</t>
  </si>
  <si>
    <t>C. Incentive Transmission Plant Abandoned Project Rate Base:</t>
  </si>
  <si>
    <t>TO4 Statement AF; Line 13</t>
  </si>
  <si>
    <t>Line 34 + Line 35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</si>
  <si>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</si>
  <si>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The Incentive ROE Transmission Plant will be tracked and shown for each incentive project and lines 29 through 31 will be repeated for each project.</t>
  </si>
  <si>
    <t>Incentive CWIP projects will be tracked separately and line 38 will be shown for each project.</t>
  </si>
  <si>
    <r>
      <t>B. Incentive Project Transmission Plant:</t>
    </r>
    <r>
      <rPr>
        <b/>
        <vertAlign val="superscript"/>
        <sz val="12"/>
        <rFont val="Times New Roman"/>
        <family val="1"/>
      </rPr>
      <t xml:space="preserve"> 1</t>
    </r>
  </si>
  <si>
    <t>The Incentive ROE Transmission Plant and depreciation reserve will be tracked and shown for each incentive project and lines 23 through 25 will be repeated for each project.</t>
  </si>
  <si>
    <t>Beginning Balance (TO4 Stmt AF; Line 7; Col. a)</t>
  </si>
  <si>
    <t>Ending Balance (TO4 Stmt AF; Line 7; Col. b)</t>
  </si>
  <si>
    <t>TO4 Version of Statement AF</t>
  </si>
  <si>
    <t>TO4 AF-1 and TO4 AF-2; Line 7; Col. d</t>
  </si>
  <si>
    <r>
      <t xml:space="preserve">FERC Account 282 </t>
    </r>
    <r>
      <rPr>
        <b/>
        <vertAlign val="superscript"/>
        <sz val="12"/>
        <rFont val="Times New Roman"/>
        <family val="1"/>
      </rPr>
      <t>1</t>
    </r>
  </si>
  <si>
    <t>TO4 AF-1 and TO4 AF-2; Line 15; Col. d</t>
  </si>
  <si>
    <t>TO4 AF-1 and TO4 AF-2; Line 23; Col. d</t>
  </si>
  <si>
    <t xml:space="preserve">     Total Transmission Related ADIT</t>
  </si>
  <si>
    <t>TO4 AF-3; Line 1</t>
  </si>
  <si>
    <t>TO4 AF-3; Line 3</t>
  </si>
  <si>
    <t>TO4 AF-3; Line 5</t>
  </si>
  <si>
    <t xml:space="preserve">The allocated general and common accumulated deferred income taxes are included in the total transmission related accumulated deferred income taxes. See FERC Form 1; Page 450.1; Sch. Pg. 274; </t>
  </si>
  <si>
    <t>TO4 VERSION OF ACCUMULATED DEFERRED INCOME TAXES - ELECTRIC TRANSMISSION</t>
  </si>
  <si>
    <t xml:space="preserve">    Post Retirement Benefits</t>
  </si>
  <si>
    <t>2018 Form 1; Page 450.1; Sch. Pg. 234; Line 2; Col. b</t>
  </si>
  <si>
    <t>2018 Form 1; Page 450.1; Sch. Pg. 274; Line 2; Col. b</t>
  </si>
  <si>
    <t>Sum Lines 18 thru 22</t>
  </si>
  <si>
    <t>2018 Form 1; Page 450.1; Sch. Pg. 234; Line 2; Col. c</t>
  </si>
  <si>
    <t>2018 Form 1; Page 450.1; Sch. Pg. 274; Line 2; Col. k</t>
  </si>
  <si>
    <t>TO4 VERSION OF DEFERRED CREDITS</t>
  </si>
  <si>
    <t>TO4 Version of Specified Plant Account (Other than Plant in Service) and Deferred Debits</t>
  </si>
  <si>
    <t>TO4 AG-1; Line 18</t>
  </si>
  <si>
    <t>TO4 VERSION OF SPECIFIED PLANT ACCOUNTS (OTHER THAN PLANT IN SERVICE)</t>
  </si>
  <si>
    <t>TO4 Version of Statement AV</t>
  </si>
  <si>
    <t>LTD = Long Term Debt</t>
  </si>
  <si>
    <t>i = LTD interest</t>
  </si>
  <si>
    <t>Cost of Preferred Equity</t>
  </si>
  <si>
    <t>CS = Common Stock</t>
  </si>
  <si>
    <t>Return on Common Equity:</t>
  </si>
  <si>
    <t>Offer of Settlement in FERC Docket No. ER13-941-001</t>
  </si>
  <si>
    <t>Total Capital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</si>
  <si>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</si>
  <si>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Line 51 + Line 52; Col. d</t>
  </si>
  <si>
    <t>The Incentive Return on Common Equity will be tracked and shown separately for each project. As a result, lines 45 through 55 will be repeated for each project.</t>
  </si>
  <si>
    <t>SAN DIEGO GAS AND ELECTRIC COMPANY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</si>
  <si>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</si>
  <si>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</si>
  <si>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 xml:space="preserve">     B = Trans. Amount of Other Federal Tax Adjustments</t>
  </si>
  <si>
    <t>Negative of Statement AR; Line 1 + Line 7</t>
  </si>
  <si>
    <t>TO4 Statement BK-1; Page 2; Line 26</t>
  </si>
  <si>
    <t xml:space="preserve">     FT = Federal Income Tax Rate</t>
  </si>
  <si>
    <t xml:space="preserve">     ST = State Income Tax Rate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</si>
  <si>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</si>
  <si>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</si>
  <si>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 xml:space="preserve">     B = Trans. Related Amort. of ITC and Excess Deferred Tax Liab.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</si>
  <si>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2</t>
    </r>
  </si>
  <si>
    <t>TO4 Statement BK-1; Page 2; Line 31</t>
  </si>
  <si>
    <t>Page 2; Line 10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</si>
  <si>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</si>
  <si>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The Incentive Cost of Capital Rate Calculation will be tracked and shown separately for each project. As a result, lines 3 through 31 will be repeated for each project. However, this will be</t>
  </si>
  <si>
    <t>entered as 0% in BK-1 when there's no incentive project to show.</t>
  </si>
  <si>
    <t>This item does not apply to SDG&amp;E's TO5 Cycle 2 filing. However, as one or more of these items apply, subject to FERC approval, the applicable data field will be filled.</t>
  </si>
  <si>
    <t>SUMMARY OF HV - LV TRANSMISSION PLANT ALLOCATION STUDY</t>
  </si>
  <si>
    <t>TRANSMISSION PLANT BALANCE AS OF DECEMBER 31, 2019</t>
  </si>
  <si>
    <t xml:space="preserve">(a) = (b) + (c) </t>
  </si>
  <si>
    <t xml:space="preserve">(c) </t>
  </si>
  <si>
    <t>$'s in TRANSMISSION</t>
  </si>
  <si>
    <t>LOW VOLTAGE</t>
  </si>
  <si>
    <t>HIGH VOLTAGE</t>
  </si>
  <si>
    <t>Substation</t>
  </si>
  <si>
    <t>&lt; 200 kv</t>
  </si>
  <si>
    <t>&gt; 200 kv</t>
  </si>
  <si>
    <t>IMPERIAL VALLEY SUBSTATION 500&gt;230KV</t>
  </si>
  <si>
    <t>SUNCREST SUBSTATION 500&gt;230KV</t>
  </si>
  <si>
    <t>ECO SUBSTATION 500&gt;230KV</t>
  </si>
  <si>
    <t>SAN ONOFRE 230KV SUBSTATION</t>
  </si>
  <si>
    <t>MIGUEL 500/230/138/69KV SUBSTATION</t>
  </si>
  <si>
    <t>SYCAMORE CANYON 230/69KV SUBSTATION</t>
  </si>
  <si>
    <t>BAY BOULEVARD 230/69/12KV SUBSTATION</t>
  </si>
  <si>
    <t>ESCONDIDO 230/138/69/12KV SUBSTATION</t>
  </si>
  <si>
    <t>OLD TOWN 230KV SUBSTATION</t>
  </si>
  <si>
    <t>OLD TOWN 69/12/4KV SUBSTATION</t>
  </si>
  <si>
    <t>MISSION 230KV SUBSTATION</t>
  </si>
  <si>
    <t>MISSION 138/69/12KV SUBSTATION</t>
  </si>
  <si>
    <t>TALEGA 230/138KV SUBSTATION (230 PORTION ONLY)</t>
  </si>
  <si>
    <t>TALEGA 230/138 KV SUBSTATION</t>
  </si>
  <si>
    <t>PENASQUITOS 230KV SUBSTATION</t>
  </si>
  <si>
    <t>PENASQUITOS 138/69KV SUBSTATION</t>
  </si>
  <si>
    <t>ENCINA 230KV SUBSTATION</t>
  </si>
  <si>
    <t>ENCINA PP 138/12KV SUBSTATION</t>
  </si>
  <si>
    <t>NO GILA 500KV SUBSTATION</t>
  </si>
  <si>
    <t>PALO VERDE 500KV SUBSTATION</t>
  </si>
  <si>
    <t>SAN LUIS REY 230/69/12KV SUBSTATION</t>
  </si>
  <si>
    <t>PALOMAR ENERGY 230KV SWITCHYARD</t>
  </si>
  <si>
    <t>NV-MERCHANT 230 KV SWITCHYARD</t>
  </si>
  <si>
    <t>OCOTILLO 500KV SWITCHYARD</t>
  </si>
  <si>
    <t>PALA 230KV SUBSTATION</t>
  </si>
  <si>
    <t>PALA 69/12KV SUBSTATION</t>
  </si>
  <si>
    <t>OTAY MESA 230KV SWITCHYARD</t>
  </si>
  <si>
    <t>SILVERGATE 230/69KV SUBSTATION</t>
  </si>
  <si>
    <t>DESERT STAR ENERGY CENTER</t>
  </si>
  <si>
    <t>LV SUBSTATIONS</t>
  </si>
  <si>
    <t>TOTAL SUBSTATIONS</t>
  </si>
  <si>
    <r>
      <t xml:space="preserve">TRANSMISSION TOWERS and LAND </t>
    </r>
    <r>
      <rPr>
        <b/>
        <vertAlign val="superscript"/>
        <sz val="12"/>
        <rFont val="Times New Roman"/>
        <family val="1"/>
      </rPr>
      <t>2</t>
    </r>
  </si>
  <si>
    <t>NON-UNITIZED</t>
  </si>
  <si>
    <t>TOTAL TRANSMISSION PLANT</t>
  </si>
  <si>
    <t>PERCENTAGES</t>
  </si>
  <si>
    <t>Line 38; Col. b / Line 38; Col. a</t>
  </si>
  <si>
    <t>Line 38; Col. c / Line 38; Col. a</t>
  </si>
  <si>
    <t>Ties to Statement AD Workpapers; AD-6, Line 13; Ratemaking. That is, Line 38; Col. a shown above ties to the ratemaking plant in service.</t>
  </si>
  <si>
    <t xml:space="preserve">Transmission Towers &amp; Land consists of: 1) Directly assigned assets identifiable as high or low based on the voltage of the transmission line, 2) Towers and land assets that have </t>
  </si>
  <si>
    <t>both high and low facilities are allocated 2/3rd high and 1/3rd low, and 3) The remaining transmission assets not identifiable as high or low are all assigned to low voltage.</t>
  </si>
  <si>
    <t>Summary of HV/LV Splits for Forecast Plant Additions</t>
  </si>
  <si>
    <t>24-Month Forecast Period (January 1, 2020 - December 31, 2021)</t>
  </si>
  <si>
    <t>(f) = (d) + (e)</t>
  </si>
  <si>
    <t>Gross</t>
  </si>
  <si>
    <t>Unweighted</t>
  </si>
  <si>
    <t>HV</t>
  </si>
  <si>
    <t>LV</t>
  </si>
  <si>
    <t>Wtd-HV</t>
  </si>
  <si>
    <t>Wtd-LV</t>
  </si>
  <si>
    <t>Non-Incentive Projects:</t>
  </si>
  <si>
    <t>Forecast Period - Transmission Plant Additions</t>
  </si>
  <si>
    <t>See Footnote 1</t>
  </si>
  <si>
    <t>Forecast Period - Transmission Related General; Common; and Electric Misc. Intangible Plant</t>
  </si>
  <si>
    <t xml:space="preserve">     Sub-Total Non-Incentive Projects Forecast Plant Additions</t>
  </si>
  <si>
    <t>Incentive Projects:</t>
  </si>
  <si>
    <t xml:space="preserve">Forecast Period - Incentive Transmission Plant Additions 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</si>
  <si>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</si>
  <si>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</si>
  <si>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>See Footnote 5</t>
  </si>
  <si>
    <t xml:space="preserve">     Sub-Total Incentive Projects Forecast Plant Additions</t>
  </si>
  <si>
    <t>Sum Lines 8 thru 12</t>
  </si>
  <si>
    <t>Line 5 + Line 14</t>
  </si>
  <si>
    <t>HV = Line 16; Col. d / Line 16; Col. f</t>
  </si>
  <si>
    <t>HV/LV Ratio (Weighted Transmission Forecast Plant Additions)</t>
  </si>
  <si>
    <t>LV = Line 16; Col. e / Line 16; Col. f</t>
  </si>
  <si>
    <t>See Summary of Weighted Transmission Plant Additions Workpaper; Line 25.</t>
  </si>
  <si>
    <t>See Summary of Weighted Transmission Related Common, General and Electric Miscellaneous Intangible Plant Additions Workpaper; Line 25.</t>
  </si>
  <si>
    <t>See Summary of Weighted Incentive Transmission Plant Additions Workpaper; Line 25.</t>
  </si>
  <si>
    <t>See Summary of Weighted Incentive Transmission CWIP - A Workpaper; Line 25.</t>
  </si>
  <si>
    <t>See Summary of Weighted Incentive Transmission CWIP - B Workpaper; Line 25.</t>
  </si>
  <si>
    <t>Derivation of Weighted Plant Additions</t>
  </si>
  <si>
    <t>Summary of Weighted Transmission Plant Additions</t>
  </si>
  <si>
    <r>
      <t xml:space="preserve">Gross Forecast Plant Additions </t>
    </r>
    <r>
      <rPr>
        <b/>
        <vertAlign val="superscript"/>
        <sz val="12"/>
        <rFont val="Times New Roman"/>
        <family val="1"/>
      </rPr>
      <t>1</t>
    </r>
  </si>
  <si>
    <t>Retirements</t>
  </si>
  <si>
    <t>Net Forecast Plant Additions</t>
  </si>
  <si>
    <t>Weighting</t>
  </si>
  <si>
    <t>Weighted Net Forecast Plant Additions</t>
  </si>
  <si>
    <t>Date</t>
  </si>
  <si>
    <t>Factor</t>
  </si>
  <si>
    <t xml:space="preserve">Total Retirement </t>
  </si>
  <si>
    <t>Form 1; Page 207; Line 58; Col. d</t>
  </si>
  <si>
    <t>Total Gross Plant</t>
  </si>
  <si>
    <t>Form 1; Page 207; Line 58; Col. g</t>
  </si>
  <si>
    <t>Retirement Rate:</t>
  </si>
  <si>
    <t>Line 27 / Line 29</t>
  </si>
  <si>
    <t>Summary of Transmission Plant Additions:</t>
  </si>
  <si>
    <t>Net HV</t>
  </si>
  <si>
    <t>Net LV</t>
  </si>
  <si>
    <t>Wtd-Total</t>
  </si>
  <si>
    <t>Net - Electric Transmission Plant</t>
  </si>
  <si>
    <t xml:space="preserve">   Total</t>
  </si>
  <si>
    <t>The HV/LV Gross Forecast Plant Additions from January 2020 through December 2021 comes from the Forecast Transmission Capital Additions Work Papers.</t>
  </si>
  <si>
    <t xml:space="preserve">Summary of Weighted Transmission Related Common, General and Electric Miscellaneous Intangible Plant Additions </t>
  </si>
  <si>
    <t>Summary of Transmission Related Common, General, &amp; Electric</t>
  </si>
  <si>
    <t>Intangible Plant Additions:</t>
  </si>
  <si>
    <t>The HV/LV Gross Forecast Plant Additions information from January 2020 through December 2021 comes from the Summary of Monthly Common, General, and Electric Intangible Forecast Plant Additions Work Papers.</t>
  </si>
  <si>
    <t>Summary of Weighted Incentive Transmission Plant Additions</t>
  </si>
  <si>
    <t xml:space="preserve">Gross Forecast Plant Additions </t>
  </si>
  <si>
    <t>Summary of Weighted Incentive Transmission CWIP</t>
  </si>
  <si>
    <t>For the Period After the Base Period and Before the Effective Period</t>
  </si>
  <si>
    <t>For the Period During the Rate Effective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</si>
</sst>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_);_(&quot;$&quot;* \(#,##0\);_(&quot;$&quot;* &quot;-&quot;??_);_(@_)"/>
    <numFmt numFmtId="166" formatCode="_(* #,##0_);_(* \(#,##0\);_(* &quot;-&quot;??_);_(@_)"/>
    <numFmt numFmtId="167" formatCode="0.0000%"/>
    <numFmt numFmtId="168" formatCode="_(* #,##0.0_);_(* \(#,##0.0\);_(* &quot;-&quot;??_);_(@_)"/>
    <numFmt numFmtId="169" formatCode="0.000%"/>
    <numFmt numFmtId="170" formatCode="0.0"/>
    <numFmt numFmtId="171" formatCode="_(* #,##0.000_);_(* \(#,##0.000\);_(* &quot;-&quot;??_);_(@_)"/>
    <numFmt numFmtId="172" formatCode="mmmm\-yy"/>
    <numFmt numFmtId="173" formatCode="_(&quot;$&quot;* #,##0.0_);_(&quot;$&quot;* \(#,##0.0\);_(&quot;$&quot;* &quot;-&quot;??_);_(@_)"/>
    <numFmt numFmtId="174" formatCode="#,##0.0_);\(#,##0.0\)"/>
    <numFmt numFmtId="175" formatCode="[$-409]mmmm\-yy;@"/>
    <numFmt numFmtId="176" formatCode="_(* #,##0.0000_);_(* \(#,##0.0000\);_(* &quot;-&quot;??_);_(@_)"/>
    <numFmt numFmtId="177" formatCode="0.00000"/>
    <numFmt numFmtId="178" formatCode="0.0000"/>
    <numFmt numFmtId="179" formatCode="0\ \ "/>
    <numFmt numFmtId="180" formatCode="#,##0\ \ \ \ \ \ \ "/>
    <numFmt numFmtId="181" formatCode="[$-409]mmm\-yy;@"/>
    <numFmt numFmtId="182" formatCode="0.000000"/>
    <numFmt numFmtId="183" formatCode="00000"/>
    <numFmt numFmtId="184" formatCode="0_);\(0\)"/>
    <numFmt numFmtId="185" formatCode="General_)"/>
    <numFmt numFmtId="186" formatCode="000"/>
    <numFmt numFmtId="187" formatCode="0000"/>
    <numFmt numFmtId="188" formatCode="&quot;Pr:&quot;\ #,##0"/>
    <numFmt numFmtId="189" formatCode="#,##0.0_);[Red]\(#,##0.0\)"/>
    <numFmt numFmtId="190" formatCode="#,##0_%_);\(#,##0\)_%;#,##0_%_);@_%_)"/>
    <numFmt numFmtId="191" formatCode="#,##0.00_%_);\(#,##0.00\)_%;#,##0.00_%_);@_%_)"/>
    <numFmt numFmtId="192" formatCode="&quot;$&quot;#,##0_%_);\(&quot;$&quot;#,##0\)_%;&quot;$&quot;#,##0_%_);@_%_)"/>
    <numFmt numFmtId="193" formatCode="&quot;$&quot;#,##0.00_%_);\(&quot;$&quot;#,##0.00\)_%;&quot;$&quot;#,##0.00_%_);@_%_)"/>
    <numFmt numFmtId="194" formatCode="m/d/yy_%_)"/>
    <numFmt numFmtId="195" formatCode="#,##0&quot; F&quot;_);\(#,##0&quot; F&quot;\)"/>
    <numFmt numFmtId="196" formatCode="_-* #,##0_-;\-* #,##0_-;_-* &quot;-&quot;_-;_-@_-"/>
    <numFmt numFmtId="197" formatCode="_-* #,##0.00_-;\-* #,##0.00_-;_-* &quot;-&quot;??_-;_-@_-"/>
    <numFmt numFmtId="198" formatCode="0_%_);\(0\)_%;0_%_);@_%_)"/>
    <numFmt numFmtId="199" formatCode="_([$€-2]* #,##0.00_);_([$€-2]* \(#,##0.00\);_([$€-2]* &quot;-&quot;??_)"/>
    <numFmt numFmtId="200" formatCode="#,##0.0000000000_);\(#,##0.0000000000\)"/>
    <numFmt numFmtId="201" formatCode="0.0\%_);\(0.0\%\);0.0\%_);@_%_)"/>
    <numFmt numFmtId="202" formatCode="#,##0.0;\(#,##0.0\)"/>
    <numFmt numFmtId="203" formatCode="\ #,##0\ &quot;m³ &quot;;[Red]\-#,##0\ &quot;m³ &quot;"/>
    <numFmt numFmtId="204" formatCode="0.0\x_)_);&quot;NM&quot;_x_)_);0.0\x_)_);@_%_)"/>
    <numFmt numFmtId="205" formatCode="0.00_)"/>
    <numFmt numFmtId="206" formatCode="&quot;$&quot;#,##0.0_);\(&quot;$&quot;#,##0.0\)"/>
    <numFmt numFmtId="207" formatCode="&quot;yr &quot;0"/>
    <numFmt numFmtId="208" formatCode="&quot;Momth &quot;0"/>
    <numFmt numFmtId="209" formatCode="&quot;$&quot;#,##0"/>
    <numFmt numFmtId="210" formatCode="&quot;£&quot;#,##0.00;\-&quot;£&quot;#,##0.00"/>
    <numFmt numFmtId="211" formatCode="0.0%"/>
    <numFmt numFmtId="212" formatCode="_(&quot;$&quot;* #,##0_);_(&quot;$&quot;* \(#,##0\)"/>
    <numFmt numFmtId="213" formatCode="&quot;$&quot;#,##0,_);[Red]\(&quot;$&quot;#,##0,\)"/>
    <numFmt numFmtId="214" formatCode="_(&quot;$&quot;* #,##0,_);_(&quot;$&quot;* \(#,##0,\);_(&quot;$&quot;* &quot;-&quot;??_);_(@_)"/>
    <numFmt numFmtId="215" formatCode="_(&quot;$&quot;* #,##0.0000000_);_(&quot;$&quot;* \(#,##0.0000000\);_(&quot;$&quot;* &quot;-&quot;??_);_(@_)"/>
    <numFmt numFmtId="216" formatCode="_(&quot;$&quot;* #,##0.00000_);_(&quot;$&quot;* \(#,##0.00000\);_(&quot;$&quot;* &quot;-&quot;??_);_(@_)"/>
    <numFmt numFmtId="217" formatCode="#,##0.0000_);\(#,##0.0000\)"/>
    <numFmt numFmtId="218" formatCode="0.000000000%"/>
    <numFmt numFmtId="219" formatCode="&quot;$&quot;#,##0.00"/>
    <numFmt numFmtId="220" formatCode="mm\-dd\-yy"/>
    <numFmt numFmtId="221" formatCode="0.00000000000000000%"/>
    <numFmt numFmtId="222" formatCode="_(* #,##0.0000000_);_(* \(#,##0.0000000\);_(* &quot;-&quot;???????_);_(@_)"/>
    <numFmt numFmtId="223" formatCode="0.00000%"/>
  </numFmts>
  <fonts count="16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rgb="FFFF0000"/>
      <name val="Times New Roman"/>
      <family val="1"/>
    </font>
    <font>
      <u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sz val="12"/>
      <color indexed="12"/>
      <name val="Times New Roman"/>
      <family val="1"/>
    </font>
    <font>
      <vertAlign val="superscript"/>
      <sz val="12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2"/>
      <color indexed="10"/>
      <name val="Times New Roman"/>
      <family val="1"/>
    </font>
    <font>
      <b/>
      <i/>
      <u/>
      <sz val="12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vertAlign val="subscript"/>
      <sz val="12"/>
      <name val="Times New Roman"/>
      <family val="1"/>
    </font>
    <font>
      <sz val="12"/>
      <color theme="1"/>
      <name val="Times New Roman"/>
      <family val="1"/>
    </font>
    <font>
      <u/>
      <vertAlign val="subscript"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trike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2"/>
      <color rgb="FFFF00FF"/>
      <name val="Times New Roman"/>
      <family val="1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trike/>
      <sz val="12"/>
      <name val="Times New Roman"/>
      <family val="1"/>
    </font>
    <font>
      <b/>
      <sz val="12"/>
      <color rgb="FFFF00FF"/>
      <name val="Times New Roman"/>
      <family val="1"/>
    </font>
    <font>
      <sz val="12"/>
      <color rgb="FF222222"/>
      <name val="Times New Roman"/>
      <family val="1"/>
    </font>
    <font>
      <i/>
      <sz val="12"/>
      <color theme="1"/>
      <name val="Times New Roman"/>
      <family val="1"/>
    </font>
    <font>
      <sz val="12"/>
      <color rgb="FF0070C0"/>
      <name val="Times New Roman"/>
      <family val="1"/>
    </font>
    <font>
      <sz val="11"/>
      <color theme="1"/>
      <name val="Times New Roman"/>
      <family val="1"/>
    </font>
    <font>
      <b/>
      <u/>
      <vertAlign val="superscript"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0000FF"/>
      <name val="Times New Roman"/>
      <family val="1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sz val="10"/>
      <name val="Times New Roman"/>
      <family val="1"/>
      <charset val="204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</font>
    <font>
      <u val="singleAccounting"/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  <scheme val="minor"/>
    </font>
  </fonts>
  <fills count="1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34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43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31" fillId="0" borderId="0"/>
    <xf numFmtId="9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9" fillId="0" borderId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2" fillId="28" borderId="0" applyNumberFormat="0" applyBorder="0" applyAlignment="0" applyProtection="0"/>
    <xf numFmtId="0" fontId="42" fillId="36" borderId="0" applyNumberFormat="0" applyBorder="0" applyAlignment="0" applyProtection="0"/>
    <xf numFmtId="0" fontId="43" fillId="29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4" fillId="40" borderId="0" applyNumberFormat="0" applyBorder="0" applyAlignment="0" applyProtection="0"/>
    <xf numFmtId="0" fontId="45" fillId="44" borderId="28" applyNumberFormat="0" applyAlignment="0" applyProtection="0"/>
    <xf numFmtId="0" fontId="46" fillId="37" borderId="2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2" fillId="33" borderId="0" applyNumberFormat="0" applyBorder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50" fillId="0" borderId="32" applyNumberFormat="0" applyFill="0" applyAlignment="0" applyProtection="0"/>
    <xf numFmtId="0" fontId="50" fillId="0" borderId="0" applyNumberFormat="0" applyFill="0" applyBorder="0" applyAlignment="0" applyProtection="0"/>
    <xf numFmtId="0" fontId="51" fillId="41" borderId="28" applyNumberFormat="0" applyAlignment="0" applyProtection="0"/>
    <xf numFmtId="0" fontId="52" fillId="0" borderId="33" applyNumberFormat="0" applyFill="0" applyAlignment="0" applyProtection="0"/>
    <xf numFmtId="0" fontId="52" fillId="41" borderId="0" applyNumberFormat="0" applyBorder="0" applyAlignment="0" applyProtection="0"/>
    <xf numFmtId="0" fontId="40" fillId="48" borderId="0"/>
    <xf numFmtId="0" fontId="4" fillId="0" borderId="0"/>
    <xf numFmtId="0" fontId="4" fillId="0" borderId="0"/>
    <xf numFmtId="0" fontId="4" fillId="0" borderId="0"/>
    <xf numFmtId="0" fontId="40" fillId="48" borderId="0"/>
    <xf numFmtId="0" fontId="4" fillId="0" borderId="0"/>
    <xf numFmtId="0" fontId="40" fillId="40" borderId="28" applyNumberFormat="0" applyFont="0" applyAlignment="0" applyProtection="0"/>
    <xf numFmtId="0" fontId="53" fillId="44" borderId="34" applyNumberFormat="0" applyAlignment="0" applyProtection="0"/>
    <xf numFmtId="4" fontId="54" fillId="49" borderId="34" applyNumberFormat="0" applyProtection="0">
      <alignment vertical="center"/>
    </xf>
    <xf numFmtId="4" fontId="40" fillId="50" borderId="28" applyNumberFormat="0" applyProtection="0">
      <alignment vertical="center"/>
    </xf>
    <xf numFmtId="4" fontId="55" fillId="49" borderId="34" applyNumberFormat="0" applyProtection="0">
      <alignment vertical="center"/>
    </xf>
    <xf numFmtId="4" fontId="56" fillId="49" borderId="28" applyNumberFormat="0" applyProtection="0">
      <alignment vertical="center"/>
    </xf>
    <xf numFmtId="4" fontId="54" fillId="49" borderId="34" applyNumberFormat="0" applyProtection="0">
      <alignment horizontal="left" vertical="center" indent="1"/>
    </xf>
    <xf numFmtId="4" fontId="40" fillId="49" borderId="28" applyNumberFormat="0" applyProtection="0">
      <alignment horizontal="left" vertical="center" indent="1"/>
    </xf>
    <xf numFmtId="4" fontId="54" fillId="49" borderId="34" applyNumberFormat="0" applyProtection="0">
      <alignment horizontal="left" vertical="center" indent="1"/>
    </xf>
    <xf numFmtId="0" fontId="57" fillId="50" borderId="35" applyNumberFormat="0" applyProtection="0">
      <alignment horizontal="left" vertical="top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4" fontId="54" fillId="53" borderId="34" applyNumberFormat="0" applyProtection="0">
      <alignment horizontal="right" vertical="center"/>
    </xf>
    <xf numFmtId="4" fontId="40" fillId="54" borderId="28" applyNumberFormat="0" applyProtection="0">
      <alignment horizontal="right" vertical="center"/>
    </xf>
    <xf numFmtId="4" fontId="54" fillId="55" borderId="34" applyNumberFormat="0" applyProtection="0">
      <alignment horizontal="right" vertical="center"/>
    </xf>
    <xf numFmtId="4" fontId="40" fillId="56" borderId="28" applyNumberFormat="0" applyProtection="0">
      <alignment horizontal="right" vertical="center"/>
    </xf>
    <xf numFmtId="4" fontId="54" fillId="57" borderId="34" applyNumberFormat="0" applyProtection="0">
      <alignment horizontal="right" vertical="center"/>
    </xf>
    <xf numFmtId="4" fontId="40" fillId="58" borderId="36" applyNumberFormat="0" applyProtection="0">
      <alignment horizontal="right" vertical="center"/>
    </xf>
    <xf numFmtId="4" fontId="54" fillId="59" borderId="34" applyNumberFormat="0" applyProtection="0">
      <alignment horizontal="right" vertical="center"/>
    </xf>
    <xf numFmtId="4" fontId="40" fillId="60" borderId="28" applyNumberFormat="0" applyProtection="0">
      <alignment horizontal="right" vertical="center"/>
    </xf>
    <xf numFmtId="4" fontId="54" fillId="61" borderId="34" applyNumberFormat="0" applyProtection="0">
      <alignment horizontal="right" vertical="center"/>
    </xf>
    <xf numFmtId="4" fontId="40" fillId="62" borderId="28" applyNumberFormat="0" applyProtection="0">
      <alignment horizontal="right" vertical="center"/>
    </xf>
    <xf numFmtId="4" fontId="54" fillId="63" borderId="34" applyNumberFormat="0" applyProtection="0">
      <alignment horizontal="right" vertical="center"/>
    </xf>
    <xf numFmtId="4" fontId="40" fillId="64" borderId="28" applyNumberFormat="0" applyProtection="0">
      <alignment horizontal="right" vertical="center"/>
    </xf>
    <xf numFmtId="4" fontId="54" fillId="65" borderId="34" applyNumberFormat="0" applyProtection="0">
      <alignment horizontal="right" vertical="center"/>
    </xf>
    <xf numFmtId="4" fontId="40" fillId="66" borderId="28" applyNumberFormat="0" applyProtection="0">
      <alignment horizontal="right" vertical="center"/>
    </xf>
    <xf numFmtId="4" fontId="54" fillId="67" borderId="34" applyNumberFormat="0" applyProtection="0">
      <alignment horizontal="right" vertical="center"/>
    </xf>
    <xf numFmtId="4" fontId="40" fillId="68" borderId="28" applyNumberFormat="0" applyProtection="0">
      <alignment horizontal="right" vertical="center"/>
    </xf>
    <xf numFmtId="4" fontId="54" fillId="69" borderId="34" applyNumberFormat="0" applyProtection="0">
      <alignment horizontal="right" vertical="center"/>
    </xf>
    <xf numFmtId="4" fontId="40" fillId="70" borderId="28" applyNumberFormat="0" applyProtection="0">
      <alignment horizontal="right" vertical="center"/>
    </xf>
    <xf numFmtId="4" fontId="58" fillId="71" borderId="34" applyNumberFormat="0" applyProtection="0">
      <alignment horizontal="left" vertical="center" indent="1"/>
    </xf>
    <xf numFmtId="4" fontId="40" fillId="72" borderId="36" applyNumberFormat="0" applyProtection="0">
      <alignment horizontal="left" vertical="center" indent="1"/>
    </xf>
    <xf numFmtId="4" fontId="54" fillId="73" borderId="37" applyNumberFormat="0" applyProtection="0">
      <alignment horizontal="left" vertical="center" indent="1"/>
    </xf>
    <xf numFmtId="4" fontId="4" fillId="74" borderId="36" applyNumberFormat="0" applyProtection="0">
      <alignment horizontal="left" vertical="center" indent="1"/>
    </xf>
    <xf numFmtId="4" fontId="59" fillId="75" borderId="0" applyNumberFormat="0" applyProtection="0">
      <alignment horizontal="left" vertical="center" indent="1"/>
    </xf>
    <xf numFmtId="4" fontId="4" fillId="74" borderId="36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4" fontId="40" fillId="76" borderId="28" applyNumberFormat="0" applyProtection="0">
      <alignment horizontal="right" vertical="center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4" fontId="54" fillId="73" borderId="34" applyNumberFormat="0" applyProtection="0">
      <alignment horizontal="left" vertical="center" indent="1"/>
    </xf>
    <xf numFmtId="4" fontId="54" fillId="73" borderId="34" applyNumberFormat="0" applyProtection="0">
      <alignment horizontal="left" vertical="center" indent="1"/>
    </xf>
    <xf numFmtId="4" fontId="40" fillId="77" borderId="36" applyNumberFormat="0" applyProtection="0">
      <alignment horizontal="left" vertical="center" indent="1"/>
    </xf>
    <xf numFmtId="4" fontId="54" fillId="78" borderId="34" applyNumberFormat="0" applyProtection="0">
      <alignment horizontal="left" vertical="center" indent="1"/>
    </xf>
    <xf numFmtId="4" fontId="54" fillId="78" borderId="34" applyNumberFormat="0" applyProtection="0">
      <alignment horizontal="left" vertical="center" indent="1"/>
    </xf>
    <xf numFmtId="4" fontId="40" fillId="76" borderId="36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0" fillId="79" borderId="28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0" fillId="74" borderId="35" applyNumberFormat="0" applyProtection="0">
      <alignment horizontal="left" vertical="top" indent="1"/>
    </xf>
    <xf numFmtId="0" fontId="4" fillId="78" borderId="34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" fillId="78" borderId="34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0" fillId="81" borderId="28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0" fillId="76" borderId="35" applyNumberFormat="0" applyProtection="0">
      <alignment horizontal="left" vertical="top" indent="1"/>
    </xf>
    <xf numFmtId="0" fontId="4" fillId="80" borderId="34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" fillId="80" borderId="34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0" fillId="82" borderId="28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0" fillId="82" borderId="35" applyNumberFormat="0" applyProtection="0">
      <alignment horizontal="left" vertical="top" indent="1"/>
    </xf>
    <xf numFmtId="0" fontId="4" fillId="4" borderId="34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" fillId="4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0" fillId="77" borderId="28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0" fillId="77" borderId="35" applyNumberFormat="0" applyProtection="0">
      <alignment horizontal="left" vertical="top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0" fillId="83" borderId="38" applyNumberFormat="0">
      <protection locked="0"/>
    </xf>
    <xf numFmtId="0" fontId="15" fillId="74" borderId="39" applyBorder="0"/>
    <xf numFmtId="4" fontId="54" fillId="84" borderId="34" applyNumberFormat="0" applyProtection="0">
      <alignment vertical="center"/>
    </xf>
    <xf numFmtId="4" fontId="60" fillId="85" borderId="35" applyNumberFormat="0" applyProtection="0">
      <alignment vertical="center"/>
    </xf>
    <xf numFmtId="4" fontId="55" fillId="84" borderId="34" applyNumberFormat="0" applyProtection="0">
      <alignment vertical="center"/>
    </xf>
    <xf numFmtId="4" fontId="56" fillId="84" borderId="40" applyNumberFormat="0" applyProtection="0">
      <alignment vertical="center"/>
    </xf>
    <xf numFmtId="4" fontId="54" fillId="84" borderId="34" applyNumberFormat="0" applyProtection="0">
      <alignment horizontal="left" vertical="center" indent="1"/>
    </xf>
    <xf numFmtId="4" fontId="60" fillId="79" borderId="35" applyNumberFormat="0" applyProtection="0">
      <alignment horizontal="left" vertical="center" indent="1"/>
    </xf>
    <xf numFmtId="4" fontId="54" fillId="84" borderId="34" applyNumberFormat="0" applyProtection="0">
      <alignment horizontal="left" vertical="center" indent="1"/>
    </xf>
    <xf numFmtId="0" fontId="60" fillId="85" borderId="35" applyNumberFormat="0" applyProtection="0">
      <alignment horizontal="left" vertical="top" indent="1"/>
    </xf>
    <xf numFmtId="4" fontId="54" fillId="73" borderId="34" applyNumberFormat="0" applyProtection="0">
      <alignment horizontal="right" vertical="center"/>
    </xf>
    <xf numFmtId="4" fontId="40" fillId="0" borderId="28" applyNumberFormat="0" applyProtection="0">
      <alignment horizontal="right" vertical="center"/>
    </xf>
    <xf numFmtId="4" fontId="55" fillId="73" borderId="34" applyNumberFormat="0" applyProtection="0">
      <alignment horizontal="right" vertical="center"/>
    </xf>
    <xf numFmtId="4" fontId="56" fillId="86" borderId="28" applyNumberFormat="0" applyProtection="0">
      <alignment horizontal="right" vertical="center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60" fillId="76" borderId="35" applyNumberFormat="0" applyProtection="0">
      <alignment horizontal="left" vertical="top" indent="1"/>
    </xf>
    <xf numFmtId="0" fontId="4" fillId="51" borderId="34" applyNumberFormat="0" applyProtection="0">
      <alignment horizontal="left" vertical="center" indent="1"/>
    </xf>
    <xf numFmtId="0" fontId="4" fillId="51" borderId="34" applyNumberFormat="0" applyProtection="0">
      <alignment horizontal="left" vertical="center" indent="1"/>
    </xf>
    <xf numFmtId="0" fontId="61" fillId="0" borderId="0"/>
    <xf numFmtId="0" fontId="61" fillId="0" borderId="0"/>
    <xf numFmtId="0" fontId="61" fillId="0" borderId="0"/>
    <xf numFmtId="4" fontId="62" fillId="87" borderId="36" applyNumberFormat="0" applyProtection="0">
      <alignment horizontal="left" vertical="center" indent="1"/>
    </xf>
    <xf numFmtId="0" fontId="40" fillId="88" borderId="40"/>
    <xf numFmtId="4" fontId="63" fillId="73" borderId="34" applyNumberFormat="0" applyProtection="0">
      <alignment horizontal="right" vertical="center"/>
    </xf>
    <xf numFmtId="4" fontId="64" fillId="83" borderId="28" applyNumberFormat="0" applyProtection="0">
      <alignment horizontal="right" vertical="center"/>
    </xf>
    <xf numFmtId="0" fontId="65" fillId="0" borderId="0" applyNumberFormat="0" applyFill="0" applyBorder="0" applyAlignment="0" applyProtection="0"/>
    <xf numFmtId="0" fontId="47" fillId="0" borderId="41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69" fillId="0" borderId="0"/>
    <xf numFmtId="0" fontId="4" fillId="0" borderId="0"/>
    <xf numFmtId="0" fontId="69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2" fillId="5" borderId="27" applyNumberFormat="0" applyFont="0" applyAlignment="0" applyProtection="0"/>
    <xf numFmtId="0" fontId="69" fillId="85" borderId="43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Protection="0">
      <alignment horizontal="left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" fillId="0" borderId="0"/>
    <xf numFmtId="0" fontId="71" fillId="0" borderId="0"/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0" fontId="72" fillId="0" borderId="44" applyNumberFormat="0" applyFill="0" applyProtection="0">
      <alignment horizontal="center"/>
    </xf>
    <xf numFmtId="0" fontId="73" fillId="0" borderId="0" applyNumberFormat="0" applyFill="0" applyBorder="0" applyProtection="0">
      <alignment horizontal="centerContinuous"/>
    </xf>
    <xf numFmtId="185" fontId="74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" fontId="68" fillId="0" borderId="0"/>
    <xf numFmtId="186" fontId="75" fillId="0" borderId="0" applyFont="0" applyFill="0" applyBorder="0" applyAlignment="0" applyProtection="0"/>
    <xf numFmtId="187" fontId="75" fillId="0" borderId="0" applyFont="0" applyFill="0" applyBorder="0" applyAlignment="0" applyProtection="0"/>
    <xf numFmtId="0" fontId="76" fillId="89" borderId="0" applyNumberFormat="0" applyBorder="0" applyAlignment="0" applyProtection="0"/>
    <xf numFmtId="0" fontId="76" fillId="90" borderId="0" applyNumberFormat="0" applyBorder="0" applyAlignment="0" applyProtection="0"/>
    <xf numFmtId="0" fontId="76" fillId="70" borderId="0" applyNumberFormat="0" applyBorder="0" applyAlignment="0" applyProtection="0"/>
    <xf numFmtId="0" fontId="76" fillId="91" borderId="0" applyNumberFormat="0" applyBorder="0" applyAlignment="0" applyProtection="0"/>
    <xf numFmtId="0" fontId="76" fillId="52" borderId="0" applyNumberFormat="0" applyBorder="0" applyAlignment="0" applyProtection="0"/>
    <xf numFmtId="0" fontId="76" fillId="62" borderId="0" applyNumberFormat="0" applyBorder="0" applyAlignment="0" applyProtection="0"/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8" fontId="4" fillId="92" borderId="45">
      <alignment horizontal="center" vertical="center"/>
    </xf>
    <xf numFmtId="185" fontId="77" fillId="0" borderId="0"/>
    <xf numFmtId="0" fontId="78" fillId="54" borderId="0" applyNumberFormat="0" applyBorder="0" applyAlignment="0" applyProtection="0"/>
    <xf numFmtId="3" fontId="79" fillId="0" borderId="0" applyFill="0" applyBorder="0" applyProtection="0">
      <alignment horizontal="right"/>
    </xf>
    <xf numFmtId="189" fontId="80" fillId="0" borderId="0" applyNumberFormat="0" applyFill="0" applyBorder="0" applyAlignment="0" applyProtection="0">
      <alignment horizontal="center"/>
      <protection locked="0"/>
    </xf>
    <xf numFmtId="0" fontId="38" fillId="0" borderId="46" applyFill="0" applyProtection="0">
      <alignment horizontal="right"/>
    </xf>
    <xf numFmtId="0" fontId="81" fillId="79" borderId="47" applyNumberFormat="0" applyAlignment="0" applyProtection="0"/>
    <xf numFmtId="8" fontId="4" fillId="0" borderId="48" applyFont="0" applyFill="0" applyBorder="0" applyProtection="0">
      <alignment horizontal="right"/>
    </xf>
    <xf numFmtId="0" fontId="82" fillId="93" borderId="29" applyNumberFormat="0" applyAlignment="0" applyProtection="0"/>
    <xf numFmtId="0" fontId="15" fillId="0" borderId="42">
      <alignment horizontal="center"/>
    </xf>
    <xf numFmtId="41" fontId="4" fillId="0" borderId="0" applyFont="0" applyFill="0" applyBorder="0" applyAlignment="0" applyProtection="0"/>
    <xf numFmtId="190" fontId="83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3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191" fontId="83" fillId="0" borderId="0" applyFont="0" applyFill="0" applyBorder="0" applyAlignment="0" applyProtection="0">
      <alignment horizontal="right"/>
    </xf>
    <xf numFmtId="191" fontId="83" fillId="0" borderId="0" applyFont="0" applyFill="0" applyBorder="0" applyAlignment="0" applyProtection="0">
      <alignment horizontal="right"/>
    </xf>
    <xf numFmtId="191" fontId="83" fillId="0" borderId="0" applyFont="0" applyFill="0" applyBorder="0" applyAlignment="0" applyProtection="0">
      <alignment horizontal="right"/>
    </xf>
    <xf numFmtId="191" fontId="83" fillId="0" borderId="0" applyFont="0" applyFill="0" applyBorder="0" applyAlignment="0" applyProtection="0">
      <alignment horizontal="right"/>
    </xf>
    <xf numFmtId="191" fontId="83" fillId="0" borderId="0" applyFont="0" applyFill="0" applyBorder="0" applyAlignment="0" applyProtection="0">
      <alignment horizontal="right"/>
    </xf>
    <xf numFmtId="191" fontId="83" fillId="0" borderId="0" applyFont="0" applyFill="0" applyBorder="0" applyAlignment="0" applyProtection="0">
      <alignment horizontal="right"/>
    </xf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3" fillId="0" borderId="0" applyFont="0" applyFill="0" applyBorder="0" applyAlignment="0" applyProtection="0">
      <alignment horizontal="right"/>
    </xf>
    <xf numFmtId="191" fontId="83" fillId="0" borderId="0" applyFont="0" applyFill="0" applyBorder="0" applyAlignment="0" applyProtection="0">
      <alignment horizontal="right"/>
    </xf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" fontId="84" fillId="0" borderId="0" applyFont="0" applyFill="0" applyBorder="0" applyAlignment="0" applyProtection="0"/>
    <xf numFmtId="43" fontId="42" fillId="0" borderId="0" applyFont="0" applyFill="0" applyBorder="0" applyAlignment="0" applyProtection="0"/>
    <xf numFmtId="40" fontId="4" fillId="0" borderId="0" applyFont="0" applyFill="0" applyBorder="0" applyProtection="0">
      <alignment horizontal="right"/>
    </xf>
    <xf numFmtId="3" fontId="4" fillId="0" borderId="0" applyFont="0" applyFill="0" applyBorder="0" applyAlignment="0" applyProtection="0"/>
    <xf numFmtId="192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44" fontId="42" fillId="0" borderId="0" applyFont="0" applyFill="0" applyBorder="0" applyAlignment="0" applyProtection="0"/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193" fontId="8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4" fillId="0" borderId="0" applyFont="0" applyFill="0" applyBorder="0" applyAlignment="0" applyProtection="0"/>
    <xf numFmtId="6" fontId="4" fillId="0" borderId="0">
      <protection locked="0"/>
    </xf>
    <xf numFmtId="15" fontId="15" fillId="0" borderId="0" applyFill="0" applyBorder="0" applyAlignment="0" applyProtection="0"/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6" fontId="4" fillId="0" borderId="0">
      <protection locked="0"/>
    </xf>
    <xf numFmtId="194" fontId="83" fillId="0" borderId="0" applyFont="0" applyFill="0" applyBorder="0" applyAlignment="0" applyProtection="0"/>
    <xf numFmtId="195" fontId="4" fillId="0" borderId="0">
      <protection locked="0"/>
    </xf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83" fillId="0" borderId="49" applyNumberFormat="0" applyFont="0" applyFill="0" applyAlignment="0" applyProtection="0"/>
    <xf numFmtId="199" fontId="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39" fontId="68" fillId="0" borderId="0"/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200" fontId="4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Fill="0" applyBorder="0" applyProtection="0">
      <alignment horizontal="left"/>
    </xf>
    <xf numFmtId="37" fontId="40" fillId="0" borderId="0"/>
    <xf numFmtId="0" fontId="88" fillId="94" borderId="0" applyNumberFormat="0" applyBorder="0" applyAlignment="0" applyProtection="0"/>
    <xf numFmtId="38" fontId="40" fillId="4" borderId="0" applyNumberFormat="0" applyBorder="0" applyAlignment="0" applyProtection="0"/>
    <xf numFmtId="201" fontId="83" fillId="0" borderId="0" applyFont="0" applyFill="0" applyBorder="0" applyAlignment="0" applyProtection="0">
      <alignment horizontal="right"/>
    </xf>
    <xf numFmtId="0" fontId="89" fillId="0" borderId="0" applyNumberFormat="0" applyFill="0" applyBorder="0" applyAlignment="0" applyProtection="0"/>
    <xf numFmtId="0" fontId="24" fillId="0" borderId="0" applyFill="0" applyBorder="0" applyProtection="0">
      <alignment horizontal="right"/>
    </xf>
    <xf numFmtId="0" fontId="90" fillId="0" borderId="50" applyNumberFormat="0" applyFill="0" applyAlignment="0" applyProtection="0"/>
    <xf numFmtId="0" fontId="91" fillId="0" borderId="51" applyNumberFormat="0" applyFill="0" applyAlignment="0" applyProtection="0"/>
    <xf numFmtId="0" fontId="92" fillId="0" borderId="52" applyNumberFormat="0" applyFill="0" applyAlignment="0" applyProtection="0"/>
    <xf numFmtId="0" fontId="92" fillId="0" borderId="0" applyNumberForma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93" fillId="0" borderId="53" applyNumberFormat="0" applyFill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202" fontId="96" fillId="0" borderId="0"/>
    <xf numFmtId="10" fontId="40" fillId="84" borderId="40" applyNumberFormat="0" applyBorder="0" applyAlignment="0" applyProtection="0"/>
    <xf numFmtId="0" fontId="97" fillId="95" borderId="47" applyNumberFormat="0" applyAlignment="0" applyProtection="0"/>
    <xf numFmtId="10" fontId="40" fillId="84" borderId="0">
      <protection locked="0"/>
    </xf>
    <xf numFmtId="0" fontId="98" fillId="0" borderId="10">
      <alignment horizontal="right"/>
    </xf>
    <xf numFmtId="0" fontId="98" fillId="0" borderId="10">
      <alignment horizontal="left"/>
    </xf>
    <xf numFmtId="0" fontId="99" fillId="0" borderId="54" applyNumberFormat="0" applyFill="0" applyAlignment="0" applyProtection="0"/>
    <xf numFmtId="189" fontId="40" fillId="0" borderId="0" applyNumberFormat="0" applyFont="0" applyFill="0" applyBorder="0" applyAlignment="0">
      <protection hidden="1"/>
    </xf>
    <xf numFmtId="203" fontId="84" fillId="0" borderId="6">
      <alignment horizontal="right"/>
    </xf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04" fontId="83" fillId="0" borderId="0" applyFont="0" applyFill="0" applyBorder="0" applyAlignment="0" applyProtection="0">
      <alignment horizontal="right"/>
    </xf>
    <xf numFmtId="0" fontId="100" fillId="50" borderId="0" applyNumberFormat="0" applyBorder="0" applyAlignment="0" applyProtection="0"/>
    <xf numFmtId="37" fontId="101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37" fontId="4" fillId="0" borderId="0"/>
    <xf numFmtId="205" fontId="4" fillId="0" borderId="0"/>
    <xf numFmtId="205" fontId="4" fillId="0" borderId="0"/>
    <xf numFmtId="205" fontId="4" fillId="0" borderId="0"/>
    <xf numFmtId="205" fontId="4" fillId="0" borderId="0"/>
    <xf numFmtId="205" fontId="4" fillId="0" borderId="0"/>
    <xf numFmtId="205" fontId="4" fillId="0" borderId="0"/>
    <xf numFmtId="205" fontId="4" fillId="0" borderId="0"/>
    <xf numFmtId="205" fontId="4" fillId="0" borderId="0"/>
    <xf numFmtId="205" fontId="4" fillId="0" borderId="0"/>
    <xf numFmtId="202" fontId="102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18" fillId="0" borderId="0"/>
    <xf numFmtId="37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2" fillId="0" borderId="0"/>
    <xf numFmtId="0" fontId="25" fillId="0" borderId="0"/>
    <xf numFmtId="0" fontId="4" fillId="0" borderId="0"/>
    <xf numFmtId="0" fontId="18" fillId="0" borderId="0"/>
    <xf numFmtId="182" fontId="4" fillId="0" borderId="0">
      <alignment horizontal="left" wrapText="1"/>
    </xf>
    <xf numFmtId="0" fontId="42" fillId="0" borderId="0"/>
    <xf numFmtId="37" fontId="74" fillId="0" borderId="0"/>
    <xf numFmtId="37" fontId="74" fillId="0" borderId="0"/>
    <xf numFmtId="0" fontId="42" fillId="0" borderId="0"/>
    <xf numFmtId="0" fontId="42" fillId="0" borderId="0"/>
    <xf numFmtId="189" fontId="15" fillId="0" borderId="0" applyNumberFormat="0" applyFill="0" applyBorder="0" applyAlignment="0" applyProtection="0"/>
    <xf numFmtId="0" fontId="103" fillId="79" borderId="34" applyNumberFormat="0" applyAlignment="0" applyProtection="0"/>
    <xf numFmtId="1" fontId="104" fillId="0" borderId="0" applyProtection="0">
      <alignment horizontal="right" vertical="center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5" fillId="0" borderId="0" applyFont="0" applyFill="0" applyBorder="0" applyAlignment="0" applyProtection="0"/>
    <xf numFmtId="196" fontId="68" fillId="0" borderId="0" applyFont="0" applyFill="0" applyBorder="0" applyProtection="0">
      <alignment horizontal="right"/>
    </xf>
    <xf numFmtId="0" fontId="4" fillId="0" borderId="0">
      <protection locked="0"/>
    </xf>
    <xf numFmtId="0" fontId="105" fillId="0" borderId="0">
      <protection locked="0"/>
    </xf>
    <xf numFmtId="0" fontId="4" fillId="0" borderId="0">
      <protection locked="0"/>
    </xf>
    <xf numFmtId="0" fontId="7" fillId="0" borderId="0">
      <protection locked="0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106" fillId="0" borderId="10">
      <alignment horizontal="center"/>
    </xf>
    <xf numFmtId="0" fontId="106" fillId="0" borderId="10">
      <alignment horizontal="center"/>
    </xf>
    <xf numFmtId="0" fontId="106" fillId="0" borderId="10">
      <alignment horizontal="center"/>
    </xf>
    <xf numFmtId="0" fontId="106" fillId="0" borderId="10">
      <alignment horizontal="center"/>
    </xf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68" fillId="96" borderId="0" applyNumberFormat="0" applyFont="0" applyBorder="0" applyAlignment="0" applyProtection="0"/>
    <xf numFmtId="0" fontId="68" fillId="96" borderId="0" applyNumberFormat="0" applyFont="0" applyBorder="0" applyAlignment="0" applyProtection="0"/>
    <xf numFmtId="0" fontId="68" fillId="96" borderId="0" applyNumberFormat="0" applyFont="0" applyBorder="0" applyAlignment="0" applyProtection="0"/>
    <xf numFmtId="206" fontId="107" fillId="0" borderId="0"/>
    <xf numFmtId="207" fontId="68" fillId="0" borderId="0" applyFont="0" applyFill="0" applyBorder="0" applyProtection="0">
      <alignment horizontal="right"/>
    </xf>
    <xf numFmtId="208" fontId="68" fillId="0" borderId="0" applyFont="0" applyFill="0" applyBorder="0" applyProtection="0">
      <alignment horizontal="right"/>
    </xf>
    <xf numFmtId="207" fontId="68" fillId="0" borderId="0" applyFont="0" applyFill="0" applyBorder="0" applyProtection="0">
      <alignment horizontal="right"/>
    </xf>
    <xf numFmtId="209" fontId="79" fillId="0" borderId="0" applyFill="0" applyBorder="0" applyProtection="0">
      <alignment horizontal="right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8" fillId="50" borderId="35" applyNumberFormat="0" applyProtection="0">
      <alignment vertical="center"/>
    </xf>
    <xf numFmtId="4" fontId="59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9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108" fillId="49" borderId="35" applyNumberFormat="0" applyProtection="0">
      <alignment vertical="center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58" fillId="49" borderId="35" applyNumberFormat="0" applyProtection="0">
      <alignment horizontal="left" vertical="center" indent="1"/>
    </xf>
    <xf numFmtId="4" fontId="110" fillId="49" borderId="35" applyNumberFormat="0" applyProtection="0">
      <alignment horizontal="left" vertical="center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0" fontId="58" fillId="49" borderId="35" applyNumberFormat="0" applyProtection="0">
      <alignment horizontal="left" vertical="top" indent="1"/>
    </xf>
    <xf numFmtId="4" fontId="110" fillId="75" borderId="0" applyNumberFormat="0" applyProtection="0">
      <alignment horizontal="left" vertical="center" indent="1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110" fillId="57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54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110" fillId="53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90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110" fillId="55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58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110" fillId="97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0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110" fillId="59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2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110" fillId="98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4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110" fillId="67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6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110" fillId="65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68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110" fillId="99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0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110" fillId="92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4" fontId="54" fillId="76" borderId="35" applyNumberFormat="0" applyProtection="0">
      <alignment horizontal="right" vertical="center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center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75" borderId="35" applyNumberFormat="0" applyProtection="0">
      <alignment horizontal="left" vertical="top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center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100" borderId="35" applyNumberFormat="0" applyProtection="0">
      <alignment horizontal="left" vertical="top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center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92" borderId="35" applyNumberFormat="0" applyProtection="0">
      <alignment horizontal="left" vertical="top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center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0" fontId="4" fillId="101" borderId="35" applyNumberFormat="0" applyProtection="0">
      <alignment horizontal="left" vertical="top" indent="1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110" fillId="101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4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111" fillId="101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5" fillId="84" borderId="35" applyNumberFormat="0" applyProtection="0">
      <alignment vertical="center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9" fillId="92" borderId="5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4" fontId="54" fillId="84" borderId="35" applyNumberFormat="0" applyProtection="0">
      <alignment horizontal="left" vertical="center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0" fontId="54" fillId="84" borderId="35" applyNumberFormat="0" applyProtection="0">
      <alignment horizontal="left" vertical="top" indent="1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54" fillId="77" borderId="35" applyNumberFormat="0" applyProtection="0">
      <alignment horizontal="right" vertical="center"/>
    </xf>
    <xf numFmtId="4" fontId="110" fillId="101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111" fillId="101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5" fillId="77" borderId="35" applyNumberFormat="0" applyProtection="0">
      <alignment horizontal="right" vertical="center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4" fillId="76" borderId="35" applyNumberFormat="0" applyProtection="0">
      <alignment horizontal="left" vertical="center" indent="1"/>
    </xf>
    <xf numFmtId="4" fontId="59" fillId="92" borderId="35" applyNumberFormat="0" applyProtection="0">
      <alignment horizontal="left" vertical="center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0" fontId="54" fillId="100" borderId="35" applyNumberFormat="0" applyProtection="0">
      <alignment horizontal="left" vertical="top" indent="1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112" fillId="101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4" fontId="63" fillId="77" borderId="35" applyNumberFormat="0" applyProtection="0">
      <alignment horizontal="right" vertical="center"/>
    </xf>
    <xf numFmtId="0" fontId="14" fillId="0" borderId="0" applyFill="0" applyBorder="0" applyProtection="0">
      <alignment horizontal="left"/>
    </xf>
    <xf numFmtId="0" fontId="113" fillId="102" borderId="0"/>
    <xf numFmtId="49" fontId="114" fillId="102" borderId="0"/>
    <xf numFmtId="49" fontId="115" fillId="102" borderId="56"/>
    <xf numFmtId="49" fontId="115" fillId="102" borderId="0"/>
    <xf numFmtId="0" fontId="113" fillId="86" borderId="56">
      <protection locked="0"/>
    </xf>
    <xf numFmtId="0" fontId="113" fillId="102" borderId="0"/>
    <xf numFmtId="0" fontId="116" fillId="59" borderId="0"/>
    <xf numFmtId="0" fontId="68" fillId="103" borderId="57" applyNumberFormat="0" applyFont="0" applyAlignment="0" applyProtection="0"/>
    <xf numFmtId="0" fontId="4" fillId="104" borderId="0"/>
    <xf numFmtId="12" fontId="4" fillId="0" borderId="0" applyFont="0" applyFill="0" applyBorder="0" applyProtection="0">
      <alignment horizontal="right"/>
    </xf>
    <xf numFmtId="210" fontId="68" fillId="105" borderId="0" applyFont="0" applyFill="0" applyBorder="0" applyProtection="0">
      <alignment horizontal="right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182" fontId="4" fillId="0" borderId="0">
      <alignment horizontal="left" wrapText="1"/>
    </xf>
    <xf numFmtId="0" fontId="54" fillId="0" borderId="0" applyNumberFormat="0" applyBorder="0" applyAlignment="0"/>
    <xf numFmtId="0" fontId="117" fillId="0" borderId="0" applyNumberFormat="0" applyBorder="0" applyAlignment="0"/>
    <xf numFmtId="0" fontId="118" fillId="0" borderId="0" applyNumberFormat="0" applyBorder="0" applyAlignment="0"/>
    <xf numFmtId="0" fontId="117" fillId="0" borderId="0" applyNumberFormat="0" applyBorder="0" applyAlignment="0"/>
    <xf numFmtId="0" fontId="117" fillId="0" borderId="0" applyNumberFormat="0" applyBorder="0" applyAlignment="0"/>
    <xf numFmtId="0" fontId="119" fillId="0" borderId="0" applyBorder="0" applyProtection="0">
      <alignment vertical="center"/>
    </xf>
    <xf numFmtId="198" fontId="119" fillId="0" borderId="1" applyBorder="0" applyProtection="0">
      <alignment horizontal="right" vertical="center"/>
    </xf>
    <xf numFmtId="0" fontId="120" fillId="106" borderId="0" applyBorder="0" applyProtection="0">
      <alignment horizontal="centerContinuous" vertical="center"/>
    </xf>
    <xf numFmtId="0" fontId="120" fillId="107" borderId="1" applyBorder="0" applyProtection="0">
      <alignment horizontal="centerContinuous" vertical="center"/>
    </xf>
    <xf numFmtId="0" fontId="98" fillId="0" borderId="0">
      <alignment horizontal="left"/>
      <protection locked="0"/>
    </xf>
    <xf numFmtId="0" fontId="121" fillId="0" borderId="0" applyFill="0" applyBorder="0" applyProtection="0">
      <alignment horizontal="left"/>
    </xf>
    <xf numFmtId="0" fontId="87" fillId="0" borderId="4" applyFill="0" applyBorder="0" applyProtection="0">
      <alignment horizontal="left" vertical="top"/>
    </xf>
    <xf numFmtId="42" fontId="40" fillId="108" borderId="0" applyNumberFormat="0" applyFont="0" applyBorder="0" applyAlignment="0" applyProtection="0"/>
    <xf numFmtId="0" fontId="40" fillId="0" borderId="0"/>
    <xf numFmtId="0" fontId="122" fillId="0" borderId="0" applyFill="0" applyBorder="0" applyProtection="0">
      <alignment horizontal="left" vertical="top"/>
    </xf>
    <xf numFmtId="0" fontId="123" fillId="0" borderId="0" applyFill="0" applyBorder="0" applyAlignment="0" applyProtection="0"/>
    <xf numFmtId="0" fontId="58" fillId="0" borderId="58" applyNumberFormat="0" applyFill="0" applyAlignment="0" applyProtection="0"/>
    <xf numFmtId="3" fontId="84" fillId="0" borderId="3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211" fontId="68" fillId="0" borderId="0">
      <alignment horizontal="left"/>
      <protection locked="0"/>
    </xf>
    <xf numFmtId="189" fontId="124" fillId="0" borderId="0"/>
    <xf numFmtId="38" fontId="40" fillId="49" borderId="0" applyNumberFormat="0" applyBorder="0" applyAlignment="0" applyProtection="0"/>
    <xf numFmtId="37" fontId="40" fillId="4" borderId="0" applyNumberFormat="0" applyBorder="0" applyAlignment="0" applyProtection="0"/>
    <xf numFmtId="37" fontId="40" fillId="0" borderId="0"/>
    <xf numFmtId="37" fontId="40" fillId="49" borderId="0" applyNumberFormat="0" applyBorder="0" applyAlignment="0" applyProtection="0"/>
    <xf numFmtId="3" fontId="125" fillId="0" borderId="53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98" fillId="0" borderId="10">
      <alignment horizontal="right"/>
    </xf>
    <xf numFmtId="37" fontId="40" fillId="0" borderId="0"/>
    <xf numFmtId="212" fontId="40" fillId="0" borderId="0"/>
    <xf numFmtId="37" fontId="40" fillId="0" borderId="0"/>
    <xf numFmtId="0" fontId="4" fillId="0" borderId="0"/>
    <xf numFmtId="0" fontId="4" fillId="0" borderId="0"/>
    <xf numFmtId="43" fontId="25" fillId="0" borderId="0" applyFont="0" applyFill="0" applyBorder="0" applyAlignment="0" applyProtection="0"/>
    <xf numFmtId="0" fontId="2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6" fillId="37" borderId="6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27" fillId="57" borderId="61" applyNumberFormat="0" applyProtection="0">
      <alignment vertical="center"/>
    </xf>
    <xf numFmtId="4" fontId="23" fillId="98" borderId="61" applyNumberFormat="0" applyProtection="0">
      <alignment vertical="center"/>
    </xf>
    <xf numFmtId="4" fontId="127" fillId="99" borderId="61" applyNumberFormat="0" applyProtection="0">
      <alignment vertical="center"/>
    </xf>
    <xf numFmtId="4" fontId="128" fillId="57" borderId="61" applyNumberFormat="0" applyProtection="0">
      <alignment vertical="center"/>
    </xf>
    <xf numFmtId="4" fontId="129" fillId="86" borderId="61" applyNumberFormat="0" applyProtection="0">
      <alignment horizontal="left" vertical="center" indent="1"/>
    </xf>
    <xf numFmtId="4" fontId="92" fillId="86" borderId="61" applyNumberFormat="0" applyProtection="0">
      <alignment vertical="center"/>
    </xf>
    <xf numFmtId="4" fontId="130" fillId="86" borderId="61" applyNumberFormat="0" applyProtection="0">
      <alignment vertical="center"/>
    </xf>
    <xf numFmtId="4" fontId="131" fillId="84" borderId="61" applyNumberFormat="0" applyProtection="0">
      <alignment horizontal="left" vertical="center" indent="1"/>
    </xf>
    <xf numFmtId="0" fontId="40" fillId="82" borderId="95" applyNumberFormat="0" applyProtection="0">
      <alignment horizontal="left" vertical="center" indent="1"/>
    </xf>
    <xf numFmtId="0" fontId="4" fillId="0" borderId="0"/>
    <xf numFmtId="0" fontId="53" fillId="44" borderId="79" applyNumberFormat="0" applyAlignment="0" applyProtection="0"/>
    <xf numFmtId="4" fontId="54" fillId="49" borderId="79" applyNumberFormat="0" applyProtection="0">
      <alignment vertical="center"/>
    </xf>
    <xf numFmtId="4" fontId="55" fillId="49" borderId="79" applyNumberFormat="0" applyProtection="0">
      <alignment vertical="center"/>
    </xf>
    <xf numFmtId="0" fontId="51" fillId="41" borderId="95" applyNumberFormat="0" applyAlignment="0" applyProtection="0"/>
    <xf numFmtId="4" fontId="54" fillId="49" borderId="79" applyNumberFormat="0" applyProtection="0">
      <alignment horizontal="left" vertical="center" indent="1"/>
    </xf>
    <xf numFmtId="4" fontId="54" fillId="49" borderId="79" applyNumberFormat="0" applyProtection="0">
      <alignment horizontal="left" vertical="center" indent="1"/>
    </xf>
    <xf numFmtId="0" fontId="57" fillId="50" borderId="80" applyNumberFormat="0" applyProtection="0">
      <alignment horizontal="left" vertical="top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50" fillId="0" borderId="96" applyNumberFormat="0" applyFill="0" applyAlignment="0" applyProtection="0"/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54" fillId="53" borderId="79" applyNumberFormat="0" applyProtection="0">
      <alignment horizontal="right" vertical="center"/>
    </xf>
    <xf numFmtId="4" fontId="54" fillId="55" borderId="79" applyNumberFormat="0" applyProtection="0">
      <alignment horizontal="right" vertical="center"/>
    </xf>
    <xf numFmtId="4" fontId="54" fillId="57" borderId="79" applyNumberFormat="0" applyProtection="0">
      <alignment horizontal="right" vertical="center"/>
    </xf>
    <xf numFmtId="4" fontId="40" fillId="58" borderId="81" applyNumberFormat="0" applyProtection="0">
      <alignment horizontal="right" vertical="center"/>
    </xf>
    <xf numFmtId="4" fontId="54" fillId="59" borderId="79" applyNumberFormat="0" applyProtection="0">
      <alignment horizontal="right" vertical="center"/>
    </xf>
    <xf numFmtId="4" fontId="54" fillId="61" borderId="79" applyNumberFormat="0" applyProtection="0">
      <alignment horizontal="right" vertical="center"/>
    </xf>
    <xf numFmtId="4" fontId="54" fillId="63" borderId="79" applyNumberFormat="0" applyProtection="0">
      <alignment horizontal="right" vertical="center"/>
    </xf>
    <xf numFmtId="4" fontId="54" fillId="65" borderId="79" applyNumberFormat="0" applyProtection="0">
      <alignment horizontal="right" vertical="center"/>
    </xf>
    <xf numFmtId="4" fontId="54" fillId="67" borderId="79" applyNumberFormat="0" applyProtection="0">
      <alignment horizontal="right" vertical="center"/>
    </xf>
    <xf numFmtId="4" fontId="54" fillId="69" borderId="79" applyNumberFormat="0" applyProtection="0">
      <alignment horizontal="right" vertical="center"/>
    </xf>
    <xf numFmtId="4" fontId="58" fillId="71" borderId="79" applyNumberFormat="0" applyProtection="0">
      <alignment horizontal="left" vertical="center" indent="1"/>
    </xf>
    <xf numFmtId="4" fontId="40" fillId="72" borderId="81" applyNumberFormat="0" applyProtection="0">
      <alignment horizontal="left" vertical="center" indent="1"/>
    </xf>
    <xf numFmtId="4" fontId="54" fillId="73" borderId="82" applyNumberFormat="0" applyProtection="0">
      <alignment horizontal="left" vertical="center" indent="1"/>
    </xf>
    <xf numFmtId="4" fontId="4" fillId="74" borderId="81" applyNumberFormat="0" applyProtection="0">
      <alignment horizontal="left" vertical="center" indent="1"/>
    </xf>
    <xf numFmtId="0" fontId="45" fillId="44" borderId="95" applyNumberFormat="0" applyAlignment="0" applyProtection="0"/>
    <xf numFmtId="4" fontId="4" fillId="74" borderId="81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54" fillId="73" borderId="79" applyNumberFormat="0" applyProtection="0">
      <alignment horizontal="left" vertical="center" indent="1"/>
    </xf>
    <xf numFmtId="4" fontId="54" fillId="73" borderId="79" applyNumberFormat="0" applyProtection="0">
      <alignment horizontal="left" vertical="center" indent="1"/>
    </xf>
    <xf numFmtId="4" fontId="40" fillId="77" borderId="81" applyNumberFormat="0" applyProtection="0">
      <alignment horizontal="left" vertical="center" indent="1"/>
    </xf>
    <xf numFmtId="4" fontId="54" fillId="78" borderId="79" applyNumberFormat="0" applyProtection="0">
      <alignment horizontal="left" vertical="center" indent="1"/>
    </xf>
    <xf numFmtId="4" fontId="54" fillId="78" borderId="79" applyNumberFormat="0" applyProtection="0">
      <alignment horizontal="left" vertical="center" indent="1"/>
    </xf>
    <xf numFmtId="4" fontId="40" fillId="76" borderId="81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0" fillId="74" borderId="80" applyNumberFormat="0" applyProtection="0">
      <alignment horizontal="left" vertical="top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0" fillId="76" borderId="80" applyNumberFormat="0" applyProtection="0">
      <alignment horizontal="left" vertical="top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0" fillId="82" borderId="80" applyNumberFormat="0" applyProtection="0">
      <alignment horizontal="left" vertical="top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0" fillId="77" borderId="80" applyNumberFormat="0" applyProtection="0">
      <alignment horizontal="left" vertical="top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0" fillId="83" borderId="83" applyNumberFormat="0">
      <protection locked="0"/>
    </xf>
    <xf numFmtId="0" fontId="15" fillId="74" borderId="84" applyBorder="0"/>
    <xf numFmtId="4" fontId="54" fillId="84" borderId="79" applyNumberFormat="0" applyProtection="0">
      <alignment vertical="center"/>
    </xf>
    <xf numFmtId="4" fontId="60" fillId="85" borderId="80" applyNumberFormat="0" applyProtection="0">
      <alignment vertical="center"/>
    </xf>
    <xf numFmtId="4" fontId="55" fillId="84" borderId="79" applyNumberFormat="0" applyProtection="0">
      <alignment vertical="center"/>
    </xf>
    <xf numFmtId="4" fontId="56" fillId="84" borderId="85" applyNumberFormat="0" applyProtection="0">
      <alignment vertical="center"/>
    </xf>
    <xf numFmtId="4" fontId="54" fillId="84" borderId="79" applyNumberFormat="0" applyProtection="0">
      <alignment horizontal="left" vertical="center" indent="1"/>
    </xf>
    <xf numFmtId="4" fontId="60" fillId="79" borderId="80" applyNumberFormat="0" applyProtection="0">
      <alignment horizontal="left" vertical="center" indent="1"/>
    </xf>
    <xf numFmtId="4" fontId="54" fillId="84" borderId="79" applyNumberFormat="0" applyProtection="0">
      <alignment horizontal="left" vertical="center" indent="1"/>
    </xf>
    <xf numFmtId="0" fontId="60" fillId="85" borderId="80" applyNumberFormat="0" applyProtection="0">
      <alignment horizontal="left" vertical="top" indent="1"/>
    </xf>
    <xf numFmtId="4" fontId="54" fillId="73" borderId="79" applyNumberFormat="0" applyProtection="0">
      <alignment horizontal="right" vertical="center"/>
    </xf>
    <xf numFmtId="4" fontId="55" fillId="73" borderId="79" applyNumberFormat="0" applyProtection="0">
      <alignment horizontal="right" vertical="center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60" fillId="76" borderId="80" applyNumberFormat="0" applyProtection="0">
      <alignment horizontal="left" vertical="top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62" fillId="87" borderId="81" applyNumberFormat="0" applyProtection="0">
      <alignment horizontal="left" vertical="center" indent="1"/>
    </xf>
    <xf numFmtId="0" fontId="40" fillId="88" borderId="85"/>
    <xf numFmtId="4" fontId="63" fillId="73" borderId="79" applyNumberFormat="0" applyProtection="0">
      <alignment horizontal="right" vertical="center"/>
    </xf>
    <xf numFmtId="0" fontId="47" fillId="0" borderId="86" applyNumberFormat="0" applyFill="0" applyAlignment="0" applyProtection="0"/>
    <xf numFmtId="0" fontId="72" fillId="0" borderId="98" applyNumberFormat="0" applyFill="0" applyProtection="0">
      <alignment horizontal="center"/>
    </xf>
    <xf numFmtId="4" fontId="64" fillId="83" borderId="95" applyNumberFormat="0" applyProtection="0">
      <alignment horizontal="right" vertical="center"/>
    </xf>
    <xf numFmtId="4" fontId="40" fillId="52" borderId="95" applyNumberFormat="0" applyProtection="0">
      <alignment horizontal="left" vertical="center" indent="1"/>
    </xf>
    <xf numFmtId="4" fontId="56" fillId="86" borderId="95" applyNumberFormat="0" applyProtection="0">
      <alignment horizontal="right" vertical="center"/>
    </xf>
    <xf numFmtId="4" fontId="40" fillId="0" borderId="95" applyNumberFormat="0" applyProtection="0">
      <alignment horizontal="right" vertical="center"/>
    </xf>
    <xf numFmtId="0" fontId="40" fillId="83" borderId="97" applyNumberFormat="0">
      <protection locked="0"/>
    </xf>
    <xf numFmtId="0" fontId="69" fillId="85" borderId="87" applyNumberFormat="0" applyFont="0" applyAlignment="0" applyProtection="0"/>
    <xf numFmtId="0" fontId="4" fillId="80" borderId="79" applyNumberFormat="0" applyProtection="0">
      <alignment horizontal="left" vertical="center" indent="1"/>
    </xf>
    <xf numFmtId="0" fontId="40" fillId="81" borderId="95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0" fillId="79" borderId="95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4" fontId="40" fillId="76" borderId="95" applyNumberFormat="0" applyProtection="0">
      <alignment horizontal="right" vertical="center"/>
    </xf>
    <xf numFmtId="4" fontId="40" fillId="66" borderId="95" applyNumberFormat="0" applyProtection="0">
      <alignment horizontal="right" vertical="center"/>
    </xf>
    <xf numFmtId="4" fontId="40" fillId="64" borderId="95" applyNumberFormat="0" applyProtection="0">
      <alignment horizontal="right" vertical="center"/>
    </xf>
    <xf numFmtId="4" fontId="40" fillId="62" borderId="95" applyNumberFormat="0" applyProtection="0">
      <alignment horizontal="right" vertical="center"/>
    </xf>
    <xf numFmtId="4" fontId="40" fillId="60" borderId="95" applyNumberFormat="0" applyProtection="0">
      <alignment horizontal="right" vertical="center"/>
    </xf>
    <xf numFmtId="4" fontId="40" fillId="52" borderId="95" applyNumberFormat="0" applyProtection="0">
      <alignment horizontal="left" vertical="center" indent="1"/>
    </xf>
    <xf numFmtId="0" fontId="92" fillId="0" borderId="99" applyNumberFormat="0" applyFill="0" applyAlignment="0" applyProtection="0"/>
    <xf numFmtId="0" fontId="38" fillId="0" borderId="88" applyFill="0" applyProtection="0">
      <alignment horizontal="right"/>
    </xf>
    <xf numFmtId="0" fontId="81" fillId="79" borderId="89" applyNumberFormat="0" applyAlignment="0" applyProtection="0"/>
    <xf numFmtId="8" fontId="4" fillId="0" borderId="90" applyFont="0" applyFill="0" applyBorder="0" applyProtection="0">
      <alignment horizontal="right"/>
    </xf>
    <xf numFmtId="0" fontId="82" fillId="93" borderId="62" applyNumberFormat="0" applyAlignment="0" applyProtection="0"/>
    <xf numFmtId="10" fontId="40" fillId="84" borderId="85" applyNumberFormat="0" applyBorder="0" applyAlignment="0" applyProtection="0"/>
    <xf numFmtId="0" fontId="97" fillId="95" borderId="89" applyNumberFormat="0" applyAlignment="0" applyProtection="0"/>
    <xf numFmtId="0" fontId="98" fillId="0" borderId="78">
      <alignment horizontal="right"/>
    </xf>
    <xf numFmtId="0" fontId="98" fillId="0" borderId="78">
      <alignment horizontal="left"/>
    </xf>
    <xf numFmtId="203" fontId="84" fillId="0" borderId="60">
      <alignment horizontal="right"/>
    </xf>
    <xf numFmtId="0" fontId="103" fillId="79" borderId="79" applyNumberFormat="0" applyAlignment="0" applyProtection="0"/>
    <xf numFmtId="0" fontId="40" fillId="77" borderId="95" applyNumberFormat="0" applyProtection="0">
      <alignment horizontal="left" vertical="center" indent="1"/>
    </xf>
    <xf numFmtId="4" fontId="40" fillId="56" borderId="95" applyNumberFormat="0" applyProtection="0">
      <alignment horizontal="right" vertical="center"/>
    </xf>
    <xf numFmtId="4" fontId="40" fillId="54" borderId="95" applyNumberFormat="0" applyProtection="0">
      <alignment horizontal="right" vertical="center"/>
    </xf>
    <xf numFmtId="4" fontId="40" fillId="49" borderId="95" applyNumberFormat="0" applyProtection="0">
      <alignment horizontal="left" vertical="center" indent="1"/>
    </xf>
    <xf numFmtId="4" fontId="56" fillId="49" borderId="95" applyNumberFormat="0" applyProtection="0">
      <alignment vertical="center"/>
    </xf>
    <xf numFmtId="0" fontId="106" fillId="0" borderId="78">
      <alignment horizontal="center"/>
    </xf>
    <xf numFmtId="0" fontId="106" fillId="0" borderId="78">
      <alignment horizontal="center"/>
    </xf>
    <xf numFmtId="0" fontId="106" fillId="0" borderId="78">
      <alignment horizontal="center"/>
    </xf>
    <xf numFmtId="4" fontId="40" fillId="50" borderId="95" applyNumberFormat="0" applyProtection="0">
      <alignment vertical="center"/>
    </xf>
    <xf numFmtId="0" fontId="40" fillId="40" borderId="95" applyNumberFormat="0" applyFont="0" applyAlignment="0" applyProtection="0"/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58" fillId="50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9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108" fillId="49" borderId="80" applyNumberFormat="0" applyProtection="0">
      <alignment vertical="center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4" fontId="58" fillId="49" borderId="80" applyNumberFormat="0" applyProtection="0">
      <alignment horizontal="left" vertical="center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0" fontId="58" fillId="49" borderId="80" applyNumberFormat="0" applyProtection="0">
      <alignment horizontal="left" vertical="top" indent="1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110" fillId="57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54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110" fillId="53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90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110" fillId="55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58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110" fillId="97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0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110" fillId="59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2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110" fillId="98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4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110" fillId="67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6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110" fillId="65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68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110" fillId="99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0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110" fillId="92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4" fontId="54" fillId="76" borderId="80" applyNumberFormat="0" applyProtection="0">
      <alignment horizontal="right" vertical="center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center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75" borderId="80" applyNumberFormat="0" applyProtection="0">
      <alignment horizontal="left" vertical="top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center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100" borderId="80" applyNumberFormat="0" applyProtection="0">
      <alignment horizontal="left" vertical="top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center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92" borderId="80" applyNumberFormat="0" applyProtection="0">
      <alignment horizontal="left" vertical="top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center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0" fontId="4" fillId="101" borderId="80" applyNumberFormat="0" applyProtection="0">
      <alignment horizontal="left" vertical="top" indent="1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110" fillId="101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111" fillId="101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5" fillId="84" borderId="80" applyNumberFormat="0" applyProtection="0">
      <alignment vertical="center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9" fillId="92" borderId="91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0" fontId="54" fillId="84" borderId="80" applyNumberFormat="0" applyProtection="0">
      <alignment horizontal="left" vertical="top" indent="1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4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111" fillId="101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5" fillId="77" borderId="80" applyNumberFormat="0" applyProtection="0">
      <alignment horizontal="right" vertical="center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4" fontId="54" fillId="76" borderId="80" applyNumberFormat="0" applyProtection="0">
      <alignment horizontal="left" vertical="center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0" fontId="54" fillId="100" borderId="80" applyNumberFormat="0" applyProtection="0">
      <alignment horizontal="left" vertical="top" indent="1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112" fillId="101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4" fontId="63" fillId="77" borderId="80" applyNumberFormat="0" applyProtection="0">
      <alignment horizontal="right" vertical="center"/>
    </xf>
    <xf numFmtId="0" fontId="68" fillId="103" borderId="92" applyNumberFormat="0" applyFont="0" applyAlignment="0" applyProtection="0"/>
    <xf numFmtId="0" fontId="58" fillId="0" borderId="93" applyNumberFormat="0" applyFill="0" applyAlignment="0" applyProtection="0"/>
    <xf numFmtId="0" fontId="98" fillId="0" borderId="78">
      <alignment horizontal="right"/>
    </xf>
    <xf numFmtId="4" fontId="40" fillId="70" borderId="95" applyNumberFormat="0" applyProtection="0">
      <alignment horizontal="right" vertical="center"/>
    </xf>
    <xf numFmtId="4" fontId="40" fillId="68" borderId="95" applyNumberFormat="0" applyProtection="0">
      <alignment horizontal="right" vertical="center"/>
    </xf>
    <xf numFmtId="4" fontId="59" fillId="49" borderId="80" applyNumberFormat="0" applyProtection="0">
      <alignment vertical="center"/>
    </xf>
    <xf numFmtId="4" fontId="110" fillId="49" borderId="80" applyNumberFormat="0" applyProtection="0">
      <alignment horizontal="left" vertical="center" indent="1"/>
    </xf>
    <xf numFmtId="4" fontId="110" fillId="75" borderId="0" applyNumberFormat="0" applyProtection="0">
      <alignment horizontal="left" vertical="center" indent="1"/>
    </xf>
    <xf numFmtId="4" fontId="110" fillId="101" borderId="80" applyNumberFormat="0" applyProtection="0">
      <alignment horizontal="right" vertical="center"/>
    </xf>
    <xf numFmtId="4" fontId="59" fillId="92" borderId="80" applyNumberFormat="0" applyProtection="0">
      <alignment horizontal="left" vertical="center" indent="1"/>
    </xf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4" fillId="0" borderId="0"/>
    <xf numFmtId="0" fontId="40" fillId="40" borderId="28" applyNumberFormat="0" applyFont="0" applyAlignment="0" applyProtection="0"/>
    <xf numFmtId="0" fontId="40" fillId="40" borderId="28" applyNumberFormat="0" applyFont="0" applyAlignment="0" applyProtection="0"/>
    <xf numFmtId="0" fontId="40" fillId="40" borderId="28" applyNumberFormat="0" applyFont="0" applyAlignment="0" applyProtection="0"/>
    <xf numFmtId="9" fontId="4" fillId="0" borderId="0" applyFont="0" applyFill="0" applyBorder="0" applyAlignment="0" applyProtection="0"/>
    <xf numFmtId="4" fontId="54" fillId="49" borderId="79" applyNumberFormat="0" applyProtection="0">
      <alignment vertical="center"/>
    </xf>
    <xf numFmtId="4" fontId="55" fillId="49" borderId="79" applyNumberFormat="0" applyProtection="0">
      <alignment vertical="center"/>
    </xf>
    <xf numFmtId="4" fontId="56" fillId="49" borderId="28" applyNumberFormat="0" applyProtection="0">
      <alignment vertical="center"/>
    </xf>
    <xf numFmtId="4" fontId="54" fillId="49" borderId="79" applyNumberFormat="0" applyProtection="0">
      <alignment horizontal="left" vertical="center" indent="1"/>
    </xf>
    <xf numFmtId="4" fontId="54" fillId="49" borderId="79" applyNumberFormat="0" applyProtection="0">
      <alignment horizontal="left" vertical="center" indent="1"/>
    </xf>
    <xf numFmtId="0" fontId="57" fillId="50" borderId="80" applyNumberFormat="0" applyProtection="0">
      <alignment horizontal="left" vertical="top" indent="1"/>
    </xf>
    <xf numFmtId="4" fontId="40" fillId="52" borderId="28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54" fillId="53" borderId="79" applyNumberFormat="0" applyProtection="0">
      <alignment horizontal="right" vertical="center"/>
    </xf>
    <xf numFmtId="4" fontId="54" fillId="55" borderId="79" applyNumberFormat="0" applyProtection="0">
      <alignment horizontal="right" vertical="center"/>
    </xf>
    <xf numFmtId="4" fontId="54" fillId="57" borderId="79" applyNumberFormat="0" applyProtection="0">
      <alignment horizontal="right" vertical="center"/>
    </xf>
    <xf numFmtId="4" fontId="54" fillId="59" borderId="79" applyNumberFormat="0" applyProtection="0">
      <alignment horizontal="right" vertical="center"/>
    </xf>
    <xf numFmtId="4" fontId="54" fillId="61" borderId="79" applyNumberFormat="0" applyProtection="0">
      <alignment horizontal="right" vertical="center"/>
    </xf>
    <xf numFmtId="4" fontId="54" fillId="63" borderId="79" applyNumberFormat="0" applyProtection="0">
      <alignment horizontal="right" vertical="center"/>
    </xf>
    <xf numFmtId="4" fontId="54" fillId="65" borderId="79" applyNumberFormat="0" applyProtection="0">
      <alignment horizontal="right" vertical="center"/>
    </xf>
    <xf numFmtId="4" fontId="54" fillId="67" borderId="79" applyNumberFormat="0" applyProtection="0">
      <alignment horizontal="right" vertical="center"/>
    </xf>
    <xf numFmtId="4" fontId="54" fillId="69" borderId="79" applyNumberFormat="0" applyProtection="0">
      <alignment horizontal="right" vertical="center"/>
    </xf>
    <xf numFmtId="4" fontId="58" fillId="71" borderId="79" applyNumberFormat="0" applyProtection="0">
      <alignment horizontal="left" vertical="center" indent="1"/>
    </xf>
    <xf numFmtId="4" fontId="54" fillId="73" borderId="82" applyNumberFormat="0" applyProtection="0">
      <alignment horizontal="left" vertical="center" indent="1"/>
    </xf>
    <xf numFmtId="4" fontId="4" fillId="74" borderId="81" applyNumberFormat="0" applyProtection="0">
      <alignment horizontal="left" vertical="center" indent="1"/>
    </xf>
    <xf numFmtId="4" fontId="59" fillId="75" borderId="0" applyNumberFormat="0" applyProtection="0">
      <alignment horizontal="left" vertical="center" indent="1"/>
    </xf>
    <xf numFmtId="4" fontId="4" fillId="74" borderId="81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40" fillId="77" borderId="81" applyNumberFormat="0" applyProtection="0">
      <alignment horizontal="left" vertical="center" indent="1"/>
    </xf>
    <xf numFmtId="4" fontId="54" fillId="73" borderId="79" applyNumberFormat="0" applyProtection="0">
      <alignment horizontal="left" vertical="center" indent="1"/>
    </xf>
    <xf numFmtId="4" fontId="40" fillId="76" borderId="81" applyNumberFormat="0" applyProtection="0">
      <alignment horizontal="left" vertical="center" indent="1"/>
    </xf>
    <xf numFmtId="4" fontId="5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0" fillId="74" borderId="80" applyNumberFormat="0" applyProtection="0">
      <alignment horizontal="left" vertical="top" indent="1"/>
    </xf>
    <xf numFmtId="0" fontId="40" fillId="74" borderId="80" applyNumberFormat="0" applyProtection="0">
      <alignment horizontal="left" vertical="top" indent="1"/>
    </xf>
    <xf numFmtId="0" fontId="40" fillId="74" borderId="80" applyNumberFormat="0" applyProtection="0">
      <alignment horizontal="left" vertical="top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0" fillId="76" borderId="80" applyNumberFormat="0" applyProtection="0">
      <alignment horizontal="left" vertical="top" indent="1"/>
    </xf>
    <xf numFmtId="0" fontId="40" fillId="76" borderId="80" applyNumberFormat="0" applyProtection="0">
      <alignment horizontal="left" vertical="top" indent="1"/>
    </xf>
    <xf numFmtId="0" fontId="40" fillId="76" borderId="80" applyNumberFormat="0" applyProtection="0">
      <alignment horizontal="left" vertical="top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0" fillId="82" borderId="80" applyNumberFormat="0" applyProtection="0">
      <alignment horizontal="left" vertical="top" indent="1"/>
    </xf>
    <xf numFmtId="0" fontId="40" fillId="82" borderId="80" applyNumberFormat="0" applyProtection="0">
      <alignment horizontal="left" vertical="top" indent="1"/>
    </xf>
    <xf numFmtId="0" fontId="40" fillId="82" borderId="80" applyNumberFormat="0" applyProtection="0">
      <alignment horizontal="left" vertical="top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0" fillId="77" borderId="80" applyNumberFormat="0" applyProtection="0">
      <alignment horizontal="left" vertical="top" indent="1"/>
    </xf>
    <xf numFmtId="0" fontId="40" fillId="77" borderId="80" applyNumberFormat="0" applyProtection="0">
      <alignment horizontal="left" vertical="top" indent="1"/>
    </xf>
    <xf numFmtId="0" fontId="40" fillId="77" borderId="80" applyNumberFormat="0" applyProtection="0">
      <alignment horizontal="left" vertical="top" indent="1"/>
    </xf>
    <xf numFmtId="0" fontId="40" fillId="83" borderId="83" applyNumberFormat="0">
      <protection locked="0"/>
    </xf>
    <xf numFmtId="0" fontId="40" fillId="83" borderId="83" applyNumberFormat="0">
      <protection locked="0"/>
    </xf>
    <xf numFmtId="0" fontId="40" fillId="83" borderId="83" applyNumberFormat="0">
      <protection locked="0"/>
    </xf>
    <xf numFmtId="0" fontId="40" fillId="83" borderId="83" applyNumberFormat="0">
      <protection locked="0"/>
    </xf>
    <xf numFmtId="4" fontId="54" fillId="84" borderId="79" applyNumberFormat="0" applyProtection="0">
      <alignment vertical="center"/>
    </xf>
    <xf numFmtId="4" fontId="60" fillId="85" borderId="80" applyNumberFormat="0" applyProtection="0">
      <alignment vertical="center"/>
    </xf>
    <xf numFmtId="4" fontId="55" fillId="84" borderId="79" applyNumberFormat="0" applyProtection="0">
      <alignment vertical="center"/>
    </xf>
    <xf numFmtId="4" fontId="56" fillId="84" borderId="85" applyNumberFormat="0" applyProtection="0">
      <alignment vertical="center"/>
    </xf>
    <xf numFmtId="4" fontId="54" fillId="84" borderId="79" applyNumberFormat="0" applyProtection="0">
      <alignment horizontal="left" vertical="center" indent="1"/>
    </xf>
    <xf numFmtId="4" fontId="60" fillId="79" borderId="80" applyNumberFormat="0" applyProtection="0">
      <alignment horizontal="left" vertical="center" indent="1"/>
    </xf>
    <xf numFmtId="4" fontId="54" fillId="84" borderId="79" applyNumberFormat="0" applyProtection="0">
      <alignment horizontal="left" vertical="center" indent="1"/>
    </xf>
    <xf numFmtId="0" fontId="60" fillId="85" borderId="80" applyNumberFormat="0" applyProtection="0">
      <alignment horizontal="left" vertical="top" indent="1"/>
    </xf>
    <xf numFmtId="4" fontId="54" fillId="0" borderId="79" applyNumberFormat="0" applyProtection="0">
      <alignment horizontal="right" vertical="center"/>
    </xf>
    <xf numFmtId="4" fontId="55" fillId="73" borderId="79" applyNumberFormat="0" applyProtection="0">
      <alignment horizontal="right" vertical="center"/>
    </xf>
    <xf numFmtId="4" fontId="56" fillId="86" borderId="28" applyNumberFormat="0" applyProtection="0">
      <alignment horizontal="right" vertical="center"/>
    </xf>
    <xf numFmtId="4" fontId="40" fillId="52" borderId="28" applyNumberFormat="0" applyProtection="0">
      <alignment horizontal="left" vertical="center" indent="1"/>
    </xf>
    <xf numFmtId="0" fontId="4" fillId="0" borderId="79" applyNumberFormat="0" applyProtection="0">
      <alignment horizontal="left" vertical="center" indent="1"/>
    </xf>
    <xf numFmtId="0" fontId="4" fillId="0" borderId="79" applyNumberFormat="0" applyProtection="0">
      <alignment horizontal="left" vertical="center" indent="1"/>
    </xf>
    <xf numFmtId="0" fontId="40" fillId="88" borderId="85"/>
    <xf numFmtId="4" fontId="63" fillId="73" borderId="79" applyNumberFormat="0" applyProtection="0">
      <alignment horizontal="right" vertical="center"/>
    </xf>
    <xf numFmtId="4" fontId="64" fillId="83" borderId="28" applyNumberFormat="0" applyProtection="0">
      <alignment horizontal="right" vertical="center"/>
    </xf>
    <xf numFmtId="0" fontId="144" fillId="0" borderId="0"/>
    <xf numFmtId="0" fontId="145" fillId="6" borderId="0" applyNumberFormat="0" applyBorder="0" applyAlignment="0" applyProtection="0"/>
    <xf numFmtId="0" fontId="145" fillId="9" borderId="0" applyNumberFormat="0" applyBorder="0" applyAlignment="0" applyProtection="0"/>
    <xf numFmtId="0" fontId="145" fillId="12" borderId="0" applyNumberFormat="0" applyBorder="0" applyAlignment="0" applyProtection="0"/>
    <xf numFmtId="0" fontId="145" fillId="15" borderId="0" applyNumberFormat="0" applyBorder="0" applyAlignment="0" applyProtection="0"/>
    <xf numFmtId="0" fontId="145" fillId="18" borderId="0" applyNumberFormat="0" applyBorder="0" applyAlignment="0" applyProtection="0"/>
    <xf numFmtId="0" fontId="145" fillId="21" borderId="0" applyNumberFormat="0" applyBorder="0" applyAlignment="0" applyProtection="0"/>
    <xf numFmtId="0" fontId="145" fillId="7" borderId="0" applyNumberFormat="0" applyBorder="0" applyAlignment="0" applyProtection="0"/>
    <xf numFmtId="0" fontId="145" fillId="10" borderId="0" applyNumberFormat="0" applyBorder="0" applyAlignment="0" applyProtection="0"/>
    <xf numFmtId="0" fontId="145" fillId="13" borderId="0" applyNumberFormat="0" applyBorder="0" applyAlignment="0" applyProtection="0"/>
    <xf numFmtId="0" fontId="145" fillId="16" borderId="0" applyNumberFormat="0" applyBorder="0" applyAlignment="0" applyProtection="0"/>
    <xf numFmtId="0" fontId="145" fillId="19" borderId="0" applyNumberFormat="0" applyBorder="0" applyAlignment="0" applyProtection="0"/>
    <xf numFmtId="0" fontId="145" fillId="22" borderId="0" applyNumberFormat="0" applyBorder="0" applyAlignment="0" applyProtection="0"/>
    <xf numFmtId="0" fontId="146" fillId="8" borderId="0" applyNumberFormat="0" applyBorder="0" applyAlignment="0" applyProtection="0"/>
    <xf numFmtId="0" fontId="146" fillId="11" borderId="0" applyNumberFormat="0" applyBorder="0" applyAlignment="0" applyProtection="0"/>
    <xf numFmtId="0" fontId="146" fillId="14" borderId="0" applyNumberFormat="0" applyBorder="0" applyAlignment="0" applyProtection="0"/>
    <xf numFmtId="0" fontId="146" fillId="17" borderId="0" applyNumberFormat="0" applyBorder="0" applyAlignment="0" applyProtection="0"/>
    <xf numFmtId="0" fontId="146" fillId="20" borderId="0" applyNumberFormat="0" applyBorder="0" applyAlignment="0" applyProtection="0"/>
    <xf numFmtId="0" fontId="146" fillId="23" borderId="0" applyNumberFormat="0" applyBorder="0" applyAlignment="0" applyProtection="0"/>
    <xf numFmtId="0" fontId="146" fillId="110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46" fillId="110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46" fillId="110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46" fillId="11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46" fillId="11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46" fillId="11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146" fillId="112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146" fillId="112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146" fillId="112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146" fillId="11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146" fillId="11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146" fillId="113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146" fillId="114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46" fillId="114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46" fillId="114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146" fillId="115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146" fillId="115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146" fillId="115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3" fillId="43" borderId="0" applyNumberFormat="0" applyBorder="0" applyAlignment="0" applyProtection="0"/>
    <xf numFmtId="0" fontId="44" fillId="40" borderId="0" applyNumberFormat="0" applyBorder="0" applyAlignment="0" applyProtection="0"/>
    <xf numFmtId="0" fontId="45" fillId="44" borderId="28" applyNumberFormat="0" applyAlignment="0" applyProtection="0"/>
    <xf numFmtId="0" fontId="46" fillId="37" borderId="6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20" fontId="147" fillId="0" borderId="0" applyFont="0">
      <alignment horizontal="center"/>
    </xf>
    <xf numFmtId="0" fontId="148" fillId="0" borderId="0" applyNumberFormat="0" applyFill="0" applyBorder="0" applyAlignment="0" applyProtection="0"/>
    <xf numFmtId="1" fontId="75" fillId="0" borderId="0" applyFo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8" fillId="0" borderId="30" applyNumberFormat="0" applyFill="0" applyAlignment="0" applyProtection="0"/>
    <xf numFmtId="0" fontId="49" fillId="0" borderId="31" applyNumberFormat="0" applyFill="0" applyAlignment="0" applyProtection="0"/>
    <xf numFmtId="0" fontId="50" fillId="0" borderId="32" applyNumberFormat="0" applyFill="0" applyAlignment="0" applyProtection="0"/>
    <xf numFmtId="0" fontId="50" fillId="0" borderId="0" applyNumberFormat="0" applyFill="0" applyBorder="0" applyAlignment="0" applyProtection="0"/>
    <xf numFmtId="0" fontId="51" fillId="41" borderId="28" applyNumberFormat="0" applyAlignment="0" applyProtection="0"/>
    <xf numFmtId="0" fontId="52" fillId="0" borderId="33" applyNumberFormat="0" applyFill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37" fontId="101" fillId="0" borderId="0"/>
    <xf numFmtId="37" fontId="101" fillId="0" borderId="0"/>
    <xf numFmtId="37" fontId="101" fillId="0" borderId="0"/>
    <xf numFmtId="37" fontId="101" fillId="0" borderId="0"/>
    <xf numFmtId="0" fontId="40" fillId="48" borderId="0"/>
    <xf numFmtId="0" fontId="144" fillId="0" borderId="0"/>
    <xf numFmtId="0" fontId="40" fillId="48" borderId="0"/>
    <xf numFmtId="0" fontId="4" fillId="0" borderId="0"/>
    <xf numFmtId="0" fontId="40" fillId="48" borderId="0"/>
    <xf numFmtId="0" fontId="40" fillId="48" borderId="0"/>
    <xf numFmtId="0" fontId="40" fillId="48" borderId="0"/>
    <xf numFmtId="0" fontId="40" fillId="48" borderId="0"/>
    <xf numFmtId="0" fontId="53" fillId="44" borderId="79" applyNumberFormat="0" applyAlignment="0" applyProtection="0"/>
    <xf numFmtId="9" fontId="4" fillId="0" borderId="0" applyFont="0" applyFill="0" applyBorder="0" applyAlignment="0" applyProtection="0"/>
    <xf numFmtId="0" fontId="106" fillId="0" borderId="10">
      <alignment horizontal="center"/>
    </xf>
    <xf numFmtId="4" fontId="40" fillId="50" borderId="28" applyNumberFormat="0" applyProtection="0">
      <alignment vertical="center"/>
    </xf>
    <xf numFmtId="4" fontId="40" fillId="50" borderId="28" applyNumberFormat="0" applyProtection="0">
      <alignment vertical="center"/>
    </xf>
    <xf numFmtId="4" fontId="40" fillId="50" borderId="28" applyNumberFormat="0" applyProtection="0">
      <alignment vertical="center"/>
    </xf>
    <xf numFmtId="4" fontId="54" fillId="49" borderId="79" applyNumberFormat="0" applyProtection="0">
      <alignment vertical="center"/>
    </xf>
    <xf numFmtId="4" fontId="40" fillId="50" borderId="28" applyNumberFormat="0" applyProtection="0">
      <alignment vertical="center"/>
    </xf>
    <xf numFmtId="4" fontId="40" fillId="50" borderId="28" applyNumberFormat="0" applyProtection="0">
      <alignment vertical="center"/>
    </xf>
    <xf numFmtId="4" fontId="40" fillId="50" borderId="28" applyNumberFormat="0" applyProtection="0">
      <alignment vertical="center"/>
    </xf>
    <xf numFmtId="4" fontId="54" fillId="49" borderId="79" applyNumberFormat="0" applyProtection="0">
      <alignment horizontal="left" vertical="center" indent="1"/>
    </xf>
    <xf numFmtId="4" fontId="54" fillId="49" borderId="79" applyNumberFormat="0" applyProtection="0">
      <alignment horizontal="left" vertical="center" indent="1"/>
    </xf>
    <xf numFmtId="4" fontId="40" fillId="49" borderId="28" applyNumberFormat="0" applyProtection="0">
      <alignment horizontal="left" vertical="center" indent="1"/>
    </xf>
    <xf numFmtId="4" fontId="54" fillId="49" borderId="79" applyNumberFormat="0" applyProtection="0">
      <alignment horizontal="left" vertical="center" indent="1"/>
    </xf>
    <xf numFmtId="4" fontId="40" fillId="49" borderId="28" applyNumberFormat="0" applyProtection="0">
      <alignment horizontal="left" vertical="center" indent="1"/>
    </xf>
    <xf numFmtId="4" fontId="40" fillId="49" borderId="28" applyNumberFormat="0" applyProtection="0">
      <alignment horizontal="left" vertical="center" indent="1"/>
    </xf>
    <xf numFmtId="4" fontId="40" fillId="49" borderId="28" applyNumberFormat="0" applyProtection="0">
      <alignment horizontal="left" vertical="center" indent="1"/>
    </xf>
    <xf numFmtId="4" fontId="54" fillId="49" borderId="79" applyNumberFormat="0" applyProtection="0">
      <alignment horizontal="left" vertical="center" indent="1"/>
    </xf>
    <xf numFmtId="4" fontId="54" fillId="49" borderId="79" applyNumberFormat="0" applyProtection="0">
      <alignment horizontal="left" vertical="center" indent="1"/>
    </xf>
    <xf numFmtId="0" fontId="58" fillId="49" borderId="80" applyNumberFormat="0" applyProtection="0">
      <alignment horizontal="left" vertical="top" indent="1"/>
    </xf>
    <xf numFmtId="4" fontId="58" fillId="100" borderId="0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4" fontId="54" fillId="53" borderId="79" applyNumberFormat="0" applyProtection="0">
      <alignment horizontal="right" vertical="center"/>
    </xf>
    <xf numFmtId="4" fontId="40" fillId="54" borderId="28" applyNumberFormat="0" applyProtection="0">
      <alignment horizontal="right" vertical="center"/>
    </xf>
    <xf numFmtId="4" fontId="40" fillId="54" borderId="28" applyNumberFormat="0" applyProtection="0">
      <alignment horizontal="right" vertical="center"/>
    </xf>
    <xf numFmtId="4" fontId="40" fillId="54" borderId="28" applyNumberFormat="0" applyProtection="0">
      <alignment horizontal="right" vertical="center"/>
    </xf>
    <xf numFmtId="4" fontId="40" fillId="54" borderId="28" applyNumberFormat="0" applyProtection="0">
      <alignment horizontal="right" vertical="center"/>
    </xf>
    <xf numFmtId="4" fontId="54" fillId="55" borderId="79" applyNumberFormat="0" applyProtection="0">
      <alignment horizontal="right" vertical="center"/>
    </xf>
    <xf numFmtId="4" fontId="40" fillId="56" borderId="28" applyNumberFormat="0" applyProtection="0">
      <alignment horizontal="right" vertical="center"/>
    </xf>
    <xf numFmtId="4" fontId="40" fillId="56" borderId="28" applyNumberFormat="0" applyProtection="0">
      <alignment horizontal="right" vertical="center"/>
    </xf>
    <xf numFmtId="4" fontId="40" fillId="56" borderId="28" applyNumberFormat="0" applyProtection="0">
      <alignment horizontal="right" vertical="center"/>
    </xf>
    <xf numFmtId="4" fontId="40" fillId="56" borderId="28" applyNumberFormat="0" applyProtection="0">
      <alignment horizontal="right" vertical="center"/>
    </xf>
    <xf numFmtId="4" fontId="54" fillId="57" borderId="79" applyNumberFormat="0" applyProtection="0">
      <alignment horizontal="right" vertical="center"/>
    </xf>
    <xf numFmtId="4" fontId="40" fillId="58" borderId="81" applyNumberFormat="0" applyProtection="0">
      <alignment horizontal="right" vertical="center"/>
    </xf>
    <xf numFmtId="4" fontId="40" fillId="58" borderId="81" applyNumberFormat="0" applyProtection="0">
      <alignment horizontal="right" vertical="center"/>
    </xf>
    <xf numFmtId="4" fontId="40" fillId="58" borderId="81" applyNumberFormat="0" applyProtection="0">
      <alignment horizontal="right" vertical="center"/>
    </xf>
    <xf numFmtId="4" fontId="40" fillId="58" borderId="81" applyNumberFormat="0" applyProtection="0">
      <alignment horizontal="right" vertical="center"/>
    </xf>
    <xf numFmtId="4" fontId="54" fillId="59" borderId="79" applyNumberFormat="0" applyProtection="0">
      <alignment horizontal="right" vertical="center"/>
    </xf>
    <xf numFmtId="4" fontId="40" fillId="60" borderId="28" applyNumberFormat="0" applyProtection="0">
      <alignment horizontal="right" vertical="center"/>
    </xf>
    <xf numFmtId="4" fontId="40" fillId="60" borderId="28" applyNumberFormat="0" applyProtection="0">
      <alignment horizontal="right" vertical="center"/>
    </xf>
    <xf numFmtId="4" fontId="40" fillId="60" borderId="28" applyNumberFormat="0" applyProtection="0">
      <alignment horizontal="right" vertical="center"/>
    </xf>
    <xf numFmtId="4" fontId="40" fillId="60" borderId="28" applyNumberFormat="0" applyProtection="0">
      <alignment horizontal="right" vertical="center"/>
    </xf>
    <xf numFmtId="4" fontId="54" fillId="61" borderId="79" applyNumberFormat="0" applyProtection="0">
      <alignment horizontal="right" vertical="center"/>
    </xf>
    <xf numFmtId="4" fontId="40" fillId="62" borderId="28" applyNumberFormat="0" applyProtection="0">
      <alignment horizontal="right" vertical="center"/>
    </xf>
    <xf numFmtId="4" fontId="40" fillId="62" borderId="28" applyNumberFormat="0" applyProtection="0">
      <alignment horizontal="right" vertical="center"/>
    </xf>
    <xf numFmtId="4" fontId="40" fillId="62" borderId="28" applyNumberFormat="0" applyProtection="0">
      <alignment horizontal="right" vertical="center"/>
    </xf>
    <xf numFmtId="4" fontId="40" fillId="62" borderId="28" applyNumberFormat="0" applyProtection="0">
      <alignment horizontal="right" vertical="center"/>
    </xf>
    <xf numFmtId="4" fontId="54" fillId="63" borderId="79" applyNumberFormat="0" applyProtection="0">
      <alignment horizontal="right" vertical="center"/>
    </xf>
    <xf numFmtId="4" fontId="40" fillId="64" borderId="28" applyNumberFormat="0" applyProtection="0">
      <alignment horizontal="right" vertical="center"/>
    </xf>
    <xf numFmtId="4" fontId="40" fillId="64" borderId="28" applyNumberFormat="0" applyProtection="0">
      <alignment horizontal="right" vertical="center"/>
    </xf>
    <xf numFmtId="4" fontId="40" fillId="64" borderId="28" applyNumberFormat="0" applyProtection="0">
      <alignment horizontal="right" vertical="center"/>
    </xf>
    <xf numFmtId="4" fontId="40" fillId="64" borderId="28" applyNumberFormat="0" applyProtection="0">
      <alignment horizontal="right" vertical="center"/>
    </xf>
    <xf numFmtId="4" fontId="54" fillId="65" borderId="79" applyNumberFormat="0" applyProtection="0">
      <alignment horizontal="right" vertical="center"/>
    </xf>
    <xf numFmtId="4" fontId="40" fillId="66" borderId="28" applyNumberFormat="0" applyProtection="0">
      <alignment horizontal="right" vertical="center"/>
    </xf>
    <xf numFmtId="4" fontId="40" fillId="66" borderId="28" applyNumberFormat="0" applyProtection="0">
      <alignment horizontal="right" vertical="center"/>
    </xf>
    <xf numFmtId="4" fontId="40" fillId="66" borderId="28" applyNumberFormat="0" applyProtection="0">
      <alignment horizontal="right" vertical="center"/>
    </xf>
    <xf numFmtId="4" fontId="40" fillId="66" borderId="28" applyNumberFormat="0" applyProtection="0">
      <alignment horizontal="right" vertical="center"/>
    </xf>
    <xf numFmtId="4" fontId="54" fillId="67" borderId="79" applyNumberFormat="0" applyProtection="0">
      <alignment horizontal="right" vertical="center"/>
    </xf>
    <xf numFmtId="4" fontId="40" fillId="68" borderId="28" applyNumberFormat="0" applyProtection="0">
      <alignment horizontal="right" vertical="center"/>
    </xf>
    <xf numFmtId="4" fontId="40" fillId="68" borderId="28" applyNumberFormat="0" applyProtection="0">
      <alignment horizontal="right" vertical="center"/>
    </xf>
    <xf numFmtId="4" fontId="40" fillId="68" borderId="28" applyNumberFormat="0" applyProtection="0">
      <alignment horizontal="right" vertical="center"/>
    </xf>
    <xf numFmtId="4" fontId="40" fillId="68" borderId="28" applyNumberFormat="0" applyProtection="0">
      <alignment horizontal="right" vertical="center"/>
    </xf>
    <xf numFmtId="4" fontId="54" fillId="69" borderId="79" applyNumberFormat="0" applyProtection="0">
      <alignment horizontal="right" vertical="center"/>
    </xf>
    <xf numFmtId="4" fontId="40" fillId="70" borderId="28" applyNumberFormat="0" applyProtection="0">
      <alignment horizontal="right" vertical="center"/>
    </xf>
    <xf numFmtId="4" fontId="40" fillId="70" borderId="28" applyNumberFormat="0" applyProtection="0">
      <alignment horizontal="right" vertical="center"/>
    </xf>
    <xf numFmtId="4" fontId="40" fillId="70" borderId="28" applyNumberFormat="0" applyProtection="0">
      <alignment horizontal="right" vertical="center"/>
    </xf>
    <xf numFmtId="4" fontId="40" fillId="70" borderId="28" applyNumberFormat="0" applyProtection="0">
      <alignment horizontal="right" vertical="center"/>
    </xf>
    <xf numFmtId="4" fontId="58" fillId="72" borderId="94" applyNumberFormat="0" applyProtection="0">
      <alignment horizontal="left" vertical="center" indent="1"/>
    </xf>
    <xf numFmtId="4" fontId="40" fillId="72" borderId="81" applyNumberFormat="0" applyProtection="0">
      <alignment horizontal="left" vertical="center" indent="1"/>
    </xf>
    <xf numFmtId="4" fontId="40" fillId="72" borderId="81" applyNumberFormat="0" applyProtection="0">
      <alignment horizontal="left" vertical="center" indent="1"/>
    </xf>
    <xf numFmtId="4" fontId="40" fillId="72" borderId="81" applyNumberFormat="0" applyProtection="0">
      <alignment horizontal="left" vertical="center" indent="1"/>
    </xf>
    <xf numFmtId="4" fontId="40" fillId="72" borderId="81" applyNumberFormat="0" applyProtection="0">
      <alignment horizontal="left" vertical="center" indent="1"/>
    </xf>
    <xf numFmtId="4" fontId="58" fillId="72" borderId="94" applyNumberFormat="0" applyProtection="0">
      <alignment horizontal="left" vertical="center" indent="1"/>
    </xf>
    <xf numFmtId="4" fontId="54" fillId="73" borderId="82" applyNumberFormat="0" applyProtection="0">
      <alignment horizontal="left" vertical="center" indent="1"/>
    </xf>
    <xf numFmtId="4" fontId="54" fillId="77" borderId="0" applyNumberFormat="0" applyProtection="0">
      <alignment horizontal="left" vertical="center" indent="1"/>
    </xf>
    <xf numFmtId="4" fontId="54" fillId="73" borderId="82" applyNumberFormat="0" applyProtection="0">
      <alignment horizontal="left" vertical="center" indent="1"/>
    </xf>
    <xf numFmtId="4" fontId="4" fillId="74" borderId="81" applyNumberFormat="0" applyProtection="0">
      <alignment horizontal="left" vertical="center" indent="1"/>
    </xf>
    <xf numFmtId="4" fontId="54" fillId="77" borderId="0" applyNumberFormat="0" applyProtection="0">
      <alignment horizontal="left" vertical="center" indent="1"/>
    </xf>
    <xf numFmtId="4" fontId="59" fillId="75" borderId="0" applyNumberFormat="0" applyProtection="0">
      <alignment horizontal="left" vertical="center" indent="1"/>
    </xf>
    <xf numFmtId="4" fontId="4" fillId="74" borderId="81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4" fontId="40" fillId="76" borderId="28" applyNumberFormat="0" applyProtection="0">
      <alignment horizontal="right" vertical="center"/>
    </xf>
    <xf numFmtId="4" fontId="40" fillId="76" borderId="28" applyNumberFormat="0" applyProtection="0">
      <alignment horizontal="right" vertical="center"/>
    </xf>
    <xf numFmtId="4" fontId="40" fillId="76" borderId="28" applyNumberFormat="0" applyProtection="0">
      <alignment horizontal="right" vertical="center"/>
    </xf>
    <xf numFmtId="4" fontId="40" fillId="76" borderId="28" applyNumberFormat="0" applyProtection="0">
      <alignment horizontal="right" vertical="center"/>
    </xf>
    <xf numFmtId="4" fontId="54" fillId="77" borderId="0" applyNumberFormat="0" applyProtection="0">
      <alignment horizontal="left" vertical="center" indent="1"/>
    </xf>
    <xf numFmtId="4" fontId="54" fillId="77" borderId="0" applyNumberFormat="0" applyProtection="0">
      <alignment horizontal="left" vertical="center" indent="1"/>
    </xf>
    <xf numFmtId="4" fontId="54" fillId="73" borderId="79" applyNumberFormat="0" applyProtection="0">
      <alignment horizontal="left" vertical="center" indent="1"/>
    </xf>
    <xf numFmtId="4" fontId="54" fillId="73" borderId="79" applyNumberFormat="0" applyProtection="0">
      <alignment horizontal="left" vertical="center" indent="1"/>
    </xf>
    <xf numFmtId="4" fontId="54" fillId="73" borderId="79" applyNumberFormat="0" applyProtection="0">
      <alignment horizontal="left" vertical="center" indent="1"/>
    </xf>
    <xf numFmtId="4" fontId="40" fillId="77" borderId="81" applyNumberFormat="0" applyProtection="0">
      <alignment horizontal="left" vertical="center" indent="1"/>
    </xf>
    <xf numFmtId="4" fontId="40" fillId="77" borderId="81" applyNumberFormat="0" applyProtection="0">
      <alignment horizontal="left" vertical="center" indent="1"/>
    </xf>
    <xf numFmtId="4" fontId="40" fillId="77" borderId="81" applyNumberFormat="0" applyProtection="0">
      <alignment horizontal="left" vertical="center" indent="1"/>
    </xf>
    <xf numFmtId="4" fontId="40" fillId="77" borderId="81" applyNumberFormat="0" applyProtection="0">
      <alignment horizontal="left" vertical="center" indent="1"/>
    </xf>
    <xf numFmtId="4" fontId="54" fillId="100" borderId="0" applyNumberFormat="0" applyProtection="0">
      <alignment horizontal="left" vertical="center" indent="1"/>
    </xf>
    <xf numFmtId="4" fontId="54" fillId="100" borderId="0" applyNumberFormat="0" applyProtection="0">
      <alignment horizontal="left" vertical="center" indent="1"/>
    </xf>
    <xf numFmtId="4" fontId="54" fillId="78" borderId="79" applyNumberFormat="0" applyProtection="0">
      <alignment horizontal="left" vertical="center" indent="1"/>
    </xf>
    <xf numFmtId="4" fontId="54" fillId="78" borderId="79" applyNumberFormat="0" applyProtection="0">
      <alignment horizontal="left" vertical="center" indent="1"/>
    </xf>
    <xf numFmtId="4" fontId="54" fillId="78" borderId="79" applyNumberFormat="0" applyProtection="0">
      <alignment horizontal="left" vertical="center" indent="1"/>
    </xf>
    <xf numFmtId="4" fontId="40" fillId="76" borderId="81" applyNumberFormat="0" applyProtection="0">
      <alignment horizontal="left" vertical="center" indent="1"/>
    </xf>
    <xf numFmtId="4" fontId="40" fillId="76" borderId="81" applyNumberFormat="0" applyProtection="0">
      <alignment horizontal="left" vertical="center" indent="1"/>
    </xf>
    <xf numFmtId="4" fontId="40" fillId="76" borderId="81" applyNumberFormat="0" applyProtection="0">
      <alignment horizontal="left" vertical="center" indent="1"/>
    </xf>
    <xf numFmtId="4" fontId="40" fillId="76" borderId="81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0" fillId="79" borderId="28" applyNumberFormat="0" applyProtection="0">
      <alignment horizontal="left" vertical="center" indent="1"/>
    </xf>
    <xf numFmtId="0" fontId="40" fillId="79" borderId="28" applyNumberFormat="0" applyProtection="0">
      <alignment horizontal="left" vertical="center" indent="1"/>
    </xf>
    <xf numFmtId="0" fontId="40" fillId="79" borderId="28" applyNumberFormat="0" applyProtection="0">
      <alignment horizontal="left" vertical="center" indent="1"/>
    </xf>
    <xf numFmtId="0" fontId="40" fillId="79" borderId="28" applyNumberFormat="0" applyProtection="0">
      <alignment horizontal="left" vertical="center" indent="1"/>
    </xf>
    <xf numFmtId="0" fontId="4" fillId="78" borderId="79" applyNumberFormat="0" applyProtection="0">
      <alignment horizontal="left" vertical="center" indent="1"/>
    </xf>
    <xf numFmtId="0" fontId="40" fillId="74" borderId="80" applyNumberFormat="0" applyProtection="0">
      <alignment horizontal="left" vertical="top" indent="1"/>
    </xf>
    <xf numFmtId="0" fontId="4" fillId="80" borderId="79" applyNumberFormat="0" applyProtection="0">
      <alignment horizontal="left" vertical="center" indent="1"/>
    </xf>
    <xf numFmtId="0" fontId="40" fillId="81" borderId="28" applyNumberFormat="0" applyProtection="0">
      <alignment horizontal="left" vertical="center" indent="1"/>
    </xf>
    <xf numFmtId="0" fontId="40" fillId="81" borderId="28" applyNumberFormat="0" applyProtection="0">
      <alignment horizontal="left" vertical="center" indent="1"/>
    </xf>
    <xf numFmtId="0" fontId="40" fillId="81" borderId="28" applyNumberFormat="0" applyProtection="0">
      <alignment horizontal="left" vertical="center" indent="1"/>
    </xf>
    <xf numFmtId="0" fontId="40" fillId="81" borderId="28" applyNumberFormat="0" applyProtection="0">
      <alignment horizontal="left" vertical="center" indent="1"/>
    </xf>
    <xf numFmtId="0" fontId="4" fillId="80" borderId="79" applyNumberFormat="0" applyProtection="0">
      <alignment horizontal="left" vertical="center" indent="1"/>
    </xf>
    <xf numFmtId="0" fontId="40" fillId="76" borderId="80" applyNumberFormat="0" applyProtection="0">
      <alignment horizontal="left" vertical="top" indent="1"/>
    </xf>
    <xf numFmtId="0" fontId="4" fillId="4" borderId="79" applyNumberFormat="0" applyProtection="0">
      <alignment horizontal="left" vertical="center" indent="1"/>
    </xf>
    <xf numFmtId="0" fontId="40" fillId="82" borderId="28" applyNumberFormat="0" applyProtection="0">
      <alignment horizontal="left" vertical="center" indent="1"/>
    </xf>
    <xf numFmtId="0" fontId="40" fillId="82" borderId="28" applyNumberFormat="0" applyProtection="0">
      <alignment horizontal="left" vertical="center" indent="1"/>
    </xf>
    <xf numFmtId="0" fontId="40" fillId="82" borderId="28" applyNumberFormat="0" applyProtection="0">
      <alignment horizontal="left" vertical="center" indent="1"/>
    </xf>
    <xf numFmtId="0" fontId="40" fillId="82" borderId="28" applyNumberFormat="0" applyProtection="0">
      <alignment horizontal="left" vertical="center" indent="1"/>
    </xf>
    <xf numFmtId="0" fontId="4" fillId="4" borderId="79" applyNumberFormat="0" applyProtection="0">
      <alignment horizontal="left" vertical="center" indent="1"/>
    </xf>
    <xf numFmtId="0" fontId="40" fillId="82" borderId="80" applyNumberFormat="0" applyProtection="0">
      <alignment horizontal="left" vertical="top" indent="1"/>
    </xf>
    <xf numFmtId="0" fontId="4" fillId="51" borderId="79" applyNumberFormat="0" applyProtection="0">
      <alignment horizontal="left" vertical="center" indent="1"/>
    </xf>
    <xf numFmtId="0" fontId="40" fillId="77" borderId="28" applyNumberFormat="0" applyProtection="0">
      <alignment horizontal="left" vertical="center" indent="1"/>
    </xf>
    <xf numFmtId="0" fontId="40" fillId="77" borderId="28" applyNumberFormat="0" applyProtection="0">
      <alignment horizontal="left" vertical="center" indent="1"/>
    </xf>
    <xf numFmtId="0" fontId="40" fillId="77" borderId="28" applyNumberFormat="0" applyProtection="0">
      <alignment horizontal="left" vertical="center" indent="1"/>
    </xf>
    <xf numFmtId="0" fontId="40" fillId="77" borderId="28" applyNumberFormat="0" applyProtection="0">
      <alignment horizontal="left" vertical="center" indent="1"/>
    </xf>
    <xf numFmtId="0" fontId="4" fillId="51" borderId="79" applyNumberFormat="0" applyProtection="0">
      <alignment horizontal="left" vertical="center" indent="1"/>
    </xf>
    <xf numFmtId="0" fontId="40" fillId="77" borderId="80" applyNumberFormat="0" applyProtection="0">
      <alignment horizontal="left" vertical="top" indent="1"/>
    </xf>
    <xf numFmtId="4" fontId="54" fillId="84" borderId="79" applyNumberFormat="0" applyProtection="0">
      <alignment vertical="center"/>
    </xf>
    <xf numFmtId="4" fontId="54" fillId="84" borderId="80" applyNumberFormat="0" applyProtection="0">
      <alignment vertical="center"/>
    </xf>
    <xf numFmtId="4" fontId="54" fillId="84" borderId="79" applyNumberFormat="0" applyProtection="0">
      <alignment vertical="center"/>
    </xf>
    <xf numFmtId="4" fontId="54" fillId="84" borderId="79" applyNumberFormat="0" applyProtection="0">
      <alignment horizontal="left" vertical="center" indent="1"/>
    </xf>
    <xf numFmtId="4" fontId="54" fillId="84" borderId="80" applyNumberFormat="0" applyProtection="0">
      <alignment horizontal="left" vertical="center" indent="1"/>
    </xf>
    <xf numFmtId="4" fontId="54" fillId="84" borderId="79" applyNumberFormat="0" applyProtection="0">
      <alignment horizontal="left" vertical="center" indent="1"/>
    </xf>
    <xf numFmtId="4" fontId="54" fillId="84" borderId="79" applyNumberFormat="0" applyProtection="0">
      <alignment horizontal="left" vertical="center" indent="1"/>
    </xf>
    <xf numFmtId="0" fontId="54" fillId="84" borderId="80" applyNumberFormat="0" applyProtection="0">
      <alignment horizontal="left" vertical="top" indent="1"/>
    </xf>
    <xf numFmtId="4" fontId="54" fillId="84" borderId="79" applyNumberFormat="0" applyProtection="0">
      <alignment horizontal="left" vertical="center" indent="1"/>
    </xf>
    <xf numFmtId="4" fontId="54" fillId="0" borderId="79" applyNumberFormat="0" applyProtection="0">
      <alignment horizontal="right" vertical="center"/>
    </xf>
    <xf numFmtId="4" fontId="54" fillId="0" borderId="79" applyNumberFormat="0" applyProtection="0">
      <alignment horizontal="right" vertical="center"/>
    </xf>
    <xf numFmtId="4" fontId="54" fillId="0" borderId="80" applyNumberFormat="0" applyProtection="0">
      <alignment horizontal="right" vertical="center"/>
    </xf>
    <xf numFmtId="4" fontId="54" fillId="0" borderId="80" applyNumberFormat="0" applyProtection="0">
      <alignment horizontal="right" vertical="center"/>
    </xf>
    <xf numFmtId="4" fontId="40" fillId="0" borderId="28" applyNumberFormat="0" applyProtection="0">
      <alignment horizontal="right" vertical="center"/>
    </xf>
    <xf numFmtId="4" fontId="54" fillId="0" borderId="79" applyNumberFormat="0" applyProtection="0">
      <alignment horizontal="right" vertical="center"/>
    </xf>
    <xf numFmtId="4" fontId="40" fillId="0" borderId="28" applyNumberFormat="0" applyProtection="0">
      <alignment horizontal="right" vertical="center"/>
    </xf>
    <xf numFmtId="4" fontId="40" fillId="0" borderId="28" applyNumberFormat="0" applyProtection="0">
      <alignment horizontal="right" vertical="center"/>
    </xf>
    <xf numFmtId="4" fontId="40" fillId="0" borderId="28" applyNumberFormat="0" applyProtection="0">
      <alignment horizontal="right" vertical="center"/>
    </xf>
    <xf numFmtId="0" fontId="4" fillId="0" borderId="79" applyNumberFormat="0" applyProtection="0">
      <alignment horizontal="left" vertical="center" indent="1"/>
    </xf>
    <xf numFmtId="0" fontId="4" fillId="0" borderId="79" applyNumberFormat="0" applyProtection="0">
      <alignment horizontal="left" vertical="center" indent="1"/>
    </xf>
    <xf numFmtId="4" fontId="54" fillId="0" borderId="80" applyNumberFormat="0" applyProtection="0">
      <alignment horizontal="left" vertical="center" indent="1"/>
    </xf>
    <xf numFmtId="4" fontId="54" fillId="0" borderId="80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0" fontId="4" fillId="0" borderId="79" applyNumberFormat="0" applyProtection="0">
      <alignment horizontal="left" vertical="center" indent="1"/>
    </xf>
    <xf numFmtId="0" fontId="4" fillId="0" borderId="79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4" fontId="40" fillId="52" borderId="28" applyNumberFormat="0" applyProtection="0">
      <alignment horizontal="left" vertical="center" indent="1"/>
    </xf>
    <xf numFmtId="0" fontId="54" fillId="100" borderId="80" applyNumberFormat="0" applyProtection="0">
      <alignment horizontal="left" vertical="top" indent="1"/>
    </xf>
    <xf numFmtId="0" fontId="4" fillId="51" borderId="79" applyNumberFormat="0" applyProtection="0">
      <alignment horizontal="left" vertical="center" indent="1"/>
    </xf>
    <xf numFmtId="0" fontId="54" fillId="100" borderId="80" applyNumberFormat="0" applyProtection="0">
      <alignment horizontal="left" vertical="top" indent="1"/>
    </xf>
    <xf numFmtId="0" fontId="61" fillId="0" borderId="0"/>
    <xf numFmtId="0" fontId="61" fillId="0" borderId="0"/>
    <xf numFmtId="4" fontId="149" fillId="87" borderId="0" applyNumberFormat="0" applyProtection="0">
      <alignment horizontal="left" vertical="center" indent="1"/>
    </xf>
    <xf numFmtId="0" fontId="40" fillId="88" borderId="85"/>
    <xf numFmtId="0" fontId="40" fillId="88" borderId="85"/>
    <xf numFmtId="0" fontId="40" fillId="88" borderId="85"/>
    <xf numFmtId="0" fontId="47" fillId="0" borderId="86" applyNumberFormat="0" applyFill="0" applyAlignment="0" applyProtection="0"/>
    <xf numFmtId="0" fontId="66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9" fontId="115" fillId="102" borderId="100"/>
    <xf numFmtId="0" fontId="113" fillId="86" borderId="100">
      <protection locked="0"/>
    </xf>
    <xf numFmtId="0" fontId="40" fillId="40" borderId="95" applyNumberFormat="0" applyFont="0" applyAlignment="0" applyProtection="0"/>
    <xf numFmtId="0" fontId="40" fillId="40" borderId="95" applyNumberFormat="0" applyFont="0" applyAlignment="0" applyProtection="0"/>
    <xf numFmtId="0" fontId="40" fillId="40" borderId="95" applyNumberFormat="0" applyFont="0" applyAlignment="0" applyProtection="0"/>
    <xf numFmtId="4" fontId="56" fillId="49" borderId="95" applyNumberFormat="0" applyProtection="0">
      <alignment vertical="center"/>
    </xf>
    <xf numFmtId="4" fontId="40" fillId="52" borderId="95" applyNumberFormat="0" applyProtection="0">
      <alignment horizontal="left" vertical="center" indent="1"/>
    </xf>
    <xf numFmtId="0" fontId="40" fillId="83" borderId="97" applyNumberFormat="0">
      <protection locked="0"/>
    </xf>
    <xf numFmtId="0" fontId="40" fillId="83" borderId="97" applyNumberFormat="0">
      <protection locked="0"/>
    </xf>
    <xf numFmtId="0" fontId="40" fillId="83" borderId="97" applyNumberFormat="0">
      <protection locked="0"/>
    </xf>
    <xf numFmtId="0" fontId="40" fillId="83" borderId="97" applyNumberFormat="0">
      <protection locked="0"/>
    </xf>
    <xf numFmtId="4" fontId="56" fillId="86" borderId="95" applyNumberFormat="0" applyProtection="0">
      <alignment horizontal="right" vertical="center"/>
    </xf>
    <xf numFmtId="4" fontId="40" fillId="52" borderId="95" applyNumberFormat="0" applyProtection="0">
      <alignment horizontal="left" vertical="center" indent="1"/>
    </xf>
    <xf numFmtId="4" fontId="64" fillId="83" borderId="95" applyNumberFormat="0" applyProtection="0">
      <alignment horizontal="right" vertical="center"/>
    </xf>
    <xf numFmtId="0" fontId="45" fillId="44" borderId="95" applyNumberFormat="0" applyAlignment="0" applyProtection="0"/>
    <xf numFmtId="0" fontId="50" fillId="0" borderId="96" applyNumberFormat="0" applyFill="0" applyAlignment="0" applyProtection="0"/>
    <xf numFmtId="0" fontId="51" fillId="41" borderId="95" applyNumberFormat="0" applyAlignment="0" applyProtection="0"/>
    <xf numFmtId="0" fontId="106" fillId="0" borderId="101">
      <alignment horizontal="center"/>
    </xf>
    <xf numFmtId="4" fontId="40" fillId="50" borderId="95" applyNumberFormat="0" applyProtection="0">
      <alignment vertical="center"/>
    </xf>
    <xf numFmtId="4" fontId="40" fillId="50" borderId="95" applyNumberFormat="0" applyProtection="0">
      <alignment vertical="center"/>
    </xf>
    <xf numFmtId="4" fontId="40" fillId="50" borderId="95" applyNumberFormat="0" applyProtection="0">
      <alignment vertical="center"/>
    </xf>
    <xf numFmtId="4" fontId="40" fillId="50" borderId="95" applyNumberFormat="0" applyProtection="0">
      <alignment vertical="center"/>
    </xf>
    <xf numFmtId="4" fontId="40" fillId="50" borderId="95" applyNumberFormat="0" applyProtection="0">
      <alignment vertical="center"/>
    </xf>
    <xf numFmtId="4" fontId="40" fillId="50" borderId="95" applyNumberFormat="0" applyProtection="0">
      <alignment vertical="center"/>
    </xf>
    <xf numFmtId="4" fontId="40" fillId="49" borderId="95" applyNumberFormat="0" applyProtection="0">
      <alignment horizontal="left" vertical="center" indent="1"/>
    </xf>
    <xf numFmtId="4" fontId="40" fillId="49" borderId="95" applyNumberFormat="0" applyProtection="0">
      <alignment horizontal="left" vertical="center" indent="1"/>
    </xf>
    <xf numFmtId="4" fontId="40" fillId="49" borderId="95" applyNumberFormat="0" applyProtection="0">
      <alignment horizontal="left" vertical="center" indent="1"/>
    </xf>
    <xf numFmtId="4" fontId="40" fillId="49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  <xf numFmtId="4" fontId="40" fillId="54" borderId="95" applyNumberFormat="0" applyProtection="0">
      <alignment horizontal="right" vertical="center"/>
    </xf>
    <xf numFmtId="4" fontId="40" fillId="54" borderId="95" applyNumberFormat="0" applyProtection="0">
      <alignment horizontal="right" vertical="center"/>
    </xf>
    <xf numFmtId="4" fontId="40" fillId="54" borderId="95" applyNumberFormat="0" applyProtection="0">
      <alignment horizontal="right" vertical="center"/>
    </xf>
    <xf numFmtId="4" fontId="40" fillId="54" borderId="95" applyNumberFormat="0" applyProtection="0">
      <alignment horizontal="right" vertical="center"/>
    </xf>
    <xf numFmtId="4" fontId="40" fillId="56" borderId="95" applyNumberFormat="0" applyProtection="0">
      <alignment horizontal="right" vertical="center"/>
    </xf>
    <xf numFmtId="4" fontId="40" fillId="56" borderId="95" applyNumberFormat="0" applyProtection="0">
      <alignment horizontal="right" vertical="center"/>
    </xf>
    <xf numFmtId="4" fontId="40" fillId="56" borderId="95" applyNumberFormat="0" applyProtection="0">
      <alignment horizontal="right" vertical="center"/>
    </xf>
    <xf numFmtId="4" fontId="40" fillId="56" borderId="95" applyNumberFormat="0" applyProtection="0">
      <alignment horizontal="right" vertical="center"/>
    </xf>
    <xf numFmtId="4" fontId="40" fillId="60" borderId="95" applyNumberFormat="0" applyProtection="0">
      <alignment horizontal="right" vertical="center"/>
    </xf>
    <xf numFmtId="4" fontId="40" fillId="60" borderId="95" applyNumberFormat="0" applyProtection="0">
      <alignment horizontal="right" vertical="center"/>
    </xf>
    <xf numFmtId="4" fontId="40" fillId="60" borderId="95" applyNumberFormat="0" applyProtection="0">
      <alignment horizontal="right" vertical="center"/>
    </xf>
    <xf numFmtId="4" fontId="40" fillId="60" borderId="95" applyNumberFormat="0" applyProtection="0">
      <alignment horizontal="right" vertical="center"/>
    </xf>
    <xf numFmtId="4" fontId="40" fillId="62" borderId="95" applyNumberFormat="0" applyProtection="0">
      <alignment horizontal="right" vertical="center"/>
    </xf>
    <xf numFmtId="4" fontId="40" fillId="62" borderId="95" applyNumberFormat="0" applyProtection="0">
      <alignment horizontal="right" vertical="center"/>
    </xf>
    <xf numFmtId="4" fontId="40" fillId="62" borderId="95" applyNumberFormat="0" applyProtection="0">
      <alignment horizontal="right" vertical="center"/>
    </xf>
    <xf numFmtId="4" fontId="40" fillId="62" borderId="95" applyNumberFormat="0" applyProtection="0">
      <alignment horizontal="right" vertical="center"/>
    </xf>
    <xf numFmtId="4" fontId="40" fillId="64" borderId="95" applyNumberFormat="0" applyProtection="0">
      <alignment horizontal="right" vertical="center"/>
    </xf>
    <xf numFmtId="4" fontId="40" fillId="64" borderId="95" applyNumberFormat="0" applyProtection="0">
      <alignment horizontal="right" vertical="center"/>
    </xf>
    <xf numFmtId="4" fontId="40" fillId="64" borderId="95" applyNumberFormat="0" applyProtection="0">
      <alignment horizontal="right" vertical="center"/>
    </xf>
    <xf numFmtId="4" fontId="40" fillId="64" borderId="95" applyNumberFormat="0" applyProtection="0">
      <alignment horizontal="right" vertical="center"/>
    </xf>
    <xf numFmtId="4" fontId="40" fillId="66" borderId="95" applyNumberFormat="0" applyProtection="0">
      <alignment horizontal="right" vertical="center"/>
    </xf>
    <xf numFmtId="4" fontId="40" fillId="66" borderId="95" applyNumberFormat="0" applyProtection="0">
      <alignment horizontal="right" vertical="center"/>
    </xf>
    <xf numFmtId="4" fontId="40" fillId="66" borderId="95" applyNumberFormat="0" applyProtection="0">
      <alignment horizontal="right" vertical="center"/>
    </xf>
    <xf numFmtId="4" fontId="40" fillId="66" borderId="95" applyNumberFormat="0" applyProtection="0">
      <alignment horizontal="right" vertical="center"/>
    </xf>
    <xf numFmtId="4" fontId="40" fillId="68" borderId="95" applyNumberFormat="0" applyProtection="0">
      <alignment horizontal="right" vertical="center"/>
    </xf>
    <xf numFmtId="4" fontId="40" fillId="68" borderId="95" applyNumberFormat="0" applyProtection="0">
      <alignment horizontal="right" vertical="center"/>
    </xf>
    <xf numFmtId="4" fontId="40" fillId="68" borderId="95" applyNumberFormat="0" applyProtection="0">
      <alignment horizontal="right" vertical="center"/>
    </xf>
    <xf numFmtId="4" fontId="40" fillId="68" borderId="95" applyNumberFormat="0" applyProtection="0">
      <alignment horizontal="right" vertical="center"/>
    </xf>
    <xf numFmtId="4" fontId="40" fillId="70" borderId="95" applyNumberFormat="0" applyProtection="0">
      <alignment horizontal="right" vertical="center"/>
    </xf>
    <xf numFmtId="4" fontId="40" fillId="70" borderId="95" applyNumberFormat="0" applyProtection="0">
      <alignment horizontal="right" vertical="center"/>
    </xf>
    <xf numFmtId="4" fontId="40" fillId="70" borderId="95" applyNumberFormat="0" applyProtection="0">
      <alignment horizontal="right" vertical="center"/>
    </xf>
    <xf numFmtId="4" fontId="40" fillId="70" borderId="95" applyNumberFormat="0" applyProtection="0">
      <alignment horizontal="right" vertical="center"/>
    </xf>
    <xf numFmtId="4" fontId="40" fillId="76" borderId="95" applyNumberFormat="0" applyProtection="0">
      <alignment horizontal="right" vertical="center"/>
    </xf>
    <xf numFmtId="4" fontId="40" fillId="76" borderId="95" applyNumberFormat="0" applyProtection="0">
      <alignment horizontal="right" vertical="center"/>
    </xf>
    <xf numFmtId="4" fontId="40" fillId="76" borderId="95" applyNumberFormat="0" applyProtection="0">
      <alignment horizontal="right" vertical="center"/>
    </xf>
    <xf numFmtId="4" fontId="40" fillId="76" borderId="95" applyNumberFormat="0" applyProtection="0">
      <alignment horizontal="right" vertical="center"/>
    </xf>
    <xf numFmtId="0" fontId="40" fillId="79" borderId="95" applyNumberFormat="0" applyProtection="0">
      <alignment horizontal="left" vertical="center" indent="1"/>
    </xf>
    <xf numFmtId="0" fontId="40" fillId="79" borderId="95" applyNumberFormat="0" applyProtection="0">
      <alignment horizontal="left" vertical="center" indent="1"/>
    </xf>
    <xf numFmtId="0" fontId="40" fillId="79" borderId="95" applyNumberFormat="0" applyProtection="0">
      <alignment horizontal="left" vertical="center" indent="1"/>
    </xf>
    <xf numFmtId="0" fontId="40" fillId="79" borderId="95" applyNumberFormat="0" applyProtection="0">
      <alignment horizontal="left" vertical="center" indent="1"/>
    </xf>
    <xf numFmtId="0" fontId="40" fillId="81" borderId="95" applyNumberFormat="0" applyProtection="0">
      <alignment horizontal="left" vertical="center" indent="1"/>
    </xf>
    <xf numFmtId="0" fontId="40" fillId="81" borderId="95" applyNumberFormat="0" applyProtection="0">
      <alignment horizontal="left" vertical="center" indent="1"/>
    </xf>
    <xf numFmtId="0" fontId="40" fillId="81" borderId="95" applyNumberFormat="0" applyProtection="0">
      <alignment horizontal="left" vertical="center" indent="1"/>
    </xf>
    <xf numFmtId="0" fontId="40" fillId="81" borderId="95" applyNumberFormat="0" applyProtection="0">
      <alignment horizontal="left" vertical="center" indent="1"/>
    </xf>
    <xf numFmtId="0" fontId="40" fillId="82" borderId="95" applyNumberFormat="0" applyProtection="0">
      <alignment horizontal="left" vertical="center" indent="1"/>
    </xf>
    <xf numFmtId="0" fontId="40" fillId="82" borderId="95" applyNumberFormat="0" applyProtection="0">
      <alignment horizontal="left" vertical="center" indent="1"/>
    </xf>
    <xf numFmtId="0" fontId="40" fillId="82" borderId="95" applyNumberFormat="0" applyProtection="0">
      <alignment horizontal="left" vertical="center" indent="1"/>
    </xf>
    <xf numFmtId="0" fontId="40" fillId="82" borderId="95" applyNumberFormat="0" applyProtection="0">
      <alignment horizontal="left" vertical="center" indent="1"/>
    </xf>
    <xf numFmtId="0" fontId="40" fillId="77" borderId="95" applyNumberFormat="0" applyProtection="0">
      <alignment horizontal="left" vertical="center" indent="1"/>
    </xf>
    <xf numFmtId="0" fontId="40" fillId="77" borderId="95" applyNumberFormat="0" applyProtection="0">
      <alignment horizontal="left" vertical="center" indent="1"/>
    </xf>
    <xf numFmtId="0" fontId="40" fillId="77" borderId="95" applyNumberFormat="0" applyProtection="0">
      <alignment horizontal="left" vertical="center" indent="1"/>
    </xf>
    <xf numFmtId="0" fontId="40" fillId="77" borderId="95" applyNumberFormat="0" applyProtection="0">
      <alignment horizontal="left" vertical="center" indent="1"/>
    </xf>
    <xf numFmtId="4" fontId="40" fillId="0" borderId="95" applyNumberFormat="0" applyProtection="0">
      <alignment horizontal="right" vertical="center"/>
    </xf>
    <xf numFmtId="4" fontId="40" fillId="0" borderId="95" applyNumberFormat="0" applyProtection="0">
      <alignment horizontal="right" vertical="center"/>
    </xf>
    <xf numFmtId="4" fontId="40" fillId="0" borderId="95" applyNumberFormat="0" applyProtection="0">
      <alignment horizontal="right" vertical="center"/>
    </xf>
    <xf numFmtId="4" fontId="40" fillId="0" borderId="95" applyNumberFormat="0" applyProtection="0">
      <alignment horizontal="right" vertical="center"/>
    </xf>
    <xf numFmtId="4" fontId="40" fillId="52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  <xf numFmtId="4" fontId="40" fillId="52" borderId="95" applyNumberFormat="0" applyProtection="0">
      <alignment horizontal="left" vertical="center" indent="1"/>
    </xf>
  </cellStyleXfs>
  <cellXfs count="2146">
    <xf numFmtId="0" fontId="0" fillId="0" borderId="0" xfId="0"/>
    <xf numFmtId="0" fontId="6" fillId="0" borderId="0" xfId="0" applyFont="1" applyAlignment="1">
      <alignment vertical="center"/>
    </xf>
    <xf numFmtId="43" fontId="5" fillId="0" borderId="0" xfId="6" applyFont="1" applyAlignment="1">
      <alignment vertical="center"/>
    </xf>
    <xf numFmtId="43" fontId="5" fillId="0" borderId="0" xfId="6" applyFont="1" applyBorder="1" applyAlignment="1">
      <alignment vertical="center"/>
    </xf>
    <xf numFmtId="43" fontId="6" fillId="0" borderId="0" xfId="6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166" fontId="5" fillId="0" borderId="0" xfId="1" applyNumberFormat="1" applyFont="1" applyAlignment="1">
      <alignment vertical="center"/>
    </xf>
    <xf numFmtId="43" fontId="5" fillId="0" borderId="0" xfId="1" applyFont="1" applyFill="1" applyAlignment="1">
      <alignment vertical="center"/>
    </xf>
    <xf numFmtId="165" fontId="5" fillId="2" borderId="0" xfId="22" applyNumberFormat="1" applyFont="1" applyFill="1" applyAlignment="1">
      <alignment horizontal="right" vertical="center"/>
    </xf>
    <xf numFmtId="166" fontId="5" fillId="0" borderId="0" xfId="23" applyNumberFormat="1" applyFont="1" applyFill="1" applyAlignment="1">
      <alignment horizontal="right" vertical="center"/>
    </xf>
    <xf numFmtId="166" fontId="5" fillId="2" borderId="0" xfId="23" applyNumberFormat="1" applyFont="1" applyFill="1" applyAlignment="1">
      <alignment horizontal="right" vertical="center"/>
    </xf>
    <xf numFmtId="165" fontId="5" fillId="0" borderId="0" xfId="22" applyNumberFormat="1" applyFont="1" applyFill="1" applyAlignment="1" applyProtection="1">
      <alignment horizontal="right" vertical="center"/>
    </xf>
    <xf numFmtId="166" fontId="5" fillId="0" borderId="0" xfId="23" applyNumberFormat="1" applyFont="1" applyFill="1" applyAlignment="1">
      <alignment vertical="center"/>
    </xf>
    <xf numFmtId="165" fontId="5" fillId="2" borderId="0" xfId="2" applyNumberFormat="1" applyFont="1" applyFill="1" applyAlignment="1">
      <alignment horizontal="right" vertical="center"/>
    </xf>
    <xf numFmtId="166" fontId="5" fillId="0" borderId="0" xfId="23" applyNumberFormat="1" applyFont="1" applyFill="1" applyAlignment="1" applyProtection="1">
      <alignment horizontal="center" vertical="center"/>
    </xf>
    <xf numFmtId="166" fontId="5" fillId="2" borderId="0" xfId="1" applyNumberFormat="1" applyFont="1" applyFill="1" applyAlignment="1">
      <alignment vertical="center"/>
    </xf>
    <xf numFmtId="166" fontId="5" fillId="0" borderId="0" xfId="23" applyNumberFormat="1" applyFont="1" applyFill="1" applyBorder="1" applyAlignment="1" applyProtection="1">
      <alignment horizontal="right" vertical="center"/>
    </xf>
    <xf numFmtId="165" fontId="5" fillId="0" borderId="0" xfId="22" applyNumberFormat="1" applyFont="1" applyFill="1" applyBorder="1" applyAlignment="1" applyProtection="1">
      <alignment horizontal="right" vertical="center"/>
    </xf>
    <xf numFmtId="6" fontId="5" fillId="0" borderId="0" xfId="30" applyNumberFormat="1" applyFont="1" applyFill="1" applyBorder="1" applyAlignment="1" applyProtection="1">
      <alignment horizontal="right" vertical="center"/>
    </xf>
    <xf numFmtId="167" fontId="5" fillId="2" borderId="0" xfId="24" applyNumberFormat="1" applyFont="1" applyFill="1" applyAlignment="1">
      <alignment horizontal="right" vertical="center"/>
    </xf>
    <xf numFmtId="165" fontId="5" fillId="2" borderId="0" xfId="22" applyNumberFormat="1" applyFont="1" applyFill="1" applyAlignment="1" applyProtection="1">
      <alignment horizontal="right" vertical="center"/>
    </xf>
    <xf numFmtId="166" fontId="5" fillId="2" borderId="0" xfId="23" applyNumberFormat="1" applyFont="1" applyFill="1" applyBorder="1" applyAlignment="1" applyProtection="1">
      <alignment horizontal="right" vertical="center"/>
    </xf>
    <xf numFmtId="166" fontId="5" fillId="2" borderId="0" xfId="1" applyNumberFormat="1" applyFont="1" applyFill="1" applyBorder="1" applyAlignment="1" applyProtection="1">
      <alignment horizontal="right" vertical="center"/>
    </xf>
    <xf numFmtId="165" fontId="5" fillId="0" borderId="2" xfId="22" quotePrefix="1" applyNumberFormat="1" applyFont="1" applyFill="1" applyBorder="1" applyAlignment="1">
      <alignment horizontal="right" vertical="center"/>
    </xf>
    <xf numFmtId="165" fontId="5" fillId="0" borderId="0" xfId="22" quotePrefix="1" applyNumberFormat="1" applyFont="1" applyFill="1" applyBorder="1" applyAlignment="1">
      <alignment horizontal="right" vertical="center"/>
    </xf>
    <xf numFmtId="0" fontId="5" fillId="0" borderId="0" xfId="30" applyFont="1" applyFill="1" applyAlignment="1">
      <alignment horizontal="center" vertical="center"/>
    </xf>
    <xf numFmtId="165" fontId="5" fillId="2" borderId="0" xfId="2" quotePrefix="1" applyNumberFormat="1" applyFont="1" applyFill="1" applyBorder="1" applyAlignment="1">
      <alignment horizontal="right" vertical="center"/>
    </xf>
    <xf numFmtId="165" fontId="5" fillId="2" borderId="0" xfId="2" applyNumberFormat="1" applyFont="1" applyFill="1" applyBorder="1" applyAlignment="1" applyProtection="1">
      <alignment horizontal="right" vertical="center"/>
    </xf>
    <xf numFmtId="43" fontId="5" fillId="0" borderId="0" xfId="23" applyFont="1" applyFill="1" applyBorder="1" applyAlignment="1" applyProtection="1">
      <alignment horizontal="right" vertical="center"/>
    </xf>
    <xf numFmtId="167" fontId="5" fillId="2" borderId="0" xfId="24" quotePrefix="1" applyNumberFormat="1" applyFont="1" applyFill="1" applyBorder="1" applyAlignment="1">
      <alignment horizontal="right" vertical="center"/>
    </xf>
    <xf numFmtId="165" fontId="6" fillId="0" borderId="0" xfId="22" quotePrefix="1" applyNumberFormat="1" applyFont="1" applyFill="1" applyBorder="1" applyAlignment="1">
      <alignment horizontal="right" vertical="center"/>
    </xf>
    <xf numFmtId="165" fontId="5" fillId="2" borderId="0" xfId="22" applyNumberFormat="1" applyFont="1" applyFill="1" applyBorder="1" applyAlignment="1" applyProtection="1">
      <alignment horizontal="right" vertical="center"/>
      <protection locked="0"/>
    </xf>
    <xf numFmtId="166" fontId="5" fillId="2" borderId="0" xfId="23" applyNumberFormat="1" applyFont="1" applyFill="1" applyBorder="1" applyAlignment="1" applyProtection="1">
      <alignment horizontal="right" vertical="center"/>
      <protection locked="0"/>
    </xf>
    <xf numFmtId="165" fontId="5" fillId="2" borderId="0" xfId="22" applyNumberFormat="1" applyFont="1" applyFill="1" applyBorder="1" applyAlignment="1" applyProtection="1">
      <alignment horizontal="center" vertical="center"/>
    </xf>
    <xf numFmtId="166" fontId="5" fillId="2" borderId="0" xfId="1" applyNumberFormat="1" applyFont="1" applyFill="1" applyBorder="1" applyAlignment="1" applyProtection="1">
      <alignment horizontal="center" vertical="center"/>
    </xf>
    <xf numFmtId="165" fontId="5" fillId="2" borderId="0" xfId="22" applyNumberFormat="1" applyFont="1" applyFill="1" applyBorder="1" applyAlignment="1" applyProtection="1">
      <alignment horizontal="right" vertical="center"/>
    </xf>
    <xf numFmtId="166" fontId="5" fillId="0" borderId="0" xfId="23" applyNumberFormat="1" applyFont="1" applyFill="1" applyAlignment="1" applyProtection="1">
      <alignment horizontal="right" vertical="center"/>
    </xf>
    <xf numFmtId="166" fontId="5" fillId="0" borderId="0" xfId="23" applyNumberFormat="1" applyFont="1" applyFill="1" applyBorder="1" applyAlignment="1" applyProtection="1">
      <alignment horizontal="center" vertical="center"/>
    </xf>
    <xf numFmtId="165" fontId="5" fillId="0" borderId="2" xfId="22" applyNumberFormat="1" applyFont="1" applyFill="1" applyBorder="1" applyAlignment="1" applyProtection="1">
      <alignment horizontal="right" vertical="center"/>
    </xf>
    <xf numFmtId="166" fontId="5" fillId="2" borderId="0" xfId="23" applyNumberFormat="1" applyFont="1" applyFill="1" applyAlignment="1" applyProtection="1">
      <alignment horizontal="right" vertical="center"/>
    </xf>
    <xf numFmtId="174" fontId="5" fillId="0" borderId="0" xfId="30" applyNumberFormat="1" applyFont="1" applyFill="1" applyAlignment="1" applyProtection="1">
      <alignment horizontal="center" vertical="center"/>
    </xf>
    <xf numFmtId="165" fontId="5" fillId="0" borderId="2" xfId="2" applyNumberFormat="1" applyFont="1" applyFill="1" applyBorder="1" applyAlignment="1" applyProtection="1">
      <alignment horizontal="right" vertical="center"/>
    </xf>
    <xf numFmtId="166" fontId="5" fillId="2" borderId="0" xfId="1" applyNumberFormat="1" applyFont="1" applyFill="1" applyAlignment="1" applyProtection="1">
      <alignment horizontal="right" vertical="center"/>
    </xf>
    <xf numFmtId="6" fontId="5" fillId="0" borderId="0" xfId="30" applyNumberFormat="1" applyFont="1" applyFill="1" applyAlignment="1" applyProtection="1">
      <alignment horizontal="right" vertical="center"/>
    </xf>
    <xf numFmtId="167" fontId="5" fillId="0" borderId="0" xfId="24" applyNumberFormat="1" applyFont="1" applyFill="1" applyBorder="1" applyAlignment="1" applyProtection="1">
      <alignment horizontal="right" vertical="center"/>
    </xf>
    <xf numFmtId="10" fontId="5" fillId="0" borderId="0" xfId="24" applyNumberFormat="1" applyFont="1" applyFill="1" applyBorder="1" applyAlignment="1" applyProtection="1">
      <alignment horizontal="right" vertical="center"/>
    </xf>
    <xf numFmtId="165" fontId="5" fillId="2" borderId="0" xfId="2" applyNumberFormat="1" applyFont="1" applyFill="1" applyBorder="1" applyAlignment="1" applyProtection="1">
      <alignment vertical="center"/>
    </xf>
    <xf numFmtId="0" fontId="5" fillId="0" borderId="0" xfId="30" applyFont="1" applyFill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23" applyNumberFormat="1" applyFont="1" applyFill="1" applyBorder="1" applyAlignment="1">
      <alignment horizontal="right" vertical="center"/>
    </xf>
    <xf numFmtId="166" fontId="5" fillId="2" borderId="0" xfId="23" applyNumberFormat="1" applyFont="1" applyFill="1" applyBorder="1" applyAlignment="1">
      <alignment vertical="center"/>
    </xf>
    <xf numFmtId="166" fontId="5" fillId="0" borderId="0" xfId="23" applyNumberFormat="1" applyFont="1" applyFill="1" applyBorder="1" applyAlignment="1">
      <alignment vertical="center"/>
    </xf>
    <xf numFmtId="166" fontId="5" fillId="0" borderId="0" xfId="23" applyNumberFormat="1" applyFont="1" applyBorder="1" applyAlignment="1">
      <alignment vertical="center"/>
    </xf>
    <xf numFmtId="165" fontId="5" fillId="0" borderId="0" xfId="22" applyNumberFormat="1" applyFont="1" applyFill="1" applyAlignment="1">
      <alignment horizontal="right" vertical="center"/>
    </xf>
    <xf numFmtId="165" fontId="5" fillId="0" borderId="0" xfId="2" applyNumberFormat="1" applyFont="1" applyFill="1" applyAlignment="1" applyProtection="1">
      <alignment horizontal="right" vertical="center"/>
    </xf>
    <xf numFmtId="6" fontId="6" fillId="0" borderId="0" xfId="30" applyNumberFormat="1" applyFont="1" applyBorder="1" applyAlignment="1">
      <alignment vertical="center"/>
    </xf>
    <xf numFmtId="0" fontId="5" fillId="0" borderId="0" xfId="30" applyFont="1" applyAlignment="1">
      <alignment vertical="center"/>
    </xf>
    <xf numFmtId="165" fontId="5" fillId="0" borderId="2" xfId="30" applyNumberFormat="1" applyFont="1" applyBorder="1" applyAlignment="1">
      <alignment vertical="center"/>
    </xf>
    <xf numFmtId="167" fontId="5" fillId="3" borderId="0" xfId="3" applyNumberFormat="1" applyFont="1" applyFill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4" applyFont="1" applyFill="1" applyBorder="1" applyAlignment="1" applyProtection="1">
      <alignment horizontal="left" vertical="center"/>
    </xf>
    <xf numFmtId="0" fontId="5" fillId="0" borderId="0" xfId="4" applyFont="1" applyBorder="1" applyAlignment="1">
      <alignment vertical="center"/>
    </xf>
    <xf numFmtId="166" fontId="5" fillId="2" borderId="0" xfId="1" applyNumberFormat="1" applyFont="1" applyFill="1" applyAlignment="1">
      <alignment horizontal="right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5" fillId="0" borderId="0" xfId="4" quotePrefix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Fill="1" applyAlignment="1">
      <alignment vertical="center"/>
    </xf>
    <xf numFmtId="165" fontId="5" fillId="0" borderId="0" xfId="22" applyNumberFormat="1" applyFont="1" applyFill="1" applyAlignment="1">
      <alignment vertical="center"/>
    </xf>
    <xf numFmtId="10" fontId="5" fillId="0" borderId="0" xfId="31" applyNumberFormat="1" applyFont="1" applyFill="1" applyAlignment="1">
      <alignment horizontal="right" vertical="center"/>
    </xf>
    <xf numFmtId="165" fontId="5" fillId="0" borderId="0" xfId="4" applyNumberFormat="1" applyFont="1" applyFill="1" applyAlignment="1">
      <alignment vertical="center"/>
    </xf>
    <xf numFmtId="0" fontId="0" fillId="0" borderId="0" xfId="0" applyAlignment="1">
      <alignment vertical="center"/>
    </xf>
    <xf numFmtId="165" fontId="5" fillId="0" borderId="0" xfId="22" applyNumberFormat="1" applyFont="1" applyFill="1" applyBorder="1" applyAlignment="1">
      <alignment horizontal="right" vertical="center"/>
    </xf>
    <xf numFmtId="166" fontId="5" fillId="0" borderId="0" xfId="2399" applyNumberFormat="1" applyFont="1" applyFill="1" applyBorder="1" applyAlignment="1">
      <alignment vertical="center"/>
    </xf>
    <xf numFmtId="165" fontId="5" fillId="0" borderId="2" xfId="2" applyNumberFormat="1" applyFont="1" applyFill="1" applyBorder="1" applyAlignment="1">
      <alignment vertical="center"/>
    </xf>
    <xf numFmtId="0" fontId="5" fillId="0" borderId="0" xfId="4" applyFont="1" applyFill="1" applyAlignment="1">
      <alignment horizontal="right" vertical="center"/>
    </xf>
    <xf numFmtId="0" fontId="27" fillId="0" borderId="0" xfId="4" applyFont="1" applyFill="1" applyAlignment="1">
      <alignment vertical="center"/>
    </xf>
    <xf numFmtId="166" fontId="5" fillId="0" borderId="0" xfId="6" applyNumberFormat="1" applyFont="1" applyAlignment="1" applyProtection="1">
      <alignment vertical="center"/>
      <protection locked="0"/>
    </xf>
    <xf numFmtId="166" fontId="5" fillId="0" borderId="0" xfId="6" applyNumberFormat="1" applyFont="1" applyAlignment="1" applyProtection="1">
      <alignment horizontal="center" vertical="center"/>
      <protection locked="0"/>
    </xf>
    <xf numFmtId="165" fontId="5" fillId="3" borderId="0" xfId="2" applyNumberFormat="1" applyFont="1" applyFill="1" applyAlignment="1" applyProtection="1">
      <alignment vertical="center"/>
      <protection locked="0"/>
    </xf>
    <xf numFmtId="5" fontId="5" fillId="0" borderId="0" xfId="4" applyNumberFormat="1" applyFont="1" applyAlignment="1" applyProtection="1">
      <alignment horizontal="center" vertical="center"/>
      <protection locked="0"/>
    </xf>
    <xf numFmtId="166" fontId="5" fillId="3" borderId="0" xfId="1" applyNumberFormat="1" applyFont="1" applyFill="1" applyAlignment="1" applyProtection="1">
      <alignment vertical="center"/>
      <protection locked="0"/>
    </xf>
    <xf numFmtId="166" fontId="5" fillId="0" borderId="0" xfId="6" applyNumberFormat="1" applyFont="1" applyBorder="1" applyAlignment="1" applyProtection="1">
      <alignment vertical="center"/>
      <protection locked="0"/>
    </xf>
    <xf numFmtId="0" fontId="6" fillId="0" borderId="0" xfId="4" applyFont="1" applyBorder="1" applyAlignment="1">
      <alignment vertical="center"/>
    </xf>
    <xf numFmtId="166" fontId="5" fillId="0" borderId="0" xfId="6" applyNumberFormat="1" applyFont="1" applyBorder="1" applyAlignment="1" applyProtection="1">
      <alignment horizontal="center" vertical="center"/>
      <protection locked="0"/>
    </xf>
    <xf numFmtId="166" fontId="5" fillId="3" borderId="0" xfId="6" applyNumberFormat="1" applyFont="1" applyFill="1" applyBorder="1" applyAlignment="1" applyProtection="1">
      <alignment vertical="center"/>
      <protection locked="0"/>
    </xf>
    <xf numFmtId="5" fontId="5" fillId="0" borderId="0" xfId="4" applyNumberFormat="1" applyFont="1" applyBorder="1" applyAlignment="1" applyProtection="1">
      <alignment horizontal="center" vertical="center"/>
      <protection locked="0"/>
    </xf>
    <xf numFmtId="165" fontId="5" fillId="3" borderId="0" xfId="2" applyNumberFormat="1" applyFont="1" applyFill="1" applyBorder="1" applyAlignment="1" applyProtection="1">
      <alignment vertical="center"/>
      <protection locked="0"/>
    </xf>
    <xf numFmtId="166" fontId="5" fillId="3" borderId="0" xfId="6" applyNumberFormat="1" applyFont="1" applyFill="1" applyAlignment="1" applyProtection="1">
      <alignment vertical="center"/>
      <protection locked="0"/>
    </xf>
    <xf numFmtId="166" fontId="5" fillId="3" borderId="0" xfId="1" applyNumberFormat="1" applyFont="1" applyFill="1" applyBorder="1" applyAlignment="1" applyProtection="1">
      <alignment vertical="center"/>
      <protection locked="0"/>
    </xf>
    <xf numFmtId="165" fontId="5" fillId="0" borderId="0" xfId="5" applyNumberFormat="1" applyFont="1" applyBorder="1" applyAlignment="1">
      <alignment vertical="center"/>
    </xf>
    <xf numFmtId="165" fontId="6" fillId="0" borderId="0" xfId="5" applyNumberFormat="1" applyFont="1" applyBorder="1" applyAlignment="1">
      <alignment vertical="center"/>
    </xf>
    <xf numFmtId="165" fontId="5" fillId="0" borderId="0" xfId="5" applyNumberFormat="1" applyFont="1" applyAlignment="1">
      <alignment horizontal="center" vertical="center"/>
    </xf>
    <xf numFmtId="165" fontId="5" fillId="0" borderId="2" xfId="5" applyNumberFormat="1" applyFont="1" applyBorder="1" applyAlignment="1">
      <alignment vertical="center"/>
    </xf>
    <xf numFmtId="5" fontId="5" fillId="0" borderId="0" xfId="4" applyNumberFormat="1" applyFont="1" applyAlignment="1">
      <alignment vertical="center"/>
    </xf>
    <xf numFmtId="5" fontId="5" fillId="0" borderId="0" xfId="4" applyNumberFormat="1" applyFont="1" applyAlignment="1">
      <alignment horizontal="center" vertical="center"/>
    </xf>
    <xf numFmtId="10" fontId="5" fillId="0" borderId="0" xfId="4" applyNumberFormat="1" applyFont="1" applyAlignment="1">
      <alignment vertical="center"/>
    </xf>
    <xf numFmtId="166" fontId="5" fillId="0" borderId="0" xfId="6" applyNumberFormat="1" applyFont="1" applyBorder="1" applyAlignment="1">
      <alignment vertical="center"/>
    </xf>
    <xf numFmtId="166" fontId="5" fillId="0" borderId="0" xfId="6" applyNumberFormat="1" applyFont="1" applyBorder="1" applyAlignment="1">
      <alignment horizontal="center" vertical="center"/>
    </xf>
    <xf numFmtId="165" fontId="5" fillId="0" borderId="0" xfId="5" applyNumberFormat="1" applyFont="1" applyFill="1" applyBorder="1" applyAlignment="1" applyProtection="1">
      <alignment vertical="center"/>
      <protection locked="0"/>
    </xf>
    <xf numFmtId="5" fontId="5" fillId="0" borderId="0" xfId="4" applyNumberFormat="1" applyFont="1" applyBorder="1" applyAlignment="1">
      <alignment vertical="center"/>
    </xf>
    <xf numFmtId="166" fontId="5" fillId="0" borderId="0" xfId="6" applyNumberFormat="1" applyFont="1" applyAlignment="1">
      <alignment vertical="center"/>
    </xf>
    <xf numFmtId="166" fontId="5" fillId="0" borderId="0" xfId="6" applyNumberFormat="1" applyFont="1" applyBorder="1" applyAlignment="1">
      <alignment horizontal="right" vertical="center"/>
    </xf>
    <xf numFmtId="5" fontId="5" fillId="0" borderId="0" xfId="4" applyNumberFormat="1" applyFont="1" applyBorder="1" applyAlignment="1">
      <alignment horizontal="right" vertical="center"/>
    </xf>
    <xf numFmtId="166" fontId="5" fillId="0" borderId="0" xfId="6" applyNumberFormat="1" applyFont="1" applyAlignment="1">
      <alignment horizontal="right" vertical="center"/>
    </xf>
    <xf numFmtId="166" fontId="5" fillId="0" borderId="0" xfId="6" applyNumberFormat="1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5" fontId="5" fillId="0" borderId="0" xfId="4" applyNumberFormat="1" applyFont="1" applyAlignment="1" applyProtection="1">
      <alignment horizontal="center" vertical="center"/>
    </xf>
    <xf numFmtId="166" fontId="5" fillId="0" borderId="0" xfId="6" applyNumberFormat="1" applyFont="1" applyAlignment="1" applyProtection="1">
      <alignment horizontal="right" vertical="center"/>
    </xf>
    <xf numFmtId="10" fontId="5" fillId="0" borderId="0" xfId="7" applyNumberFormat="1" applyFont="1" applyAlignment="1" applyProtection="1">
      <alignment horizontal="center" vertical="center"/>
    </xf>
    <xf numFmtId="165" fontId="5" fillId="0" borderId="2" xfId="5" applyNumberFormat="1" applyFont="1" applyBorder="1" applyAlignment="1" applyProtection="1">
      <alignment horizontal="right" vertical="center"/>
    </xf>
    <xf numFmtId="5" fontId="5" fillId="0" borderId="0" xfId="7" applyNumberFormat="1" applyFont="1" applyAlignment="1" applyProtection="1">
      <alignment vertical="center"/>
    </xf>
    <xf numFmtId="5" fontId="5" fillId="0" borderId="0" xfId="7" applyNumberFormat="1" applyFont="1" applyAlignment="1" applyProtection="1">
      <alignment horizontal="right" vertical="center"/>
    </xf>
    <xf numFmtId="10" fontId="5" fillId="0" borderId="0" xfId="7" applyNumberFormat="1" applyFont="1" applyAlignment="1" applyProtection="1">
      <alignment vertical="center"/>
    </xf>
    <xf numFmtId="10" fontId="5" fillId="0" borderId="2" xfId="5" applyNumberFormat="1" applyFont="1" applyBorder="1" applyAlignment="1" applyProtection="1">
      <alignment horizontal="right" vertical="center"/>
    </xf>
    <xf numFmtId="166" fontId="5" fillId="0" borderId="5" xfId="4" applyNumberFormat="1" applyFont="1" applyBorder="1" applyAlignment="1">
      <alignment vertical="center"/>
    </xf>
    <xf numFmtId="165" fontId="6" fillId="0" borderId="5" xfId="5" applyNumberFormat="1" applyFont="1" applyBorder="1" applyAlignment="1">
      <alignment vertical="center"/>
    </xf>
    <xf numFmtId="0" fontId="6" fillId="0" borderId="5" xfId="4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166" fontId="5" fillId="0" borderId="5" xfId="1" applyNumberFormat="1" applyFont="1" applyBorder="1" applyAlignment="1">
      <alignment vertical="center"/>
    </xf>
    <xf numFmtId="166" fontId="5" fillId="0" borderId="5" xfId="1" applyNumberFormat="1" applyFont="1" applyFill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166" fontId="6" fillId="0" borderId="5" xfId="4" applyNumberFormat="1" applyFont="1" applyBorder="1" applyAlignment="1">
      <alignment vertical="center"/>
    </xf>
    <xf numFmtId="165" fontId="6" fillId="0" borderId="5" xfId="2" applyNumberFormat="1" applyFont="1" applyFill="1" applyBorder="1" applyAlignment="1">
      <alignment vertical="center"/>
    </xf>
    <xf numFmtId="166" fontId="5" fillId="0" borderId="5" xfId="2398" applyNumberFormat="1" applyFont="1" applyFill="1" applyBorder="1" applyAlignment="1">
      <alignment vertical="center"/>
    </xf>
    <xf numFmtId="166" fontId="5" fillId="0" borderId="5" xfId="4" applyNumberFormat="1" applyFont="1" applyFill="1" applyBorder="1" applyAlignment="1">
      <alignment vertical="center"/>
    </xf>
    <xf numFmtId="166" fontId="5" fillId="0" borderId="5" xfId="6" applyNumberFormat="1" applyFont="1" applyBorder="1" applyAlignment="1">
      <alignment vertical="center"/>
    </xf>
    <xf numFmtId="0" fontId="5" fillId="0" borderId="5" xfId="4" applyFont="1" applyBorder="1" applyAlignment="1">
      <alignment vertical="center"/>
    </xf>
    <xf numFmtId="166" fontId="5" fillId="0" borderId="5" xfId="6" applyNumberFormat="1" applyFont="1" applyFill="1" applyBorder="1" applyAlignment="1">
      <alignment vertical="center"/>
    </xf>
    <xf numFmtId="166" fontId="5" fillId="0" borderId="0" xfId="6" applyNumberFormat="1" applyFont="1" applyFill="1" applyBorder="1" applyAlignment="1">
      <alignment vertical="center"/>
    </xf>
    <xf numFmtId="0" fontId="5" fillId="0" borderId="0" xfId="4" applyFont="1" applyAlignment="1">
      <alignment horizontal="center" vertical="center"/>
    </xf>
    <xf numFmtId="165" fontId="5" fillId="0" borderId="5" xfId="2" applyNumberFormat="1" applyFont="1" applyBorder="1" applyAlignment="1">
      <alignment horizontal="center" vertical="center"/>
    </xf>
    <xf numFmtId="166" fontId="5" fillId="0" borderId="5" xfId="1" applyNumberFormat="1" applyFont="1" applyBorder="1" applyAlignment="1">
      <alignment horizontal="center" vertical="center"/>
    </xf>
    <xf numFmtId="165" fontId="5" fillId="0" borderId="0" xfId="5" applyNumberFormat="1" applyFont="1" applyBorder="1" applyAlignment="1" applyProtection="1">
      <alignment horizontal="center" vertical="center"/>
      <protection locked="0"/>
    </xf>
    <xf numFmtId="165" fontId="5" fillId="3" borderId="0" xfId="5" applyNumberFormat="1" applyFont="1" applyFill="1" applyBorder="1" applyAlignment="1" applyProtection="1">
      <alignment vertical="center"/>
      <protection locked="0"/>
    </xf>
    <xf numFmtId="5" fontId="5" fillId="0" borderId="0" xfId="4" applyNumberFormat="1" applyFont="1" applyAlignment="1" applyProtection="1">
      <alignment vertical="center"/>
      <protection locked="0"/>
    </xf>
    <xf numFmtId="165" fontId="5" fillId="0" borderId="0" xfId="2" applyNumberFormat="1" applyFont="1" applyBorder="1" applyAlignment="1" applyProtection="1">
      <alignment horizontal="center" vertical="center"/>
      <protection locked="0"/>
    </xf>
    <xf numFmtId="5" fontId="6" fillId="0" borderId="0" xfId="4" applyNumberFormat="1" applyFont="1" applyAlignment="1" applyProtection="1">
      <alignment horizontal="center" vertical="center"/>
      <protection locked="0"/>
    </xf>
    <xf numFmtId="5" fontId="5" fillId="0" borderId="0" xfId="4" applyNumberFormat="1" applyFont="1" applyBorder="1" applyAlignment="1" applyProtection="1">
      <alignment vertical="center"/>
      <protection locked="0"/>
    </xf>
    <xf numFmtId="10" fontId="5" fillId="0" borderId="0" xfId="4" applyNumberFormat="1" applyFont="1" applyBorder="1" applyAlignment="1" applyProtection="1">
      <alignment vertical="center"/>
      <protection locked="0"/>
    </xf>
    <xf numFmtId="10" fontId="5" fillId="0" borderId="0" xfId="4" applyNumberFormat="1" applyFont="1" applyAlignment="1" applyProtection="1">
      <alignment horizontal="center" vertical="center"/>
      <protection locked="0"/>
    </xf>
    <xf numFmtId="5" fontId="5" fillId="0" borderId="0" xfId="4" applyNumberFormat="1" applyFont="1" applyAlignment="1" applyProtection="1">
      <alignment horizontal="right" vertical="center"/>
      <protection locked="0"/>
    </xf>
    <xf numFmtId="165" fontId="5" fillId="0" borderId="0" xfId="2" applyNumberFormat="1" applyFont="1" applyBorder="1" applyAlignment="1" applyProtection="1">
      <alignment horizontal="right" vertical="center"/>
      <protection locked="0"/>
    </xf>
    <xf numFmtId="5" fontId="5" fillId="0" borderId="0" xfId="4" applyNumberFormat="1" applyFont="1" applyBorder="1" applyAlignment="1" applyProtection="1">
      <alignment horizontal="right" vertical="center"/>
      <protection locked="0"/>
    </xf>
    <xf numFmtId="165" fontId="5" fillId="0" borderId="0" xfId="5" applyNumberFormat="1" applyFont="1" applyAlignment="1" applyProtection="1">
      <alignment horizontal="right" vertical="center"/>
      <protection locked="0"/>
    </xf>
    <xf numFmtId="166" fontId="5" fillId="0" borderId="0" xfId="6" applyNumberFormat="1" applyFont="1" applyBorder="1" applyAlignment="1" applyProtection="1">
      <alignment horizontal="right" vertical="center"/>
      <protection locked="0"/>
    </xf>
    <xf numFmtId="166" fontId="5" fillId="0" borderId="0" xfId="6" applyNumberFormat="1" applyFont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horizontal="right" vertical="center"/>
      <protection locked="0"/>
    </xf>
    <xf numFmtId="165" fontId="5" fillId="0" borderId="2" xfId="5" applyNumberFormat="1" applyFont="1" applyBorder="1" applyAlignment="1" applyProtection="1">
      <alignment horizontal="right" vertical="center"/>
      <protection locked="0"/>
    </xf>
    <xf numFmtId="165" fontId="5" fillId="0" borderId="0" xfId="5" applyNumberFormat="1" applyFont="1" applyBorder="1" applyAlignment="1" applyProtection="1">
      <alignment vertical="center"/>
      <protection locked="0"/>
    </xf>
    <xf numFmtId="165" fontId="5" fillId="3" borderId="2" xfId="2" applyNumberFormat="1" applyFont="1" applyFill="1" applyBorder="1" applyAlignment="1" applyProtection="1">
      <alignment vertical="center"/>
      <protection locked="0"/>
    </xf>
    <xf numFmtId="165" fontId="6" fillId="0" borderId="5" xfId="5" applyNumberFormat="1" applyFont="1" applyFill="1" applyBorder="1" applyAlignment="1">
      <alignment vertical="center"/>
    </xf>
    <xf numFmtId="37" fontId="6" fillId="0" borderId="5" xfId="4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6" fontId="5" fillId="0" borderId="5" xfId="23" applyNumberFormat="1" applyFont="1" applyBorder="1" applyAlignment="1">
      <alignment vertical="center"/>
    </xf>
    <xf numFmtId="171" fontId="5" fillId="0" borderId="5" xfId="4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5" xfId="2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165" fontId="5" fillId="3" borderId="0" xfId="2" applyNumberFormat="1" applyFont="1" applyFill="1" applyAlignment="1">
      <alignment horizontal="left" vertical="center"/>
    </xf>
    <xf numFmtId="165" fontId="5" fillId="3" borderId="0" xfId="2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0" xfId="2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41" fontId="5" fillId="3" borderId="0" xfId="0" applyNumberFormat="1" applyFont="1" applyFill="1" applyAlignment="1">
      <alignment vertical="center"/>
    </xf>
    <xf numFmtId="41" fontId="5" fillId="0" borderId="0" xfId="0" applyNumberFormat="1" applyFont="1" applyAlignment="1">
      <alignment vertical="center"/>
    </xf>
    <xf numFmtId="165" fontId="5" fillId="0" borderId="0" xfId="2" applyNumberFormat="1" applyFont="1" applyAlignment="1">
      <alignment vertical="center"/>
    </xf>
    <xf numFmtId="165" fontId="10" fillId="0" borderId="0" xfId="2" applyNumberFormat="1" applyFont="1" applyFill="1" applyAlignment="1">
      <alignment horizontal="center" vertical="center"/>
    </xf>
    <xf numFmtId="165" fontId="5" fillId="3" borderId="0" xfId="2" applyNumberFormat="1" applyFont="1" applyFill="1" applyBorder="1" applyAlignment="1">
      <alignment vertical="center"/>
    </xf>
    <xf numFmtId="165" fontId="5" fillId="0" borderId="2" xfId="2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6" fillId="0" borderId="0" xfId="1" applyNumberFormat="1" applyFont="1" applyAlignment="1">
      <alignment vertical="center"/>
    </xf>
    <xf numFmtId="165" fontId="5" fillId="0" borderId="0" xfId="2" applyNumberFormat="1" applyFont="1" applyFill="1" applyAlignment="1">
      <alignment vertical="center"/>
    </xf>
    <xf numFmtId="215" fontId="5" fillId="0" borderId="0" xfId="2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66" fontId="5" fillId="0" borderId="0" xfId="0" applyNumberFormat="1" applyFont="1" applyBorder="1" applyAlignment="1">
      <alignment vertical="center"/>
    </xf>
    <xf numFmtId="165" fontId="5" fillId="3" borderId="2" xfId="5" applyNumberFormat="1" applyFont="1" applyFill="1" applyBorder="1" applyAlignment="1">
      <alignment vertical="center"/>
    </xf>
    <xf numFmtId="165" fontId="5" fillId="0" borderId="0" xfId="2" applyNumberFormat="1" applyFont="1" applyFill="1" applyAlignment="1" applyProtection="1">
      <alignment vertical="center"/>
      <protection locked="0"/>
    </xf>
    <xf numFmtId="166" fontId="5" fillId="0" borderId="0" xfId="1" applyNumberFormat="1" applyFont="1" applyBorder="1" applyAlignment="1" applyProtection="1">
      <alignment vertical="center"/>
      <protection locked="0"/>
    </xf>
    <xf numFmtId="165" fontId="5" fillId="0" borderId="0" xfId="2" applyNumberFormat="1" applyFont="1" applyFill="1" applyBorder="1" applyAlignment="1" applyProtection="1">
      <alignment vertical="center"/>
      <protection locked="0"/>
    </xf>
    <xf numFmtId="165" fontId="5" fillId="0" borderId="2" xfId="2" applyNumberFormat="1" applyFont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 vertical="center"/>
    </xf>
    <xf numFmtId="5" fontId="5" fillId="0" borderId="0" xfId="0" applyNumberFormat="1" applyFont="1" applyAlignment="1">
      <alignment horizontal="right" vertical="center"/>
    </xf>
    <xf numFmtId="166" fontId="5" fillId="109" borderId="0" xfId="1" applyNumberFormat="1" applyFont="1" applyFill="1" applyAlignment="1">
      <alignment horizontal="right" vertical="center"/>
    </xf>
    <xf numFmtId="5" fontId="5" fillId="0" borderId="0" xfId="0" applyNumberFormat="1" applyFont="1" applyBorder="1" applyAlignment="1" applyProtection="1">
      <alignment vertical="center"/>
      <protection locked="0"/>
    </xf>
    <xf numFmtId="10" fontId="5" fillId="0" borderId="2" xfId="2" applyNumberFormat="1" applyFont="1" applyBorder="1" applyAlignment="1">
      <alignment horizontal="right" vertical="center"/>
    </xf>
    <xf numFmtId="166" fontId="5" fillId="0" borderId="0" xfId="1" applyNumberFormat="1" applyFont="1" applyFill="1" applyBorder="1" applyAlignment="1">
      <alignment vertical="center"/>
    </xf>
    <xf numFmtId="165" fontId="5" fillId="0" borderId="59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/>
    </xf>
    <xf numFmtId="173" fontId="5" fillId="0" borderId="0" xfId="1" applyNumberFormat="1" applyFont="1" applyFill="1" applyBorder="1" applyAlignment="1">
      <alignment vertical="center"/>
    </xf>
    <xf numFmtId="165" fontId="6" fillId="0" borderId="64" xfId="2" applyNumberFormat="1" applyFont="1" applyFill="1" applyBorder="1" applyAlignment="1">
      <alignment vertical="center"/>
    </xf>
    <xf numFmtId="173" fontId="5" fillId="0" borderId="59" xfId="0" applyNumberFormat="1" applyFont="1" applyFill="1" applyBorder="1" applyAlignment="1">
      <alignment vertical="center"/>
    </xf>
    <xf numFmtId="173" fontId="5" fillId="0" borderId="59" xfId="1" applyNumberFormat="1" applyFont="1" applyFill="1" applyBorder="1" applyAlignment="1">
      <alignment vertical="center"/>
    </xf>
    <xf numFmtId="173" fontId="5" fillId="0" borderId="0" xfId="0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73" fontId="6" fillId="0" borderId="0" xfId="0" applyNumberFormat="1" applyFont="1" applyFill="1" applyBorder="1" applyAlignment="1">
      <alignment vertical="center"/>
    </xf>
    <xf numFmtId="166" fontId="5" fillId="0" borderId="0" xfId="1" applyNumberFormat="1" applyFont="1" applyBorder="1" applyAlignment="1">
      <alignment vertical="center"/>
    </xf>
    <xf numFmtId="165" fontId="6" fillId="0" borderId="2" xfId="2" applyNumberFormat="1" applyFont="1" applyFill="1" applyBorder="1" applyAlignment="1">
      <alignment vertical="center"/>
    </xf>
    <xf numFmtId="37" fontId="5" fillId="0" borderId="0" xfId="0" applyNumberFormat="1" applyFont="1" applyFill="1" applyBorder="1" applyAlignment="1">
      <alignment vertical="center"/>
    </xf>
    <xf numFmtId="165" fontId="6" fillId="0" borderId="64" xfId="2" applyNumberFormat="1" applyFont="1" applyBorder="1" applyAlignment="1">
      <alignment vertical="center"/>
    </xf>
    <xf numFmtId="165" fontId="6" fillId="0" borderId="11" xfId="2" applyNumberFormat="1" applyFont="1" applyFill="1" applyBorder="1" applyAlignment="1">
      <alignment vertical="center"/>
    </xf>
    <xf numFmtId="37" fontId="5" fillId="0" borderId="59" xfId="1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37" fontId="5" fillId="0" borderId="0" xfId="1" applyNumberFormat="1" applyFont="1" applyBorder="1" applyAlignment="1">
      <alignment vertical="center"/>
    </xf>
    <xf numFmtId="37" fontId="5" fillId="0" borderId="0" xfId="1" applyNumberFormat="1" applyFont="1" applyFill="1" applyBorder="1" applyAlignment="1">
      <alignment vertical="center"/>
    </xf>
    <xf numFmtId="37" fontId="5" fillId="0" borderId="0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5" fontId="5" fillId="0" borderId="0" xfId="0" applyNumberFormat="1" applyFont="1" applyAlignment="1" applyProtection="1">
      <alignment vertical="center"/>
      <protection locked="0"/>
    </xf>
    <xf numFmtId="166" fontId="5" fillId="0" borderId="0" xfId="1" applyNumberFormat="1" applyFont="1" applyAlignment="1" applyProtection="1">
      <alignment vertical="center"/>
      <protection locked="0"/>
    </xf>
    <xf numFmtId="166" fontId="5" fillId="0" borderId="0" xfId="1" applyNumberFormat="1" applyFont="1" applyFill="1" applyBorder="1" applyAlignment="1" applyProtection="1">
      <alignment vertical="center"/>
      <protection locked="0"/>
    </xf>
    <xf numFmtId="165" fontId="5" fillId="0" borderId="0" xfId="2" applyNumberFormat="1" applyFont="1" applyBorder="1" applyAlignment="1" applyProtection="1">
      <alignment vertical="center"/>
      <protection locked="0"/>
    </xf>
    <xf numFmtId="10" fontId="5" fillId="0" borderId="2" xfId="3" applyNumberFormat="1" applyFont="1" applyBorder="1" applyAlignment="1" applyProtection="1">
      <alignment horizontal="right" vertical="center"/>
      <protection locked="0"/>
    </xf>
    <xf numFmtId="10" fontId="5" fillId="0" borderId="0" xfId="3" applyNumberFormat="1" applyFont="1" applyBorder="1" applyAlignment="1" applyProtection="1">
      <alignment vertical="center"/>
      <protection locked="0"/>
    </xf>
    <xf numFmtId="165" fontId="5" fillId="3" borderId="0" xfId="5" applyNumberFormat="1" applyFont="1" applyFill="1" applyBorder="1" applyAlignment="1">
      <alignment horizontal="center" vertical="center"/>
    </xf>
    <xf numFmtId="166" fontId="6" fillId="0" borderId="0" xfId="6" applyNumberFormat="1" applyFont="1" applyAlignment="1" applyProtection="1">
      <alignment vertical="center"/>
      <protection locked="0"/>
    </xf>
    <xf numFmtId="166" fontId="5" fillId="3" borderId="0" xfId="6" applyNumberFormat="1" applyFont="1" applyFill="1" applyAlignment="1">
      <alignment vertical="center"/>
    </xf>
    <xf numFmtId="10" fontId="5" fillId="0" borderId="0" xfId="4" applyNumberFormat="1" applyFont="1" applyAlignment="1" applyProtection="1">
      <alignment vertical="center"/>
      <protection locked="0"/>
    </xf>
    <xf numFmtId="10" fontId="5" fillId="0" borderId="0" xfId="4" applyNumberFormat="1" applyFont="1" applyAlignment="1" applyProtection="1">
      <alignment horizontal="right" vertical="center"/>
      <protection locked="0"/>
    </xf>
    <xf numFmtId="165" fontId="5" fillId="0" borderId="0" xfId="5" applyNumberFormat="1" applyFont="1" applyFill="1" applyBorder="1" applyAlignment="1" applyProtection="1">
      <alignment horizontal="right" vertical="center"/>
      <protection locked="0"/>
    </xf>
    <xf numFmtId="10" fontId="5" fillId="0" borderId="0" xfId="4" applyNumberFormat="1" applyFont="1" applyBorder="1" applyAlignment="1" applyProtection="1">
      <alignment horizontal="right" vertical="center"/>
      <protection locked="0"/>
    </xf>
    <xf numFmtId="166" fontId="5" fillId="0" borderId="0" xfId="6" applyNumberFormat="1" applyFont="1" applyFill="1" applyBorder="1" applyAlignment="1" applyProtection="1">
      <alignment vertical="center"/>
      <protection locked="0"/>
    </xf>
    <xf numFmtId="165" fontId="5" fillId="0" borderId="2" xfId="5" applyNumberFormat="1" applyFont="1" applyFill="1" applyBorder="1" applyAlignment="1" applyProtection="1">
      <alignment horizontal="right" vertical="center"/>
      <protection locked="0"/>
    </xf>
    <xf numFmtId="165" fontId="6" fillId="0" borderId="0" xfId="5" applyNumberFormat="1" applyFont="1" applyBorder="1" applyAlignment="1" applyProtection="1">
      <alignment vertical="center"/>
      <protection locked="0"/>
    </xf>
    <xf numFmtId="0" fontId="27" fillId="0" borderId="0" xfId="0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166" fontId="27" fillId="0" borderId="0" xfId="1" applyNumberFormat="1" applyFont="1" applyAlignment="1">
      <alignment vertical="center"/>
    </xf>
    <xf numFmtId="166" fontId="27" fillId="0" borderId="0" xfId="1" applyNumberFormat="1" applyFont="1" applyFill="1" applyAlignment="1">
      <alignment vertical="center"/>
    </xf>
    <xf numFmtId="165" fontId="5" fillId="3" borderId="0" xfId="5" applyNumberFormat="1" applyFont="1" applyFill="1" applyAlignment="1" applyProtection="1">
      <alignment vertical="center"/>
      <protection locked="0"/>
    </xf>
    <xf numFmtId="165" fontId="5" fillId="0" borderId="0" xfId="5" applyNumberFormat="1" applyFont="1" applyFill="1" applyAlignment="1" applyProtection="1">
      <alignment vertical="center"/>
      <protection locked="0"/>
    </xf>
    <xf numFmtId="166" fontId="5" fillId="0" borderId="0" xfId="6" applyNumberFormat="1" applyFont="1" applyFill="1" applyAlignment="1" applyProtection="1">
      <alignment vertical="center"/>
      <protection locked="0"/>
    </xf>
    <xf numFmtId="165" fontId="5" fillId="0" borderId="2" xfId="5" applyNumberFormat="1" applyFont="1" applyBorder="1" applyAlignment="1">
      <alignment horizontal="right" vertical="center"/>
    </xf>
    <xf numFmtId="0" fontId="5" fillId="0" borderId="10" xfId="4" applyFont="1" applyBorder="1" applyAlignment="1">
      <alignment vertical="center"/>
    </xf>
    <xf numFmtId="0" fontId="5" fillId="0" borderId="0" xfId="4" applyFont="1" applyAlignment="1" applyProtection="1">
      <alignment horizontal="center" vertical="center"/>
    </xf>
    <xf numFmtId="165" fontId="5" fillId="2" borderId="0" xfId="5" applyNumberFormat="1" applyFont="1" applyFill="1" applyAlignment="1" applyProtection="1">
      <alignment vertical="center"/>
      <protection locked="0"/>
    </xf>
    <xf numFmtId="166" fontId="5" fillId="2" borderId="0" xfId="6" applyNumberFormat="1" applyFont="1" applyFill="1" applyBorder="1" applyAlignment="1" applyProtection="1">
      <alignment horizontal="right" vertical="center"/>
      <protection locked="0"/>
    </xf>
    <xf numFmtId="165" fontId="5" fillId="0" borderId="0" xfId="5" applyNumberFormat="1" applyFont="1" applyAlignment="1">
      <alignment horizontal="right" vertical="center"/>
    </xf>
    <xf numFmtId="165" fontId="6" fillId="0" borderId="0" xfId="5" applyNumberFormat="1" applyFont="1" applyFill="1" applyAlignment="1" applyProtection="1">
      <alignment vertical="center"/>
      <protection locked="0"/>
    </xf>
    <xf numFmtId="10" fontId="5" fillId="0" borderId="0" xfId="7" applyNumberFormat="1" applyFont="1" applyBorder="1" applyAlignment="1">
      <alignment vertical="center"/>
    </xf>
    <xf numFmtId="165" fontId="5" fillId="0" borderId="2" xfId="2" applyNumberFormat="1" applyFont="1" applyBorder="1" applyAlignment="1" applyProtection="1">
      <alignment horizontal="right" vertical="center"/>
      <protection locked="0"/>
    </xf>
    <xf numFmtId="166" fontId="6" fillId="0" borderId="5" xfId="0" applyNumberFormat="1" applyFont="1" applyBorder="1" applyAlignment="1">
      <alignment vertical="center"/>
    </xf>
    <xf numFmtId="5" fontId="5" fillId="0" borderId="0" xfId="4" applyNumberFormat="1" applyFont="1" applyFill="1" applyAlignment="1" applyProtection="1">
      <alignment vertical="center"/>
      <protection locked="0"/>
    </xf>
    <xf numFmtId="165" fontId="5" fillId="0" borderId="2" xfId="5" applyNumberFormat="1" applyFont="1" applyBorder="1" applyAlignment="1" applyProtection="1">
      <alignment vertical="center"/>
      <protection locked="0"/>
    </xf>
    <xf numFmtId="165" fontId="5" fillId="0" borderId="4" xfId="2" applyNumberFormat="1" applyFont="1" applyBorder="1" applyAlignment="1">
      <alignment vertical="center"/>
    </xf>
    <xf numFmtId="166" fontId="5" fillId="0" borderId="4" xfId="1" applyNumberFormat="1" applyFont="1" applyFill="1" applyBorder="1" applyAlignment="1">
      <alignment vertical="center"/>
    </xf>
    <xf numFmtId="166" fontId="5" fillId="0" borderId="4" xfId="1" applyNumberFormat="1" applyFont="1" applyFill="1" applyBorder="1" applyAlignment="1">
      <alignment vertical="center" wrapText="1"/>
    </xf>
    <xf numFmtId="165" fontId="6" fillId="0" borderId="75" xfId="2" applyNumberFormat="1" applyFont="1" applyFill="1" applyBorder="1" applyAlignment="1">
      <alignment vertical="center"/>
    </xf>
    <xf numFmtId="166" fontId="5" fillId="0" borderId="9" xfId="1" applyNumberFormat="1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66" fontId="5" fillId="0" borderId="74" xfId="0" applyNumberFormat="1" applyFont="1" applyBorder="1" applyAlignment="1">
      <alignment vertical="center"/>
    </xf>
    <xf numFmtId="10" fontId="5" fillId="0" borderId="2" xfId="3" applyNumberFormat="1" applyFont="1" applyBorder="1" applyAlignment="1">
      <alignment horizontal="right" vertical="center"/>
    </xf>
    <xf numFmtId="166" fontId="5" fillId="0" borderId="0" xfId="1" applyNumberFormat="1" applyFont="1" applyFill="1" applyAlignment="1" applyProtection="1">
      <alignment vertical="center"/>
      <protection locked="0"/>
    </xf>
    <xf numFmtId="10" fontId="5" fillId="3" borderId="2" xfId="3" applyNumberFormat="1" applyFont="1" applyFill="1" applyBorder="1" applyAlignment="1">
      <alignment vertical="center"/>
    </xf>
    <xf numFmtId="0" fontId="5" fillId="0" borderId="0" xfId="0" quotePrefix="1" applyFont="1" applyAlignment="1">
      <alignment horizontal="center" vertical="center"/>
    </xf>
    <xf numFmtId="10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0" fontId="5" fillId="0" borderId="0" xfId="0" applyNumberFormat="1" applyFont="1" applyFill="1" applyAlignment="1">
      <alignment horizontal="right" vertical="center"/>
    </xf>
    <xf numFmtId="10" fontId="5" fillId="0" borderId="0" xfId="0" applyNumberFormat="1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5" fontId="5" fillId="2" borderId="0" xfId="2" applyNumberFormat="1" applyFont="1" applyFill="1" applyAlignment="1">
      <alignment horizontal="center" vertical="center"/>
    </xf>
    <xf numFmtId="165" fontId="5" fillId="3" borderId="0" xfId="2" applyNumberFormat="1" applyFont="1" applyFill="1" applyAlignment="1">
      <alignment horizontal="center" vertical="center"/>
    </xf>
    <xf numFmtId="167" fontId="5" fillId="0" borderId="0" xfId="3" applyNumberFormat="1" applyFont="1" applyAlignment="1">
      <alignment horizontal="right" vertical="center"/>
    </xf>
    <xf numFmtId="182" fontId="5" fillId="0" borderId="0" xfId="0" applyNumberFormat="1" applyFont="1" applyAlignment="1">
      <alignment horizontal="center" vertical="center"/>
    </xf>
    <xf numFmtId="165" fontId="5" fillId="0" borderId="0" xfId="2" applyNumberFormat="1" applyFont="1" applyFill="1" applyAlignment="1">
      <alignment horizontal="center" vertical="center"/>
    </xf>
    <xf numFmtId="165" fontId="5" fillId="0" borderId="0" xfId="2" applyNumberFormat="1" applyFont="1" applyFill="1" applyAlignment="1">
      <alignment horizontal="right" vertical="center"/>
    </xf>
    <xf numFmtId="167" fontId="5" fillId="0" borderId="0" xfId="3" applyNumberFormat="1" applyFont="1" applyFill="1" applyAlignment="1">
      <alignment horizontal="right" vertical="center"/>
    </xf>
    <xf numFmtId="9" fontId="5" fillId="0" borderId="0" xfId="3" applyFont="1" applyAlignment="1">
      <alignment horizontal="right" vertical="center"/>
    </xf>
    <xf numFmtId="167" fontId="5" fillId="0" borderId="2" xfId="3" applyNumberFormat="1" applyFont="1" applyBorder="1" applyAlignment="1">
      <alignment horizontal="right" vertical="center"/>
    </xf>
    <xf numFmtId="165" fontId="5" fillId="109" borderId="0" xfId="2" applyNumberFormat="1" applyFont="1" applyFill="1" applyAlignment="1">
      <alignment horizontal="right" vertical="center"/>
    </xf>
    <xf numFmtId="10" fontId="5" fillId="0" borderId="0" xfId="3" applyNumberFormat="1" applyFont="1" applyFill="1" applyBorder="1" applyAlignment="1">
      <alignment horizontal="right" vertical="center"/>
    </xf>
    <xf numFmtId="167" fontId="5" fillId="0" borderId="2" xfId="0" applyNumberFormat="1" applyFont="1" applyFill="1" applyBorder="1" applyAlignment="1">
      <alignment horizontal="right" vertical="center"/>
    </xf>
    <xf numFmtId="165" fontId="29" fillId="0" borderId="75" xfId="2" applyNumberFormat="1" applyFont="1" applyBorder="1" applyAlignment="1">
      <alignment vertical="center"/>
    </xf>
    <xf numFmtId="165" fontId="27" fillId="0" borderId="64" xfId="2" applyNumberFormat="1" applyFont="1" applyBorder="1" applyAlignment="1">
      <alignment vertical="center"/>
    </xf>
    <xf numFmtId="165" fontId="5" fillId="3" borderId="2" xfId="22" applyNumberFormat="1" applyFont="1" applyFill="1" applyBorder="1" applyAlignment="1">
      <alignment vertical="center"/>
    </xf>
    <xf numFmtId="165" fontId="27" fillId="2" borderId="0" xfId="2" applyNumberFormat="1" applyFont="1" applyFill="1" applyAlignment="1">
      <alignment vertical="center"/>
    </xf>
    <xf numFmtId="165" fontId="27" fillId="0" borderId="0" xfId="2" applyNumberFormat="1" applyFont="1" applyFill="1" applyAlignment="1">
      <alignment horizontal="right" vertical="center"/>
    </xf>
    <xf numFmtId="165" fontId="27" fillId="3" borderId="0" xfId="2" applyNumberFormat="1" applyFont="1" applyFill="1" applyAlignment="1">
      <alignment vertical="center"/>
    </xf>
    <xf numFmtId="165" fontId="27" fillId="0" borderId="0" xfId="2" applyNumberFormat="1" applyFont="1" applyFill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5" fontId="27" fillId="0" borderId="0" xfId="2" applyNumberFormat="1" applyFont="1" applyAlignment="1">
      <alignment horizontal="center" vertical="center"/>
    </xf>
    <xf numFmtId="165" fontId="27" fillId="0" borderId="0" xfId="2" applyNumberFormat="1" applyFont="1" applyAlignment="1">
      <alignment horizontal="right" vertical="center"/>
    </xf>
    <xf numFmtId="166" fontId="27" fillId="0" borderId="0" xfId="1" applyNumberFormat="1" applyFont="1" applyFill="1" applyAlignment="1">
      <alignment horizontal="right" vertical="center"/>
    </xf>
    <xf numFmtId="166" fontId="27" fillId="3" borderId="0" xfId="1" applyNumberFormat="1" applyFont="1" applyFill="1" applyAlignment="1">
      <alignment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27" fillId="0" borderId="0" xfId="1" applyNumberFormat="1" applyFont="1" applyAlignment="1">
      <alignment horizontal="center" vertical="center"/>
    </xf>
    <xf numFmtId="166" fontId="27" fillId="0" borderId="0" xfId="1" applyNumberFormat="1" applyFont="1" applyAlignment="1">
      <alignment horizontal="right" vertical="center"/>
    </xf>
    <xf numFmtId="214" fontId="27" fillId="0" borderId="0" xfId="2" applyNumberFormat="1" applyFont="1" applyAlignment="1">
      <alignment vertical="center"/>
    </xf>
    <xf numFmtId="209" fontId="5" fillId="0" borderId="0" xfId="0" applyNumberFormat="1" applyFont="1" applyFill="1" applyAlignment="1">
      <alignment horizontal="right" vertical="center"/>
    </xf>
    <xf numFmtId="10" fontId="27" fillId="0" borderId="0" xfId="0" applyNumberFormat="1" applyFont="1" applyFill="1" applyAlignment="1">
      <alignment vertical="center"/>
    </xf>
    <xf numFmtId="213" fontId="27" fillId="0" borderId="0" xfId="0" applyNumberFormat="1" applyFont="1" applyFill="1" applyAlignment="1">
      <alignment horizontal="right" vertical="center"/>
    </xf>
    <xf numFmtId="10" fontId="27" fillId="2" borderId="0" xfId="0" applyNumberFormat="1" applyFont="1" applyFill="1" applyBorder="1" applyAlignment="1">
      <alignment vertical="center"/>
    </xf>
    <xf numFmtId="165" fontId="27" fillId="2" borderId="0" xfId="2" applyNumberFormat="1" applyFont="1" applyFill="1" applyAlignment="1">
      <alignment horizontal="right" vertical="center"/>
    </xf>
    <xf numFmtId="165" fontId="5" fillId="0" borderId="0" xfId="2" quotePrefix="1" applyNumberFormat="1" applyFont="1" applyAlignment="1">
      <alignment horizontal="center" vertical="center"/>
    </xf>
    <xf numFmtId="10" fontId="27" fillId="0" borderId="0" xfId="0" applyNumberFormat="1" applyFont="1" applyFill="1" applyBorder="1" applyAlignment="1">
      <alignment vertical="center"/>
    </xf>
    <xf numFmtId="166" fontId="5" fillId="0" borderId="0" xfId="1" quotePrefix="1" applyNumberFormat="1" applyFont="1" applyAlignment="1">
      <alignment horizontal="center" vertical="center"/>
    </xf>
    <xf numFmtId="209" fontId="27" fillId="0" borderId="0" xfId="0" quotePrefix="1" applyNumberFormat="1" applyFont="1" applyFill="1" applyAlignment="1">
      <alignment horizontal="center" vertical="center"/>
    </xf>
    <xf numFmtId="213" fontId="27" fillId="0" borderId="0" xfId="0" quotePrefix="1" applyNumberFormat="1" applyFont="1" applyFill="1" applyAlignment="1">
      <alignment horizontal="center" vertical="center"/>
    </xf>
    <xf numFmtId="213" fontId="27" fillId="0" borderId="0" xfId="0" applyNumberFormat="1" applyFont="1" applyFill="1" applyAlignment="1">
      <alignment vertical="center"/>
    </xf>
    <xf numFmtId="213" fontId="27" fillId="0" borderId="0" xfId="0" applyNumberFormat="1" applyFont="1" applyFill="1" applyBorder="1" applyAlignment="1">
      <alignment vertical="center"/>
    </xf>
    <xf numFmtId="166" fontId="5" fillId="0" borderId="0" xfId="1011" applyNumberFormat="1" applyFont="1" applyFill="1" applyAlignment="1">
      <alignment horizontal="right" vertical="center"/>
    </xf>
    <xf numFmtId="166" fontId="5" fillId="2" borderId="0" xfId="1011" applyNumberFormat="1" applyFont="1" applyFill="1" applyAlignment="1">
      <alignment horizontal="right" vertical="center"/>
    </xf>
    <xf numFmtId="166" fontId="5" fillId="0" borderId="0" xfId="1011" applyNumberFormat="1" applyFont="1" applyFill="1" applyAlignment="1">
      <alignment vertical="center"/>
    </xf>
    <xf numFmtId="166" fontId="5" fillId="0" borderId="0" xfId="1011" applyNumberFormat="1" applyFont="1" applyFill="1" applyAlignment="1" applyProtection="1">
      <alignment horizontal="center" vertical="center"/>
    </xf>
    <xf numFmtId="166" fontId="5" fillId="109" borderId="0" xfId="1" applyNumberFormat="1" applyFont="1" applyFill="1" applyAlignment="1" applyProtection="1">
      <alignment horizontal="center" vertical="center"/>
    </xf>
    <xf numFmtId="166" fontId="5" fillId="0" borderId="0" xfId="1011" applyNumberFormat="1" applyFont="1" applyFill="1" applyBorder="1" applyAlignment="1" applyProtection="1">
      <alignment horizontal="right" vertical="center"/>
    </xf>
    <xf numFmtId="6" fontId="5" fillId="0" borderId="0" xfId="1152" applyNumberFormat="1" applyFont="1" applyFill="1" applyBorder="1" applyAlignment="1" applyProtection="1">
      <alignment horizontal="right" vertical="center"/>
    </xf>
    <xf numFmtId="167" fontId="5" fillId="2" borderId="0" xfId="1198" applyNumberFormat="1" applyFont="1" applyFill="1" applyAlignment="1">
      <alignment horizontal="right" vertical="center"/>
    </xf>
    <xf numFmtId="166" fontId="5" fillId="2" borderId="0" xfId="1011" applyNumberFormat="1" applyFont="1" applyFill="1" applyBorder="1" applyAlignment="1" applyProtection="1">
      <alignment horizontal="right" vertical="center"/>
    </xf>
    <xf numFmtId="0" fontId="5" fillId="0" borderId="0" xfId="1152" applyFont="1" applyFill="1" applyAlignment="1">
      <alignment horizontal="center" vertical="center"/>
    </xf>
    <xf numFmtId="43" fontId="5" fillId="0" borderId="0" xfId="1011" applyFont="1" applyFill="1" applyBorder="1" applyAlignment="1" applyProtection="1">
      <alignment horizontal="right" vertical="center"/>
    </xf>
    <xf numFmtId="166" fontId="5" fillId="2" borderId="0" xfId="1011" applyNumberFormat="1" applyFont="1" applyFill="1" applyBorder="1" applyAlignment="1" applyProtection="1">
      <alignment horizontal="right" vertical="center"/>
      <protection locked="0"/>
    </xf>
    <xf numFmtId="166" fontId="5" fillId="0" borderId="0" xfId="1011" applyNumberFormat="1" applyFont="1" applyFill="1" applyAlignment="1" applyProtection="1">
      <alignment horizontal="right" vertical="center"/>
    </xf>
    <xf numFmtId="166" fontId="5" fillId="0" borderId="0" xfId="1011" applyNumberFormat="1" applyFont="1" applyFill="1" applyBorder="1" applyAlignment="1" applyProtection="1">
      <alignment horizontal="center" vertical="center"/>
    </xf>
    <xf numFmtId="166" fontId="5" fillId="2" borderId="0" xfId="1011" applyNumberFormat="1" applyFont="1" applyFill="1" applyAlignment="1" applyProtection="1">
      <alignment horizontal="right" vertical="center"/>
    </xf>
    <xf numFmtId="174" fontId="5" fillId="0" borderId="0" xfId="1152" applyNumberFormat="1" applyFont="1" applyFill="1" applyAlignment="1" applyProtection="1">
      <alignment horizontal="center" vertical="center"/>
    </xf>
    <xf numFmtId="165" fontId="5" fillId="2" borderId="0" xfId="2" applyNumberFormat="1" applyFont="1" applyFill="1" applyAlignment="1" applyProtection="1">
      <alignment vertical="center"/>
      <protection locked="0"/>
    </xf>
    <xf numFmtId="166" fontId="5" fillId="2" borderId="0" xfId="1" applyNumberFormat="1" applyFont="1" applyFill="1" applyAlignment="1" applyProtection="1">
      <alignment vertical="center"/>
      <protection locked="0"/>
    </xf>
    <xf numFmtId="166" fontId="5" fillId="2" borderId="0" xfId="1" applyNumberFormat="1" applyFont="1" applyFill="1" applyBorder="1" applyAlignment="1" applyProtection="1">
      <alignment vertical="center"/>
      <protection locked="0"/>
    </xf>
    <xf numFmtId="165" fontId="5" fillId="0" borderId="8" xfId="5" applyNumberFormat="1" applyFont="1" applyFill="1" applyBorder="1" applyAlignment="1">
      <alignment vertical="center"/>
    </xf>
    <xf numFmtId="166" fontId="5" fillId="0" borderId="19" xfId="21" applyNumberFormat="1" applyFont="1" applyBorder="1" applyAlignment="1">
      <alignment vertical="center"/>
    </xf>
    <xf numFmtId="166" fontId="5" fillId="0" borderId="0" xfId="4" applyNumberFormat="1" applyFont="1" applyBorder="1" applyAlignment="1">
      <alignment vertical="center"/>
    </xf>
    <xf numFmtId="166" fontId="5" fillId="0" borderId="19" xfId="4" applyNumberFormat="1" applyFont="1" applyBorder="1" applyAlignment="1">
      <alignment vertical="center"/>
    </xf>
    <xf numFmtId="166" fontId="5" fillId="0" borderId="19" xfId="21" applyNumberFormat="1" applyFont="1" applyFill="1" applyBorder="1" applyAlignment="1">
      <alignment vertical="center"/>
    </xf>
    <xf numFmtId="166" fontId="6" fillId="0" borderId="71" xfId="21" applyNumberFormat="1" applyFont="1" applyFill="1" applyBorder="1" applyAlignment="1">
      <alignment vertical="center"/>
    </xf>
    <xf numFmtId="165" fontId="6" fillId="0" borderId="19" xfId="5" applyNumberFormat="1" applyFont="1" applyFill="1" applyBorder="1" applyAlignment="1">
      <alignment vertical="center"/>
    </xf>
    <xf numFmtId="165" fontId="6" fillId="0" borderId="19" xfId="5" applyNumberFormat="1" applyFont="1" applyBorder="1" applyAlignment="1">
      <alignment vertical="center"/>
    </xf>
    <xf numFmtId="39" fontId="6" fillId="0" borderId="19" xfId="4" applyNumberFormat="1" applyFont="1" applyFill="1" applyBorder="1" applyAlignment="1">
      <alignment vertical="center"/>
    </xf>
    <xf numFmtId="39" fontId="6" fillId="0" borderId="0" xfId="4" applyNumberFormat="1" applyFont="1" applyBorder="1" applyAlignment="1">
      <alignment vertical="center"/>
    </xf>
    <xf numFmtId="39" fontId="6" fillId="0" borderId="19" xfId="4" applyNumberFormat="1" applyFont="1" applyBorder="1" applyAlignment="1">
      <alignment vertical="center"/>
    </xf>
    <xf numFmtId="39" fontId="6" fillId="0" borderId="9" xfId="4" applyNumberFormat="1" applyFont="1" applyBorder="1" applyAlignment="1">
      <alignment vertical="center"/>
    </xf>
    <xf numFmtId="10" fontId="6" fillId="0" borderId="19" xfId="4" applyNumberFormat="1" applyFont="1" applyBorder="1" applyAlignment="1">
      <alignment vertical="center"/>
    </xf>
    <xf numFmtId="10" fontId="6" fillId="0" borderId="9" xfId="4" applyNumberFormat="1" applyFont="1" applyBorder="1" applyAlignment="1">
      <alignment vertical="center"/>
    </xf>
    <xf numFmtId="166" fontId="5" fillId="0" borderId="5" xfId="4" applyNumberFormat="1" applyFont="1" applyBorder="1" applyAlignment="1">
      <alignment horizontal="center" vertical="center"/>
    </xf>
    <xf numFmtId="165" fontId="5" fillId="0" borderId="5" xfId="22" applyNumberFormat="1" applyFont="1" applyBorder="1" applyAlignment="1">
      <alignment vertical="center"/>
    </xf>
    <xf numFmtId="165" fontId="5" fillId="0" borderId="64" xfId="22" applyNumberFormat="1" applyFont="1" applyBorder="1" applyAlignment="1">
      <alignment vertical="center"/>
    </xf>
    <xf numFmtId="10" fontId="5" fillId="0" borderId="64" xfId="24" applyNumberFormat="1" applyFont="1" applyBorder="1" applyAlignment="1">
      <alignment vertical="center"/>
    </xf>
    <xf numFmtId="165" fontId="5" fillId="3" borderId="12" xfId="22" applyNumberFormat="1" applyFont="1" applyFill="1" applyBorder="1" applyAlignment="1">
      <alignment vertical="center"/>
    </xf>
    <xf numFmtId="165" fontId="5" fillId="0" borderId="4" xfId="22" applyNumberFormat="1" applyFont="1" applyBorder="1" applyAlignment="1">
      <alignment vertical="center"/>
    </xf>
    <xf numFmtId="165" fontId="5" fillId="0" borderId="12" xfId="22" applyNumberFormat="1" applyFont="1" applyBorder="1" applyAlignment="1">
      <alignment vertical="center"/>
    </xf>
    <xf numFmtId="166" fontId="5" fillId="3" borderId="12" xfId="23" applyNumberFormat="1" applyFont="1" applyFill="1" applyBorder="1" applyAlignment="1">
      <alignment vertical="center"/>
    </xf>
    <xf numFmtId="166" fontId="5" fillId="0" borderId="4" xfId="23" applyNumberFormat="1" applyFont="1" applyBorder="1" applyAlignment="1">
      <alignment vertical="center"/>
    </xf>
    <xf numFmtId="166" fontId="5" fillId="0" borderId="12" xfId="23" applyNumberFormat="1" applyFont="1" applyBorder="1" applyAlignment="1">
      <alignment vertical="center"/>
    </xf>
    <xf numFmtId="166" fontId="5" fillId="3" borderId="72" xfId="23" applyNumberFormat="1" applyFont="1" applyFill="1" applyBorder="1" applyAlignment="1">
      <alignment vertical="center"/>
    </xf>
    <xf numFmtId="166" fontId="5" fillId="0" borderId="77" xfId="23" applyNumberFormat="1" applyFont="1" applyBorder="1" applyAlignment="1">
      <alignment vertical="center"/>
    </xf>
    <xf numFmtId="166" fontId="5" fillId="0" borderId="72" xfId="23" applyNumberFormat="1" applyFont="1" applyBorder="1" applyAlignment="1">
      <alignment vertical="center"/>
    </xf>
    <xf numFmtId="166" fontId="5" fillId="0" borderId="59" xfId="23" applyNumberFormat="1" applyFont="1" applyBorder="1" applyAlignment="1">
      <alignment vertical="center"/>
    </xf>
    <xf numFmtId="166" fontId="5" fillId="0" borderId="63" xfId="23" applyNumberFormat="1" applyFont="1" applyBorder="1" applyAlignment="1">
      <alignment vertical="center"/>
    </xf>
    <xf numFmtId="166" fontId="5" fillId="0" borderId="9" xfId="23" applyNumberFormat="1" applyFont="1" applyBorder="1" applyAlignment="1">
      <alignment vertical="center"/>
    </xf>
    <xf numFmtId="165" fontId="6" fillId="0" borderId="23" xfId="22" applyNumberFormat="1" applyFont="1" applyBorder="1" applyAlignment="1">
      <alignment vertical="center"/>
    </xf>
    <xf numFmtId="165" fontId="6" fillId="0" borderId="17" xfId="22" applyNumberFormat="1" applyFont="1" applyBorder="1" applyAlignment="1">
      <alignment vertical="center"/>
    </xf>
    <xf numFmtId="165" fontId="6" fillId="0" borderId="16" xfId="22" applyNumberFormat="1" applyFont="1" applyBorder="1" applyAlignment="1">
      <alignment vertical="center"/>
    </xf>
    <xf numFmtId="165" fontId="6" fillId="0" borderId="18" xfId="22" applyNumberFormat="1" applyFont="1" applyBorder="1" applyAlignment="1">
      <alignment vertical="center"/>
    </xf>
    <xf numFmtId="165" fontId="6" fillId="0" borderId="22" xfId="22" applyNumberFormat="1" applyFont="1" applyBorder="1" applyAlignment="1">
      <alignment vertical="center"/>
    </xf>
    <xf numFmtId="165" fontId="6" fillId="0" borderId="21" xfId="22" applyNumberFormat="1" applyFont="1" applyBorder="1" applyAlignment="1">
      <alignment vertical="center"/>
    </xf>
    <xf numFmtId="166" fontId="5" fillId="0" borderId="9" xfId="4" applyNumberFormat="1" applyFont="1" applyBorder="1" applyAlignment="1">
      <alignment vertical="center"/>
    </xf>
    <xf numFmtId="165" fontId="5" fillId="3" borderId="0" xfId="22" applyNumberFormat="1" applyFont="1" applyFill="1" applyBorder="1" applyAlignment="1">
      <alignment vertical="center"/>
    </xf>
    <xf numFmtId="0" fontId="41" fillId="0" borderId="0" xfId="4" applyFont="1" applyBorder="1" applyAlignment="1">
      <alignment vertical="center"/>
    </xf>
    <xf numFmtId="169" fontId="6" fillId="0" borderId="21" xfId="24" applyNumberFormat="1" applyFont="1" applyFill="1" applyBorder="1" applyAlignment="1">
      <alignment vertical="center"/>
    </xf>
    <xf numFmtId="0" fontId="5" fillId="0" borderId="76" xfId="4" applyFont="1" applyBorder="1" applyAlignment="1">
      <alignment vertical="center"/>
    </xf>
    <xf numFmtId="165" fontId="6" fillId="0" borderId="65" xfId="22" applyNumberFormat="1" applyFont="1" applyBorder="1" applyAlignment="1">
      <alignment vertical="center"/>
    </xf>
    <xf numFmtId="165" fontId="6" fillId="0" borderId="66" xfId="22" applyNumberFormat="1" applyFont="1" applyBorder="1" applyAlignment="1">
      <alignment vertical="center"/>
    </xf>
    <xf numFmtId="165" fontId="6" fillId="0" borderId="0" xfId="22" applyNumberFormat="1" applyFont="1" applyBorder="1" applyAlignment="1">
      <alignment vertical="center"/>
    </xf>
    <xf numFmtId="165" fontId="6" fillId="0" borderId="67" xfId="22" applyNumberFormat="1" applyFont="1" applyBorder="1" applyAlignment="1">
      <alignment vertical="center"/>
    </xf>
    <xf numFmtId="165" fontId="6" fillId="0" borderId="68" xfId="22" applyNumberFormat="1" applyFont="1" applyBorder="1" applyAlignment="1">
      <alignment vertical="center"/>
    </xf>
    <xf numFmtId="166" fontId="5" fillId="0" borderId="12" xfId="4" applyNumberFormat="1" applyFont="1" applyBorder="1" applyAlignment="1">
      <alignment vertical="center"/>
    </xf>
    <xf numFmtId="10" fontId="6" fillId="0" borderId="25" xfId="24" applyNumberFormat="1" applyFont="1" applyBorder="1" applyAlignment="1">
      <alignment vertical="center"/>
    </xf>
    <xf numFmtId="10" fontId="6" fillId="0" borderId="69" xfId="24" applyNumberFormat="1" applyFont="1" applyBorder="1" applyAlignment="1">
      <alignment vertical="center"/>
    </xf>
    <xf numFmtId="10" fontId="6" fillId="0" borderId="70" xfId="24" applyNumberFormat="1" applyFont="1" applyBorder="1" applyAlignment="1">
      <alignment vertical="center"/>
    </xf>
    <xf numFmtId="10" fontId="6" fillId="0" borderId="64" xfId="24" applyNumberFormat="1" applyFont="1" applyBorder="1" applyAlignment="1">
      <alignment vertical="center"/>
    </xf>
    <xf numFmtId="0" fontId="5" fillId="0" borderId="71" xfId="4" applyFont="1" applyBorder="1" applyAlignment="1">
      <alignment vertical="center"/>
    </xf>
    <xf numFmtId="0" fontId="5" fillId="0" borderId="72" xfId="4" applyFont="1" applyBorder="1" applyAlignment="1">
      <alignment vertical="center"/>
    </xf>
    <xf numFmtId="0" fontId="5" fillId="0" borderId="59" xfId="4" applyFont="1" applyBorder="1" applyAlignment="1">
      <alignment vertical="center"/>
    </xf>
    <xf numFmtId="166" fontId="5" fillId="3" borderId="59" xfId="23" applyNumberFormat="1" applyFont="1" applyFill="1" applyBorder="1" applyAlignment="1">
      <alignment vertical="center"/>
    </xf>
    <xf numFmtId="166" fontId="5" fillId="3" borderId="8" xfId="23" applyNumberFormat="1" applyFont="1" applyFill="1" applyBorder="1" applyAlignment="1">
      <alignment vertical="center"/>
    </xf>
    <xf numFmtId="166" fontId="5" fillId="0" borderId="8" xfId="23" applyNumberFormat="1" applyFont="1" applyBorder="1" applyAlignment="1">
      <alignment vertical="center"/>
    </xf>
    <xf numFmtId="166" fontId="5" fillId="3" borderId="73" xfId="23" applyNumberFormat="1" applyFont="1" applyFill="1" applyBorder="1" applyAlignment="1">
      <alignment vertical="center"/>
    </xf>
    <xf numFmtId="166" fontId="5" fillId="0" borderId="76" xfId="23" applyNumberFormat="1" applyFont="1" applyBorder="1" applyAlignment="1">
      <alignment vertical="center"/>
    </xf>
    <xf numFmtId="166" fontId="5" fillId="0" borderId="73" xfId="23" applyNumberFormat="1" applyFont="1" applyBorder="1" applyAlignment="1">
      <alignment vertical="center"/>
    </xf>
    <xf numFmtId="177" fontId="6" fillId="0" borderId="21" xfId="22" applyNumberFormat="1" applyFont="1" applyBorder="1" applyAlignment="1">
      <alignment vertical="center"/>
    </xf>
    <xf numFmtId="165" fontId="5" fillId="2" borderId="0" xfId="22" applyNumberFormat="1" applyFont="1" applyFill="1" applyBorder="1" applyAlignment="1">
      <alignment vertical="center"/>
    </xf>
    <xf numFmtId="165" fontId="6" fillId="0" borderId="0" xfId="22" applyNumberFormat="1" applyFont="1" applyBorder="1" applyAlignment="1">
      <alignment horizontal="center" vertical="center"/>
    </xf>
    <xf numFmtId="166" fontId="6" fillId="0" borderId="19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165" fontId="5" fillId="3" borderId="5" xfId="2" applyNumberFormat="1" applyFont="1" applyFill="1" applyBorder="1" applyAlignment="1">
      <alignment vertical="center"/>
    </xf>
    <xf numFmtId="165" fontId="5" fillId="0" borderId="12" xfId="2" applyNumberFormat="1" applyFont="1" applyBorder="1" applyAlignment="1">
      <alignment vertical="center"/>
    </xf>
    <xf numFmtId="165" fontId="5" fillId="0" borderId="9" xfId="2" applyNumberFormat="1" applyFont="1" applyBorder="1" applyAlignment="1">
      <alignment vertical="center"/>
    </xf>
    <xf numFmtId="166" fontId="5" fillId="3" borderId="5" xfId="1" applyNumberFormat="1" applyFont="1" applyFill="1" applyBorder="1" applyAlignment="1">
      <alignment vertical="center"/>
    </xf>
    <xf numFmtId="166" fontId="5" fillId="0" borderId="4" xfId="1" applyNumberFormat="1" applyFont="1" applyBorder="1" applyAlignment="1">
      <alignment vertical="center"/>
    </xf>
    <xf numFmtId="166" fontId="5" fillId="0" borderId="12" xfId="1" applyNumberFormat="1" applyFont="1" applyBorder="1" applyAlignment="1">
      <alignment vertical="center"/>
    </xf>
    <xf numFmtId="166" fontId="5" fillId="0" borderId="9" xfId="1" applyNumberFormat="1" applyFont="1" applyBorder="1" applyAlignment="1">
      <alignment vertical="center"/>
    </xf>
    <xf numFmtId="166" fontId="5" fillId="3" borderId="59" xfId="1" applyNumberFormat="1" applyFont="1" applyFill="1" applyBorder="1" applyAlignment="1">
      <alignment vertical="center"/>
    </xf>
    <xf numFmtId="166" fontId="5" fillId="0" borderId="77" xfId="1" applyNumberFormat="1" applyFont="1" applyBorder="1" applyAlignment="1">
      <alignment vertical="center"/>
    </xf>
    <xf numFmtId="166" fontId="5" fillId="0" borderId="72" xfId="1" applyNumberFormat="1" applyFont="1" applyBorder="1" applyAlignment="1">
      <alignment vertical="center"/>
    </xf>
    <xf numFmtId="166" fontId="5" fillId="0" borderId="63" xfId="1" applyNumberFormat="1" applyFont="1" applyBorder="1" applyAlignment="1">
      <alignment vertical="center"/>
    </xf>
    <xf numFmtId="166" fontId="5" fillId="0" borderId="76" xfId="1" applyNumberFormat="1" applyFont="1" applyBorder="1" applyAlignment="1">
      <alignment vertical="center"/>
    </xf>
    <xf numFmtId="166" fontId="5" fillId="0" borderId="59" xfId="1" applyNumberFormat="1" applyFont="1" applyBorder="1" applyAlignment="1">
      <alignment vertical="center"/>
    </xf>
    <xf numFmtId="166" fontId="5" fillId="3" borderId="0" xfId="1" applyNumberFormat="1" applyFont="1" applyFill="1" applyBorder="1" applyAlignment="1">
      <alignment vertical="center"/>
    </xf>
    <xf numFmtId="167" fontId="27" fillId="3" borderId="0" xfId="3" applyNumberFormat="1" applyFont="1" applyFill="1" applyAlignment="1">
      <alignment vertical="center"/>
    </xf>
    <xf numFmtId="0" fontId="6" fillId="0" borderId="20" xfId="4" applyFont="1" applyBorder="1" applyAlignment="1">
      <alignment horizontal="centerContinuous" vertical="center"/>
    </xf>
    <xf numFmtId="0" fontId="27" fillId="0" borderId="6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66" fontId="5" fillId="0" borderId="0" xfId="21" applyNumberFormat="1" applyFont="1" applyFill="1" applyBorder="1" applyAlignment="1">
      <alignment vertical="center"/>
    </xf>
    <xf numFmtId="166" fontId="5" fillId="0" borderId="0" xfId="4" applyNumberFormat="1" applyFont="1" applyFill="1" applyBorder="1" applyAlignment="1">
      <alignment vertical="center"/>
    </xf>
    <xf numFmtId="166" fontId="5" fillId="0" borderId="19" xfId="4" applyNumberFormat="1" applyFont="1" applyFill="1" applyBorder="1" applyAlignment="1">
      <alignment vertical="center"/>
    </xf>
    <xf numFmtId="177" fontId="5" fillId="3" borderId="19" xfId="4" applyNumberFormat="1" applyFont="1" applyFill="1" applyBorder="1" applyAlignment="1">
      <alignment horizontal="center" vertical="center"/>
    </xf>
    <xf numFmtId="177" fontId="5" fillId="2" borderId="19" xfId="4" applyNumberFormat="1" applyFont="1" applyFill="1" applyBorder="1" applyAlignment="1">
      <alignment horizontal="center" vertical="center"/>
    </xf>
    <xf numFmtId="177" fontId="5" fillId="2" borderId="71" xfId="4" applyNumberFormat="1" applyFont="1" applyFill="1" applyBorder="1" applyAlignment="1">
      <alignment horizontal="center" vertical="center"/>
    </xf>
    <xf numFmtId="177" fontId="5" fillId="3" borderId="71" xfId="4" applyNumberFormat="1" applyFont="1" applyFill="1" applyBorder="1" applyAlignment="1">
      <alignment horizontal="center" vertical="center"/>
    </xf>
    <xf numFmtId="10" fontId="5" fillId="0" borderId="0" xfId="3" applyNumberFormat="1" applyFont="1" applyBorder="1" applyAlignment="1">
      <alignment horizontal="right" vertical="center"/>
    </xf>
    <xf numFmtId="165" fontId="5" fillId="0" borderId="0" xfId="2" applyNumberFormat="1" applyFont="1" applyBorder="1" applyAlignment="1" applyProtection="1">
      <alignment vertical="center"/>
    </xf>
    <xf numFmtId="167" fontId="5" fillId="0" borderId="0" xfId="3" applyNumberFormat="1" applyFont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30" applyFont="1" applyFill="1" applyBorder="1" applyAlignment="1">
      <alignment horizontal="center" vertical="center"/>
    </xf>
    <xf numFmtId="0" fontId="5" fillId="0" borderId="0" xfId="30" applyFont="1" applyFill="1" applyBorder="1" applyAlignment="1" applyProtection="1">
      <alignment horizontal="left" vertical="center"/>
    </xf>
    <xf numFmtId="0" fontId="5" fillId="0" borderId="0" xfId="30" applyFont="1" applyFill="1" applyBorder="1" applyAlignment="1">
      <alignment vertical="center"/>
    </xf>
    <xf numFmtId="0" fontId="6" fillId="0" borderId="0" xfId="30" applyFont="1" applyFill="1" applyAlignment="1">
      <alignment vertical="center"/>
    </xf>
    <xf numFmtId="0" fontId="13" fillId="0" borderId="0" xfId="30" applyFont="1" applyFill="1" applyAlignment="1" applyProtection="1">
      <alignment horizontal="left" vertical="center"/>
    </xf>
    <xf numFmtId="0" fontId="5" fillId="0" borderId="0" xfId="30" applyFont="1" applyFill="1" applyAlignment="1" applyProtection="1">
      <alignment horizontal="left" vertical="center"/>
    </xf>
    <xf numFmtId="0" fontId="5" fillId="0" borderId="0" xfId="30" applyFont="1" applyFill="1" applyAlignment="1">
      <alignment vertical="center"/>
    </xf>
    <xf numFmtId="0" fontId="5" fillId="0" borderId="0" xfId="30" quotePrefix="1" applyFont="1" applyAlignment="1">
      <alignment vertical="center"/>
    </xf>
    <xf numFmtId="0" fontId="5" fillId="0" borderId="0" xfId="30" applyFont="1" applyFill="1" applyBorder="1" applyAlignment="1" applyProtection="1">
      <alignment vertical="center"/>
    </xf>
    <xf numFmtId="0" fontId="13" fillId="0" borderId="0" xfId="30" applyFont="1" applyFill="1" applyAlignment="1">
      <alignment vertical="center"/>
    </xf>
    <xf numFmtId="0" fontId="13" fillId="0" borderId="0" xfId="30" applyFont="1" applyFill="1" applyBorder="1" applyAlignment="1">
      <alignment vertical="center"/>
    </xf>
    <xf numFmtId="0" fontId="13" fillId="0" borderId="0" xfId="30" applyFont="1" applyFill="1" applyBorder="1" applyAlignment="1">
      <alignment horizontal="left" vertical="center"/>
    </xf>
    <xf numFmtId="0" fontId="9" fillId="0" borderId="0" xfId="30" applyFont="1" applyFill="1" applyAlignment="1" applyProtection="1">
      <alignment horizontal="left" vertical="center"/>
    </xf>
    <xf numFmtId="0" fontId="5" fillId="0" borderId="0" xfId="30" quotePrefix="1" applyFont="1" applyFill="1" applyAlignment="1">
      <alignment horizontal="center" vertical="center"/>
    </xf>
    <xf numFmtId="0" fontId="9" fillId="0" borderId="0" xfId="30" applyFont="1" applyFill="1" applyAlignment="1">
      <alignment vertical="center"/>
    </xf>
    <xf numFmtId="6" fontId="5" fillId="0" borderId="0" xfId="30" applyNumberFormat="1" applyFont="1" applyFill="1" applyAlignment="1" applyProtection="1">
      <alignment vertical="center"/>
    </xf>
    <xf numFmtId="0" fontId="13" fillId="0" borderId="0" xfId="30" applyFont="1" applyFill="1" applyAlignment="1">
      <alignment horizontal="left" vertical="center"/>
    </xf>
    <xf numFmtId="0" fontId="9" fillId="0" borderId="0" xfId="30" applyFont="1" applyAlignment="1">
      <alignment vertical="center"/>
    </xf>
    <xf numFmtId="0" fontId="13" fillId="0" borderId="0" xfId="30" applyFont="1" applyAlignment="1">
      <alignment vertical="center"/>
    </xf>
    <xf numFmtId="0" fontId="5" fillId="0" borderId="0" xfId="30" applyFont="1" applyBorder="1" applyAlignment="1">
      <alignment vertical="center"/>
    </xf>
    <xf numFmtId="0" fontId="10" fillId="0" borderId="0" xfId="30" quotePrefix="1" applyFont="1" applyFill="1" applyAlignment="1">
      <alignment horizontal="center" vertical="center"/>
    </xf>
    <xf numFmtId="5" fontId="6" fillId="0" borderId="0" xfId="30" applyNumberFormat="1" applyFont="1" applyAlignment="1" applyProtection="1">
      <alignment horizontal="center" vertical="center"/>
      <protection locked="0"/>
    </xf>
    <xf numFmtId="0" fontId="5" fillId="0" borderId="0" xfId="30" applyFont="1" applyAlignment="1">
      <alignment horizontal="center" vertical="center"/>
    </xf>
    <xf numFmtId="0" fontId="5" fillId="0" borderId="0" xfId="30" applyFont="1" applyBorder="1" applyAlignment="1">
      <alignment horizontal="center" vertical="center"/>
    </xf>
    <xf numFmtId="0" fontId="5" fillId="0" borderId="0" xfId="30" applyFont="1" applyAlignment="1">
      <alignment horizontal="center" vertical="center" wrapText="1"/>
    </xf>
    <xf numFmtId="0" fontId="6" fillId="0" borderId="0" xfId="30" applyFont="1" applyBorder="1" applyAlignment="1">
      <alignment horizontal="center" vertical="center"/>
    </xf>
    <xf numFmtId="0" fontId="5" fillId="0" borderId="0" xfId="4" applyFont="1" applyFill="1" applyAlignment="1">
      <alignment horizontal="center" vertical="center" wrapText="1"/>
    </xf>
    <xf numFmtId="0" fontId="5" fillId="0" borderId="0" xfId="4" applyFont="1" applyFill="1" applyAlignment="1" applyProtection="1">
      <alignment horizontal="left" vertical="center"/>
    </xf>
    <xf numFmtId="0" fontId="13" fillId="0" borderId="0" xfId="4" applyFont="1" applyFill="1" applyBorder="1" applyAlignment="1" applyProtection="1">
      <alignment horizontal="left" vertical="center"/>
    </xf>
    <xf numFmtId="0" fontId="13" fillId="0" borderId="0" xfId="4" applyFont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horizontal="center" vertical="center"/>
    </xf>
    <xf numFmtId="165" fontId="5" fillId="0" borderId="0" xfId="22" applyNumberFormat="1" applyFont="1" applyFill="1" applyBorder="1" applyAlignment="1" applyProtection="1">
      <alignment horizontal="center" vertical="center"/>
    </xf>
    <xf numFmtId="0" fontId="6" fillId="0" borderId="0" xfId="30" applyFont="1" applyAlignment="1">
      <alignment horizontal="center" vertical="center"/>
    </xf>
    <xf numFmtId="0" fontId="34" fillId="0" borderId="0" xfId="4" applyFont="1" applyAlignment="1">
      <alignment vertical="center"/>
    </xf>
    <xf numFmtId="10" fontId="5" fillId="0" borderId="0" xfId="31" applyNumberFormat="1" applyFont="1" applyFill="1" applyBorder="1" applyAlignment="1">
      <alignment horizontal="right" vertical="center"/>
    </xf>
    <xf numFmtId="0" fontId="5" fillId="0" borderId="0" xfId="4" applyFont="1" applyAlignment="1">
      <alignment vertical="center" wrapText="1"/>
    </xf>
    <xf numFmtId="0" fontId="5" fillId="0" borderId="0" xfId="4" applyFont="1" applyAlignment="1">
      <alignment horizontal="center" vertical="center" wrapText="1"/>
    </xf>
    <xf numFmtId="165" fontId="5" fillId="0" borderId="0" xfId="4" applyNumberFormat="1" applyFont="1" applyAlignment="1">
      <alignment vertical="center"/>
    </xf>
    <xf numFmtId="0" fontId="12" fillId="0" borderId="0" xfId="2398" applyFont="1" applyFill="1" applyAlignment="1">
      <alignment horizontal="center" vertical="center"/>
    </xf>
    <xf numFmtId="165" fontId="6" fillId="0" borderId="0" xfId="22" applyNumberFormat="1" applyFont="1" applyFill="1" applyBorder="1" applyAlignment="1">
      <alignment vertical="center"/>
    </xf>
    <xf numFmtId="6" fontId="5" fillId="0" borderId="0" xfId="4" applyNumberFormat="1" applyFont="1" applyAlignment="1">
      <alignment horizontal="center" vertical="center"/>
    </xf>
    <xf numFmtId="165" fontId="5" fillId="0" borderId="0" xfId="22" applyNumberFormat="1" applyFont="1" applyBorder="1" applyAlignment="1">
      <alignment vertical="center"/>
    </xf>
    <xf numFmtId="165" fontId="5" fillId="0" borderId="0" xfId="22" applyNumberFormat="1" applyFont="1" applyAlignment="1">
      <alignment vertical="center"/>
    </xf>
    <xf numFmtId="5" fontId="5" fillId="0" borderId="0" xfId="30" applyNumberFormat="1" applyFont="1" applyFill="1" applyBorder="1" applyAlignment="1" applyProtection="1">
      <alignment horizontal="center" vertical="center"/>
    </xf>
    <xf numFmtId="3" fontId="5" fillId="0" borderId="0" xfId="30" applyNumberFormat="1" applyFont="1" applyFill="1" applyAlignment="1">
      <alignment vertical="center"/>
    </xf>
    <xf numFmtId="0" fontId="22" fillId="0" borderId="0" xfId="30" applyFont="1" applyAlignment="1">
      <alignment vertical="center"/>
    </xf>
    <xf numFmtId="0" fontId="5" fillId="0" borderId="0" xfId="2" applyNumberFormat="1" applyFont="1" applyAlignment="1">
      <alignment horizontal="center" vertical="center"/>
    </xf>
    <xf numFmtId="3" fontId="5" fillId="0" borderId="0" xfId="30" applyNumberFormat="1" applyFont="1" applyFill="1" applyBorder="1" applyAlignment="1">
      <alignment vertical="center"/>
    </xf>
    <xf numFmtId="0" fontId="10" fillId="0" borderId="0" xfId="30" applyFont="1" applyAlignment="1">
      <alignment vertical="center"/>
    </xf>
    <xf numFmtId="0" fontId="5" fillId="0" borderId="0" xfId="30" applyFont="1" applyFill="1" applyBorder="1" applyAlignment="1" applyProtection="1">
      <alignment horizontal="center" vertical="center"/>
      <protection locked="0"/>
    </xf>
    <xf numFmtId="6" fontId="34" fillId="0" borderId="0" xfId="30" applyNumberFormat="1" applyFont="1" applyAlignment="1">
      <alignment horizontal="left" vertical="center"/>
    </xf>
    <xf numFmtId="6" fontId="5" fillId="0" borderId="0" xfId="30" applyNumberFormat="1" applyFont="1" applyAlignment="1">
      <alignment vertical="center"/>
    </xf>
    <xf numFmtId="10" fontId="5" fillId="0" borderId="0" xfId="24" applyNumberFormat="1" applyFont="1" applyAlignment="1">
      <alignment vertical="center"/>
    </xf>
    <xf numFmtId="5" fontId="5" fillId="0" borderId="0" xfId="30" quotePrefix="1" applyNumberFormat="1" applyFont="1" applyFill="1" applyBorder="1" applyAlignment="1" applyProtection="1">
      <alignment horizontal="center" vertical="center"/>
    </xf>
    <xf numFmtId="165" fontId="5" fillId="0" borderId="0" xfId="30" applyNumberFormat="1" applyFont="1" applyAlignment="1">
      <alignment vertical="center"/>
    </xf>
    <xf numFmtId="0" fontId="34" fillId="0" borderId="0" xfId="30" applyFont="1" applyAlignment="1">
      <alignment vertical="center"/>
    </xf>
    <xf numFmtId="167" fontId="5" fillId="0" borderId="0" xfId="24" applyNumberFormat="1" applyFont="1" applyAlignment="1">
      <alignment horizontal="right" vertical="center"/>
    </xf>
    <xf numFmtId="165" fontId="5" fillId="0" borderId="0" xfId="30" applyNumberFormat="1" applyFont="1" applyFill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4" applyFont="1" applyAlignment="1">
      <alignment horizontal="center" vertical="center"/>
    </xf>
    <xf numFmtId="0" fontId="5" fillId="0" borderId="0" xfId="4" quotePrefix="1" applyFont="1" applyAlignment="1" applyProtection="1">
      <alignment horizontal="center" vertical="center"/>
    </xf>
    <xf numFmtId="0" fontId="5" fillId="0" borderId="0" xfId="4" applyFont="1" applyBorder="1" applyAlignment="1" applyProtection="1">
      <alignment horizontal="center" vertical="center"/>
    </xf>
    <xf numFmtId="0" fontId="9" fillId="0" borderId="0" xfId="4" applyFont="1" applyAlignment="1">
      <alignment horizontal="center" vertical="center"/>
    </xf>
    <xf numFmtId="0" fontId="9" fillId="0" borderId="0" xfId="4" applyNumberFormat="1" applyFont="1" applyAlignment="1">
      <alignment horizontal="center" vertical="center"/>
    </xf>
    <xf numFmtId="0" fontId="5" fillId="0" borderId="0" xfId="5" applyNumberFormat="1" applyFont="1" applyAlignment="1">
      <alignment horizontal="center" vertical="center"/>
    </xf>
    <xf numFmtId="0" fontId="5" fillId="0" borderId="0" xfId="5" applyNumberFormat="1" applyFont="1" applyFill="1" applyAlignment="1">
      <alignment horizontal="center" vertical="center"/>
    </xf>
    <xf numFmtId="0" fontId="5" fillId="0" borderId="0" xfId="5" applyNumberFormat="1" applyFont="1" applyFill="1" applyBorder="1" applyAlignment="1">
      <alignment horizontal="center" vertical="center"/>
    </xf>
    <xf numFmtId="5" fontId="34" fillId="0" borderId="0" xfId="4" applyNumberFormat="1" applyFont="1" applyAlignment="1" applyProtection="1">
      <alignment horizontal="center" vertical="center"/>
      <protection locked="0"/>
    </xf>
    <xf numFmtId="0" fontId="5" fillId="0" borderId="0" xfId="5" applyNumberFormat="1" applyFont="1" applyFill="1" applyAlignment="1">
      <alignment horizontal="center" vertical="center" wrapText="1"/>
    </xf>
    <xf numFmtId="165" fontId="34" fillId="0" borderId="0" xfId="5" applyNumberFormat="1" applyFont="1" applyAlignment="1">
      <alignment horizontal="left" vertical="center"/>
    </xf>
    <xf numFmtId="0" fontId="5" fillId="0" borderId="0" xfId="5" applyNumberFormat="1" applyFont="1" applyBorder="1" applyAlignment="1">
      <alignment horizontal="center" vertical="center"/>
    </xf>
    <xf numFmtId="165" fontId="5" fillId="0" borderId="0" xfId="5" applyNumberFormat="1" applyFont="1" applyBorder="1" applyAlignment="1">
      <alignment horizontal="center" vertical="center"/>
    </xf>
    <xf numFmtId="10" fontId="5" fillId="0" borderId="0" xfId="7" applyNumberFormat="1" applyFont="1" applyAlignment="1">
      <alignment horizontal="center" vertical="center"/>
    </xf>
    <xf numFmtId="0" fontId="5" fillId="0" borderId="0" xfId="4" applyNumberFormat="1" applyFont="1" applyAlignment="1">
      <alignment horizontal="center" vertical="center"/>
    </xf>
    <xf numFmtId="0" fontId="10" fillId="0" borderId="0" xfId="4" quotePrefix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4" applyFont="1" applyAlignment="1" applyProtection="1">
      <alignment horizontal="center" vertical="center"/>
    </xf>
    <xf numFmtId="0" fontId="6" fillId="0" borderId="0" xfId="4" applyFont="1" applyAlignment="1">
      <alignment horizontal="centerContinuous" vertical="center"/>
    </xf>
    <xf numFmtId="166" fontId="6" fillId="0" borderId="0" xfId="6" applyNumberFormat="1" applyFont="1" applyAlignment="1">
      <alignment horizontal="centerContinuous" vertical="center"/>
    </xf>
    <xf numFmtId="0" fontId="6" fillId="0" borderId="0" xfId="6" applyNumberFormat="1" applyFont="1" applyAlignment="1">
      <alignment horizontal="centerContinuous" vertical="center"/>
    </xf>
    <xf numFmtId="0" fontId="6" fillId="0" borderId="0" xfId="4" applyNumberFormat="1" applyFont="1" applyAlignment="1">
      <alignment horizontal="centerContinuous" vertical="center"/>
    </xf>
    <xf numFmtId="0" fontId="6" fillId="0" borderId="5" xfId="4" quotePrefix="1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0" fontId="6" fillId="0" borderId="5" xfId="4" applyFont="1" applyBorder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8" fillId="0" borderId="0" xfId="4" applyFont="1" applyAlignment="1">
      <alignment vertical="center"/>
    </xf>
    <xf numFmtId="37" fontId="6" fillId="0" borderId="0" xfId="4" applyNumberFormat="1" applyFont="1" applyBorder="1" applyAlignment="1">
      <alignment vertical="center"/>
    </xf>
    <xf numFmtId="0" fontId="6" fillId="0" borderId="0" xfId="4" applyNumberFormat="1" applyFont="1" applyBorder="1" applyAlignment="1">
      <alignment vertical="center"/>
    </xf>
    <xf numFmtId="37" fontId="6" fillId="0" borderId="0" xfId="4" applyNumberFormat="1" applyFont="1" applyAlignment="1">
      <alignment vertical="center"/>
    </xf>
    <xf numFmtId="0" fontId="6" fillId="0" borderId="0" xfId="4" applyNumberFormat="1" applyFont="1" applyAlignment="1">
      <alignment vertical="center"/>
    </xf>
    <xf numFmtId="37" fontId="6" fillId="0" borderId="0" xfId="6" applyNumberFormat="1" applyFont="1" applyAlignment="1">
      <alignment vertical="center"/>
    </xf>
    <xf numFmtId="0" fontId="6" fillId="0" borderId="0" xfId="6" applyNumberFormat="1" applyFont="1" applyAlignment="1">
      <alignment vertical="center"/>
    </xf>
    <xf numFmtId="166" fontId="6" fillId="0" borderId="0" xfId="6" applyNumberFormat="1" applyFont="1" applyAlignment="1">
      <alignment vertical="center"/>
    </xf>
    <xf numFmtId="168" fontId="6" fillId="0" borderId="0" xfId="4" applyNumberFormat="1" applyFont="1" applyAlignment="1">
      <alignment vertical="center"/>
    </xf>
    <xf numFmtId="166" fontId="5" fillId="0" borderId="0" xfId="4" applyNumberFormat="1" applyFont="1" applyAlignment="1">
      <alignment vertical="center"/>
    </xf>
    <xf numFmtId="168" fontId="5" fillId="0" borderId="0" xfId="4" applyNumberFormat="1" applyFont="1" applyAlignment="1">
      <alignment vertical="center"/>
    </xf>
    <xf numFmtId="168" fontId="6" fillId="0" borderId="0" xfId="6" applyNumberFormat="1" applyFont="1" applyAlignment="1">
      <alignment vertical="center"/>
    </xf>
    <xf numFmtId="168" fontId="6" fillId="0" borderId="0" xfId="4" applyNumberFormat="1" applyFont="1" applyFill="1" applyAlignment="1">
      <alignment vertical="center"/>
    </xf>
    <xf numFmtId="0" fontId="6" fillId="0" borderId="0" xfId="6" applyNumberFormat="1" applyFont="1" applyFill="1" applyAlignment="1">
      <alignment horizontal="centerContinuous" vertical="center"/>
    </xf>
    <xf numFmtId="0" fontId="5" fillId="0" borderId="0" xfId="4" applyNumberFormat="1" applyFont="1" applyFill="1" applyAlignment="1">
      <alignment vertical="center"/>
    </xf>
    <xf numFmtId="44" fontId="3" fillId="0" borderId="0" xfId="2" applyFont="1" applyAlignment="1">
      <alignment vertical="center"/>
    </xf>
    <xf numFmtId="0" fontId="6" fillId="0" borderId="0" xfId="6" applyNumberFormat="1" applyFont="1" applyFill="1" applyAlignment="1">
      <alignment vertical="center"/>
    </xf>
    <xf numFmtId="166" fontId="6" fillId="0" borderId="0" xfId="4" applyNumberFormat="1" applyFont="1" applyAlignment="1">
      <alignment vertical="center"/>
    </xf>
    <xf numFmtId="166" fontId="6" fillId="0" borderId="0" xfId="4" applyNumberFormat="1" applyFont="1" applyBorder="1" applyAlignment="1">
      <alignment vertical="center"/>
    </xf>
    <xf numFmtId="37" fontId="5" fillId="0" borderId="0" xfId="4" applyNumberFormat="1" applyFont="1" applyAlignment="1">
      <alignment vertical="center"/>
    </xf>
    <xf numFmtId="0" fontId="5" fillId="0" borderId="0" xfId="4" quotePrefix="1" applyFont="1" applyAlignment="1">
      <alignment horizontal="left" vertical="center"/>
    </xf>
    <xf numFmtId="166" fontId="5" fillId="0" borderId="0" xfId="6" applyNumberFormat="1" applyFont="1" applyAlignment="1">
      <alignment horizontal="centerContinuous" vertical="center"/>
    </xf>
    <xf numFmtId="166" fontId="6" fillId="0" borderId="0" xfId="6" applyNumberFormat="1" applyFont="1" applyBorder="1" applyAlignment="1">
      <alignment horizontal="centerContinuous" vertical="center"/>
    </xf>
    <xf numFmtId="166" fontId="6" fillId="0" borderId="4" xfId="6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166" fontId="6" fillId="0" borderId="5" xfId="6" applyNumberFormat="1" applyFont="1" applyFill="1" applyBorder="1" applyAlignment="1">
      <alignment horizontal="center" vertical="center"/>
    </xf>
    <xf numFmtId="166" fontId="6" fillId="0" borderId="0" xfId="6" applyNumberFormat="1" applyFont="1" applyAlignment="1">
      <alignment horizontal="center" vertical="center"/>
    </xf>
    <xf numFmtId="166" fontId="6" fillId="0" borderId="4" xfId="6" applyNumberFormat="1" applyFont="1" applyBorder="1" applyAlignment="1">
      <alignment horizontal="centerContinuous" vertical="center"/>
    </xf>
    <xf numFmtId="0" fontId="6" fillId="0" borderId="5" xfId="4" applyFont="1" applyBorder="1" applyAlignment="1">
      <alignment horizontal="centerContinuous" vertical="center"/>
    </xf>
    <xf numFmtId="0" fontId="6" fillId="0" borderId="4" xfId="4" applyFont="1" applyBorder="1" applyAlignment="1">
      <alignment horizontal="left" vertical="center"/>
    </xf>
    <xf numFmtId="3" fontId="6" fillId="0" borderId="5" xfId="4" applyNumberFormat="1" applyFont="1" applyFill="1" applyBorder="1" applyAlignment="1">
      <alignment vertical="center"/>
    </xf>
    <xf numFmtId="3" fontId="5" fillId="0" borderId="5" xfId="4" applyNumberFormat="1" applyFont="1" applyFill="1" applyBorder="1" applyAlignment="1">
      <alignment horizontal="centerContinuous" vertical="center"/>
    </xf>
    <xf numFmtId="15" fontId="5" fillId="0" borderId="4" xfId="4" applyNumberFormat="1" applyFont="1" applyBorder="1" applyAlignment="1">
      <alignment vertical="center"/>
    </xf>
    <xf numFmtId="3" fontId="5" fillId="0" borderId="5" xfId="4" applyNumberFormat="1" applyFont="1" applyFill="1" applyBorder="1" applyAlignment="1">
      <alignment vertical="center"/>
    </xf>
    <xf numFmtId="0" fontId="6" fillId="0" borderId="4" xfId="4" applyFont="1" applyBorder="1" applyAlignment="1">
      <alignment vertical="center"/>
    </xf>
    <xf numFmtId="3" fontId="6" fillId="0" borderId="5" xfId="4" applyNumberFormat="1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0" fontId="5" fillId="0" borderId="4" xfId="4" applyFont="1" applyFill="1" applyBorder="1" applyAlignment="1">
      <alignment horizontal="right" vertical="center"/>
    </xf>
    <xf numFmtId="17" fontId="5" fillId="0" borderId="4" xfId="4" applyNumberFormat="1" applyFont="1" applyFill="1" applyBorder="1" applyAlignment="1">
      <alignment horizontal="left" vertical="center"/>
    </xf>
    <xf numFmtId="0" fontId="6" fillId="0" borderId="4" xfId="4" applyFont="1" applyFill="1" applyBorder="1" applyAlignment="1">
      <alignment vertical="center"/>
    </xf>
    <xf numFmtId="0" fontId="27" fillId="0" borderId="0" xfId="0" applyFont="1" applyAlignment="1">
      <alignment vertical="center" wrapText="1"/>
    </xf>
    <xf numFmtId="5" fontId="34" fillId="0" borderId="0" xfId="4" applyNumberFormat="1" applyFont="1" applyAlignment="1">
      <alignment horizontal="center" vertical="center"/>
    </xf>
    <xf numFmtId="44" fontId="0" fillId="0" borderId="0" xfId="2" applyFont="1" applyAlignment="1">
      <alignment vertical="center"/>
    </xf>
    <xf numFmtId="166" fontId="6" fillId="0" borderId="5" xfId="6" applyNumberFormat="1" applyFont="1" applyBorder="1" applyAlignment="1">
      <alignment horizontal="center" vertical="center"/>
    </xf>
    <xf numFmtId="0" fontId="5" fillId="0" borderId="4" xfId="4" applyFont="1" applyBorder="1" applyAlignment="1">
      <alignment vertical="center"/>
    </xf>
    <xf numFmtId="43" fontId="5" fillId="0" borderId="0" xfId="4" applyNumberFormat="1" applyFont="1" applyAlignment="1">
      <alignment vertical="center"/>
    </xf>
    <xf numFmtId="171" fontId="5" fillId="0" borderId="0" xfId="6" applyNumberFormat="1" applyFont="1" applyAlignment="1">
      <alignment vertical="center"/>
    </xf>
    <xf numFmtId="166" fontId="6" fillId="0" borderId="0" xfId="6" applyNumberFormat="1" applyFont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left" vertical="center"/>
    </xf>
    <xf numFmtId="0" fontId="6" fillId="0" borderId="0" xfId="4" quotePrefix="1" applyFont="1" applyAlignment="1">
      <alignment horizontal="centerContinuous" vertical="center"/>
    </xf>
    <xf numFmtId="0" fontId="5" fillId="0" borderId="0" xfId="0" quotePrefix="1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4" fillId="0" borderId="0" xfId="0" applyFont="1" applyAlignment="1">
      <alignment vertical="center"/>
    </xf>
    <xf numFmtId="5" fontId="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4" fontId="27" fillId="0" borderId="0" xfId="0" applyNumberFormat="1" applyFont="1" applyAlignment="1">
      <alignment vertical="center"/>
    </xf>
    <xf numFmtId="0" fontId="35" fillId="0" borderId="0" xfId="4" quotePrefix="1" applyFont="1" applyAlignment="1" applyProtection="1">
      <alignment horizontal="center" vertical="center"/>
    </xf>
    <xf numFmtId="172" fontId="5" fillId="0" borderId="0" xfId="4" applyNumberFormat="1" applyFont="1" applyAlignment="1">
      <alignment horizontal="left" vertical="center"/>
    </xf>
    <xf numFmtId="41" fontId="5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6" fillId="0" borderId="0" xfId="4" applyFont="1" applyBorder="1" applyAlignment="1">
      <alignment horizontal="left" vertical="center"/>
    </xf>
    <xf numFmtId="3" fontId="6" fillId="0" borderId="0" xfId="4" applyNumberFormat="1" applyFont="1" applyFill="1" applyBorder="1" applyAlignment="1">
      <alignment horizontal="right" vertical="center"/>
    </xf>
    <xf numFmtId="3" fontId="6" fillId="0" borderId="0" xfId="4" applyNumberFormat="1" applyFont="1" applyFill="1" applyBorder="1" applyAlignment="1">
      <alignment vertical="center"/>
    </xf>
    <xf numFmtId="17" fontId="8" fillId="0" borderId="0" xfId="4" applyNumberFormat="1" applyFont="1" applyBorder="1" applyAlignment="1">
      <alignment horizontal="left" vertical="center"/>
    </xf>
    <xf numFmtId="17" fontId="6" fillId="0" borderId="0" xfId="4" applyNumberFormat="1" applyFont="1" applyBorder="1" applyAlignment="1">
      <alignment horizontal="left" vertical="center"/>
    </xf>
    <xf numFmtId="165" fontId="8" fillId="0" borderId="0" xfId="22" applyNumberFormat="1" applyFont="1" applyFill="1" applyBorder="1" applyAlignment="1">
      <alignment vertical="center"/>
    </xf>
    <xf numFmtId="3" fontId="6" fillId="0" borderId="0" xfId="4" applyNumberFormat="1" applyFont="1" applyFill="1" applyBorder="1" applyAlignment="1">
      <alignment horizontal="centerContinuous" vertical="center"/>
    </xf>
    <xf numFmtId="15" fontId="6" fillId="0" borderId="0" xfId="4" applyNumberFormat="1" applyFont="1" applyBorder="1" applyAlignment="1">
      <alignment vertical="center"/>
    </xf>
    <xf numFmtId="166" fontId="8" fillId="0" borderId="0" xfId="23" applyNumberFormat="1" applyFont="1" applyFill="1" applyBorder="1" applyAlignment="1">
      <alignment vertical="center"/>
    </xf>
    <xf numFmtId="3" fontId="6" fillId="0" borderId="0" xfId="4" applyNumberFormat="1" applyFont="1" applyBorder="1" applyAlignment="1">
      <alignment horizontal="right" vertical="center"/>
    </xf>
    <xf numFmtId="3" fontId="6" fillId="0" borderId="0" xfId="4" applyNumberFormat="1" applyFont="1" applyBorder="1" applyAlignment="1">
      <alignment vertical="center"/>
    </xf>
    <xf numFmtId="0" fontId="136" fillId="0" borderId="0" xfId="0" applyFont="1" applyAlignment="1">
      <alignment vertical="center"/>
    </xf>
    <xf numFmtId="168" fontId="5" fillId="0" borderId="0" xfId="4" applyNumberFormat="1" applyFont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 applyProtection="1">
      <alignment horizontal="center" vertical="center"/>
    </xf>
    <xf numFmtId="15" fontId="5" fillId="0" borderId="0" xfId="0" applyNumberFormat="1" applyFont="1" applyAlignment="1" applyProtection="1">
      <alignment horizontal="center" vertical="center"/>
    </xf>
    <xf numFmtId="15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34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5" fontId="34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5" fillId="0" borderId="0" xfId="2" applyNumberFormat="1" applyFont="1" applyFill="1" applyAlignment="1">
      <alignment horizontal="center" vertical="center"/>
    </xf>
    <xf numFmtId="0" fontId="34" fillId="0" borderId="0" xfId="0" applyFont="1" applyAlignment="1">
      <alignment horizontal="left" vertical="center"/>
    </xf>
    <xf numFmtId="5" fontId="5" fillId="0" borderId="0" xfId="4" applyNumberFormat="1" applyFont="1" applyFill="1" applyAlignment="1">
      <alignment horizontal="center" vertical="center"/>
    </xf>
    <xf numFmtId="165" fontId="5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</xf>
    <xf numFmtId="49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49" fontId="5" fillId="0" borderId="0" xfId="0" applyNumberFormat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66" fontId="5" fillId="0" borderId="0" xfId="1" quotePrefix="1" applyNumberFormat="1" applyFont="1" applyBorder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8" fontId="6" fillId="0" borderId="9" xfId="1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38" fontId="5" fillId="0" borderId="9" xfId="1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49" fontId="5" fillId="0" borderId="7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13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49" fontId="5" fillId="0" borderId="73" xfId="0" applyNumberFormat="1" applyFont="1" applyBorder="1" applyAlignment="1">
      <alignment horizontal="center" vertical="center"/>
    </xf>
    <xf numFmtId="166" fontId="5" fillId="0" borderId="10" xfId="1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6" fillId="0" borderId="0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>
      <alignment vertical="center"/>
    </xf>
    <xf numFmtId="37" fontId="6" fillId="0" borderId="7" xfId="0" quotePrefix="1" applyNumberFormat="1" applyFont="1" applyBorder="1" applyAlignment="1">
      <alignment horizontal="center" vertical="center"/>
    </xf>
    <xf numFmtId="37" fontId="6" fillId="0" borderId="12" xfId="0" applyNumberFormat="1" applyFont="1" applyBorder="1" applyAlignment="1">
      <alignment horizontal="center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9" xfId="0" quotePrefix="1" applyNumberFormat="1" applyFont="1" applyBorder="1" applyAlignment="1">
      <alignment horizontal="center" vertical="center"/>
    </xf>
    <xf numFmtId="37" fontId="6" fillId="0" borderId="72" xfId="0" applyNumberFormat="1" applyFont="1" applyBorder="1" applyAlignment="1">
      <alignment horizontal="center" vertical="center"/>
    </xf>
    <xf numFmtId="37" fontId="6" fillId="0" borderId="59" xfId="12" applyNumberFormat="1" applyFont="1" applyFill="1" applyBorder="1" applyAlignment="1">
      <alignment horizontal="center" vertical="center"/>
    </xf>
    <xf numFmtId="37" fontId="5" fillId="0" borderId="12" xfId="0" applyNumberFormat="1" applyFont="1" applyBorder="1" applyAlignment="1">
      <alignment horizontal="center" vertical="center"/>
    </xf>
    <xf numFmtId="37" fontId="21" fillId="0" borderId="0" xfId="0" applyNumberFormat="1" applyFont="1" applyBorder="1" applyAlignment="1">
      <alignment vertical="center"/>
    </xf>
    <xf numFmtId="37" fontId="5" fillId="0" borderId="9" xfId="12" applyNumberFormat="1" applyFont="1" applyFill="1" applyBorder="1" applyAlignment="1">
      <alignment horizontal="center" vertical="center"/>
    </xf>
    <xf numFmtId="37" fontId="5" fillId="0" borderId="0" xfId="0" applyNumberFormat="1" applyFont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39" fontId="5" fillId="0" borderId="0" xfId="0" applyNumberFormat="1" applyFont="1" applyAlignment="1">
      <alignment vertical="center"/>
    </xf>
    <xf numFmtId="37" fontId="5" fillId="0" borderId="0" xfId="0" applyNumberFormat="1" applyFont="1" applyFill="1" applyAlignment="1">
      <alignment vertical="center"/>
    </xf>
    <xf numFmtId="174" fontId="5" fillId="0" borderId="12" xfId="0" applyNumberFormat="1" applyFont="1" applyBorder="1" applyAlignment="1">
      <alignment horizontal="center" vertical="center"/>
    </xf>
    <xf numFmtId="43" fontId="5" fillId="0" borderId="0" xfId="1" applyFont="1" applyBorder="1" applyAlignment="1">
      <alignment vertical="center"/>
    </xf>
    <xf numFmtId="37" fontId="5" fillId="0" borderId="9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vertical="center"/>
    </xf>
    <xf numFmtId="37" fontId="5" fillId="0" borderId="9" xfId="0" applyNumberFormat="1" applyFont="1" applyFill="1" applyBorder="1" applyAlignment="1">
      <alignment horizontal="center" vertical="center"/>
    </xf>
    <xf numFmtId="37" fontId="5" fillId="0" borderId="72" xfId="0" applyNumberFormat="1" applyFont="1" applyBorder="1" applyAlignment="1">
      <alignment vertical="center"/>
    </xf>
    <xf numFmtId="37" fontId="5" fillId="0" borderId="8" xfId="0" applyNumberFormat="1" applyFont="1" applyBorder="1" applyAlignment="1">
      <alignment vertical="center"/>
    </xf>
    <xf numFmtId="37" fontId="13" fillId="0" borderId="8" xfId="0" applyNumberFormat="1" applyFont="1" applyFill="1" applyBorder="1" applyAlignment="1">
      <alignment horizontal="left" vertical="center"/>
    </xf>
    <xf numFmtId="37" fontId="8" fillId="0" borderId="9" xfId="0" applyNumberFormat="1" applyFont="1" applyBorder="1" applyAlignment="1">
      <alignment vertical="center"/>
    </xf>
    <xf numFmtId="37" fontId="5" fillId="0" borderId="0" xfId="0" applyNumberFormat="1" applyFont="1" applyFill="1" applyBorder="1" applyAlignment="1">
      <alignment vertical="center" wrapText="1"/>
    </xf>
    <xf numFmtId="37" fontId="6" fillId="0" borderId="0" xfId="0" applyNumberFormat="1" applyFont="1" applyFill="1" applyBorder="1" applyAlignment="1">
      <alignment horizontal="left" vertical="center"/>
    </xf>
    <xf numFmtId="37" fontId="5" fillId="0" borderId="0" xfId="0" applyNumberFormat="1" applyFont="1" applyFill="1" applyBorder="1" applyAlignment="1">
      <alignment horizontal="left" vertical="center"/>
    </xf>
    <xf numFmtId="37" fontId="5" fillId="0" borderId="73" xfId="0" applyNumberFormat="1" applyFont="1" applyBorder="1" applyAlignment="1">
      <alignment vertical="center"/>
    </xf>
    <xf numFmtId="174" fontId="5" fillId="0" borderId="0" xfId="0" applyNumberFormat="1" applyFont="1" applyBorder="1" applyAlignment="1">
      <alignment vertical="center"/>
    </xf>
    <xf numFmtId="37" fontId="10" fillId="0" borderId="0" xfId="0" applyNumberFormat="1" applyFont="1" applyBorder="1" applyAlignment="1">
      <alignment horizontal="center" vertical="center"/>
    </xf>
    <xf numFmtId="37" fontId="6" fillId="0" borderId="0" xfId="13" applyNumberFormat="1" applyFont="1" applyAlignment="1" applyProtection="1">
      <alignment horizontal="center" vertical="center"/>
      <protection locked="0"/>
    </xf>
    <xf numFmtId="37" fontId="6" fillId="0" borderId="0" xfId="13" applyNumberFormat="1" applyFont="1" applyAlignment="1">
      <alignment vertical="center"/>
    </xf>
    <xf numFmtId="5" fontId="20" fillId="0" borderId="0" xfId="0" applyNumberFormat="1" applyFont="1" applyAlignment="1" applyProtection="1">
      <alignment vertical="center"/>
      <protection locked="0"/>
    </xf>
    <xf numFmtId="5" fontId="20" fillId="0" borderId="0" xfId="0" applyNumberFormat="1" applyFont="1" applyAlignment="1" applyProtection="1">
      <alignment horizontal="center" vertical="center"/>
      <protection locked="0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vertical="center"/>
    </xf>
    <xf numFmtId="10" fontId="5" fillId="0" borderId="0" xfId="3" applyNumberFormat="1" applyFont="1" applyBorder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left" vertical="center"/>
    </xf>
    <xf numFmtId="0" fontId="34" fillId="0" borderId="0" xfId="4" applyFont="1" applyAlignment="1" applyProtection="1">
      <alignment horizontal="center" vertical="center"/>
    </xf>
    <xf numFmtId="0" fontId="8" fillId="0" borderId="0" xfId="4" applyFont="1" applyAlignment="1" applyProtection="1">
      <alignment horizontal="center" vertical="center"/>
    </xf>
    <xf numFmtId="0" fontId="34" fillId="0" borderId="0" xfId="4" applyFont="1" applyAlignment="1">
      <alignment horizontal="center" vertical="center"/>
    </xf>
    <xf numFmtId="165" fontId="34" fillId="0" borderId="0" xfId="5" applyNumberFormat="1" applyFont="1" applyBorder="1" applyAlignment="1" applyProtection="1">
      <alignment vertical="center"/>
      <protection locked="0"/>
    </xf>
    <xf numFmtId="0" fontId="8" fillId="0" borderId="0" xfId="4" applyFont="1" applyAlignment="1">
      <alignment horizontal="center" vertical="center"/>
    </xf>
    <xf numFmtId="166" fontId="6" fillId="0" borderId="0" xfId="6" applyNumberFormat="1" applyFont="1" applyBorder="1" applyAlignment="1" applyProtection="1">
      <alignment vertical="center"/>
      <protection locked="0"/>
    </xf>
    <xf numFmtId="5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vertical="center"/>
    </xf>
    <xf numFmtId="0" fontId="10" fillId="0" borderId="0" xfId="4" applyFont="1" applyFill="1" applyAlignment="1">
      <alignment horizontal="center" vertical="center"/>
    </xf>
    <xf numFmtId="5" fontId="5" fillId="0" borderId="0" xfId="0" applyNumberFormat="1" applyFont="1" applyAlignment="1">
      <alignment horizontal="center" vertical="center" wrapText="1"/>
    </xf>
    <xf numFmtId="166" fontId="6" fillId="0" borderId="5" xfId="6" applyNumberFormat="1" applyFont="1" applyBorder="1" applyAlignment="1">
      <alignment horizontal="centerContinuous" vertical="center"/>
    </xf>
    <xf numFmtId="166" fontId="6" fillId="0" borderId="5" xfId="6" quotePrefix="1" applyNumberFormat="1" applyFont="1" applyFill="1" applyBorder="1" applyAlignment="1">
      <alignment horizontal="center" vertical="center"/>
    </xf>
    <xf numFmtId="49" fontId="6" fillId="0" borderId="0" xfId="6" applyNumberFormat="1" applyFont="1" applyBorder="1" applyAlignment="1">
      <alignment horizontal="center" vertical="center"/>
    </xf>
    <xf numFmtId="176" fontId="27" fillId="0" borderId="0" xfId="6" applyNumberFormat="1" applyFont="1" applyAlignment="1">
      <alignment vertical="center"/>
    </xf>
    <xf numFmtId="177" fontId="5" fillId="0" borderId="0" xfId="4" applyNumberFormat="1" applyFont="1" applyAlignment="1">
      <alignment vertical="center"/>
    </xf>
    <xf numFmtId="178" fontId="5" fillId="0" borderId="0" xfId="4" applyNumberFormat="1" applyFont="1" applyAlignment="1">
      <alignment vertical="center"/>
    </xf>
    <xf numFmtId="166" fontId="27" fillId="0" borderId="0" xfId="6" applyNumberFormat="1" applyFont="1" applyAlignment="1">
      <alignment vertical="center"/>
    </xf>
    <xf numFmtId="166" fontId="27" fillId="0" borderId="0" xfId="1016" applyNumberFormat="1" applyFont="1" applyFill="1" applyAlignment="1">
      <alignment vertical="center"/>
    </xf>
    <xf numFmtId="166" fontId="5" fillId="0" borderId="0" xfId="1016" applyNumberFormat="1" applyFont="1" applyFill="1" applyAlignment="1">
      <alignment vertical="center"/>
    </xf>
    <xf numFmtId="43" fontId="27" fillId="0" borderId="0" xfId="1016" applyFont="1" applyFill="1" applyAlignment="1">
      <alignment vertical="center"/>
    </xf>
    <xf numFmtId="0" fontId="5" fillId="0" borderId="0" xfId="11" applyFont="1" applyAlignment="1">
      <alignment vertical="center"/>
    </xf>
    <xf numFmtId="0" fontId="5" fillId="0" borderId="0" xfId="11" applyFont="1" applyFill="1" applyAlignment="1">
      <alignment vertical="center"/>
    </xf>
    <xf numFmtId="0" fontId="5" fillId="0" borderId="5" xfId="11" applyFont="1" applyBorder="1" applyAlignment="1">
      <alignment horizontal="center" vertical="center"/>
    </xf>
    <xf numFmtId="0" fontId="6" fillId="0" borderId="4" xfId="11" applyFont="1" applyBorder="1" applyAlignment="1">
      <alignment horizontal="center" vertical="center"/>
    </xf>
    <xf numFmtId="0" fontId="6" fillId="0" borderId="0" xfId="11" applyFont="1" applyBorder="1" applyAlignment="1">
      <alignment horizontal="center" vertical="center"/>
    </xf>
    <xf numFmtId="0" fontId="6" fillId="0" borderId="5" xfId="11" applyFont="1" applyFill="1" applyBorder="1" applyAlignment="1">
      <alignment horizontal="center" vertical="center"/>
    </xf>
    <xf numFmtId="0" fontId="6" fillId="0" borderId="4" xfId="11" applyFont="1" applyFill="1" applyBorder="1" applyAlignment="1">
      <alignment horizontal="center" vertical="center"/>
    </xf>
    <xf numFmtId="0" fontId="5" fillId="0" borderId="4" xfId="1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0" xfId="11" applyFont="1" applyFill="1" applyAlignment="1">
      <alignment horizontal="center" vertical="center"/>
    </xf>
    <xf numFmtId="0" fontId="10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10" fontId="5" fillId="0" borderId="0" xfId="11" applyNumberFormat="1" applyFont="1" applyAlignment="1">
      <alignment horizontal="center" vertical="center"/>
    </xf>
    <xf numFmtId="169" fontId="5" fillId="0" borderId="0" xfId="7" applyNumberFormat="1" applyFont="1" applyAlignment="1">
      <alignment horizontal="center" vertical="center"/>
    </xf>
    <xf numFmtId="0" fontId="5" fillId="0" borderId="0" xfId="15" applyFont="1" applyBorder="1" applyAlignment="1">
      <alignment horizontal="left" vertical="center"/>
    </xf>
    <xf numFmtId="0" fontId="5" fillId="0" borderId="0" xfId="15" applyFont="1" applyFill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0" xfId="15" applyFont="1" applyFill="1" applyAlignment="1" applyProtection="1">
      <alignment horizontal="center" vertical="center"/>
      <protection locked="0"/>
    </xf>
    <xf numFmtId="0" fontId="27" fillId="0" borderId="0" xfId="4" applyFont="1" applyAlignment="1">
      <alignment horizontal="center" vertical="center"/>
    </xf>
    <xf numFmtId="10" fontId="5" fillId="0" borderId="0" xfId="4" applyNumberFormat="1" applyFont="1" applyFill="1" applyAlignment="1">
      <alignment vertical="center"/>
    </xf>
    <xf numFmtId="0" fontId="5" fillId="0" borderId="0" xfId="4" applyFont="1" applyFill="1" applyBorder="1" applyAlignment="1">
      <alignment horizontal="left" vertical="center"/>
    </xf>
    <xf numFmtId="0" fontId="5" fillId="0" borderId="0" xfId="4" applyFont="1" applyFill="1" applyAlignment="1">
      <alignment horizontal="left" vertical="center"/>
    </xf>
    <xf numFmtId="0" fontId="29" fillId="0" borderId="0" xfId="4" applyFont="1" applyAlignment="1">
      <alignment vertical="center"/>
    </xf>
    <xf numFmtId="0" fontId="29" fillId="0" borderId="0" xfId="4" applyFont="1" applyAlignment="1">
      <alignment horizontal="centerContinuous" vertical="center"/>
    </xf>
    <xf numFmtId="0" fontId="27" fillId="0" borderId="0" xfId="4" applyFont="1" applyFill="1" applyAlignment="1">
      <alignment horizontal="center" vertical="center"/>
    </xf>
    <xf numFmtId="0" fontId="27" fillId="0" borderId="0" xfId="4" applyFont="1" applyFill="1" applyBorder="1" applyAlignment="1">
      <alignment horizontal="center" vertical="center"/>
    </xf>
    <xf numFmtId="165" fontId="6" fillId="0" borderId="0" xfId="5" applyNumberFormat="1" applyFont="1" applyFill="1" applyBorder="1" applyAlignment="1">
      <alignment vertical="center"/>
    </xf>
    <xf numFmtId="178" fontId="6" fillId="0" borderId="0" xfId="4" applyNumberFormat="1" applyFont="1" applyAlignment="1">
      <alignment vertical="center"/>
    </xf>
    <xf numFmtId="5" fontId="41" fillId="0" borderId="0" xfId="4" applyNumberFormat="1" applyFont="1" applyAlignment="1">
      <alignment horizontal="center" vertical="center"/>
    </xf>
    <xf numFmtId="5" fontId="5" fillId="0" borderId="0" xfId="4" applyNumberFormat="1" applyFont="1" applyAlignment="1">
      <alignment horizontal="center" vertical="center" wrapText="1"/>
    </xf>
    <xf numFmtId="0" fontId="34" fillId="0" borderId="0" xfId="0" applyFont="1" applyAlignment="1" applyProtection="1">
      <alignment horizontal="left" vertical="center"/>
    </xf>
    <xf numFmtId="0" fontId="5" fillId="0" borderId="10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165" fontId="5" fillId="0" borderId="0" xfId="5" applyNumberFormat="1" applyFont="1" applyBorder="1" applyAlignment="1">
      <alignment horizontal="right" vertical="center"/>
    </xf>
    <xf numFmtId="0" fontId="35" fillId="0" borderId="0" xfId="4" applyFont="1" applyFill="1" applyAlignment="1">
      <alignment horizontal="center" vertical="center" wrapText="1"/>
    </xf>
    <xf numFmtId="0" fontId="34" fillId="0" borderId="0" xfId="4" applyFont="1" applyBorder="1" applyAlignment="1">
      <alignment horizontal="right" vertical="center"/>
    </xf>
    <xf numFmtId="0" fontId="10" fillId="0" borderId="0" xfId="4" quotePrefix="1" applyFont="1" applyAlignment="1" applyProtection="1">
      <alignment horizontal="center" vertical="center"/>
    </xf>
    <xf numFmtId="0" fontId="34" fillId="0" borderId="0" xfId="4" applyFont="1" applyFill="1" applyAlignment="1">
      <alignment horizontal="center" vertical="center" wrapText="1"/>
    </xf>
    <xf numFmtId="10" fontId="5" fillId="0" borderId="0" xfId="4" applyNumberFormat="1" applyFont="1" applyBorder="1" applyAlignment="1" applyProtection="1">
      <alignment horizontal="center" vertical="center"/>
      <protection locked="0"/>
    </xf>
    <xf numFmtId="0" fontId="9" fillId="0" borderId="0" xfId="4" applyFont="1" applyBorder="1" applyAlignment="1">
      <alignment vertical="center"/>
    </xf>
    <xf numFmtId="0" fontId="5" fillId="0" borderId="0" xfId="4" applyFont="1" applyFill="1" applyAlignment="1" applyProtection="1">
      <alignment horizontal="center" vertical="center"/>
    </xf>
    <xf numFmtId="0" fontId="34" fillId="0" borderId="0" xfId="4" applyFont="1" applyFill="1" applyAlignment="1">
      <alignment horizontal="center" vertical="center"/>
    </xf>
    <xf numFmtId="5" fontId="5" fillId="0" borderId="0" xfId="4" applyNumberFormat="1" applyFont="1" applyFill="1" applyAlignment="1" applyProtection="1">
      <alignment horizontal="center" vertical="center"/>
      <protection locked="0"/>
    </xf>
    <xf numFmtId="5" fontId="5" fillId="0" borderId="0" xfId="4" applyNumberFormat="1" applyFont="1" applyFill="1" applyBorder="1" applyAlignment="1" applyProtection="1">
      <alignment horizontal="center" vertical="center"/>
      <protection locked="0"/>
    </xf>
    <xf numFmtId="6" fontId="6" fillId="0" borderId="0" xfId="4" quotePrefix="1" applyNumberFormat="1" applyFont="1" applyAlignment="1">
      <alignment horizontal="centerContinuous" vertical="center"/>
    </xf>
    <xf numFmtId="179" fontId="5" fillId="0" borderId="0" xfId="4" applyNumberFormat="1" applyFont="1" applyAlignment="1">
      <alignment horizontal="center" vertical="center"/>
    </xf>
    <xf numFmtId="1" fontId="5" fillId="0" borderId="0" xfId="4" applyNumberFormat="1" applyFont="1" applyAlignment="1">
      <alignment vertical="center"/>
    </xf>
    <xf numFmtId="166" fontId="6" fillId="0" borderId="0" xfId="6" applyNumberFormat="1" applyFont="1" applyBorder="1" applyAlignment="1">
      <alignment vertical="center"/>
    </xf>
    <xf numFmtId="180" fontId="5" fillId="0" borderId="0" xfId="4" applyNumberFormat="1" applyFont="1" applyAlignment="1">
      <alignment vertical="center"/>
    </xf>
    <xf numFmtId="166" fontId="5" fillId="0" borderId="0" xfId="6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6" fillId="0" borderId="0" xfId="1" applyNumberFormat="1" applyFont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168" fontId="6" fillId="0" borderId="0" xfId="1" applyNumberFormat="1" applyFont="1" applyAlignment="1">
      <alignment vertical="center"/>
    </xf>
    <xf numFmtId="5" fontId="35" fillId="0" borderId="0" xfId="4" applyNumberFormat="1" applyFont="1" applyFill="1" applyAlignment="1">
      <alignment horizontal="center" vertical="center"/>
    </xf>
    <xf numFmtId="0" fontId="5" fillId="0" borderId="0" xfId="19" applyFont="1" applyFill="1" applyBorder="1" applyAlignment="1">
      <alignment vertical="center"/>
    </xf>
    <xf numFmtId="0" fontId="6" fillId="0" borderId="7" xfId="19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" fontId="5" fillId="0" borderId="12" xfId="19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43" fontId="5" fillId="0" borderId="0" xfId="6" applyFont="1" applyFill="1" applyBorder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1" fillId="0" borderId="0" xfId="0" applyFont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quotePrefix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3" fontId="5" fillId="0" borderId="0" xfId="3" applyNumberFormat="1" applyFont="1" applyBorder="1" applyAlignment="1">
      <alignment horizontal="right" vertical="center"/>
    </xf>
    <xf numFmtId="10" fontId="5" fillId="0" borderId="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8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" fontId="6" fillId="0" borderId="0" xfId="0" applyNumberFormat="1" applyFont="1" applyAlignment="1" applyProtection="1">
      <alignment horizontal="center" vertical="center"/>
    </xf>
    <xf numFmtId="10" fontId="5" fillId="0" borderId="0" xfId="3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182" fontId="6" fillId="0" borderId="0" xfId="0" applyNumberFormat="1" applyFont="1" applyAlignment="1" applyProtection="1">
      <alignment horizontal="center" vertical="center" wrapText="1"/>
    </xf>
    <xf numFmtId="182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167" fontId="6" fillId="0" borderId="0" xfId="3" applyNumberFormat="1" applyFont="1" applyAlignment="1">
      <alignment horizontal="center" vertical="center"/>
    </xf>
    <xf numFmtId="167" fontId="6" fillId="0" borderId="0" xfId="0" applyNumberFormat="1" applyFont="1" applyFill="1" applyBorder="1" applyAlignment="1">
      <alignment horizontal="right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</xf>
    <xf numFmtId="5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 wrapText="1"/>
    </xf>
    <xf numFmtId="0" fontId="10" fillId="0" borderId="0" xfId="1152" quotePrefix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6" fillId="0" borderId="0" xfId="0" quotePrefix="1" applyFont="1" applyAlignment="1" applyProtection="1">
      <alignment horizontal="centerContinuous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209" fontId="27" fillId="0" borderId="0" xfId="0" applyNumberFormat="1" applyFont="1" applyAlignment="1">
      <alignment vertical="center"/>
    </xf>
    <xf numFmtId="169" fontId="27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left" vertical="center"/>
    </xf>
    <xf numFmtId="1" fontId="5" fillId="0" borderId="0" xfId="4" applyNumberFormat="1" applyFont="1" applyFill="1" applyBorder="1" applyAlignment="1">
      <alignment horizontal="center" vertical="center"/>
    </xf>
    <xf numFmtId="0" fontId="5" fillId="0" borderId="0" xfId="4" applyNumberFormat="1" applyFont="1" applyFill="1" applyBorder="1" applyAlignment="1">
      <alignment horizontal="left" vertical="center"/>
    </xf>
    <xf numFmtId="10" fontId="27" fillId="0" borderId="0" xfId="3" applyNumberFormat="1" applyFont="1" applyAlignment="1">
      <alignment vertical="center"/>
    </xf>
    <xf numFmtId="211" fontId="27" fillId="0" borderId="0" xfId="3" applyNumberFormat="1" applyFont="1" applyAlignment="1">
      <alignment vertical="center"/>
    </xf>
    <xf numFmtId="213" fontId="27" fillId="0" borderId="0" xfId="0" applyNumberFormat="1" applyFont="1" applyAlignment="1">
      <alignment vertical="center"/>
    </xf>
    <xf numFmtId="8" fontId="27" fillId="0" borderId="0" xfId="0" applyNumberFormat="1" applyFont="1" applyFill="1" applyAlignment="1">
      <alignment vertical="center"/>
    </xf>
    <xf numFmtId="213" fontId="27" fillId="0" borderId="0" xfId="0" applyNumberFormat="1" applyFont="1" applyFill="1" applyBorder="1" applyAlignment="1">
      <alignment horizontal="right" vertical="center"/>
    </xf>
    <xf numFmtId="209" fontId="27" fillId="0" borderId="0" xfId="0" applyNumberFormat="1" applyFont="1" applyFill="1" applyAlignment="1">
      <alignment vertical="center"/>
    </xf>
    <xf numFmtId="209" fontId="27" fillId="0" borderId="0" xfId="0" applyNumberFormat="1" applyFont="1" applyBorder="1" applyAlignment="1">
      <alignment horizontal="right" vertical="center"/>
    </xf>
    <xf numFmtId="209" fontId="27" fillId="0" borderId="0" xfId="0" applyNumberFormat="1" applyFont="1" applyAlignment="1">
      <alignment horizontal="right" vertical="center"/>
    </xf>
    <xf numFmtId="0" fontId="6" fillId="0" borderId="0" xfId="4" applyNumberFormat="1" applyFont="1" applyFill="1" applyBorder="1" applyAlignment="1">
      <alignment horizontal="left" vertical="center"/>
    </xf>
    <xf numFmtId="1" fontId="6" fillId="0" borderId="0" xfId="4" applyNumberFormat="1" applyFont="1" applyFill="1" applyBorder="1" applyAlignment="1">
      <alignment horizontal="center" vertical="center"/>
    </xf>
    <xf numFmtId="209" fontId="29" fillId="0" borderId="0" xfId="0" quotePrefix="1" applyNumberFormat="1" applyFont="1" applyFill="1" applyAlignment="1">
      <alignment horizontal="center" vertical="center"/>
    </xf>
    <xf numFmtId="209" fontId="6" fillId="0" borderId="0" xfId="0" applyNumberFormat="1" applyFont="1" applyFill="1" applyAlignment="1">
      <alignment horizontal="right" vertical="center"/>
    </xf>
    <xf numFmtId="209" fontId="29" fillId="0" borderId="0" xfId="0" applyNumberFormat="1" applyFont="1" applyFill="1" applyAlignment="1">
      <alignment vertical="center"/>
    </xf>
    <xf numFmtId="10" fontId="29" fillId="0" borderId="0" xfId="0" applyNumberFormat="1" applyFont="1" applyFill="1" applyAlignment="1">
      <alignment vertical="center"/>
    </xf>
    <xf numFmtId="209" fontId="29" fillId="0" borderId="0" xfId="0" applyNumberFormat="1" applyFont="1" applyBorder="1" applyAlignment="1">
      <alignment horizontal="right" vertical="center"/>
    </xf>
    <xf numFmtId="209" fontId="29" fillId="0" borderId="0" xfId="0" applyNumberFormat="1" applyFont="1" applyAlignment="1">
      <alignment horizontal="center" vertical="center"/>
    </xf>
    <xf numFmtId="209" fontId="132" fillId="0" borderId="0" xfId="0" applyNumberFormat="1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1" fontId="5" fillId="0" borderId="0" xfId="625" applyNumberFormat="1" applyFont="1" applyFill="1" applyBorder="1" applyAlignment="1">
      <alignment horizontal="center" vertical="center"/>
    </xf>
    <xf numFmtId="8" fontId="27" fillId="0" borderId="0" xfId="0" applyNumberFormat="1" applyFont="1" applyAlignment="1">
      <alignment vertical="center"/>
    </xf>
    <xf numFmtId="169" fontId="27" fillId="0" borderId="0" xfId="3" applyNumberFormat="1" applyFont="1" applyAlignment="1">
      <alignment vertical="center"/>
    </xf>
    <xf numFmtId="213" fontId="27" fillId="0" borderId="0" xfId="0" applyNumberFormat="1" applyFont="1" applyAlignment="1">
      <alignment horizontal="right" vertical="center"/>
    </xf>
    <xf numFmtId="213" fontId="27" fillId="0" borderId="0" xfId="0" applyNumberFormat="1" applyFont="1" applyBorder="1" applyAlignment="1">
      <alignment vertical="center"/>
    </xf>
    <xf numFmtId="0" fontId="139" fillId="0" borderId="0" xfId="0" applyFont="1" applyAlignment="1">
      <alignment vertical="center"/>
    </xf>
    <xf numFmtId="213" fontId="133" fillId="0" borderId="0" xfId="0" applyNumberFormat="1" applyFont="1" applyFill="1" applyBorder="1" applyAlignment="1">
      <alignment vertical="center"/>
    </xf>
    <xf numFmtId="213" fontId="133" fillId="0" borderId="0" xfId="0" applyNumberFormat="1" applyFont="1" applyBorder="1" applyAlignment="1">
      <alignment vertical="center"/>
    </xf>
    <xf numFmtId="0" fontId="139" fillId="0" borderId="0" xfId="0" applyFont="1" applyAlignment="1">
      <alignment horizontal="left" vertical="center"/>
    </xf>
    <xf numFmtId="0" fontId="5" fillId="0" borderId="0" xfId="1152" applyFont="1" applyAlignment="1">
      <alignment horizontal="center" vertical="center"/>
    </xf>
    <xf numFmtId="0" fontId="5" fillId="0" borderId="0" xfId="1152" applyFont="1" applyAlignment="1">
      <alignment vertical="center"/>
    </xf>
    <xf numFmtId="0" fontId="8" fillId="0" borderId="0" xfId="1152" applyFont="1" applyAlignment="1">
      <alignment vertical="center"/>
    </xf>
    <xf numFmtId="0" fontId="22" fillId="0" borderId="0" xfId="1152" applyFont="1" applyAlignment="1">
      <alignment vertical="center"/>
    </xf>
    <xf numFmtId="0" fontId="5" fillId="0" borderId="0" xfId="1152" applyFont="1" applyFill="1" applyBorder="1" applyAlignment="1">
      <alignment horizontal="center" vertical="center"/>
    </xf>
    <xf numFmtId="0" fontId="5" fillId="0" borderId="0" xfId="1152" applyFont="1" applyFill="1" applyBorder="1" applyAlignment="1">
      <alignment vertical="center"/>
    </xf>
    <xf numFmtId="0" fontId="6" fillId="0" borderId="0" xfId="1152" applyFont="1" applyFill="1" applyAlignment="1">
      <alignment vertical="center"/>
    </xf>
    <xf numFmtId="0" fontId="5" fillId="0" borderId="0" xfId="1152" applyFont="1" applyFill="1" applyAlignment="1">
      <alignment vertical="center"/>
    </xf>
    <xf numFmtId="5" fontId="5" fillId="0" borderId="0" xfId="1152" applyNumberFormat="1" applyFont="1" applyFill="1" applyBorder="1" applyAlignment="1" applyProtection="1">
      <alignment horizontal="center" vertical="center"/>
    </xf>
    <xf numFmtId="0" fontId="5" fillId="0" borderId="0" xfId="1152" applyFont="1" applyBorder="1" applyAlignment="1">
      <alignment horizontal="center" vertical="center"/>
    </xf>
    <xf numFmtId="0" fontId="13" fillId="0" borderId="0" xfId="1152" applyFont="1" applyFill="1" applyAlignment="1" applyProtection="1">
      <alignment horizontal="left" vertical="center"/>
    </xf>
    <xf numFmtId="0" fontId="5" fillId="0" borderId="0" xfId="1152" applyFont="1" applyFill="1" applyAlignment="1" applyProtection="1">
      <alignment horizontal="fill" vertical="center"/>
    </xf>
    <xf numFmtId="0" fontId="5" fillId="0" borderId="0" xfId="1152" applyFont="1" applyFill="1" applyAlignment="1" applyProtection="1">
      <alignment horizontal="left" vertical="center"/>
    </xf>
    <xf numFmtId="3" fontId="5" fillId="0" borderId="0" xfId="1152" applyNumberFormat="1" applyFont="1" applyFill="1" applyAlignment="1">
      <alignment vertical="center"/>
    </xf>
    <xf numFmtId="0" fontId="5" fillId="0" borderId="0" xfId="1152" applyFont="1" applyFill="1" applyBorder="1" applyAlignment="1" applyProtection="1">
      <alignment horizontal="left" vertical="center"/>
    </xf>
    <xf numFmtId="5" fontId="6" fillId="0" borderId="0" xfId="1152" applyNumberFormat="1" applyFont="1" applyAlignment="1" applyProtection="1">
      <alignment horizontal="center" vertical="center"/>
      <protection locked="0"/>
    </xf>
    <xf numFmtId="3" fontId="5" fillId="0" borderId="0" xfId="1152" applyNumberFormat="1" applyFont="1" applyFill="1" applyBorder="1" applyAlignment="1">
      <alignment vertical="center"/>
    </xf>
    <xf numFmtId="0" fontId="5" fillId="0" borderId="0" xfId="1152" applyFont="1" applyBorder="1" applyAlignment="1">
      <alignment vertical="center"/>
    </xf>
    <xf numFmtId="0" fontId="5" fillId="0" borderId="0" xfId="1152" quotePrefix="1" applyFont="1" applyAlignment="1">
      <alignment vertical="center"/>
    </xf>
    <xf numFmtId="0" fontId="10" fillId="0" borderId="0" xfId="1152" applyFont="1" applyAlignment="1">
      <alignment horizontal="center" vertical="center"/>
    </xf>
    <xf numFmtId="0" fontId="5" fillId="0" borderId="0" xfId="1152" applyFont="1" applyFill="1" applyBorder="1" applyAlignment="1" applyProtection="1">
      <alignment vertical="center"/>
    </xf>
    <xf numFmtId="0" fontId="13" fillId="0" borderId="0" xfId="1152" applyFont="1" applyFill="1" applyAlignment="1">
      <alignment vertical="center"/>
    </xf>
    <xf numFmtId="0" fontId="13" fillId="0" borderId="0" xfId="1152" applyFont="1" applyFill="1" applyBorder="1" applyAlignment="1">
      <alignment vertical="center"/>
    </xf>
    <xf numFmtId="0" fontId="5" fillId="0" borderId="0" xfId="1152" applyFont="1" applyAlignment="1" applyProtection="1">
      <alignment vertical="center"/>
    </xf>
    <xf numFmtId="0" fontId="13" fillId="0" borderId="0" xfId="1152" applyFont="1" applyFill="1" applyBorder="1" applyAlignment="1">
      <alignment horizontal="left" vertical="center"/>
    </xf>
    <xf numFmtId="0" fontId="5" fillId="0" borderId="0" xfId="1152" applyFont="1" applyFill="1" applyBorder="1" applyAlignment="1" applyProtection="1">
      <alignment horizontal="center" vertical="center"/>
      <protection locked="0"/>
    </xf>
    <xf numFmtId="0" fontId="9" fillId="0" borderId="0" xfId="1152" applyFont="1" applyFill="1" applyAlignment="1" applyProtection="1">
      <alignment horizontal="left" vertical="center"/>
    </xf>
    <xf numFmtId="0" fontId="34" fillId="0" borderId="0" xfId="1152" applyFont="1" applyAlignment="1">
      <alignment vertical="center"/>
    </xf>
    <xf numFmtId="0" fontId="5" fillId="0" borderId="0" xfId="1152" quotePrefix="1" applyFont="1" applyFill="1" applyAlignment="1">
      <alignment horizontal="center" vertical="center"/>
    </xf>
    <xf numFmtId="6" fontId="5" fillId="0" borderId="0" xfId="1152" applyNumberFormat="1" applyFont="1" applyAlignment="1">
      <alignment vertical="center"/>
    </xf>
    <xf numFmtId="10" fontId="5" fillId="0" borderId="0" xfId="1198" applyNumberFormat="1" applyFont="1" applyAlignment="1">
      <alignment vertical="center"/>
    </xf>
    <xf numFmtId="0" fontId="9" fillId="0" borderId="0" xfId="1152" applyFont="1" applyFill="1" applyAlignment="1">
      <alignment vertical="center"/>
    </xf>
    <xf numFmtId="6" fontId="5" fillId="0" borderId="0" xfId="1152" applyNumberFormat="1" applyFont="1" applyFill="1" applyAlignment="1" applyProtection="1">
      <alignment vertical="center"/>
    </xf>
    <xf numFmtId="0" fontId="13" fillId="0" borderId="0" xfId="1152" applyFont="1" applyFill="1" applyAlignment="1">
      <alignment horizontal="left" vertical="center"/>
    </xf>
    <xf numFmtId="165" fontId="5" fillId="0" borderId="0" xfId="1152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137" fillId="0" borderId="0" xfId="0" applyFont="1" applyAlignment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170" fontId="6" fillId="0" borderId="0" xfId="0" applyNumberFormat="1" applyFont="1" applyAlignment="1" applyProtection="1">
      <alignment horizontal="center" vertical="center"/>
    </xf>
    <xf numFmtId="0" fontId="5" fillId="0" borderId="0" xfId="4" applyNumberFormat="1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 wrapText="1"/>
    </xf>
    <xf numFmtId="0" fontId="13" fillId="0" borderId="0" xfId="4" applyFont="1" applyBorder="1" applyAlignment="1">
      <alignment horizontal="left" vertical="center"/>
    </xf>
    <xf numFmtId="0" fontId="6" fillId="0" borderId="73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39" fontId="6" fillId="0" borderId="71" xfId="4" applyNumberFormat="1" applyFont="1" applyBorder="1" applyAlignment="1">
      <alignment horizontal="center" vertical="center"/>
    </xf>
    <xf numFmtId="39" fontId="6" fillId="0" borderId="10" xfId="4" quotePrefix="1" applyNumberFormat="1" applyFont="1" applyBorder="1" applyAlignment="1">
      <alignment horizontal="center" vertical="center"/>
    </xf>
    <xf numFmtId="39" fontId="6" fillId="0" borderId="71" xfId="4" quotePrefix="1" applyNumberFormat="1" applyFont="1" applyBorder="1" applyAlignment="1">
      <alignment horizontal="center" vertical="center"/>
    </xf>
    <xf numFmtId="0" fontId="6" fillId="0" borderId="8" xfId="4" applyFont="1" applyBorder="1" applyAlignment="1">
      <alignment vertical="center"/>
    </xf>
    <xf numFmtId="0" fontId="5" fillId="0" borderId="8" xfId="4" applyNumberFormat="1" applyFont="1" applyBorder="1" applyAlignment="1">
      <alignment vertical="center"/>
    </xf>
    <xf numFmtId="0" fontId="5" fillId="0" borderId="0" xfId="4" applyNumberFormat="1" applyFont="1" applyFill="1" applyBorder="1" applyAlignment="1">
      <alignment horizontal="center" vertical="center"/>
    </xf>
    <xf numFmtId="0" fontId="5" fillId="0" borderId="8" xfId="4" applyNumberFormat="1" applyFont="1" applyFill="1" applyBorder="1" applyAlignment="1">
      <alignment vertical="center"/>
    </xf>
    <xf numFmtId="0" fontId="6" fillId="0" borderId="0" xfId="4" applyNumberFormat="1" applyFont="1" applyFill="1" applyBorder="1" applyAlignment="1">
      <alignment vertical="center"/>
    </xf>
    <xf numFmtId="0" fontId="5" fillId="0" borderId="8" xfId="4" applyFont="1" applyBorder="1" applyAlignment="1">
      <alignment vertical="center"/>
    </xf>
    <xf numFmtId="0" fontId="5" fillId="0" borderId="8" xfId="4" quotePrefix="1" applyFont="1" applyBorder="1" applyAlignment="1">
      <alignment horizontal="left" vertical="center"/>
    </xf>
    <xf numFmtId="0" fontId="6" fillId="0" borderId="0" xfId="4" quotePrefix="1" applyFont="1" applyBorder="1" applyAlignment="1">
      <alignment horizontal="left" vertical="center"/>
    </xf>
    <xf numFmtId="0" fontId="5" fillId="0" borderId="8" xfId="4" quotePrefix="1" applyNumberFormat="1" applyFont="1" applyBorder="1" applyAlignment="1">
      <alignment horizontal="left" vertical="center"/>
    </xf>
    <xf numFmtId="0" fontId="6" fillId="0" borderId="0" xfId="4" quotePrefix="1" applyNumberFormat="1" applyFont="1" applyBorder="1" applyAlignment="1">
      <alignment horizontal="left" vertical="center"/>
    </xf>
    <xf numFmtId="0" fontId="5" fillId="0" borderId="8" xfId="4" applyFont="1" applyBorder="1" applyAlignment="1">
      <alignment horizontal="left" vertical="center"/>
    </xf>
    <xf numFmtId="0" fontId="5" fillId="0" borderId="8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/>
    </xf>
    <xf numFmtId="0" fontId="5" fillId="0" borderId="8" xfId="4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10" fillId="0" borderId="0" xfId="4" applyFont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6" fillId="0" borderId="73" xfId="4" applyFont="1" applyBorder="1" applyAlignment="1">
      <alignment vertical="center"/>
    </xf>
    <xf numFmtId="0" fontId="6" fillId="0" borderId="10" xfId="4" applyFont="1" applyBorder="1" applyAlignment="1">
      <alignment vertical="center"/>
    </xf>
    <xf numFmtId="39" fontId="6" fillId="0" borderId="71" xfId="4" applyNumberFormat="1" applyFont="1" applyBorder="1" applyAlignment="1">
      <alignment vertical="center"/>
    </xf>
    <xf numFmtId="39" fontId="6" fillId="0" borderId="76" xfId="4" applyNumberFormat="1" applyFont="1" applyBorder="1" applyAlignment="1">
      <alignment vertical="center"/>
    </xf>
    <xf numFmtId="39" fontId="6" fillId="0" borderId="0" xfId="4" applyNumberFormat="1" applyFont="1" applyAlignment="1">
      <alignment vertical="center"/>
    </xf>
    <xf numFmtId="217" fontId="6" fillId="0" borderId="0" xfId="4" applyNumberFormat="1" applyFont="1" applyAlignment="1">
      <alignment vertical="center"/>
    </xf>
    <xf numFmtId="0" fontId="126" fillId="0" borderId="0" xfId="4" applyFont="1" applyAlignment="1">
      <alignment vertical="center"/>
    </xf>
    <xf numFmtId="0" fontId="13" fillId="0" borderId="4" xfId="4" applyFont="1" applyBorder="1" applyAlignment="1">
      <alignment vertical="center" wrapText="1"/>
    </xf>
    <xf numFmtId="0" fontId="5" fillId="0" borderId="4" xfId="4" applyFont="1" applyBorder="1" applyAlignment="1">
      <alignment vertical="center" wrapText="1"/>
    </xf>
    <xf numFmtId="165" fontId="5" fillId="0" borderId="5" xfId="22" applyNumberFormat="1" applyFont="1" applyBorder="1" applyAlignment="1">
      <alignment horizontal="center" vertical="center"/>
    </xf>
    <xf numFmtId="0" fontId="5" fillId="0" borderId="4" xfId="4" applyFont="1" applyBorder="1" applyAlignment="1">
      <alignment horizontal="left" vertical="center" wrapText="1"/>
    </xf>
    <xf numFmtId="0" fontId="6" fillId="0" borderId="19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9" xfId="4" applyFont="1" applyFill="1" applyBorder="1" applyAlignment="1">
      <alignment horizontal="center" vertical="center"/>
    </xf>
    <xf numFmtId="17" fontId="5" fillId="0" borderId="19" xfId="4" applyNumberFormat="1" applyFont="1" applyBorder="1" applyAlignment="1">
      <alignment horizontal="center" vertical="center"/>
    </xf>
    <xf numFmtId="17" fontId="5" fillId="0" borderId="71" xfId="4" applyNumberFormat="1" applyFont="1" applyBorder="1" applyAlignment="1">
      <alignment horizontal="center" vertical="center"/>
    </xf>
    <xf numFmtId="17" fontId="6" fillId="0" borderId="21" xfId="4" applyNumberFormat="1" applyFont="1" applyBorder="1" applyAlignment="1">
      <alignment horizontal="center" vertical="center"/>
    </xf>
    <xf numFmtId="166" fontId="138" fillId="0" borderId="0" xfId="4" applyNumberFormat="1" applyFont="1" applyBorder="1" applyAlignment="1">
      <alignment vertical="center"/>
    </xf>
    <xf numFmtId="0" fontId="35" fillId="0" borderId="8" xfId="4" applyFont="1" applyBorder="1" applyAlignment="1">
      <alignment vertical="center"/>
    </xf>
    <xf numFmtId="0" fontId="35" fillId="0" borderId="0" xfId="4" applyFont="1" applyBorder="1" applyAlignment="1">
      <alignment vertical="center"/>
    </xf>
    <xf numFmtId="0" fontId="5" fillId="0" borderId="0" xfId="33" applyFont="1" applyBorder="1" applyAlignment="1">
      <alignment vertical="center"/>
    </xf>
    <xf numFmtId="0" fontId="134" fillId="0" borderId="0" xfId="4" applyFont="1" applyBorder="1" applyAlignment="1">
      <alignment vertical="center"/>
    </xf>
    <xf numFmtId="0" fontId="35" fillId="0" borderId="9" xfId="4" applyFont="1" applyBorder="1" applyAlignment="1">
      <alignment vertical="center"/>
    </xf>
    <xf numFmtId="0" fontId="35" fillId="0" borderId="0" xfId="4" applyFont="1" applyAlignment="1">
      <alignment vertical="center"/>
    </xf>
    <xf numFmtId="10" fontId="5" fillId="0" borderId="0" xfId="24" applyNumberFormat="1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5" fillId="0" borderId="73" xfId="4" applyFont="1" applyBorder="1" applyAlignment="1">
      <alignment vertical="center"/>
    </xf>
    <xf numFmtId="10" fontId="5" fillId="0" borderId="0" xfId="4" applyNumberFormat="1" applyFont="1" applyBorder="1" applyAlignment="1">
      <alignment vertical="center"/>
    </xf>
    <xf numFmtId="10" fontId="5" fillId="0" borderId="9" xfId="4" applyNumberFormat="1" applyFont="1" applyBorder="1" applyAlignment="1">
      <alignment vertical="center"/>
    </xf>
    <xf numFmtId="0" fontId="9" fillId="0" borderId="8" xfId="4" applyFont="1" applyBorder="1" applyAlignment="1">
      <alignment vertical="center"/>
    </xf>
    <xf numFmtId="0" fontId="6" fillId="0" borderId="15" xfId="4" applyFont="1" applyBorder="1" applyAlignment="1">
      <alignment vertical="center"/>
    </xf>
    <xf numFmtId="166" fontId="6" fillId="0" borderId="21" xfId="4" applyNumberFormat="1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166" fontId="6" fillId="0" borderId="23" xfId="4" applyNumberFormat="1" applyFont="1" applyBorder="1" applyAlignment="1">
      <alignment horizontal="center" vertical="center"/>
    </xf>
    <xf numFmtId="166" fontId="6" fillId="0" borderId="17" xfId="4" applyNumberFormat="1" applyFont="1" applyBorder="1" applyAlignment="1">
      <alignment horizontal="center" vertical="center"/>
    </xf>
    <xf numFmtId="166" fontId="6" fillId="0" borderId="24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right" vertical="center"/>
    </xf>
    <xf numFmtId="0" fontId="10" fillId="0" borderId="0" xfId="4" quotePrefix="1" applyFont="1" applyBorder="1" applyAlignment="1">
      <alignment horizontal="center" vertical="center"/>
    </xf>
    <xf numFmtId="0" fontId="34" fillId="0" borderId="0" xfId="4" applyFont="1" applyBorder="1" applyAlignment="1">
      <alignment vertical="center"/>
    </xf>
    <xf numFmtId="0" fontId="6" fillId="0" borderId="19" xfId="4" applyFont="1" applyBorder="1" applyAlignment="1">
      <alignment horizontal="center" vertical="center" wrapText="1"/>
    </xf>
    <xf numFmtId="43" fontId="5" fillId="0" borderId="0" xfId="23" applyFont="1" applyBorder="1" applyAlignment="1">
      <alignment vertical="center"/>
    </xf>
    <xf numFmtId="166" fontId="16" fillId="0" borderId="0" xfId="4" applyNumberFormat="1" applyFont="1" applyBorder="1" applyAlignment="1">
      <alignment vertical="center"/>
    </xf>
    <xf numFmtId="0" fontId="35" fillId="0" borderId="0" xfId="4" applyFont="1" applyBorder="1" applyAlignment="1">
      <alignment horizontal="center" vertical="center"/>
    </xf>
    <xf numFmtId="0" fontId="5" fillId="0" borderId="26" xfId="4" applyFont="1" applyBorder="1" applyAlignment="1">
      <alignment vertical="center"/>
    </xf>
    <xf numFmtId="17" fontId="5" fillId="0" borderId="0" xfId="4" applyNumberFormat="1" applyFont="1" applyAlignment="1">
      <alignment horizontal="center" vertical="center"/>
    </xf>
    <xf numFmtId="166" fontId="5" fillId="0" borderId="0" xfId="23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5" fillId="0" borderId="0" xfId="0" applyFont="1" applyAlignment="1">
      <alignment horizontal="left" vertical="center" wrapText="1"/>
    </xf>
    <xf numFmtId="216" fontId="5" fillId="0" borderId="0" xfId="4" applyNumberFormat="1" applyFont="1" applyAlignment="1">
      <alignment vertical="center"/>
    </xf>
    <xf numFmtId="10" fontId="5" fillId="3" borderId="0" xfId="31" applyNumberFormat="1" applyFont="1" applyFill="1" applyAlignment="1">
      <alignment horizontal="right" vertical="center"/>
    </xf>
    <xf numFmtId="165" fontId="34" fillId="0" borderId="0" xfId="4" applyNumberFormat="1" applyFont="1" applyAlignment="1">
      <alignment vertical="center"/>
    </xf>
    <xf numFmtId="3" fontId="5" fillId="0" borderId="5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166" fontId="6" fillId="0" borderId="0" xfId="6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6" fillId="0" borderId="0" xfId="4" applyNumberFormat="1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168" fontId="5" fillId="0" borderId="0" xfId="4" applyNumberFormat="1" applyFont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0" fontId="6" fillId="0" borderId="0" xfId="20" applyFont="1" applyAlignment="1" applyProtection="1">
      <alignment horizontal="center" vertical="center"/>
    </xf>
    <xf numFmtId="209" fontId="27" fillId="0" borderId="0" xfId="0" applyNumberFormat="1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5" fontId="5" fillId="0" borderId="8" xfId="0" applyNumberFormat="1" applyFont="1" applyBorder="1" applyAlignment="1">
      <alignment vertical="center"/>
    </xf>
    <xf numFmtId="0" fontId="5" fillId="0" borderId="0" xfId="30" applyFont="1" applyAlignment="1">
      <alignment vertical="center"/>
    </xf>
    <xf numFmtId="37" fontId="8" fillId="0" borderId="0" xfId="0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27" fillId="0" borderId="0" xfId="0" applyFont="1" applyFill="1" applyAlignment="1">
      <alignment horizontal="center" vertical="center"/>
    </xf>
    <xf numFmtId="166" fontId="6" fillId="0" borderId="10" xfId="21" applyNumberFormat="1" applyFont="1" applyFill="1" applyBorder="1" applyAlignment="1">
      <alignment vertical="center"/>
    </xf>
    <xf numFmtId="39" fontId="6" fillId="0" borderId="0" xfId="4" applyNumberFormat="1" applyFont="1" applyFill="1" applyBorder="1" applyAlignment="1">
      <alignment vertical="center"/>
    </xf>
    <xf numFmtId="166" fontId="5" fillId="0" borderId="63" xfId="1" applyNumberFormat="1" applyFont="1" applyFill="1" applyBorder="1" applyAlignment="1">
      <alignment vertical="center"/>
    </xf>
    <xf numFmtId="0" fontId="5" fillId="0" borderId="0" xfId="3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quotePrefix="1" applyFont="1" applyFill="1" applyAlignment="1" applyProtection="1">
      <alignment horizontal="center" vertical="center"/>
    </xf>
    <xf numFmtId="166" fontId="6" fillId="0" borderId="4" xfId="1" applyNumberFormat="1" applyFont="1" applyFill="1" applyBorder="1" applyAlignment="1">
      <alignment vertical="center"/>
    </xf>
    <xf numFmtId="166" fontId="5" fillId="0" borderId="59" xfId="1" applyNumberFormat="1" applyFont="1" applyFill="1" applyBorder="1" applyAlignment="1">
      <alignment vertical="center"/>
    </xf>
    <xf numFmtId="0" fontId="5" fillId="0" borderId="4" xfId="1016" applyNumberFormat="1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vertical="center"/>
    </xf>
    <xf numFmtId="166" fontId="6" fillId="0" borderId="5" xfId="1" applyNumberFormat="1" applyFont="1" applyFill="1" applyBorder="1" applyAlignment="1">
      <alignment vertical="center"/>
    </xf>
    <xf numFmtId="166" fontId="6" fillId="0" borderId="9" xfId="1" applyNumberFormat="1" applyFont="1" applyFill="1" applyBorder="1" applyAlignment="1">
      <alignment vertical="center"/>
    </xf>
    <xf numFmtId="0" fontId="6" fillId="0" borderId="72" xfId="19" applyFont="1" applyFill="1" applyBorder="1" applyAlignment="1">
      <alignment horizontal="center" vertical="center"/>
    </xf>
    <xf numFmtId="0" fontId="6" fillId="0" borderId="59" xfId="19" applyFont="1" applyFill="1" applyBorder="1" applyAlignment="1">
      <alignment horizontal="center" vertical="center"/>
    </xf>
    <xf numFmtId="0" fontId="5" fillId="0" borderId="72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175" fontId="6" fillId="0" borderId="76" xfId="19" applyNumberFormat="1" applyFont="1" applyFill="1" applyBorder="1" applyAlignment="1">
      <alignment horizontal="center" vertical="center" wrapText="1"/>
    </xf>
    <xf numFmtId="166" fontId="5" fillId="0" borderId="76" xfId="1" applyNumberFormat="1" applyFont="1" applyFill="1" applyBorder="1" applyAlignment="1">
      <alignment vertical="center"/>
    </xf>
    <xf numFmtId="0" fontId="6" fillId="0" borderId="0" xfId="1016" applyNumberFormat="1" applyFont="1" applyFill="1" applyBorder="1" applyAlignment="1">
      <alignment horizontal="left" vertical="center"/>
    </xf>
    <xf numFmtId="167" fontId="5" fillId="3" borderId="0" xfId="1198" applyNumberFormat="1" applyFont="1" applyFill="1" applyAlignment="1">
      <alignment horizontal="right" vertical="center"/>
    </xf>
    <xf numFmtId="167" fontId="5" fillId="3" borderId="0" xfId="1198" quotePrefix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30" applyFont="1" applyAlignment="1">
      <alignment vertical="center"/>
    </xf>
    <xf numFmtId="167" fontId="5" fillId="0" borderId="0" xfId="0" applyNumberFormat="1" applyFont="1" applyAlignment="1">
      <alignment vertical="center"/>
    </xf>
    <xf numFmtId="218" fontId="5" fillId="0" borderId="0" xfId="0" applyNumberFormat="1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30" applyFont="1" applyFill="1" applyBorder="1" applyAlignment="1">
      <alignment horizontal="center" vertical="center"/>
    </xf>
    <xf numFmtId="0" fontId="34" fillId="0" borderId="0" xfId="30" applyFont="1" applyAlignment="1">
      <alignment horizontal="center" vertical="center"/>
    </xf>
    <xf numFmtId="0" fontId="5" fillId="0" borderId="0" xfId="30" applyFont="1" applyAlignment="1">
      <alignment vertical="center"/>
    </xf>
    <xf numFmtId="0" fontId="5" fillId="0" borderId="0" xfId="0" applyFont="1" applyAlignment="1">
      <alignment vertical="center"/>
    </xf>
    <xf numFmtId="165" fontId="5" fillId="2" borderId="0" xfId="2" applyNumberFormat="1" applyFont="1" applyFill="1" applyBorder="1" applyAlignment="1" applyProtection="1">
      <alignment horizontal="center" vertical="center"/>
    </xf>
    <xf numFmtId="0" fontId="34" fillId="0" borderId="0" xfId="30" applyFont="1" applyFill="1" applyAlignment="1">
      <alignment horizontal="center" vertical="center"/>
    </xf>
    <xf numFmtId="165" fontId="5" fillId="0" borderId="0" xfId="22" applyNumberFormat="1" applyFont="1" applyFill="1" applyBorder="1" applyAlignme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30" applyFont="1" applyAlignment="1">
      <alignment vertical="center"/>
    </xf>
    <xf numFmtId="0" fontId="5" fillId="0" borderId="0" xfId="0" applyFont="1" applyAlignment="1">
      <alignment vertical="center"/>
    </xf>
    <xf numFmtId="0" fontId="141" fillId="0" borderId="0" xfId="0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4" applyFont="1" applyAlignment="1">
      <alignment vertical="center"/>
    </xf>
    <xf numFmtId="165" fontId="5" fillId="0" borderId="0" xfId="2" applyNumberFormat="1" applyFont="1" applyFill="1" applyBorder="1" applyAlignment="1" applyProtection="1">
      <alignment horizontal="right" vertical="center"/>
    </xf>
    <xf numFmtId="165" fontId="5" fillId="0" borderId="0" xfId="2" quotePrefix="1" applyNumberFormat="1" applyFont="1" applyFill="1" applyBorder="1" applyAlignment="1">
      <alignment horizontal="right" vertical="center"/>
    </xf>
    <xf numFmtId="165" fontId="34" fillId="0" borderId="0" xfId="22" quotePrefix="1" applyNumberFormat="1" applyFont="1" applyFill="1" applyBorder="1" applyAlignment="1">
      <alignment horizontal="right" vertical="center"/>
    </xf>
    <xf numFmtId="0" fontId="5" fillId="0" borderId="0" xfId="30" quotePrefix="1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right" vertical="center"/>
    </xf>
    <xf numFmtId="0" fontId="5" fillId="0" borderId="0" xfId="30" applyFont="1" applyAlignment="1">
      <alignment vertical="center"/>
    </xf>
    <xf numFmtId="0" fontId="34" fillId="0" borderId="0" xfId="30" applyFont="1" applyAlignment="1">
      <alignment horizontal="left" vertical="center"/>
    </xf>
    <xf numFmtId="0" fontId="13" fillId="0" borderId="0" xfId="0" quotePrefix="1" applyFont="1" applyFill="1" applyAlignment="1">
      <alignment horizontal="center"/>
    </xf>
    <xf numFmtId="0" fontId="5" fillId="0" borderId="0" xfId="625" applyFont="1"/>
    <xf numFmtId="209" fontId="6" fillId="0" borderId="0" xfId="529" applyNumberFormat="1" applyFont="1" applyBorder="1" applyAlignment="1">
      <alignment horizontal="center"/>
    </xf>
    <xf numFmtId="209" fontId="5" fillId="0" borderId="0" xfId="529" applyNumberFormat="1" applyFont="1" applyBorder="1"/>
    <xf numFmtId="209" fontId="5" fillId="0" borderId="0" xfId="529" applyNumberFormat="1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13" fillId="0" borderId="0" xfId="625" applyFont="1" applyAlignment="1">
      <alignment horizontal="center"/>
    </xf>
    <xf numFmtId="0" fontId="6" fillId="0" borderId="0" xfId="0" applyFont="1" applyAlignment="1">
      <alignment horizontal="center"/>
    </xf>
    <xf numFmtId="209" fontId="13" fillId="0" borderId="0" xfId="529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Fill="1" applyAlignment="1">
      <alignment wrapText="1"/>
    </xf>
    <xf numFmtId="219" fontId="5" fillId="0" borderId="0" xfId="529" applyNumberFormat="1" applyFont="1" applyBorder="1" applyAlignment="1">
      <alignment horizontal="left" indent="1"/>
    </xf>
    <xf numFmtId="3" fontId="5" fillId="0" borderId="0" xfId="529" applyNumberFormat="1" applyFont="1" applyFill="1" applyBorder="1"/>
    <xf numFmtId="10" fontId="5" fillId="0" borderId="0" xfId="529" applyNumberFormat="1" applyFont="1" applyBorder="1"/>
    <xf numFmtId="209" fontId="27" fillId="0" borderId="0" xfId="0" applyNumberFormat="1" applyFont="1" applyAlignment="1">
      <alignment horizontal="right"/>
    </xf>
    <xf numFmtId="0" fontId="27" fillId="0" borderId="0" xfId="0" applyFont="1"/>
    <xf numFmtId="209" fontId="5" fillId="0" borderId="0" xfId="529" applyNumberFormat="1" applyFont="1" applyBorder="1" applyAlignment="1">
      <alignment horizontal="center"/>
    </xf>
    <xf numFmtId="0" fontId="5" fillId="0" borderId="0" xfId="0" quotePrefix="1" applyFont="1" applyAlignment="1">
      <alignment horizontal="left" indent="1"/>
    </xf>
    <xf numFmtId="0" fontId="27" fillId="3" borderId="0" xfId="0" applyFont="1" applyFill="1" applyAlignment="1">
      <alignment wrapText="1"/>
    </xf>
    <xf numFmtId="166" fontId="27" fillId="2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4" applyFont="1" applyAlignment="1">
      <alignment vertical="center"/>
    </xf>
    <xf numFmtId="3" fontId="27" fillId="0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2" fillId="0" borderId="0" xfId="0" applyFont="1" applyAlignment="1">
      <alignment vertical="center"/>
    </xf>
    <xf numFmtId="10" fontId="5" fillId="2" borderId="0" xfId="31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0" fontId="41" fillId="0" borderId="0" xfId="4" applyFont="1" applyFill="1" applyAlignment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horizontal="center" vertical="center" wrapText="1"/>
    </xf>
    <xf numFmtId="10" fontId="5" fillId="109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4" fontId="5" fillId="0" borderId="0" xfId="0" applyNumberFormat="1" applyFont="1" applyAlignment="1">
      <alignment vertical="center"/>
    </xf>
    <xf numFmtId="10" fontId="5" fillId="0" borderId="0" xfId="3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centerContinuous" vertical="center"/>
    </xf>
    <xf numFmtId="0" fontId="5" fillId="0" borderId="0" xfId="0" applyFont="1" applyAlignment="1">
      <alignment horizontal="center"/>
    </xf>
    <xf numFmtId="166" fontId="5" fillId="0" borderId="5" xfId="1016" applyNumberFormat="1" applyFont="1" applyBorder="1" applyAlignment="1">
      <alignment horizontal="center" vertical="center"/>
    </xf>
    <xf numFmtId="165" fontId="5" fillId="0" borderId="5" xfId="22" applyNumberFormat="1" applyFont="1" applyFill="1" applyBorder="1" applyAlignment="1">
      <alignment vertical="center"/>
    </xf>
    <xf numFmtId="166" fontId="5" fillId="0" borderId="5" xfId="1016" applyNumberFormat="1" applyFont="1" applyFill="1" applyBorder="1" applyAlignment="1">
      <alignment horizontal="center" vertical="center"/>
    </xf>
    <xf numFmtId="17" fontId="5" fillId="0" borderId="4" xfId="4" quotePrefix="1" applyNumberFormat="1" applyFont="1" applyFill="1" applyBorder="1" applyAlignment="1">
      <alignment horizontal="left" vertical="center"/>
    </xf>
    <xf numFmtId="17" fontId="5" fillId="0" borderId="4" xfId="4" quotePrefix="1" applyNumberFormat="1" applyFont="1" applyBorder="1" applyAlignment="1">
      <alignment horizontal="left" vertical="center"/>
    </xf>
    <xf numFmtId="37" fontId="5" fillId="0" borderId="8" xfId="4" applyNumberFormat="1" applyFont="1" applyFill="1" applyBorder="1" applyAlignment="1">
      <alignment horizontal="center"/>
    </xf>
    <xf numFmtId="37" fontId="5" fillId="0" borderId="0" xfId="0" applyNumberFormat="1" applyFont="1" applyFill="1" applyBorder="1"/>
    <xf numFmtId="37" fontId="5" fillId="0" borderId="0" xfId="0" applyNumberFormat="1" applyFont="1" applyFill="1" applyBorder="1" applyAlignment="1">
      <alignment horizontal="center"/>
    </xf>
    <xf numFmtId="165" fontId="5" fillId="0" borderId="0" xfId="2" applyNumberFormat="1" applyFont="1" applyFill="1" applyBorder="1"/>
    <xf numFmtId="166" fontId="5" fillId="0" borderId="0" xfId="1" applyNumberFormat="1" applyFont="1" applyFill="1" applyBorder="1"/>
    <xf numFmtId="37" fontId="5" fillId="0" borderId="0" xfId="0" applyNumberFormat="1" applyFont="1" applyFill="1" applyBorder="1" applyAlignment="1">
      <alignment vertical="top"/>
    </xf>
    <xf numFmtId="37" fontId="143" fillId="0" borderId="0" xfId="0" applyNumberFormat="1" applyFont="1" applyFill="1"/>
    <xf numFmtId="37" fontId="5" fillId="0" borderId="0" xfId="0" applyNumberFormat="1" applyFont="1" applyFill="1" applyBorder="1" applyAlignment="1"/>
    <xf numFmtId="43" fontId="143" fillId="0" borderId="0" xfId="1" applyFont="1" applyFill="1"/>
    <xf numFmtId="166" fontId="143" fillId="0" borderId="0" xfId="1" applyNumberFormat="1" applyFont="1" applyFill="1"/>
    <xf numFmtId="37" fontId="5" fillId="0" borderId="8" xfId="4" applyNumberFormat="1" applyFont="1" applyFill="1" applyBorder="1" applyAlignment="1">
      <alignment horizontal="center" vertical="top"/>
    </xf>
    <xf numFmtId="166" fontId="5" fillId="0" borderId="0" xfId="1" applyNumberFormat="1" applyFont="1" applyFill="1" applyBorder="1" applyAlignment="1">
      <alignment vertical="top"/>
    </xf>
    <xf numFmtId="174" fontId="5" fillId="0" borderId="8" xfId="4" applyNumberFormat="1" applyFont="1" applyFill="1" applyBorder="1" applyAlignment="1">
      <alignment horizontal="center" wrapText="1"/>
    </xf>
    <xf numFmtId="37" fontId="143" fillId="0" borderId="0" xfId="0" applyNumberFormat="1" applyFont="1" applyFill="1" applyBorder="1"/>
    <xf numFmtId="166" fontId="143" fillId="0" borderId="0" xfId="1" applyNumberFormat="1" applyFont="1" applyFill="1" applyBorder="1" applyAlignment="1">
      <alignment vertical="top"/>
    </xf>
    <xf numFmtId="37" fontId="5" fillId="0" borderId="0" xfId="0" applyNumberFormat="1" applyFont="1" applyFill="1" applyBorder="1" applyAlignment="1">
      <alignment wrapText="1"/>
    </xf>
    <xf numFmtId="37" fontId="5" fillId="0" borderId="8" xfId="625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37" fontId="5" fillId="0" borderId="76" xfId="0" applyNumberFormat="1" applyFont="1" applyBorder="1" applyAlignment="1">
      <alignment vertical="center"/>
    </xf>
    <xf numFmtId="43" fontId="5" fillId="0" borderId="0" xfId="1016" applyFont="1" applyAlignment="1">
      <alignment vertical="center"/>
    </xf>
    <xf numFmtId="166" fontId="5" fillId="0" borderId="0" xfId="1016" applyNumberFormat="1" applyFont="1" applyAlignment="1">
      <alignment vertical="center"/>
    </xf>
    <xf numFmtId="166" fontId="27" fillId="0" borderId="0" xfId="1016" applyNumberFormat="1" applyFont="1" applyAlignment="1">
      <alignment vertical="center"/>
    </xf>
    <xf numFmtId="0" fontId="5" fillId="0" borderId="0" xfId="95" applyFont="1" applyAlignment="1">
      <alignment vertical="center"/>
    </xf>
    <xf numFmtId="0" fontId="5" fillId="0" borderId="0" xfId="95" applyFont="1" applyAlignment="1">
      <alignment horizontal="center" vertical="center"/>
    </xf>
    <xf numFmtId="0" fontId="6" fillId="0" borderId="0" xfId="625" applyFont="1" applyFill="1" applyBorder="1" applyAlignment="1">
      <alignment horizontal="center" vertical="center"/>
    </xf>
    <xf numFmtId="0" fontId="5" fillId="0" borderId="0" xfId="625" applyFont="1" applyBorder="1" applyAlignment="1">
      <alignment horizontal="center" vertical="center"/>
    </xf>
    <xf numFmtId="0" fontId="5" fillId="0" borderId="0" xfId="625" applyFont="1" applyFill="1" applyBorder="1" applyAlignment="1">
      <alignment horizontal="center" vertical="center"/>
    </xf>
    <xf numFmtId="0" fontId="29" fillId="0" borderId="0" xfId="625" applyFont="1" applyFill="1" applyBorder="1" applyAlignment="1">
      <alignment horizontal="center" vertical="center"/>
    </xf>
    <xf numFmtId="0" fontId="27" fillId="0" borderId="0" xfId="625" applyFont="1" applyBorder="1" applyAlignment="1">
      <alignment horizontal="center" vertical="center"/>
    </xf>
    <xf numFmtId="0" fontId="27" fillId="0" borderId="0" xfId="625" applyFont="1" applyFill="1" applyBorder="1" applyAlignment="1">
      <alignment horizontal="center" vertical="center"/>
    </xf>
    <xf numFmtId="181" fontId="6" fillId="0" borderId="59" xfId="19" quotePrefix="1" applyNumberFormat="1" applyFont="1" applyFill="1" applyBorder="1" applyAlignment="1">
      <alignment horizontal="center" vertical="center"/>
    </xf>
    <xf numFmtId="181" fontId="6" fillId="0" borderId="63" xfId="19" quotePrefix="1" applyNumberFormat="1" applyFont="1" applyFill="1" applyBorder="1" applyAlignment="1">
      <alignment horizontal="center" vertical="center"/>
    </xf>
    <xf numFmtId="43" fontId="5" fillId="0" borderId="0" xfId="1016" applyFont="1" applyBorder="1" applyAlignment="1">
      <alignment vertical="center"/>
    </xf>
    <xf numFmtId="43" fontId="5" fillId="0" borderId="9" xfId="1016" applyFont="1" applyBorder="1" applyAlignment="1">
      <alignment vertical="center"/>
    </xf>
    <xf numFmtId="37" fontId="5" fillId="0" borderId="0" xfId="1016" applyNumberFormat="1" applyFont="1" applyBorder="1" applyAlignment="1">
      <alignment horizontal="center" vertical="center"/>
    </xf>
    <xf numFmtId="0" fontId="5" fillId="0" borderId="12" xfId="1016" applyNumberFormat="1" applyFont="1" applyFill="1" applyBorder="1" applyAlignment="1">
      <alignment horizontal="center" vertical="center"/>
    </xf>
    <xf numFmtId="49" fontId="5" fillId="0" borderId="0" xfId="1016" applyNumberFormat="1" applyFont="1" applyBorder="1" applyAlignment="1">
      <alignment horizontal="center" vertical="center"/>
    </xf>
    <xf numFmtId="43" fontId="5" fillId="0" borderId="12" xfId="1016" applyFont="1" applyFill="1" applyBorder="1" applyAlignment="1">
      <alignment horizontal="center" vertical="center"/>
    </xf>
    <xf numFmtId="43" fontId="5" fillId="0" borderId="72" xfId="1016" applyFont="1" applyFill="1" applyBorder="1" applyAlignment="1">
      <alignment horizontal="center" vertical="center"/>
    </xf>
    <xf numFmtId="43" fontId="5" fillId="0" borderId="59" xfId="1016" applyFont="1" applyFill="1" applyBorder="1" applyAlignment="1">
      <alignment horizontal="left" vertical="center"/>
    </xf>
    <xf numFmtId="166" fontId="5" fillId="0" borderId="59" xfId="1016" applyNumberFormat="1" applyFont="1" applyFill="1" applyBorder="1" applyAlignment="1">
      <alignment vertical="center"/>
    </xf>
    <xf numFmtId="166" fontId="5" fillId="0" borderId="63" xfId="1016" applyNumberFormat="1" applyFont="1" applyFill="1" applyBorder="1" applyAlignment="1">
      <alignment vertical="center"/>
    </xf>
    <xf numFmtId="43" fontId="5" fillId="0" borderId="12" xfId="1016" quotePrefix="1" applyFont="1" applyFill="1" applyBorder="1" applyAlignment="1">
      <alignment horizontal="center" vertical="center"/>
    </xf>
    <xf numFmtId="43" fontId="5" fillId="0" borderId="4" xfId="1016" applyFont="1" applyFill="1" applyBorder="1" applyAlignment="1">
      <alignment horizontal="left" vertical="center"/>
    </xf>
    <xf numFmtId="43" fontId="5" fillId="0" borderId="0" xfId="1016" applyFont="1" applyFill="1" applyBorder="1" applyAlignment="1">
      <alignment horizontal="left" vertical="center"/>
    </xf>
    <xf numFmtId="43" fontId="5" fillId="0" borderId="0" xfId="1016" applyFont="1" applyFill="1" applyBorder="1" applyAlignment="1">
      <alignment vertical="center"/>
    </xf>
    <xf numFmtId="43" fontId="5" fillId="0" borderId="5" xfId="1016" applyFont="1" applyFill="1" applyBorder="1" applyAlignment="1">
      <alignment horizontal="left" vertical="center"/>
    </xf>
    <xf numFmtId="43" fontId="5" fillId="0" borderId="72" xfId="1016" quotePrefix="1" applyFont="1" applyFill="1" applyBorder="1" applyAlignment="1">
      <alignment horizontal="center" vertical="center"/>
    </xf>
    <xf numFmtId="49" fontId="5" fillId="0" borderId="59" xfId="1016" applyNumberFormat="1" applyFont="1" applyBorder="1" applyAlignment="1">
      <alignment horizontal="center" vertical="center"/>
    </xf>
    <xf numFmtId="43" fontId="5" fillId="0" borderId="8" xfId="1016" quotePrefix="1" applyFont="1" applyFill="1" applyBorder="1" applyAlignment="1">
      <alignment horizontal="center" vertical="center"/>
    </xf>
    <xf numFmtId="43" fontId="5" fillId="0" borderId="8" xfId="1016" applyFont="1" applyFill="1" applyBorder="1" applyAlignment="1">
      <alignment horizontal="center" vertical="center"/>
    </xf>
    <xf numFmtId="166" fontId="5" fillId="0" borderId="4" xfId="1016" applyNumberFormat="1" applyFont="1" applyFill="1" applyBorder="1" applyAlignment="1">
      <alignment vertical="center"/>
    </xf>
    <xf numFmtId="43" fontId="5" fillId="0" borderId="8" xfId="1016" applyFont="1" applyBorder="1" applyAlignment="1">
      <alignment vertical="center"/>
    </xf>
    <xf numFmtId="43" fontId="6" fillId="0" borderId="5" xfId="1016" applyFont="1" applyBorder="1" applyAlignment="1">
      <alignment vertical="center"/>
    </xf>
    <xf numFmtId="43" fontId="5" fillId="0" borderId="5" xfId="1016" applyFont="1" applyBorder="1" applyAlignment="1">
      <alignment vertical="center"/>
    </xf>
    <xf numFmtId="166" fontId="6" fillId="0" borderId="0" xfId="1016" applyNumberFormat="1" applyFont="1" applyFill="1" applyBorder="1" applyAlignment="1">
      <alignment vertical="center"/>
    </xf>
    <xf numFmtId="166" fontId="6" fillId="0" borderId="4" xfId="1016" applyNumberFormat="1" applyFont="1" applyFill="1" applyBorder="1" applyAlignment="1">
      <alignment vertical="center"/>
    </xf>
    <xf numFmtId="43" fontId="5" fillId="0" borderId="12" xfId="1016" applyFont="1" applyBorder="1" applyAlignment="1">
      <alignment vertical="center"/>
    </xf>
    <xf numFmtId="43" fontId="5" fillId="0" borderId="0" xfId="1016" applyFont="1" applyFill="1" applyBorder="1" applyAlignment="1">
      <alignment horizontal="center" vertical="center"/>
    </xf>
    <xf numFmtId="166" fontId="6" fillId="0" borderId="5" xfId="1016" applyNumberFormat="1" applyFont="1" applyFill="1" applyBorder="1" applyAlignment="1">
      <alignment vertical="center"/>
    </xf>
    <xf numFmtId="166" fontId="6" fillId="0" borderId="9" xfId="1016" applyNumberFormat="1" applyFont="1" applyFill="1" applyBorder="1" applyAlignment="1">
      <alignment vertical="center"/>
    </xf>
    <xf numFmtId="43" fontId="6" fillId="0" borderId="12" xfId="1016" applyFont="1" applyFill="1" applyBorder="1" applyAlignment="1">
      <alignment horizontal="left" vertical="center"/>
    </xf>
    <xf numFmtId="43" fontId="6" fillId="0" borderId="0" xfId="1016" applyFont="1" applyBorder="1" applyAlignment="1">
      <alignment vertical="center"/>
    </xf>
    <xf numFmtId="43" fontId="6" fillId="0" borderId="0" xfId="1016" applyFont="1" applyAlignment="1">
      <alignment vertical="center"/>
    </xf>
    <xf numFmtId="0" fontId="27" fillId="0" borderId="73" xfId="0" applyFont="1" applyBorder="1" applyAlignment="1">
      <alignment horizontal="left" vertical="center"/>
    </xf>
    <xf numFmtId="0" fontId="27" fillId="0" borderId="73" xfId="0" applyFont="1" applyBorder="1" applyAlignment="1">
      <alignment vertical="center"/>
    </xf>
    <xf numFmtId="0" fontId="29" fillId="0" borderId="73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7" fillId="0" borderId="59" xfId="0" applyFont="1" applyBorder="1" applyAlignment="1">
      <alignment vertical="center"/>
    </xf>
    <xf numFmtId="0" fontId="27" fillId="0" borderId="76" xfId="0" applyFont="1" applyBorder="1" applyAlignment="1">
      <alignment vertical="center"/>
    </xf>
    <xf numFmtId="37" fontId="6" fillId="0" borderId="76" xfId="0" applyNumberFormat="1" applyFont="1" applyBorder="1" applyAlignment="1">
      <alignment horizontal="center" vertical="center"/>
    </xf>
    <xf numFmtId="165" fontId="5" fillId="3" borderId="0" xfId="22" applyNumberFormat="1" applyFont="1" applyFill="1" applyAlignment="1" applyProtection="1">
      <alignment vertical="center"/>
      <protection locked="0"/>
    </xf>
    <xf numFmtId="165" fontId="5" fillId="0" borderId="8" xfId="22" applyNumberFormat="1" applyFont="1" applyBorder="1" applyAlignment="1">
      <alignment vertical="center"/>
    </xf>
    <xf numFmtId="166" fontId="5" fillId="0" borderId="0" xfId="519" applyNumberFormat="1" applyFont="1" applyFill="1" applyBorder="1" applyAlignment="1">
      <alignment vertical="center"/>
    </xf>
    <xf numFmtId="165" fontId="5" fillId="0" borderId="19" xfId="22" applyNumberFormat="1" applyFont="1" applyBorder="1" applyAlignment="1">
      <alignment vertical="center"/>
    </xf>
    <xf numFmtId="166" fontId="5" fillId="0" borderId="19" xfId="519" applyNumberFormat="1" applyFont="1" applyBorder="1" applyAlignment="1">
      <alignment vertical="center"/>
    </xf>
    <xf numFmtId="166" fontId="5" fillId="0" borderId="19" xfId="519" applyNumberFormat="1" applyFont="1" applyFill="1" applyBorder="1" applyAlignment="1">
      <alignment vertical="center"/>
    </xf>
    <xf numFmtId="17" fontId="5" fillId="0" borderId="19" xfId="4" quotePrefix="1" applyNumberFormat="1" applyFont="1" applyBorder="1" applyAlignment="1">
      <alignment horizontal="center" vertical="center"/>
    </xf>
    <xf numFmtId="17" fontId="5" fillId="0" borderId="71" xfId="4" quotePrefix="1" applyNumberFormat="1" applyFont="1" applyBorder="1" applyAlignment="1">
      <alignment horizontal="center" vertical="center"/>
    </xf>
    <xf numFmtId="166" fontId="5" fillId="0" borderId="0" xfId="1" applyNumberFormat="1" applyFont="1" applyAlignment="1">
      <alignment vertical="center"/>
    </xf>
    <xf numFmtId="165" fontId="6" fillId="0" borderId="0" xfId="2" applyNumberFormat="1" applyFont="1" applyBorder="1" applyAlignment="1">
      <alignment vertical="center"/>
    </xf>
    <xf numFmtId="41" fontId="5" fillId="0" borderId="0" xfId="3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/>
    </xf>
    <xf numFmtId="165" fontId="5" fillId="0" borderId="0" xfId="2" applyNumberFormat="1" applyFont="1" applyBorder="1" applyAlignment="1">
      <alignment horizontal="center" vertical="center"/>
    </xf>
    <xf numFmtId="165" fontId="5" fillId="3" borderId="102" xfId="22" applyNumberFormat="1" applyFont="1" applyFill="1" applyBorder="1" applyAlignment="1">
      <alignment vertical="center"/>
    </xf>
    <xf numFmtId="221" fontId="27" fillId="0" borderId="0" xfId="0" applyNumberFormat="1" applyFont="1" applyAlignment="1">
      <alignment vertical="center"/>
    </xf>
    <xf numFmtId="222" fontId="5" fillId="0" borderId="0" xfId="0" applyNumberFormat="1" applyFont="1" applyAlignment="1">
      <alignment vertical="center"/>
    </xf>
    <xf numFmtId="167" fontId="5" fillId="0" borderId="0" xfId="1152" applyNumberFormat="1" applyFont="1" applyAlignment="1">
      <alignment vertical="center"/>
    </xf>
    <xf numFmtId="44" fontId="5" fillId="0" borderId="0" xfId="1152" applyNumberFormat="1" applyFont="1" applyAlignment="1">
      <alignment vertical="center"/>
    </xf>
    <xf numFmtId="223" fontId="5" fillId="0" borderId="0" xfId="3" applyNumberFormat="1" applyFont="1" applyAlignment="1">
      <alignment vertical="center"/>
    </xf>
    <xf numFmtId="1" fontId="5" fillId="0" borderId="0" xfId="30" applyNumberFormat="1" applyFont="1" applyFill="1" applyBorder="1" applyAlignment="1">
      <alignment vertical="center"/>
    </xf>
    <xf numFmtId="166" fontId="5" fillId="0" borderId="2" xfId="1" applyNumberFormat="1" applyFont="1" applyFill="1" applyBorder="1" applyAlignment="1">
      <alignment vertical="center"/>
    </xf>
    <xf numFmtId="214" fontId="5" fillId="0" borderId="0" xfId="2" applyNumberFormat="1" applyFont="1" applyFill="1" applyAlignment="1">
      <alignment vertical="center"/>
    </xf>
    <xf numFmtId="213" fontId="5" fillId="0" borderId="0" xfId="0" applyNumberFormat="1" applyFont="1" applyFill="1" applyAlignment="1">
      <alignment vertical="center"/>
    </xf>
    <xf numFmtId="5" fontId="5" fillId="0" borderId="102" xfId="30" applyNumberFormat="1" applyFont="1" applyFill="1" applyBorder="1" applyAlignment="1" applyProtection="1">
      <alignment horizontal="center" vertical="center"/>
    </xf>
    <xf numFmtId="0" fontId="5" fillId="0" borderId="102" xfId="30" applyFont="1" applyBorder="1" applyAlignment="1">
      <alignment horizontal="center" vertical="center"/>
    </xf>
    <xf numFmtId="166" fontId="5" fillId="2" borderId="102" xfId="1" applyNumberFormat="1" applyFont="1" applyFill="1" applyBorder="1" applyAlignment="1">
      <alignment horizontal="right" vertical="center"/>
    </xf>
    <xf numFmtId="166" fontId="5" fillId="2" borderId="102" xfId="23" applyNumberFormat="1" applyFont="1" applyFill="1" applyBorder="1" applyAlignment="1" applyProtection="1">
      <alignment horizontal="right" vertical="center"/>
    </xf>
    <xf numFmtId="165" fontId="5" fillId="2" borderId="102" xfId="2" applyNumberFormat="1" applyFont="1" applyFill="1" applyBorder="1" applyAlignment="1" applyProtection="1">
      <alignment horizontal="right" vertical="center"/>
    </xf>
    <xf numFmtId="166" fontId="5" fillId="2" borderId="102" xfId="1" applyNumberFormat="1" applyFont="1" applyFill="1" applyBorder="1" applyAlignment="1" applyProtection="1">
      <alignment horizontal="right" vertical="center"/>
    </xf>
    <xf numFmtId="167" fontId="5" fillId="2" borderId="102" xfId="24" applyNumberFormat="1" applyFont="1" applyFill="1" applyBorder="1" applyAlignment="1">
      <alignment horizontal="right" vertical="center"/>
    </xf>
    <xf numFmtId="167" fontId="5" fillId="109" borderId="102" xfId="24" applyNumberFormat="1" applyFont="1" applyFill="1" applyBorder="1" applyAlignment="1">
      <alignment horizontal="right" vertical="center"/>
    </xf>
    <xf numFmtId="166" fontId="5" fillId="2" borderId="102" xfId="23" applyNumberFormat="1" applyFont="1" applyFill="1" applyBorder="1" applyAlignment="1" applyProtection="1">
      <alignment horizontal="right" vertical="center"/>
      <protection locked="0"/>
    </xf>
    <xf numFmtId="166" fontId="5" fillId="0" borderId="102" xfId="23" applyNumberFormat="1" applyFont="1" applyFill="1" applyBorder="1" applyAlignment="1" applyProtection="1">
      <alignment horizontal="right" vertical="center"/>
    </xf>
    <xf numFmtId="165" fontId="5" fillId="2" borderId="102" xfId="22" applyNumberFormat="1" applyFont="1" applyFill="1" applyBorder="1" applyAlignment="1" applyProtection="1">
      <alignment horizontal="right" vertical="center"/>
    </xf>
    <xf numFmtId="165" fontId="5" fillId="2" borderId="102" xfId="22" applyNumberFormat="1" applyFont="1" applyFill="1" applyBorder="1" applyAlignment="1">
      <alignment vertical="center"/>
    </xf>
    <xf numFmtId="10" fontId="5" fillId="3" borderId="102" xfId="3" applyNumberFormat="1" applyFont="1" applyFill="1" applyBorder="1" applyAlignment="1">
      <alignment vertical="center"/>
    </xf>
    <xf numFmtId="165" fontId="5" fillId="0" borderId="102" xfId="22" applyNumberFormat="1" applyFont="1" applyFill="1" applyBorder="1" applyAlignment="1">
      <alignment vertical="center"/>
    </xf>
    <xf numFmtId="165" fontId="5" fillId="2" borderId="102" xfId="2" applyNumberFormat="1" applyFont="1" applyFill="1" applyBorder="1" applyAlignment="1">
      <alignment vertical="center"/>
    </xf>
    <xf numFmtId="10" fontId="5" fillId="2" borderId="102" xfId="3" applyNumberFormat="1" applyFont="1" applyFill="1" applyBorder="1" applyAlignment="1">
      <alignment vertical="center"/>
    </xf>
    <xf numFmtId="165" fontId="5" fillId="0" borderId="102" xfId="2" applyNumberFormat="1" applyFont="1" applyFill="1" applyBorder="1" applyAlignment="1">
      <alignment vertical="center"/>
    </xf>
    <xf numFmtId="167" fontId="5" fillId="2" borderId="102" xfId="24" applyNumberFormat="1" applyFont="1" applyFill="1" applyBorder="1" applyAlignment="1" applyProtection="1">
      <alignment horizontal="right" vertical="center"/>
    </xf>
    <xf numFmtId="166" fontId="5" fillId="0" borderId="102" xfId="1" applyNumberFormat="1" applyFont="1" applyFill="1" applyBorder="1" applyAlignment="1" applyProtection="1">
      <alignment horizontal="right" vertical="center"/>
    </xf>
    <xf numFmtId="165" fontId="5" fillId="3" borderId="102" xfId="2" applyNumberFormat="1" applyFont="1" applyFill="1" applyBorder="1" applyAlignment="1" applyProtection="1">
      <alignment horizontal="right" vertical="center"/>
    </xf>
    <xf numFmtId="165" fontId="5" fillId="0" borderId="102" xfId="22" applyNumberFormat="1" applyFont="1" applyFill="1" applyBorder="1" applyAlignment="1" applyProtection="1">
      <alignment horizontal="center" vertical="center"/>
    </xf>
    <xf numFmtId="0" fontId="5" fillId="0" borderId="102" xfId="30" applyFont="1" applyBorder="1" applyAlignment="1">
      <alignment vertical="center"/>
    </xf>
    <xf numFmtId="166" fontId="5" fillId="2" borderId="102" xfId="23" applyNumberFormat="1" applyFont="1" applyFill="1" applyBorder="1" applyAlignment="1">
      <alignment horizontal="right" vertical="center"/>
    </xf>
    <xf numFmtId="166" fontId="5" fillId="0" borderId="102" xfId="1" applyNumberFormat="1" applyFont="1" applyFill="1" applyBorder="1" applyAlignment="1">
      <alignment horizontal="right" vertical="center"/>
    </xf>
    <xf numFmtId="166" fontId="5" fillId="3" borderId="102" xfId="1" applyNumberFormat="1" applyFont="1" applyFill="1" applyBorder="1" applyAlignment="1">
      <alignment vertical="center"/>
    </xf>
    <xf numFmtId="166" fontId="5" fillId="0" borderId="102" xfId="1" applyNumberFormat="1" applyFont="1" applyFill="1" applyBorder="1" applyAlignment="1">
      <alignment horizontal="left" vertical="center"/>
    </xf>
    <xf numFmtId="0" fontId="5" fillId="0" borderId="102" xfId="0" applyFont="1" applyBorder="1" applyAlignment="1" applyProtection="1">
      <alignment horizontal="center" vertical="center"/>
    </xf>
    <xf numFmtId="164" fontId="5" fillId="3" borderId="102" xfId="4" applyNumberFormat="1" applyFont="1" applyFill="1" applyBorder="1" applyAlignment="1">
      <alignment horizontal="center" vertical="center"/>
    </xf>
    <xf numFmtId="15" fontId="5" fillId="3" borderId="102" xfId="4" applyNumberFormat="1" applyFont="1" applyFill="1" applyBorder="1" applyAlignment="1">
      <alignment horizontal="center" vertical="center"/>
    </xf>
    <xf numFmtId="15" fontId="5" fillId="0" borderId="102" xfId="4" applyNumberFormat="1" applyFont="1" applyBorder="1" applyAlignment="1">
      <alignment horizontal="center" vertical="center"/>
    </xf>
    <xf numFmtId="0" fontId="5" fillId="0" borderId="102" xfId="4" applyNumberFormat="1" applyFont="1" applyBorder="1" applyAlignment="1">
      <alignment horizontal="center" vertical="center"/>
    </xf>
    <xf numFmtId="166" fontId="5" fillId="0" borderId="102" xfId="6" applyNumberFormat="1" applyFont="1" applyBorder="1" applyAlignment="1" applyProtection="1">
      <alignment vertical="center"/>
      <protection locked="0"/>
    </xf>
    <xf numFmtId="10" fontId="5" fillId="2" borderId="102" xfId="4" applyNumberFormat="1" applyFont="1" applyFill="1" applyBorder="1" applyAlignment="1">
      <alignment horizontal="right" vertical="center"/>
    </xf>
    <xf numFmtId="166" fontId="5" fillId="0" borderId="102" xfId="6" applyNumberFormat="1" applyFont="1" applyBorder="1" applyAlignment="1">
      <alignment horizontal="right" vertical="center"/>
    </xf>
    <xf numFmtId="0" fontId="6" fillId="0" borderId="103" xfId="4" applyFont="1" applyBorder="1" applyAlignment="1">
      <alignment horizontal="center" vertical="center"/>
    </xf>
    <xf numFmtId="0" fontId="6" fillId="0" borderId="104" xfId="4" applyFont="1" applyBorder="1" applyAlignment="1">
      <alignment horizontal="center" vertical="center"/>
    </xf>
    <xf numFmtId="0" fontId="6" fillId="0" borderId="102" xfId="4" applyFont="1" applyBorder="1" applyAlignment="1">
      <alignment horizontal="center" vertical="center"/>
    </xf>
    <xf numFmtId="0" fontId="6" fillId="0" borderId="104" xfId="4" applyNumberFormat="1" applyFont="1" applyBorder="1" applyAlignment="1">
      <alignment horizontal="center" vertical="center"/>
    </xf>
    <xf numFmtId="0" fontId="6" fillId="0" borderId="105" xfId="4" applyFont="1" applyBorder="1" applyAlignment="1">
      <alignment horizontal="center" vertical="center"/>
    </xf>
    <xf numFmtId="17" fontId="5" fillId="0" borderId="103" xfId="4" quotePrefix="1" applyNumberFormat="1" applyFont="1" applyBorder="1" applyAlignment="1">
      <alignment horizontal="left" vertical="center"/>
    </xf>
    <xf numFmtId="17" fontId="5" fillId="0" borderId="104" xfId="4" quotePrefix="1" applyNumberFormat="1" applyFont="1" applyBorder="1" applyAlignment="1">
      <alignment horizontal="left" vertical="center"/>
    </xf>
    <xf numFmtId="166" fontId="5" fillId="0" borderId="105" xfId="4" applyNumberFormat="1" applyFont="1" applyFill="1" applyBorder="1" applyAlignment="1">
      <alignment vertical="center"/>
    </xf>
    <xf numFmtId="0" fontId="6" fillId="0" borderId="103" xfId="4" applyFont="1" applyBorder="1" applyAlignment="1">
      <alignment vertical="center"/>
    </xf>
    <xf numFmtId="0" fontId="5" fillId="0" borderId="103" xfId="4" applyNumberFormat="1" applyFont="1" applyFill="1" applyBorder="1" applyAlignment="1">
      <alignment horizontal="center" vertical="center"/>
    </xf>
    <xf numFmtId="0" fontId="5" fillId="0" borderId="103" xfId="4" applyNumberFormat="1" applyFont="1" applyBorder="1" applyAlignment="1">
      <alignment horizontal="center" vertical="center"/>
    </xf>
    <xf numFmtId="0" fontId="6" fillId="0" borderId="104" xfId="4" applyFont="1" applyBorder="1" applyAlignment="1">
      <alignment vertical="center"/>
    </xf>
    <xf numFmtId="165" fontId="6" fillId="0" borderId="105" xfId="5" applyNumberFormat="1" applyFont="1" applyBorder="1" applyAlignment="1">
      <alignment vertical="center"/>
    </xf>
    <xf numFmtId="0" fontId="6" fillId="0" borderId="104" xfId="4" applyNumberFormat="1" applyFont="1" applyFill="1" applyBorder="1" applyAlignment="1">
      <alignment vertical="center"/>
    </xf>
    <xf numFmtId="0" fontId="6" fillId="0" borderId="104" xfId="4" applyNumberFormat="1" applyFont="1" applyBorder="1" applyAlignment="1">
      <alignment vertical="center"/>
    </xf>
    <xf numFmtId="0" fontId="6" fillId="0" borderId="103" xfId="4" applyNumberFormat="1" applyFont="1" applyFill="1" applyBorder="1" applyAlignment="1">
      <alignment vertical="center"/>
    </xf>
    <xf numFmtId="0" fontId="6" fillId="0" borderId="103" xfId="4" applyNumberFormat="1" applyFont="1" applyBorder="1" applyAlignment="1">
      <alignment vertical="center"/>
    </xf>
    <xf numFmtId="37" fontId="6" fillId="0" borderId="105" xfId="4" applyNumberFormat="1" applyFont="1" applyBorder="1" applyAlignment="1">
      <alignment vertical="center"/>
    </xf>
    <xf numFmtId="0" fontId="6" fillId="0" borderId="103" xfId="4" applyNumberFormat="1" applyFont="1" applyBorder="1" applyAlignment="1">
      <alignment horizontal="center" vertical="center"/>
    </xf>
    <xf numFmtId="0" fontId="6" fillId="0" borderId="103" xfId="4" applyFont="1" applyBorder="1" applyAlignment="1">
      <alignment horizontal="left" vertical="center"/>
    </xf>
    <xf numFmtId="0" fontId="5" fillId="0" borderId="103" xfId="4" applyNumberFormat="1" applyFont="1" applyFill="1" applyBorder="1" applyAlignment="1">
      <alignment horizontal="centerContinuous" vertical="center"/>
    </xf>
    <xf numFmtId="0" fontId="5" fillId="0" borderId="103" xfId="4" applyNumberFormat="1" applyFont="1" applyBorder="1" applyAlignment="1">
      <alignment horizontal="centerContinuous" vertical="center"/>
    </xf>
    <xf numFmtId="0" fontId="41" fillId="0" borderId="103" xfId="4" applyNumberFormat="1" applyFont="1" applyBorder="1" applyAlignment="1">
      <alignment horizontal="centerContinuous" vertical="center"/>
    </xf>
    <xf numFmtId="17" fontId="5" fillId="0" borderId="103" xfId="4" applyNumberFormat="1" applyFont="1" applyBorder="1" applyAlignment="1">
      <alignment horizontal="left" vertical="center"/>
    </xf>
    <xf numFmtId="166" fontId="5" fillId="0" borderId="105" xfId="1" applyNumberFormat="1" applyFont="1" applyFill="1" applyBorder="1" applyAlignment="1">
      <alignment vertical="center"/>
    </xf>
    <xf numFmtId="0" fontId="5" fillId="0" borderId="104" xfId="4" applyNumberFormat="1" applyFont="1" applyFill="1" applyBorder="1" applyAlignment="1">
      <alignment horizontal="centerContinuous" vertical="center"/>
    </xf>
    <xf numFmtId="165" fontId="6" fillId="0" borderId="105" xfId="22" applyNumberFormat="1" applyFont="1" applyBorder="1" applyAlignment="1">
      <alignment vertical="center"/>
    </xf>
    <xf numFmtId="166" fontId="6" fillId="0" borderId="105" xfId="4" applyNumberFormat="1" applyFont="1" applyBorder="1" applyAlignment="1">
      <alignment vertical="center"/>
    </xf>
    <xf numFmtId="166" fontId="5" fillId="0" borderId="103" xfId="4" applyNumberFormat="1" applyFont="1" applyFill="1" applyBorder="1" applyAlignment="1">
      <alignment horizontal="center" vertical="center"/>
    </xf>
    <xf numFmtId="168" fontId="5" fillId="0" borderId="103" xfId="1016" applyNumberFormat="1" applyFont="1" applyFill="1" applyBorder="1" applyAlignment="1">
      <alignment horizontal="center" vertical="center"/>
    </xf>
    <xf numFmtId="166" fontId="5" fillId="0" borderId="103" xfId="4" applyNumberFormat="1" applyFont="1" applyBorder="1" applyAlignment="1">
      <alignment horizontal="centerContinuous" vertical="center"/>
    </xf>
    <xf numFmtId="168" fontId="5" fillId="0" borderId="103" xfId="1016" applyNumberFormat="1" applyFont="1" applyBorder="1" applyAlignment="1">
      <alignment horizontal="center" vertical="center"/>
    </xf>
    <xf numFmtId="166" fontId="5" fillId="0" borderId="104" xfId="4" applyNumberFormat="1" applyFont="1" applyFill="1" applyBorder="1" applyAlignment="1">
      <alignment horizontal="center" vertical="center"/>
    </xf>
    <xf numFmtId="168" fontId="5" fillId="0" borderId="104" xfId="1016" applyNumberFormat="1" applyFont="1" applyFill="1" applyBorder="1" applyAlignment="1">
      <alignment horizontal="center" vertical="center"/>
    </xf>
    <xf numFmtId="166" fontId="6" fillId="0" borderId="103" xfId="4" applyNumberFormat="1" applyFont="1" applyFill="1" applyBorder="1" applyAlignment="1">
      <alignment vertical="center"/>
    </xf>
    <xf numFmtId="168" fontId="5" fillId="0" borderId="103" xfId="4" applyNumberFormat="1" applyFont="1" applyFill="1" applyBorder="1" applyAlignment="1">
      <alignment horizontal="center" vertical="center"/>
    </xf>
    <xf numFmtId="166" fontId="5" fillId="0" borderId="104" xfId="4" applyNumberFormat="1" applyFont="1" applyFill="1" applyBorder="1" applyAlignment="1">
      <alignment vertical="center"/>
    </xf>
    <xf numFmtId="168" fontId="6" fillId="0" borderId="104" xfId="4" applyNumberFormat="1" applyFont="1" applyFill="1" applyBorder="1" applyAlignment="1">
      <alignment vertical="center"/>
    </xf>
    <xf numFmtId="166" fontId="5" fillId="0" borderId="103" xfId="4" applyNumberFormat="1" applyFont="1" applyFill="1" applyBorder="1" applyAlignment="1">
      <alignment vertical="center"/>
    </xf>
    <xf numFmtId="168" fontId="6" fillId="0" borderId="103" xfId="4" applyNumberFormat="1" applyFont="1" applyFill="1" applyBorder="1" applyAlignment="1">
      <alignment vertical="center"/>
    </xf>
    <xf numFmtId="166" fontId="6" fillId="0" borderId="104" xfId="4" applyNumberFormat="1" applyFont="1" applyBorder="1" applyAlignment="1">
      <alignment vertical="center"/>
    </xf>
    <xf numFmtId="0" fontId="6" fillId="0" borderId="103" xfId="4" applyNumberFormat="1" applyFont="1" applyFill="1" applyBorder="1" applyAlignment="1">
      <alignment horizontal="center" vertical="center"/>
    </xf>
    <xf numFmtId="0" fontId="41" fillId="0" borderId="103" xfId="4" applyNumberFormat="1" applyFont="1" applyFill="1" applyBorder="1" applyAlignment="1">
      <alignment horizontal="centerContinuous" vertical="center"/>
    </xf>
    <xf numFmtId="166" fontId="5" fillId="0" borderId="105" xfId="2398" applyNumberFormat="1" applyFont="1" applyFill="1" applyBorder="1" applyAlignment="1">
      <alignment vertical="center"/>
    </xf>
    <xf numFmtId="0" fontId="5" fillId="0" borderId="104" xfId="4" applyNumberFormat="1" applyFont="1" applyFill="1" applyBorder="1" applyAlignment="1">
      <alignment vertical="center"/>
    </xf>
    <xf numFmtId="0" fontId="5" fillId="0" borderId="104" xfId="4" applyNumberFormat="1" applyFont="1" applyBorder="1" applyAlignment="1">
      <alignment vertical="center"/>
    </xf>
    <xf numFmtId="0" fontId="5" fillId="0" borderId="103" xfId="4" applyNumberFormat="1" applyFont="1" applyFill="1" applyBorder="1" applyAlignment="1">
      <alignment vertical="center"/>
    </xf>
    <xf numFmtId="0" fontId="5" fillId="0" borderId="103" xfId="4" applyNumberFormat="1" applyFont="1" applyBorder="1" applyAlignment="1">
      <alignment vertical="center"/>
    </xf>
    <xf numFmtId="0" fontId="6" fillId="0" borderId="103" xfId="4" applyFont="1" applyBorder="1" applyAlignment="1">
      <alignment horizontal="right" vertical="center"/>
    </xf>
    <xf numFmtId="3" fontId="5" fillId="0" borderId="103" xfId="4" applyNumberFormat="1" applyFont="1" applyFill="1" applyBorder="1" applyAlignment="1">
      <alignment horizontal="centerContinuous" vertical="center"/>
    </xf>
    <xf numFmtId="3" fontId="5" fillId="0" borderId="103" xfId="4" applyNumberFormat="1" applyFont="1" applyBorder="1" applyAlignment="1">
      <alignment horizontal="centerContinuous" vertical="center"/>
    </xf>
    <xf numFmtId="17" fontId="6" fillId="0" borderId="104" xfId="4" applyNumberFormat="1" applyFont="1" applyBorder="1" applyAlignment="1">
      <alignment horizontal="left" vertical="center"/>
    </xf>
    <xf numFmtId="166" fontId="6" fillId="0" borderId="105" xfId="4" applyNumberFormat="1" applyFont="1" applyFill="1" applyBorder="1" applyAlignment="1">
      <alignment vertical="center"/>
    </xf>
    <xf numFmtId="3" fontId="6" fillId="0" borderId="104" xfId="4" applyNumberFormat="1" applyFont="1" applyBorder="1" applyAlignment="1">
      <alignment horizontal="centerContinuous" vertical="center"/>
    </xf>
    <xf numFmtId="3" fontId="5" fillId="0" borderId="103" xfId="4" applyNumberFormat="1" applyFont="1" applyBorder="1" applyAlignment="1">
      <alignment horizontal="center" vertical="center"/>
    </xf>
    <xf numFmtId="0" fontId="5" fillId="0" borderId="103" xfId="4" applyFont="1" applyBorder="1" applyAlignment="1">
      <alignment horizontal="center" vertical="center"/>
    </xf>
    <xf numFmtId="166" fontId="6" fillId="0" borderId="104" xfId="6" applyNumberFormat="1" applyFont="1" applyBorder="1" applyAlignment="1">
      <alignment vertical="center"/>
    </xf>
    <xf numFmtId="3" fontId="6" fillId="0" borderId="104" xfId="4" applyNumberFormat="1" applyFont="1" applyBorder="1" applyAlignment="1">
      <alignment vertical="center"/>
    </xf>
    <xf numFmtId="3" fontId="41" fillId="0" borderId="103" xfId="4" applyNumberFormat="1" applyFont="1" applyFill="1" applyBorder="1" applyAlignment="1">
      <alignment horizontal="centerContinuous" vertical="center"/>
    </xf>
    <xf numFmtId="3" fontId="41" fillId="0" borderId="103" xfId="4" applyNumberFormat="1" applyFont="1" applyBorder="1" applyAlignment="1">
      <alignment horizontal="centerContinuous" vertical="center"/>
    </xf>
    <xf numFmtId="3" fontId="5" fillId="0" borderId="104" xfId="4" applyNumberFormat="1" applyFont="1" applyFill="1" applyBorder="1" applyAlignment="1">
      <alignment horizontal="centerContinuous" vertical="center"/>
    </xf>
    <xf numFmtId="166" fontId="5" fillId="0" borderId="105" xfId="1016" applyNumberFormat="1" applyFont="1" applyFill="1" applyBorder="1" applyAlignment="1">
      <alignment horizontal="center" vertical="center"/>
    </xf>
    <xf numFmtId="3" fontId="5" fillId="0" borderId="103" xfId="4" applyNumberFormat="1" applyFont="1" applyFill="1" applyBorder="1" applyAlignment="1">
      <alignment horizontal="center" vertical="center"/>
    </xf>
    <xf numFmtId="3" fontId="5" fillId="0" borderId="104" xfId="4" applyNumberFormat="1" applyFont="1" applyFill="1" applyBorder="1" applyAlignment="1">
      <alignment vertical="center"/>
    </xf>
    <xf numFmtId="3" fontId="5" fillId="0" borderId="104" xfId="4" applyNumberFormat="1" applyFont="1" applyBorder="1" applyAlignment="1">
      <alignment vertical="center"/>
    </xf>
    <xf numFmtId="3" fontId="5" fillId="0" borderId="103" xfId="4" applyNumberFormat="1" applyFont="1" applyFill="1" applyBorder="1" applyAlignment="1">
      <alignment vertical="center"/>
    </xf>
    <xf numFmtId="3" fontId="5" fillId="0" borderId="103" xfId="4" applyNumberFormat="1" applyFont="1" applyBorder="1" applyAlignment="1">
      <alignment vertical="center"/>
    </xf>
    <xf numFmtId="37" fontId="6" fillId="0" borderId="104" xfId="4" applyNumberFormat="1" applyFont="1" applyBorder="1" applyAlignment="1">
      <alignment vertical="center"/>
    </xf>
    <xf numFmtId="0" fontId="6" fillId="0" borderId="103" xfId="4" quotePrefix="1" applyFont="1" applyBorder="1" applyAlignment="1">
      <alignment horizontal="center" vertical="center"/>
    </xf>
    <xf numFmtId="0" fontId="6" fillId="0" borderId="103" xfId="4" applyFont="1" applyBorder="1" applyAlignment="1">
      <alignment horizontal="centerContinuous" vertical="center"/>
    </xf>
    <xf numFmtId="166" fontId="6" fillId="0" borderId="103" xfId="6" applyNumberFormat="1" applyFont="1" applyFill="1" applyBorder="1" applyAlignment="1">
      <alignment horizontal="center" vertical="center"/>
    </xf>
    <xf numFmtId="166" fontId="6" fillId="0" borderId="103" xfId="6" applyNumberFormat="1" applyFont="1" applyBorder="1" applyAlignment="1">
      <alignment horizontal="center" vertical="center"/>
    </xf>
    <xf numFmtId="0" fontId="5" fillId="0" borderId="103" xfId="4" applyFont="1" applyBorder="1" applyAlignment="1">
      <alignment vertical="center"/>
    </xf>
    <xf numFmtId="166" fontId="6" fillId="0" borderId="104" xfId="6" applyNumberFormat="1" applyFont="1" applyFill="1" applyBorder="1" applyAlignment="1">
      <alignment horizontal="center" vertical="center"/>
    </xf>
    <xf numFmtId="166" fontId="6" fillId="0" borderId="104" xfId="6" applyNumberFormat="1" applyFont="1" applyBorder="1" applyAlignment="1">
      <alignment horizontal="center" vertical="center"/>
    </xf>
    <xf numFmtId="166" fontId="6" fillId="0" borderId="102" xfId="6" applyNumberFormat="1" applyFont="1" applyBorder="1" applyAlignment="1">
      <alignment horizontal="center" vertical="center"/>
    </xf>
    <xf numFmtId="0" fontId="5" fillId="0" borderId="103" xfId="4" applyFont="1" applyFill="1" applyBorder="1" applyAlignment="1">
      <alignment vertical="center"/>
    </xf>
    <xf numFmtId="170" fontId="5" fillId="0" borderId="103" xfId="4" applyNumberFormat="1" applyFont="1" applyBorder="1" applyAlignment="1">
      <alignment horizontal="center" vertical="center"/>
    </xf>
    <xf numFmtId="165" fontId="5" fillId="0" borderId="103" xfId="2" applyNumberFormat="1" applyFont="1" applyFill="1" applyBorder="1" applyAlignment="1">
      <alignment vertical="center"/>
    </xf>
    <xf numFmtId="165" fontId="5" fillId="0" borderId="103" xfId="2" applyNumberFormat="1" applyFont="1" applyBorder="1" applyAlignment="1">
      <alignment vertical="center"/>
    </xf>
    <xf numFmtId="166" fontId="5" fillId="0" borderId="103" xfId="1" applyNumberFormat="1" applyFont="1" applyFill="1" applyBorder="1" applyAlignment="1">
      <alignment vertical="center"/>
    </xf>
    <xf numFmtId="166" fontId="5" fillId="0" borderId="103" xfId="1" applyNumberFormat="1" applyFont="1" applyBorder="1" applyAlignment="1">
      <alignment vertical="center"/>
    </xf>
    <xf numFmtId="0" fontId="5" fillId="0" borderId="103" xfId="4" quotePrefix="1" applyFont="1" applyBorder="1" applyAlignment="1">
      <alignment horizontal="left" vertical="center"/>
    </xf>
    <xf numFmtId="165" fontId="6" fillId="0" borderId="106" xfId="2" applyNumberFormat="1" applyFont="1" applyFill="1" applyBorder="1" applyAlignment="1">
      <alignment vertical="center"/>
    </xf>
    <xf numFmtId="166" fontId="5" fillId="0" borderId="103" xfId="6" applyNumberFormat="1" applyFont="1" applyFill="1" applyBorder="1" applyAlignment="1">
      <alignment vertical="center"/>
    </xf>
    <xf numFmtId="166" fontId="5" fillId="0" borderId="103" xfId="6" applyNumberFormat="1" applyFont="1" applyBorder="1" applyAlignment="1">
      <alignment vertical="center"/>
    </xf>
    <xf numFmtId="165" fontId="27" fillId="0" borderId="103" xfId="2" applyNumberFormat="1" applyFont="1" applyFill="1" applyBorder="1" applyAlignment="1">
      <alignment vertical="center"/>
    </xf>
    <xf numFmtId="166" fontId="27" fillId="0" borderId="103" xfId="2403" applyNumberFormat="1" applyFont="1" applyFill="1" applyBorder="1" applyAlignment="1">
      <alignment vertical="center"/>
    </xf>
    <xf numFmtId="166" fontId="5" fillId="0" borderId="103" xfId="1016" applyNumberFormat="1" applyFont="1" applyFill="1" applyBorder="1" applyAlignment="1">
      <alignment vertical="center"/>
    </xf>
    <xf numFmtId="166" fontId="5" fillId="0" borderId="103" xfId="1016" applyNumberFormat="1" applyFont="1" applyBorder="1" applyAlignment="1">
      <alignment vertical="center"/>
    </xf>
    <xf numFmtId="166" fontId="5" fillId="0" borderId="104" xfId="6" applyNumberFormat="1" applyFont="1" applyBorder="1" applyAlignment="1">
      <alignment vertical="center"/>
    </xf>
    <xf numFmtId="166" fontId="5" fillId="0" borderId="105" xfId="6" applyNumberFormat="1" applyFont="1" applyFill="1" applyBorder="1" applyAlignment="1">
      <alignment vertical="center"/>
    </xf>
    <xf numFmtId="0" fontId="5" fillId="0" borderId="106" xfId="4" applyFont="1" applyBorder="1" applyAlignment="1">
      <alignment horizontal="center" vertical="center"/>
    </xf>
    <xf numFmtId="0" fontId="6" fillId="0" borderId="107" xfId="4" applyFont="1" applyBorder="1" applyAlignment="1">
      <alignment horizontal="left" vertical="center"/>
    </xf>
    <xf numFmtId="165" fontId="6" fillId="0" borderId="106" xfId="5" applyNumberFormat="1" applyFont="1" applyFill="1" applyBorder="1" applyAlignment="1">
      <alignment horizontal="center" vertical="center"/>
    </xf>
    <xf numFmtId="166" fontId="6" fillId="0" borderId="103" xfId="6" applyNumberFormat="1" applyFont="1" applyBorder="1" applyAlignment="1">
      <alignment horizontal="centerContinuous" vertical="center"/>
    </xf>
    <xf numFmtId="0" fontId="6" fillId="0" borderId="108" xfId="4" applyFont="1" applyBorder="1" applyAlignment="1">
      <alignment horizontal="center" vertical="center"/>
    </xf>
    <xf numFmtId="166" fontId="6" fillId="0" borderId="105" xfId="6" applyNumberFormat="1" applyFont="1" applyFill="1" applyBorder="1" applyAlignment="1">
      <alignment horizontal="center" vertical="center"/>
    </xf>
    <xf numFmtId="166" fontId="6" fillId="0" borderId="104" xfId="6" applyNumberFormat="1" applyFont="1" applyBorder="1" applyAlignment="1">
      <alignment horizontal="centerContinuous" vertical="center"/>
    </xf>
    <xf numFmtId="0" fontId="6" fillId="0" borderId="104" xfId="4" applyFont="1" applyBorder="1" applyAlignment="1">
      <alignment horizontal="centerContinuous" vertical="center"/>
    </xf>
    <xf numFmtId="166" fontId="5" fillId="0" borderId="105" xfId="6" applyNumberFormat="1" applyFont="1" applyBorder="1" applyAlignment="1">
      <alignment vertical="center"/>
    </xf>
    <xf numFmtId="168" fontId="5" fillId="0" borderId="103" xfId="6" applyNumberFormat="1" applyFont="1" applyFill="1" applyBorder="1" applyAlignment="1">
      <alignment horizontal="center" vertical="center"/>
    </xf>
    <xf numFmtId="166" fontId="5" fillId="0" borderId="103" xfId="4" applyNumberFormat="1" applyFont="1" applyFill="1" applyBorder="1" applyAlignment="1">
      <alignment horizontal="centerContinuous" vertical="center"/>
    </xf>
    <xf numFmtId="168" fontId="5" fillId="0" borderId="104" xfId="6" applyNumberFormat="1" applyFont="1" applyFill="1" applyBorder="1" applyAlignment="1">
      <alignment horizontal="center" vertical="center"/>
    </xf>
    <xf numFmtId="168" fontId="5" fillId="0" borderId="104" xfId="4" applyNumberFormat="1" applyFont="1" applyFill="1" applyBorder="1" applyAlignment="1">
      <alignment vertical="center"/>
    </xf>
    <xf numFmtId="168" fontId="5" fillId="0" borderId="103" xfId="4" applyNumberFormat="1" applyFont="1" applyFill="1" applyBorder="1" applyAlignment="1">
      <alignment vertical="center"/>
    </xf>
    <xf numFmtId="166" fontId="5" fillId="0" borderId="104" xfId="4" applyNumberFormat="1" applyFont="1" applyBorder="1" applyAlignment="1">
      <alignment vertical="center"/>
    </xf>
    <xf numFmtId="3" fontId="6" fillId="0" borderId="103" xfId="4" applyNumberFormat="1" applyFont="1" applyFill="1" applyBorder="1" applyAlignment="1">
      <alignment horizontal="right" vertical="center"/>
    </xf>
    <xf numFmtId="165" fontId="5" fillId="0" borderId="103" xfId="22" applyNumberFormat="1" applyFont="1" applyFill="1" applyBorder="1" applyAlignment="1">
      <alignment vertical="center"/>
    </xf>
    <xf numFmtId="3" fontId="6" fillId="0" borderId="104" xfId="4" applyNumberFormat="1" applyFont="1" applyFill="1" applyBorder="1" applyAlignment="1">
      <alignment vertical="center"/>
    </xf>
    <xf numFmtId="3" fontId="6" fillId="0" borderId="105" xfId="4" applyNumberFormat="1" applyFont="1" applyFill="1" applyBorder="1" applyAlignment="1">
      <alignment vertical="center"/>
    </xf>
    <xf numFmtId="3" fontId="6" fillId="0" borderId="103" xfId="4" applyNumberFormat="1" applyFont="1" applyBorder="1" applyAlignment="1">
      <alignment horizontal="right" vertical="center"/>
    </xf>
    <xf numFmtId="165" fontId="6" fillId="0" borderId="103" xfId="5" applyNumberFormat="1" applyFont="1" applyBorder="1" applyAlignment="1">
      <alignment vertical="center"/>
    </xf>
    <xf numFmtId="0" fontId="6" fillId="0" borderId="108" xfId="4" applyFont="1" applyBorder="1" applyAlignment="1">
      <alignment vertical="center"/>
    </xf>
    <xf numFmtId="165" fontId="6" fillId="0" borderId="104" xfId="5" applyNumberFormat="1" applyFont="1" applyBorder="1" applyAlignment="1">
      <alignment vertical="center"/>
    </xf>
    <xf numFmtId="3" fontId="6" fillId="0" borderId="103" xfId="4" applyNumberFormat="1" applyFont="1" applyFill="1" applyBorder="1" applyAlignment="1">
      <alignment vertical="center"/>
    </xf>
    <xf numFmtId="3" fontId="6" fillId="0" borderId="103" xfId="4" applyNumberFormat="1" applyFont="1" applyBorder="1" applyAlignment="1">
      <alignment vertical="center"/>
    </xf>
    <xf numFmtId="165" fontId="6" fillId="0" borderId="103" xfId="5" applyNumberFormat="1" applyFont="1" applyFill="1" applyBorder="1" applyAlignment="1">
      <alignment vertical="center"/>
    </xf>
    <xf numFmtId="165" fontId="6" fillId="0" borderId="104" xfId="5" applyNumberFormat="1" applyFont="1" applyFill="1" applyBorder="1" applyAlignment="1">
      <alignment vertical="center"/>
    </xf>
    <xf numFmtId="0" fontId="6" fillId="0" borderId="108" xfId="4" applyFont="1" applyFill="1" applyBorder="1" applyAlignment="1">
      <alignment horizontal="center" vertical="center"/>
    </xf>
    <xf numFmtId="0" fontId="6" fillId="0" borderId="104" xfId="4" applyFont="1" applyFill="1" applyBorder="1" applyAlignment="1">
      <alignment horizontal="center" vertical="center"/>
    </xf>
    <xf numFmtId="165" fontId="5" fillId="0" borderId="103" xfId="22" applyNumberFormat="1" applyFont="1" applyBorder="1" applyAlignment="1">
      <alignment horizontal="center" vertical="center"/>
    </xf>
    <xf numFmtId="165" fontId="5" fillId="0" borderId="103" xfId="2" applyNumberFormat="1" applyFont="1" applyFill="1" applyBorder="1" applyAlignment="1">
      <alignment horizontal="center" vertical="center"/>
    </xf>
    <xf numFmtId="10" fontId="5" fillId="0" borderId="103" xfId="3" applyNumberFormat="1" applyFont="1" applyFill="1" applyBorder="1" applyAlignment="1">
      <alignment horizontal="center" vertical="center"/>
    </xf>
    <xf numFmtId="165" fontId="5" fillId="0" borderId="103" xfId="5" applyNumberFormat="1" applyFont="1" applyBorder="1" applyAlignment="1">
      <alignment horizontal="right" vertical="center"/>
    </xf>
    <xf numFmtId="166" fontId="5" fillId="0" borderId="103" xfId="6" applyNumberFormat="1" applyFont="1" applyBorder="1" applyAlignment="1">
      <alignment horizontal="center" vertical="center"/>
    </xf>
    <xf numFmtId="10" fontId="5" fillId="0" borderId="104" xfId="3" applyNumberFormat="1" applyFont="1" applyFill="1" applyBorder="1" applyAlignment="1">
      <alignment horizontal="right" vertical="center"/>
    </xf>
    <xf numFmtId="17" fontId="5" fillId="0" borderId="108" xfId="4" applyNumberFormat="1" applyFont="1" applyFill="1" applyBorder="1" applyAlignment="1">
      <alignment horizontal="left" vertical="center"/>
    </xf>
    <xf numFmtId="166" fontId="5" fillId="0" borderId="104" xfId="6" applyNumberFormat="1" applyFont="1" applyFill="1" applyBorder="1" applyAlignment="1">
      <alignment horizontal="center" vertical="center"/>
    </xf>
    <xf numFmtId="166" fontId="6" fillId="0" borderId="103" xfId="4" applyNumberFormat="1" applyFont="1" applyBorder="1" applyAlignment="1">
      <alignment vertical="center"/>
    </xf>
    <xf numFmtId="0" fontId="6" fillId="0" borderId="103" xfId="4" applyFont="1" applyFill="1" applyBorder="1" applyAlignment="1">
      <alignment vertical="center"/>
    </xf>
    <xf numFmtId="0" fontId="5" fillId="0" borderId="103" xfId="4" applyFont="1" applyFill="1" applyBorder="1" applyAlignment="1">
      <alignment horizontal="center" vertical="center"/>
    </xf>
    <xf numFmtId="0" fontId="6" fillId="0" borderId="108" xfId="4" applyFont="1" applyFill="1" applyBorder="1" applyAlignment="1">
      <alignment vertical="center"/>
    </xf>
    <xf numFmtId="0" fontId="6" fillId="0" borderId="102" xfId="4" applyFont="1" applyFill="1" applyBorder="1" applyAlignment="1">
      <alignment vertical="center"/>
    </xf>
    <xf numFmtId="15" fontId="5" fillId="2" borderId="102" xfId="4" applyNumberFormat="1" applyFont="1" applyFill="1" applyBorder="1" applyAlignment="1">
      <alignment horizontal="center" vertical="center"/>
    </xf>
    <xf numFmtId="10" fontId="5" fillId="2" borderId="102" xfId="4" applyNumberFormat="1" applyFont="1" applyFill="1" applyBorder="1" applyAlignment="1" applyProtection="1">
      <alignment horizontal="right" vertical="center"/>
      <protection locked="0"/>
    </xf>
    <xf numFmtId="166" fontId="5" fillId="0" borderId="102" xfId="6" applyNumberFormat="1" applyFont="1" applyBorder="1" applyAlignment="1" applyProtection="1">
      <alignment horizontal="right" vertical="center"/>
      <protection locked="0"/>
    </xf>
    <xf numFmtId="165" fontId="6" fillId="0" borderId="105" xfId="5" applyNumberFormat="1" applyFont="1" applyFill="1" applyBorder="1" applyAlignment="1">
      <alignment vertical="center"/>
    </xf>
    <xf numFmtId="37" fontId="5" fillId="0" borderId="103" xfId="4" applyNumberFormat="1" applyFont="1" applyFill="1" applyBorder="1" applyAlignment="1">
      <alignment vertical="center"/>
    </xf>
    <xf numFmtId="37" fontId="5" fillId="0" borderId="103" xfId="4" applyNumberFormat="1" applyFont="1" applyBorder="1" applyAlignment="1">
      <alignment vertical="center"/>
    </xf>
    <xf numFmtId="0" fontId="6" fillId="0" borderId="103" xfId="4" quotePrefix="1" applyFont="1" applyBorder="1" applyAlignment="1">
      <alignment vertical="center"/>
    </xf>
    <xf numFmtId="166" fontId="5" fillId="0" borderId="103" xfId="23" applyNumberFormat="1" applyFont="1" applyBorder="1" applyAlignment="1">
      <alignment vertical="center"/>
    </xf>
    <xf numFmtId="0" fontId="5" fillId="0" borderId="103" xfId="0" applyFont="1" applyFill="1" applyBorder="1" applyAlignment="1">
      <alignment vertical="center"/>
    </xf>
    <xf numFmtId="0" fontId="5" fillId="0" borderId="103" xfId="0" applyFont="1" applyBorder="1" applyAlignment="1">
      <alignment vertical="center"/>
    </xf>
    <xf numFmtId="166" fontId="5" fillId="0" borderId="103" xfId="23" applyNumberFormat="1" applyFont="1" applyFill="1" applyBorder="1" applyAlignment="1">
      <alignment vertical="center"/>
    </xf>
    <xf numFmtId="171" fontId="5" fillId="0" borderId="103" xfId="4" applyNumberFormat="1" applyFont="1" applyBorder="1" applyAlignment="1">
      <alignment vertical="center"/>
    </xf>
    <xf numFmtId="170" fontId="5" fillId="0" borderId="103" xfId="4" applyNumberFormat="1" applyFont="1" applyBorder="1" applyAlignment="1">
      <alignment vertical="center"/>
    </xf>
    <xf numFmtId="0" fontId="6" fillId="0" borderId="107" xfId="4" applyFont="1" applyBorder="1" applyAlignment="1">
      <alignment vertical="center"/>
    </xf>
    <xf numFmtId="3" fontId="6" fillId="0" borderId="104" xfId="4" applyNumberFormat="1" applyFont="1" applyBorder="1" applyAlignment="1">
      <alignment horizontal="right" vertical="center"/>
    </xf>
    <xf numFmtId="165" fontId="5" fillId="0" borderId="103" xfId="22" applyNumberFormat="1" applyFont="1" applyFill="1" applyBorder="1" applyAlignment="1">
      <alignment horizontal="center" vertical="center"/>
    </xf>
    <xf numFmtId="165" fontId="6" fillId="0" borderId="103" xfId="22" applyNumberFormat="1" applyFont="1" applyFill="1" applyBorder="1" applyAlignment="1">
      <alignment vertical="center"/>
    </xf>
    <xf numFmtId="3" fontId="5" fillId="0" borderId="104" xfId="4" applyNumberFormat="1" applyFont="1" applyFill="1" applyBorder="1" applyAlignment="1">
      <alignment horizontal="center" vertical="center"/>
    </xf>
    <xf numFmtId="37" fontId="5" fillId="0" borderId="103" xfId="4" applyNumberFormat="1" applyFont="1" applyFill="1" applyBorder="1" applyAlignment="1">
      <alignment horizontal="center" vertical="center"/>
    </xf>
    <xf numFmtId="15" fontId="5" fillId="0" borderId="102" xfId="0" applyNumberFormat="1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166" fontId="5" fillId="3" borderId="102" xfId="2" applyNumberFormat="1" applyFont="1" applyFill="1" applyBorder="1" applyAlignment="1">
      <alignment vertical="center"/>
    </xf>
    <xf numFmtId="41" fontId="5" fillId="0" borderId="102" xfId="0" applyNumberFormat="1" applyFont="1" applyBorder="1" applyAlignment="1">
      <alignment vertical="center"/>
    </xf>
    <xf numFmtId="0" fontId="6" fillId="0" borderId="102" xfId="0" applyFont="1" applyBorder="1" applyAlignment="1">
      <alignment horizontal="center" vertical="center"/>
    </xf>
    <xf numFmtId="164" fontId="6" fillId="0" borderId="102" xfId="0" applyNumberFormat="1" applyFont="1" applyBorder="1" applyAlignment="1">
      <alignment horizontal="center" vertical="center"/>
    </xf>
    <xf numFmtId="14" fontId="6" fillId="0" borderId="102" xfId="0" applyNumberFormat="1" applyFont="1" applyBorder="1" applyAlignment="1">
      <alignment vertical="center"/>
    </xf>
    <xf numFmtId="14" fontId="6" fillId="0" borderId="102" xfId="0" applyNumberFormat="1" applyFont="1" applyBorder="1" applyAlignment="1">
      <alignment horizontal="center" vertical="center"/>
    </xf>
    <xf numFmtId="165" fontId="5" fillId="0" borderId="102" xfId="2" applyNumberFormat="1" applyFont="1" applyBorder="1" applyAlignment="1">
      <alignment vertical="center"/>
    </xf>
    <xf numFmtId="165" fontId="5" fillId="0" borderId="103" xfId="22" applyNumberFormat="1" applyFont="1" applyBorder="1" applyAlignment="1">
      <alignment vertical="center"/>
    </xf>
    <xf numFmtId="166" fontId="5" fillId="0" borderId="104" xfId="1" applyNumberFormat="1" applyFont="1" applyBorder="1" applyAlignment="1">
      <alignment horizontal="center" vertical="center"/>
    </xf>
    <xf numFmtId="165" fontId="6" fillId="0" borderId="103" xfId="2" applyNumberFormat="1" applyFont="1" applyBorder="1" applyAlignment="1">
      <alignment vertical="center"/>
    </xf>
    <xf numFmtId="166" fontId="5" fillId="0" borderId="103" xfId="1" applyNumberFormat="1" applyFont="1" applyBorder="1" applyAlignment="1">
      <alignment horizontal="center" vertical="center"/>
    </xf>
    <xf numFmtId="166" fontId="6" fillId="0" borderId="104" xfId="1" applyNumberFormat="1" applyFont="1" applyBorder="1" applyAlignment="1">
      <alignment vertical="center"/>
    </xf>
    <xf numFmtId="166" fontId="5" fillId="0" borderId="104" xfId="1" applyNumberFormat="1" applyFont="1" applyBorder="1" applyAlignment="1">
      <alignment vertical="center"/>
    </xf>
    <xf numFmtId="165" fontId="6" fillId="0" borderId="103" xfId="22" applyNumberFormat="1" applyFont="1" applyBorder="1" applyAlignment="1">
      <alignment vertical="center"/>
    </xf>
    <xf numFmtId="165" fontId="6" fillId="0" borderId="104" xfId="22" applyNumberFormat="1" applyFont="1" applyBorder="1" applyAlignment="1">
      <alignment vertical="center"/>
    </xf>
    <xf numFmtId="0" fontId="6" fillId="0" borderId="103" xfId="4" applyFont="1" applyFill="1" applyBorder="1" applyAlignment="1">
      <alignment horizontal="center" vertical="center"/>
    </xf>
    <xf numFmtId="165" fontId="5" fillId="0" borderId="103" xfId="5" applyNumberFormat="1" applyFont="1" applyFill="1" applyBorder="1" applyAlignment="1">
      <alignment horizontal="center" vertical="center"/>
    </xf>
    <xf numFmtId="0" fontId="5" fillId="0" borderId="104" xfId="4" applyFont="1" applyBorder="1" applyAlignment="1">
      <alignment vertical="center"/>
    </xf>
    <xf numFmtId="165" fontId="5" fillId="0" borderId="103" xfId="5" applyNumberFormat="1" applyFont="1" applyBorder="1" applyAlignment="1">
      <alignment horizontal="center" vertical="center"/>
    </xf>
    <xf numFmtId="0" fontId="5" fillId="0" borderId="102" xfId="0" applyNumberFormat="1" applyFont="1" applyBorder="1" applyAlignment="1">
      <alignment horizontal="center" vertical="center"/>
    </xf>
    <xf numFmtId="166" fontId="5" fillId="3" borderId="102" xfId="1" applyNumberFormat="1" applyFont="1" applyFill="1" applyBorder="1" applyAlignment="1" applyProtection="1">
      <alignment vertical="center"/>
      <protection locked="0"/>
    </xf>
    <xf numFmtId="10" fontId="5" fillId="2" borderId="102" xfId="0" applyNumberFormat="1" applyFont="1" applyFill="1" applyBorder="1" applyAlignment="1" applyProtection="1">
      <alignment horizontal="right" vertical="center"/>
    </xf>
    <xf numFmtId="166" fontId="5" fillId="0" borderId="102" xfId="1" applyNumberFormat="1" applyFont="1" applyFill="1" applyBorder="1" applyAlignment="1" applyProtection="1">
      <alignment vertical="center"/>
      <protection locked="0"/>
    </xf>
    <xf numFmtId="166" fontId="5" fillId="2" borderId="102" xfId="1" applyNumberFormat="1" applyFont="1" applyFill="1" applyBorder="1" applyAlignment="1">
      <alignment vertical="center"/>
    </xf>
    <xf numFmtId="0" fontId="6" fillId="0" borderId="103" xfId="0" applyFont="1" applyBorder="1" applyAlignment="1">
      <alignment horizontal="center" vertical="center"/>
    </xf>
    <xf numFmtId="49" fontId="6" fillId="0" borderId="109" xfId="0" applyNumberFormat="1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38" fontId="6" fillId="0" borderId="103" xfId="1" applyNumberFormat="1" applyFont="1" applyBorder="1" applyAlignment="1">
      <alignment vertical="center"/>
    </xf>
    <xf numFmtId="38" fontId="5" fillId="0" borderId="111" xfId="1" applyNumberFormat="1" applyFont="1" applyBorder="1" applyAlignment="1">
      <alignment horizontal="center" vertical="center"/>
    </xf>
    <xf numFmtId="166" fontId="5" fillId="0" borderId="104" xfId="1" applyNumberFormat="1" applyFont="1" applyFill="1" applyBorder="1" applyAlignment="1">
      <alignment vertical="center"/>
    </xf>
    <xf numFmtId="38" fontId="5" fillId="0" borderId="76" xfId="1" applyNumberFormat="1" applyFont="1" applyBorder="1" applyAlignment="1">
      <alignment horizontal="center" vertical="center"/>
    </xf>
    <xf numFmtId="173" fontId="5" fillId="0" borderId="103" xfId="1" applyNumberFormat="1" applyFont="1" applyFill="1" applyBorder="1" applyAlignment="1">
      <alignment vertical="center"/>
    </xf>
    <xf numFmtId="0" fontId="5" fillId="0" borderId="76" xfId="0" applyFont="1" applyBorder="1" applyAlignment="1">
      <alignment vertical="center"/>
    </xf>
    <xf numFmtId="166" fontId="5" fillId="0" borderId="102" xfId="1" applyNumberFormat="1" applyFont="1" applyFill="1" applyBorder="1" applyAlignment="1">
      <alignment vertical="center"/>
    </xf>
    <xf numFmtId="166" fontId="5" fillId="0" borderId="102" xfId="1" applyNumberFormat="1" applyFont="1" applyBorder="1" applyAlignment="1">
      <alignment horizontal="left" vertical="center"/>
    </xf>
    <xf numFmtId="37" fontId="5" fillId="0" borderId="10" xfId="0" applyNumberFormat="1" applyFont="1" applyBorder="1" applyAlignment="1">
      <alignment vertical="center"/>
    </xf>
    <xf numFmtId="37" fontId="6" fillId="0" borderId="103" xfId="12" applyNumberFormat="1" applyFont="1" applyFill="1" applyBorder="1" applyAlignment="1">
      <alignment horizontal="center" vertical="center"/>
    </xf>
    <xf numFmtId="37" fontId="6" fillId="0" borderId="10" xfId="0" applyNumberFormat="1" applyFont="1" applyBorder="1" applyAlignment="1">
      <alignment horizontal="center" vertical="center"/>
    </xf>
    <xf numFmtId="37" fontId="8" fillId="0" borderId="103" xfId="12" applyNumberFormat="1" applyFont="1" applyFill="1" applyBorder="1" applyAlignment="1">
      <alignment horizontal="left" vertical="center"/>
    </xf>
    <xf numFmtId="37" fontId="5" fillId="0" borderId="103" xfId="12" applyNumberFormat="1" applyFont="1" applyFill="1" applyBorder="1" applyAlignment="1">
      <alignment horizontal="center" vertical="center"/>
    </xf>
    <xf numFmtId="166" fontId="5" fillId="0" borderId="103" xfId="1" applyNumberFormat="1" applyFont="1" applyFill="1" applyBorder="1" applyAlignment="1">
      <alignment horizontal="right" vertical="center"/>
    </xf>
    <xf numFmtId="0" fontId="5" fillId="0" borderId="111" xfId="0" applyNumberFormat="1" applyFont="1" applyFill="1" applyBorder="1" applyAlignment="1">
      <alignment horizontal="center" vertical="center"/>
    </xf>
    <xf numFmtId="37" fontId="5" fillId="0" borderId="103" xfId="0" applyNumberFormat="1" applyFont="1" applyBorder="1" applyAlignment="1">
      <alignment vertical="center"/>
    </xf>
    <xf numFmtId="166" fontId="5" fillId="0" borderId="102" xfId="1" applyNumberFormat="1" applyFont="1" applyFill="1" applyBorder="1"/>
    <xf numFmtId="166" fontId="5" fillId="0" borderId="102" xfId="1" applyNumberFormat="1" applyFont="1" applyFill="1" applyBorder="1" applyAlignment="1"/>
    <xf numFmtId="166" fontId="5" fillId="0" borderId="102" xfId="1" applyNumberFormat="1" applyFont="1" applyFill="1" applyBorder="1" applyAlignment="1">
      <alignment vertical="top"/>
    </xf>
    <xf numFmtId="37" fontId="5" fillId="0" borderId="10" xfId="0" applyNumberFormat="1" applyFont="1" applyFill="1" applyBorder="1" applyAlignment="1">
      <alignment horizontal="left" vertical="center"/>
    </xf>
    <xf numFmtId="166" fontId="5" fillId="0" borderId="102" xfId="6" applyNumberFormat="1" applyFont="1" applyFill="1" applyBorder="1" applyAlignment="1" applyProtection="1">
      <alignment vertical="center"/>
      <protection locked="0"/>
    </xf>
    <xf numFmtId="0" fontId="13" fillId="0" borderId="102" xfId="4" applyFont="1" applyBorder="1" applyAlignment="1">
      <alignment vertical="center"/>
    </xf>
    <xf numFmtId="0" fontId="6" fillId="0" borderId="102" xfId="4" applyFont="1" applyBorder="1" applyAlignment="1">
      <alignment vertical="center"/>
    </xf>
    <xf numFmtId="0" fontId="5" fillId="0" borderId="102" xfId="4" applyFont="1" applyBorder="1" applyAlignment="1">
      <alignment vertical="center"/>
    </xf>
    <xf numFmtId="0" fontId="5" fillId="0" borderId="103" xfId="4" applyFont="1" applyBorder="1" applyAlignment="1">
      <alignment horizontal="left" vertical="center"/>
    </xf>
    <xf numFmtId="44" fontId="5" fillId="0" borderId="103" xfId="2" applyFont="1" applyBorder="1" applyAlignment="1">
      <alignment horizontal="center" vertical="center"/>
    </xf>
    <xf numFmtId="166" fontId="6" fillId="0" borderId="103" xfId="6" applyNumberFormat="1" applyFont="1" applyBorder="1" applyAlignment="1">
      <alignment vertical="center"/>
    </xf>
    <xf numFmtId="0" fontId="5" fillId="0" borderId="104" xfId="4" applyFont="1" applyBorder="1" applyAlignment="1">
      <alignment horizontal="center" vertical="center"/>
    </xf>
    <xf numFmtId="0" fontId="5" fillId="0" borderId="104" xfId="4" applyFont="1" applyFill="1" applyBorder="1" applyAlignment="1">
      <alignment horizontal="center" vertical="center"/>
    </xf>
    <xf numFmtId="166" fontId="5" fillId="0" borderId="104" xfId="6" applyNumberFormat="1" applyFont="1" applyBorder="1" applyAlignment="1">
      <alignment horizontal="center" vertical="center"/>
    </xf>
    <xf numFmtId="0" fontId="6" fillId="0" borderId="105" xfId="4" applyFont="1" applyFill="1" applyBorder="1" applyAlignment="1">
      <alignment vertical="center"/>
    </xf>
    <xf numFmtId="0" fontId="6" fillId="0" borderId="104" xfId="4" applyFont="1" applyFill="1" applyBorder="1" applyAlignment="1">
      <alignment vertical="center"/>
    </xf>
    <xf numFmtId="0" fontId="6" fillId="0" borderId="103" xfId="4" quotePrefix="1" applyFont="1" applyBorder="1" applyAlignment="1">
      <alignment horizontal="centerContinuous" vertical="center"/>
    </xf>
    <xf numFmtId="166" fontId="6" fillId="0" borderId="103" xfId="6" quotePrefix="1" applyNumberFormat="1" applyFont="1" applyBorder="1" applyAlignment="1">
      <alignment horizontal="center" vertical="center"/>
    </xf>
    <xf numFmtId="49" fontId="6" fillId="0" borderId="103" xfId="6" applyNumberFormat="1" applyFont="1" applyBorder="1" applyAlignment="1">
      <alignment horizontal="center" vertical="center"/>
    </xf>
    <xf numFmtId="166" fontId="6" fillId="0" borderId="102" xfId="6" applyNumberFormat="1" applyFont="1" applyBorder="1" applyAlignment="1">
      <alignment horizontal="centerContinuous" vertical="center"/>
    </xf>
    <xf numFmtId="49" fontId="6" fillId="0" borderId="102" xfId="6" applyNumberFormat="1" applyFont="1" applyBorder="1" applyAlignment="1">
      <alignment horizontal="center" vertical="center"/>
    </xf>
    <xf numFmtId="166" fontId="27" fillId="0" borderId="103" xfId="1" applyNumberFormat="1" applyFont="1" applyFill="1" applyBorder="1" applyAlignment="1">
      <alignment vertical="center"/>
    </xf>
    <xf numFmtId="166" fontId="27" fillId="0" borderId="103" xfId="1" applyNumberFormat="1" applyFont="1" applyBorder="1" applyAlignment="1">
      <alignment vertical="center"/>
    </xf>
    <xf numFmtId="0" fontId="27" fillId="0" borderId="103" xfId="4" applyFont="1" applyFill="1" applyBorder="1" applyAlignment="1">
      <alignment vertical="center"/>
    </xf>
    <xf numFmtId="0" fontId="27" fillId="0" borderId="103" xfId="4" applyFont="1" applyBorder="1" applyAlignment="1">
      <alignment vertical="center"/>
    </xf>
    <xf numFmtId="166" fontId="27" fillId="0" borderId="103" xfId="6" applyNumberFormat="1" applyFont="1" applyFill="1" applyBorder="1" applyAlignment="1">
      <alignment vertical="center"/>
    </xf>
    <xf numFmtId="166" fontId="27" fillId="0" borderId="103" xfId="6" applyNumberFormat="1" applyFont="1" applyBorder="1" applyAlignment="1">
      <alignment vertical="center"/>
    </xf>
    <xf numFmtId="165" fontId="27" fillId="0" borderId="103" xfId="2" applyNumberFormat="1" applyFont="1" applyBorder="1" applyAlignment="1">
      <alignment vertical="center"/>
    </xf>
    <xf numFmtId="166" fontId="27" fillId="0" borderId="103" xfId="1016" applyNumberFormat="1" applyFont="1" applyFill="1" applyBorder="1" applyAlignment="1">
      <alignment vertical="center"/>
    </xf>
    <xf numFmtId="166" fontId="27" fillId="0" borderId="103" xfId="1016" applyNumberFormat="1" applyFont="1" applyBorder="1" applyAlignment="1">
      <alignment vertical="center"/>
    </xf>
    <xf numFmtId="166" fontId="5" fillId="0" borderId="106" xfId="6" applyNumberFormat="1" applyFont="1" applyBorder="1" applyAlignment="1">
      <alignment vertical="center"/>
    </xf>
    <xf numFmtId="0" fontId="6" fillId="0" borderId="103" xfId="11" applyFont="1" applyFill="1" applyBorder="1" applyAlignment="1">
      <alignment horizontal="center" vertical="center"/>
    </xf>
    <xf numFmtId="0" fontId="6" fillId="0" borderId="105" xfId="11" applyFont="1" applyBorder="1" applyAlignment="1">
      <alignment horizontal="center" vertical="center"/>
    </xf>
    <xf numFmtId="0" fontId="6" fillId="0" borderId="104" xfId="11" applyFont="1" applyBorder="1" applyAlignment="1">
      <alignment horizontal="center" vertical="center"/>
    </xf>
    <xf numFmtId="0" fontId="6" fillId="0" borderId="108" xfId="11" applyFont="1" applyBorder="1" applyAlignment="1">
      <alignment horizontal="center" vertical="center"/>
    </xf>
    <xf numFmtId="0" fontId="5" fillId="0" borderId="106" xfId="11" applyFont="1" applyBorder="1" applyAlignment="1">
      <alignment horizontal="center" vertical="center"/>
    </xf>
    <xf numFmtId="10" fontId="5" fillId="0" borderId="107" xfId="11" applyNumberFormat="1" applyFont="1" applyBorder="1" applyAlignment="1">
      <alignment horizontal="center" vertical="center"/>
    </xf>
    <xf numFmtId="0" fontId="6" fillId="0" borderId="106" xfId="11" applyFont="1" applyFill="1" applyBorder="1" applyAlignment="1">
      <alignment horizontal="left" vertical="center"/>
    </xf>
    <xf numFmtId="10" fontId="6" fillId="3" borderId="107" xfId="11" applyNumberFormat="1" applyFont="1" applyFill="1" applyBorder="1" applyAlignment="1">
      <alignment horizontal="center" vertical="center"/>
    </xf>
    <xf numFmtId="15" fontId="5" fillId="0" borderId="103" xfId="4" quotePrefix="1" applyNumberFormat="1" applyFont="1" applyBorder="1" applyAlignment="1">
      <alignment horizontal="left" vertical="center"/>
    </xf>
    <xf numFmtId="0" fontId="6" fillId="0" borderId="102" xfId="15" applyFont="1" applyBorder="1" applyAlignment="1">
      <alignment horizontal="centerContinuous" vertical="center" wrapText="1"/>
    </xf>
    <xf numFmtId="0" fontId="6" fillId="0" borderId="104" xfId="15" applyFont="1" applyBorder="1" applyAlignment="1">
      <alignment horizontal="center" vertical="center" wrapText="1"/>
    </xf>
    <xf numFmtId="0" fontId="5" fillId="0" borderId="103" xfId="15" applyFont="1" applyBorder="1" applyAlignment="1">
      <alignment horizontal="center" vertical="center"/>
    </xf>
    <xf numFmtId="0" fontId="5" fillId="3" borderId="103" xfId="15" applyFont="1" applyFill="1" applyBorder="1" applyAlignment="1" applyProtection="1">
      <alignment horizontal="center" vertical="center"/>
      <protection locked="0"/>
    </xf>
    <xf numFmtId="0" fontId="5" fillId="0" borderId="104" xfId="15" applyFont="1" applyFill="1" applyBorder="1" applyAlignment="1">
      <alignment horizontal="center" vertical="center"/>
    </xf>
    <xf numFmtId="0" fontId="5" fillId="0" borderId="102" xfId="15" applyFont="1" applyBorder="1" applyAlignment="1">
      <alignment vertical="center"/>
    </xf>
    <xf numFmtId="0" fontId="5" fillId="0" borderId="104" xfId="15" applyFont="1" applyFill="1" applyBorder="1" applyAlignment="1" applyProtection="1">
      <alignment horizontal="center" vertical="center"/>
      <protection locked="0"/>
    </xf>
    <xf numFmtId="0" fontId="6" fillId="0" borderId="103" xfId="625" applyFont="1" applyFill="1" applyBorder="1" applyAlignment="1">
      <alignment horizontal="center" vertical="center"/>
    </xf>
    <xf numFmtId="0" fontId="6" fillId="0" borderId="102" xfId="4" applyFont="1" applyFill="1" applyBorder="1" applyAlignment="1">
      <alignment horizontal="center" vertical="center"/>
    </xf>
    <xf numFmtId="0" fontId="6" fillId="0" borderId="104" xfId="4" applyFont="1" applyFill="1" applyBorder="1" applyAlignment="1">
      <alignment horizontal="center" vertical="center" wrapText="1"/>
    </xf>
    <xf numFmtId="165" fontId="27" fillId="0" borderId="103" xfId="2" quotePrefix="1" applyNumberFormat="1" applyFont="1" applyFill="1" applyBorder="1" applyAlignment="1">
      <alignment horizontal="left" vertical="center"/>
    </xf>
    <xf numFmtId="165" fontId="6" fillId="0" borderId="103" xfId="22" applyNumberFormat="1" applyFont="1" applyFill="1" applyBorder="1" applyAlignment="1">
      <alignment horizontal="center" vertical="center"/>
    </xf>
    <xf numFmtId="0" fontId="29" fillId="0" borderId="103" xfId="625" applyFont="1" applyFill="1" applyBorder="1" applyAlignment="1">
      <alignment horizontal="center" vertical="center"/>
    </xf>
    <xf numFmtId="0" fontId="29" fillId="0" borderId="104" xfId="4" applyFont="1" applyFill="1" applyBorder="1" applyAlignment="1">
      <alignment horizontal="center" vertical="center"/>
    </xf>
    <xf numFmtId="0" fontId="29" fillId="0" borderId="102" xfId="4" applyFont="1" applyFill="1" applyBorder="1" applyAlignment="1">
      <alignment horizontal="center" vertical="center"/>
    </xf>
    <xf numFmtId="0" fontId="29" fillId="0" borderId="104" xfId="4" applyFont="1" applyFill="1" applyBorder="1" applyAlignment="1">
      <alignment horizontal="center" vertical="center" wrapText="1"/>
    </xf>
    <xf numFmtId="0" fontId="29" fillId="0" borderId="103" xfId="4" applyFont="1" applyFill="1" applyBorder="1" applyAlignment="1">
      <alignment vertical="center"/>
    </xf>
    <xf numFmtId="0" fontId="29" fillId="0" borderId="103" xfId="4" applyFont="1" applyFill="1" applyBorder="1" applyAlignment="1">
      <alignment horizontal="center" vertical="center"/>
    </xf>
    <xf numFmtId="0" fontId="27" fillId="0" borderId="103" xfId="4" applyFont="1" applyFill="1" applyBorder="1" applyAlignment="1">
      <alignment horizontal="center" vertical="center"/>
    </xf>
    <xf numFmtId="10" fontId="27" fillId="3" borderId="102" xfId="4" applyNumberFormat="1" applyFont="1" applyFill="1" applyBorder="1" applyAlignment="1">
      <alignment horizontal="center" vertical="center"/>
    </xf>
    <xf numFmtId="10" fontId="27" fillId="3" borderId="104" xfId="4" applyNumberFormat="1" applyFont="1" applyFill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7" fillId="0" borderId="103" xfId="0" applyFont="1" applyBorder="1" applyAlignment="1">
      <alignment vertical="center"/>
    </xf>
    <xf numFmtId="43" fontId="5" fillId="0" borderId="103" xfId="6" applyFont="1" applyBorder="1" applyAlignment="1">
      <alignment vertical="center"/>
    </xf>
    <xf numFmtId="43" fontId="5" fillId="0" borderId="104" xfId="1016" applyFont="1" applyBorder="1" applyAlignment="1">
      <alignment horizontal="center" vertical="center"/>
    </xf>
    <xf numFmtId="43" fontId="5" fillId="0" borderId="104" xfId="6" applyFont="1" applyBorder="1" applyAlignment="1">
      <alignment horizontal="center" vertical="center"/>
    </xf>
    <xf numFmtId="41" fontId="6" fillId="0" borderId="103" xfId="4" applyNumberFormat="1" applyFont="1" applyFill="1" applyBorder="1" applyAlignment="1">
      <alignment horizontal="center" vertical="center"/>
    </xf>
    <xf numFmtId="165" fontId="6" fillId="0" borderId="103" xfId="2" applyNumberFormat="1" applyFont="1" applyFill="1" applyBorder="1" applyAlignment="1">
      <alignment vertical="center"/>
    </xf>
    <xf numFmtId="41" fontId="6" fillId="0" borderId="104" xfId="4" applyNumberFormat="1" applyFont="1" applyFill="1" applyBorder="1" applyAlignment="1">
      <alignment vertical="center"/>
    </xf>
    <xf numFmtId="17" fontId="6" fillId="0" borderId="103" xfId="4" applyNumberFormat="1" applyFont="1" applyBorder="1" applyAlignment="1">
      <alignment horizontal="left" vertical="center"/>
    </xf>
    <xf numFmtId="3" fontId="6" fillId="0" borderId="103" xfId="4" quotePrefix="1" applyNumberFormat="1" applyFont="1" applyBorder="1" applyAlignment="1">
      <alignment horizontal="centerContinuous" vertical="center"/>
    </xf>
    <xf numFmtId="165" fontId="5" fillId="0" borderId="103" xfId="2" applyNumberFormat="1" applyFont="1" applyBorder="1" applyAlignment="1">
      <alignment horizontal="center" vertical="center"/>
    </xf>
    <xf numFmtId="3" fontId="5" fillId="0" borderId="103" xfId="4" applyNumberFormat="1" applyFont="1" applyFill="1" applyBorder="1" applyAlignment="1">
      <alignment horizontal="center" vertical="center" wrapText="1"/>
    </xf>
    <xf numFmtId="165" fontId="5" fillId="3" borderId="102" xfId="5" applyNumberFormat="1" applyFont="1" applyFill="1" applyBorder="1" applyAlignment="1" applyProtection="1">
      <alignment horizontal="center" vertical="center"/>
      <protection locked="0"/>
    </xf>
    <xf numFmtId="166" fontId="5" fillId="2" borderId="102" xfId="1" applyNumberFormat="1" applyFont="1" applyFill="1" applyBorder="1" applyAlignment="1" applyProtection="1">
      <alignment vertical="center"/>
      <protection locked="0"/>
    </xf>
    <xf numFmtId="10" fontId="5" fillId="3" borderId="102" xfId="7" applyNumberFormat="1" applyFont="1" applyFill="1" applyBorder="1" applyAlignment="1">
      <alignment vertical="center"/>
    </xf>
    <xf numFmtId="10" fontId="5" fillId="0" borderId="102" xfId="7" applyNumberFormat="1" applyFont="1" applyFill="1" applyBorder="1" applyAlignment="1">
      <alignment vertical="center"/>
    </xf>
    <xf numFmtId="167" fontId="5" fillId="2" borderId="102" xfId="7" applyNumberFormat="1" applyFont="1" applyFill="1" applyBorder="1" applyAlignment="1">
      <alignment horizontal="right" vertical="center"/>
    </xf>
    <xf numFmtId="166" fontId="6" fillId="0" borderId="102" xfId="6" applyNumberFormat="1" applyFont="1" applyBorder="1" applyAlignment="1">
      <alignment vertical="center"/>
    </xf>
    <xf numFmtId="166" fontId="5" fillId="0" borderId="104" xfId="1016" applyNumberFormat="1" applyFont="1" applyBorder="1" applyAlignment="1">
      <alignment vertical="center"/>
    </xf>
    <xf numFmtId="166" fontId="5" fillId="0" borderId="104" xfId="4" applyNumberFormat="1" applyFont="1" applyBorder="1" applyAlignment="1">
      <alignment horizontal="center" vertical="center"/>
    </xf>
    <xf numFmtId="166" fontId="5" fillId="0" borderId="103" xfId="4" applyNumberFormat="1" applyFont="1" applyBorder="1" applyAlignment="1">
      <alignment horizontal="center" vertical="center"/>
    </xf>
    <xf numFmtId="165" fontId="5" fillId="0" borderId="104" xfId="5" applyNumberFormat="1" applyFont="1" applyBorder="1" applyAlignment="1">
      <alignment horizontal="center" vertical="center"/>
    </xf>
    <xf numFmtId="0" fontId="6" fillId="0" borderId="102" xfId="4" applyFont="1" applyBorder="1" applyAlignment="1">
      <alignment horizontal="centerContinuous" vertical="center"/>
    </xf>
    <xf numFmtId="166" fontId="6" fillId="0" borderId="104" xfId="4" applyNumberFormat="1" applyFont="1" applyBorder="1" applyAlignment="1">
      <alignment horizontal="center" vertical="center"/>
    </xf>
    <xf numFmtId="0" fontId="6" fillId="0" borderId="103" xfId="0" applyFont="1" applyBorder="1" applyAlignment="1">
      <alignment horizontal="left" vertical="center"/>
    </xf>
    <xf numFmtId="0" fontId="6" fillId="0" borderId="105" xfId="0" applyFont="1" applyBorder="1" applyAlignment="1">
      <alignment horizontal="center" vertical="center"/>
    </xf>
    <xf numFmtId="166" fontId="5" fillId="0" borderId="103" xfId="0" applyNumberFormat="1" applyFont="1" applyBorder="1" applyAlignment="1">
      <alignment horizontal="center" vertical="center"/>
    </xf>
    <xf numFmtId="168" fontId="5" fillId="0" borderId="103" xfId="1" applyNumberFormat="1" applyFont="1" applyBorder="1" applyAlignment="1">
      <alignment horizontal="center" vertical="center"/>
    </xf>
    <xf numFmtId="166" fontId="5" fillId="0" borderId="103" xfId="0" applyNumberFormat="1" applyFont="1" applyBorder="1" applyAlignment="1">
      <alignment horizontal="centerContinuous" vertical="center"/>
    </xf>
    <xf numFmtId="166" fontId="5" fillId="0" borderId="104" xfId="0" applyNumberFormat="1" applyFont="1" applyFill="1" applyBorder="1" applyAlignment="1">
      <alignment horizontal="center" vertical="center"/>
    </xf>
    <xf numFmtId="168" fontId="5" fillId="0" borderId="104" xfId="1" applyNumberFormat="1" applyFont="1" applyFill="1" applyBorder="1" applyAlignment="1">
      <alignment horizontal="center" vertical="center"/>
    </xf>
    <xf numFmtId="17" fontId="6" fillId="0" borderId="103" xfId="0" applyNumberFormat="1" applyFont="1" applyBorder="1" applyAlignment="1">
      <alignment horizontal="left" vertical="center"/>
    </xf>
    <xf numFmtId="166" fontId="6" fillId="0" borderId="103" xfId="0" applyNumberFormat="1" applyFont="1" applyFill="1" applyBorder="1" applyAlignment="1">
      <alignment horizontal="centerContinuous" vertical="center"/>
    </xf>
    <xf numFmtId="168" fontId="6" fillId="0" borderId="103" xfId="1" applyNumberFormat="1" applyFont="1" applyFill="1" applyBorder="1" applyAlignment="1">
      <alignment horizontal="centerContinuous" vertical="center"/>
    </xf>
    <xf numFmtId="0" fontId="6" fillId="0" borderId="103" xfId="0" applyFont="1" applyBorder="1" applyAlignment="1">
      <alignment vertical="center"/>
    </xf>
    <xf numFmtId="168" fontId="5" fillId="0" borderId="103" xfId="0" applyNumberFormat="1" applyFont="1" applyBorder="1" applyAlignment="1">
      <alignment horizontal="center" vertical="center"/>
    </xf>
    <xf numFmtId="0" fontId="6" fillId="0" borderId="104" xfId="0" applyFont="1" applyBorder="1" applyAlignment="1">
      <alignment vertical="center"/>
    </xf>
    <xf numFmtId="166" fontId="6" fillId="0" borderId="105" xfId="0" applyNumberFormat="1" applyFont="1" applyBorder="1" applyAlignment="1">
      <alignment vertical="center"/>
    </xf>
    <xf numFmtId="166" fontId="5" fillId="0" borderId="104" xfId="0" applyNumberFormat="1" applyFont="1" applyBorder="1" applyAlignment="1">
      <alignment vertical="center"/>
    </xf>
    <xf numFmtId="168" fontId="5" fillId="0" borderId="104" xfId="0" applyNumberFormat="1" applyFont="1" applyBorder="1" applyAlignment="1">
      <alignment vertical="center"/>
    </xf>
    <xf numFmtId="166" fontId="5" fillId="0" borderId="103" xfId="0" applyNumberFormat="1" applyFont="1" applyBorder="1" applyAlignment="1">
      <alignment vertical="center"/>
    </xf>
    <xf numFmtId="168" fontId="5" fillId="0" borderId="103" xfId="0" applyNumberFormat="1" applyFont="1" applyBorder="1" applyAlignment="1">
      <alignment vertical="center"/>
    </xf>
    <xf numFmtId="166" fontId="5" fillId="0" borderId="103" xfId="0" applyNumberFormat="1" applyFont="1" applyFill="1" applyBorder="1" applyAlignment="1">
      <alignment horizontal="center" vertical="center"/>
    </xf>
    <xf numFmtId="166" fontId="6" fillId="0" borderId="104" xfId="0" applyNumberFormat="1" applyFont="1" applyBorder="1" applyAlignment="1">
      <alignment vertical="center"/>
    </xf>
    <xf numFmtId="168" fontId="6" fillId="0" borderId="104" xfId="0" applyNumberFormat="1" applyFont="1" applyBorder="1" applyAlignment="1">
      <alignment vertical="center"/>
    </xf>
    <xf numFmtId="166" fontId="5" fillId="3" borderId="102" xfId="6" applyNumberFormat="1" applyFont="1" applyFill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181" fontId="6" fillId="0" borderId="10" xfId="19" quotePrefix="1" applyNumberFormat="1" applyFont="1" applyFill="1" applyBorder="1" applyAlignment="1">
      <alignment horizontal="center" vertical="center"/>
    </xf>
    <xf numFmtId="43" fontId="5" fillId="0" borderId="103" xfId="1016" applyFont="1" applyBorder="1" applyAlignment="1">
      <alignment vertical="center"/>
    </xf>
    <xf numFmtId="43" fontId="5" fillId="0" borderId="111" xfId="1016" applyFont="1" applyBorder="1" applyAlignment="1">
      <alignment vertical="center"/>
    </xf>
    <xf numFmtId="43" fontId="5" fillId="0" borderId="103" xfId="1016" applyFont="1" applyFill="1" applyBorder="1" applyAlignment="1">
      <alignment horizontal="left" vertical="center"/>
    </xf>
    <xf numFmtId="165" fontId="5" fillId="0" borderId="111" xfId="2" applyNumberFormat="1" applyFont="1" applyBorder="1" applyAlignment="1">
      <alignment vertical="center"/>
    </xf>
    <xf numFmtId="166" fontId="5" fillId="0" borderId="108" xfId="1" applyNumberFormat="1" applyFont="1" applyBorder="1" applyAlignment="1">
      <alignment vertical="center"/>
    </xf>
    <xf numFmtId="166" fontId="5" fillId="0" borderId="112" xfId="1" applyNumberFormat="1" applyFont="1" applyBorder="1" applyAlignment="1">
      <alignment vertical="center"/>
    </xf>
    <xf numFmtId="166" fontId="5" fillId="0" borderId="112" xfId="1" applyNumberFormat="1" applyFont="1" applyFill="1" applyBorder="1" applyAlignment="1">
      <alignment vertical="center"/>
    </xf>
    <xf numFmtId="166" fontId="5" fillId="0" borderId="111" xfId="1" applyNumberFormat="1" applyFont="1" applyFill="1" applyBorder="1" applyAlignment="1">
      <alignment vertical="center"/>
    </xf>
    <xf numFmtId="0" fontId="6" fillId="0" borderId="103" xfId="1016" applyNumberFormat="1" applyFont="1" applyFill="1" applyBorder="1" applyAlignment="1">
      <alignment horizontal="left" vertical="center"/>
    </xf>
    <xf numFmtId="166" fontId="6" fillId="0" borderId="104" xfId="1" applyNumberFormat="1" applyFont="1" applyFill="1" applyBorder="1" applyAlignment="1">
      <alignment vertical="center"/>
    </xf>
    <xf numFmtId="166" fontId="6" fillId="0" borderId="105" xfId="1" applyNumberFormat="1" applyFont="1" applyFill="1" applyBorder="1" applyAlignment="1">
      <alignment vertical="center"/>
    </xf>
    <xf numFmtId="166" fontId="6" fillId="0" borderId="110" xfId="1" applyNumberFormat="1" applyFont="1" applyFill="1" applyBorder="1" applyAlignment="1">
      <alignment vertical="center"/>
    </xf>
    <xf numFmtId="49" fontId="5" fillId="0" borderId="10" xfId="1016" applyNumberFormat="1" applyFont="1" applyBorder="1" applyAlignment="1">
      <alignment horizontal="center" vertical="center"/>
    </xf>
    <xf numFmtId="166" fontId="5" fillId="0" borderId="10" xfId="1016" applyNumberFormat="1" applyFont="1" applyFill="1" applyBorder="1" applyAlignment="1">
      <alignment vertical="center"/>
    </xf>
    <xf numFmtId="166" fontId="5" fillId="0" borderId="10" xfId="1" applyNumberFormat="1" applyFont="1" applyFill="1" applyBorder="1" applyAlignment="1">
      <alignment vertical="center"/>
    </xf>
    <xf numFmtId="166" fontId="5" fillId="0" borderId="111" xfId="1" applyNumberFormat="1" applyFont="1" applyBorder="1" applyAlignment="1">
      <alignment vertical="center"/>
    </xf>
    <xf numFmtId="49" fontId="5" fillId="0" borderId="103" xfId="1016" applyNumberFormat="1" applyFont="1" applyBorder="1" applyAlignment="1">
      <alignment horizontal="center" vertical="center"/>
    </xf>
    <xf numFmtId="166" fontId="5" fillId="0" borderId="108" xfId="1" applyNumberFormat="1" applyFont="1" applyFill="1" applyBorder="1" applyAlignment="1">
      <alignment vertical="center"/>
    </xf>
    <xf numFmtId="166" fontId="6" fillId="0" borderId="103" xfId="1" applyNumberFormat="1" applyFont="1" applyFill="1" applyBorder="1" applyAlignment="1">
      <alignment vertical="center"/>
    </xf>
    <xf numFmtId="166" fontId="6" fillId="0" borderId="111" xfId="1" applyNumberFormat="1" applyFont="1" applyFill="1" applyBorder="1" applyAlignment="1">
      <alignment vertical="center"/>
    </xf>
    <xf numFmtId="166" fontId="5" fillId="0" borderId="111" xfId="1016" applyNumberFormat="1" applyFont="1" applyFill="1" applyBorder="1" applyAlignment="1">
      <alignment vertical="center"/>
    </xf>
    <xf numFmtId="43" fontId="5" fillId="0" borderId="103" xfId="1016" applyFont="1" applyFill="1" applyBorder="1" applyAlignment="1">
      <alignment horizontal="center" vertical="center"/>
    </xf>
    <xf numFmtId="166" fontId="6" fillId="0" borderId="108" xfId="1" applyNumberFormat="1" applyFont="1" applyFill="1" applyBorder="1" applyAlignment="1">
      <alignment vertical="center"/>
    </xf>
    <xf numFmtId="166" fontId="6" fillId="0" borderId="112" xfId="1" applyNumberFormat="1" applyFont="1" applyFill="1" applyBorder="1" applyAlignment="1">
      <alignment vertical="center"/>
    </xf>
    <xf numFmtId="166" fontId="6" fillId="0" borderId="103" xfId="1016" applyNumberFormat="1" applyFont="1" applyFill="1" applyBorder="1" applyAlignment="1">
      <alignment vertical="center"/>
    </xf>
    <xf numFmtId="166" fontId="6" fillId="0" borderId="111" xfId="1016" applyNumberFormat="1" applyFont="1" applyFill="1" applyBorder="1" applyAlignment="1">
      <alignment vertical="center"/>
    </xf>
    <xf numFmtId="43" fontId="6" fillId="0" borderId="103" xfId="1016" applyFont="1" applyBorder="1" applyAlignment="1">
      <alignment vertical="center"/>
    </xf>
    <xf numFmtId="0" fontId="5" fillId="0" borderId="102" xfId="0" applyFont="1" applyBorder="1" applyAlignment="1">
      <alignment horizontal="center" vertical="center" wrapText="1"/>
    </xf>
    <xf numFmtId="165" fontId="5" fillId="3" borderId="102" xfId="2" applyNumberFormat="1" applyFont="1" applyFill="1" applyBorder="1" applyAlignment="1" applyProtection="1">
      <alignment vertical="center"/>
      <protection locked="0"/>
    </xf>
    <xf numFmtId="10" fontId="5" fillId="0" borderId="102" xfId="3" applyNumberFormat="1" applyFont="1" applyFill="1" applyBorder="1" applyAlignment="1">
      <alignment horizontal="right" vertical="center"/>
    </xf>
    <xf numFmtId="10" fontId="5" fillId="0" borderId="102" xfId="3" applyNumberFormat="1" applyFont="1" applyBorder="1" applyAlignment="1">
      <alignment horizontal="right" vertical="center"/>
    </xf>
    <xf numFmtId="0" fontId="5" fillId="0" borderId="102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vertical="center"/>
    </xf>
    <xf numFmtId="10" fontId="5" fillId="0" borderId="10" xfId="3" applyNumberFormat="1" applyFont="1" applyBorder="1" applyAlignment="1">
      <alignment horizontal="right" vertical="center"/>
    </xf>
    <xf numFmtId="0" fontId="5" fillId="3" borderId="102" xfId="3" applyNumberFormat="1" applyFont="1" applyFill="1" applyBorder="1" applyAlignment="1">
      <alignment horizontal="right" vertical="center"/>
    </xf>
    <xf numFmtId="167" fontId="5" fillId="0" borderId="102" xfId="3" applyNumberFormat="1" applyFont="1" applyBorder="1" applyAlignment="1">
      <alignment horizontal="right" vertical="center"/>
    </xf>
    <xf numFmtId="167" fontId="5" fillId="2" borderId="102" xfId="3" applyNumberFormat="1" applyFont="1" applyFill="1" applyBorder="1" applyAlignment="1">
      <alignment horizontal="right" vertical="center"/>
    </xf>
    <xf numFmtId="167" fontId="5" fillId="0" borderId="102" xfId="3" applyNumberFormat="1" applyFont="1" applyFill="1" applyBorder="1" applyAlignment="1">
      <alignment horizontal="right" vertical="center"/>
    </xf>
    <xf numFmtId="9" fontId="5" fillId="2" borderId="102" xfId="3" applyFont="1" applyFill="1" applyBorder="1" applyAlignment="1">
      <alignment horizontal="right" vertical="center"/>
    </xf>
    <xf numFmtId="10" fontId="5" fillId="2" borderId="102" xfId="3" applyNumberFormat="1" applyFont="1" applyFill="1" applyBorder="1" applyAlignment="1">
      <alignment horizontal="right" vertical="center"/>
    </xf>
    <xf numFmtId="167" fontId="5" fillId="2" borderId="102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center"/>
    </xf>
    <xf numFmtId="167" fontId="5" fillId="0" borderId="10" xfId="0" applyNumberFormat="1" applyFont="1" applyFill="1" applyBorder="1" applyAlignment="1">
      <alignment horizontal="right" vertical="center"/>
    </xf>
    <xf numFmtId="5" fontId="6" fillId="0" borderId="111" xfId="0" applyNumberFormat="1" applyFont="1" applyBorder="1" applyAlignment="1">
      <alignment horizontal="center" vertical="center"/>
    </xf>
    <xf numFmtId="165" fontId="5" fillId="0" borderId="111" xfId="2" applyNumberFormat="1" applyFont="1" applyFill="1" applyBorder="1" applyAlignment="1">
      <alignment vertical="center"/>
    </xf>
    <xf numFmtId="43" fontId="5" fillId="0" borderId="111" xfId="1" applyNumberFormat="1" applyFont="1" applyFill="1" applyBorder="1" applyAlignment="1">
      <alignment vertical="center"/>
    </xf>
    <xf numFmtId="166" fontId="27" fillId="0" borderId="112" xfId="1" applyNumberFormat="1" applyFont="1" applyFill="1" applyBorder="1" applyAlignment="1">
      <alignment vertical="center"/>
    </xf>
    <xf numFmtId="166" fontId="27" fillId="0" borderId="111" xfId="1" applyNumberFormat="1" applyFont="1" applyFill="1" applyBorder="1" applyAlignment="1">
      <alignment vertical="center"/>
    </xf>
    <xf numFmtId="165" fontId="29" fillId="0" borderId="111" xfId="2" applyNumberFormat="1" applyFont="1" applyBorder="1" applyAlignment="1">
      <alignment vertical="center"/>
    </xf>
    <xf numFmtId="0" fontId="29" fillId="0" borderId="103" xfId="0" applyFont="1" applyBorder="1" applyAlignment="1">
      <alignment horizontal="center" vertical="center"/>
    </xf>
    <xf numFmtId="0" fontId="29" fillId="0" borderId="111" xfId="0" applyFont="1" applyBorder="1" applyAlignment="1">
      <alignment vertical="center"/>
    </xf>
    <xf numFmtId="10" fontId="5" fillId="0" borderId="104" xfId="0" applyNumberFormat="1" applyFont="1" applyFill="1" applyBorder="1" applyAlignment="1">
      <alignment vertical="center"/>
    </xf>
    <xf numFmtId="10" fontId="27" fillId="0" borderId="103" xfId="0" applyNumberFormat="1" applyFont="1" applyFill="1" applyBorder="1" applyAlignment="1">
      <alignment vertical="center"/>
    </xf>
    <xf numFmtId="6" fontId="27" fillId="0" borderId="103" xfId="0" applyNumberFormat="1" applyFont="1" applyBorder="1" applyAlignment="1">
      <alignment vertical="center"/>
    </xf>
    <xf numFmtId="10" fontId="27" fillId="0" borderId="104" xfId="3" applyNumberFormat="1" applyFont="1" applyBorder="1" applyAlignment="1">
      <alignment vertical="center"/>
    </xf>
    <xf numFmtId="10" fontId="27" fillId="0" borderId="103" xfId="3" applyNumberFormat="1" applyFont="1" applyBorder="1" applyAlignment="1">
      <alignment vertical="center"/>
    </xf>
    <xf numFmtId="0" fontId="27" fillId="0" borderId="102" xfId="0" applyFont="1" applyBorder="1" applyAlignment="1">
      <alignment vertical="center"/>
    </xf>
    <xf numFmtId="0" fontId="5" fillId="0" borderId="102" xfId="4" applyNumberFormat="1" applyFont="1" applyFill="1" applyBorder="1" applyAlignment="1">
      <alignment horizontal="left" vertical="center"/>
    </xf>
    <xf numFmtId="1" fontId="5" fillId="0" borderId="102" xfId="4" applyNumberFormat="1" applyFont="1" applyFill="1" applyBorder="1" applyAlignment="1">
      <alignment horizontal="center" vertical="center"/>
    </xf>
    <xf numFmtId="166" fontId="27" fillId="0" borderId="102" xfId="1" applyNumberFormat="1" applyFont="1" applyFill="1" applyBorder="1" applyAlignment="1">
      <alignment horizontal="right" vertical="center"/>
    </xf>
    <xf numFmtId="166" fontId="27" fillId="3" borderId="102" xfId="1" applyNumberFormat="1" applyFont="1" applyFill="1" applyBorder="1" applyAlignment="1">
      <alignment vertical="center"/>
    </xf>
    <xf numFmtId="166" fontId="27" fillId="0" borderId="102" xfId="1" applyNumberFormat="1" applyFont="1" applyFill="1" applyBorder="1" applyAlignment="1">
      <alignment vertical="center"/>
    </xf>
    <xf numFmtId="166" fontId="27" fillId="0" borderId="102" xfId="1" applyNumberFormat="1" applyFont="1" applyBorder="1" applyAlignment="1">
      <alignment horizontal="center" vertical="center"/>
    </xf>
    <xf numFmtId="209" fontId="5" fillId="0" borderId="102" xfId="0" applyNumberFormat="1" applyFont="1" applyFill="1" applyBorder="1" applyAlignment="1">
      <alignment horizontal="right" vertical="center"/>
    </xf>
    <xf numFmtId="0" fontId="5" fillId="0" borderId="102" xfId="4" applyFont="1" applyBorder="1" applyAlignment="1">
      <alignment horizontal="left" vertical="center"/>
    </xf>
    <xf numFmtId="1" fontId="5" fillId="0" borderId="102" xfId="625" applyNumberFormat="1" applyFont="1" applyFill="1" applyBorder="1" applyAlignment="1">
      <alignment horizontal="center" vertical="center"/>
    </xf>
    <xf numFmtId="10" fontId="27" fillId="0" borderId="102" xfId="0" applyNumberFormat="1" applyFont="1" applyFill="1" applyBorder="1" applyAlignment="1">
      <alignment vertical="center"/>
    </xf>
    <xf numFmtId="166" fontId="5" fillId="0" borderId="102" xfId="1" quotePrefix="1" applyNumberFormat="1" applyFont="1" applyBorder="1" applyAlignment="1">
      <alignment horizontal="center" vertical="center"/>
    </xf>
    <xf numFmtId="166" fontId="27" fillId="2" borderId="102" xfId="1" applyNumberFormat="1" applyFont="1" applyFill="1" applyBorder="1" applyAlignment="1">
      <alignment vertical="center"/>
    </xf>
    <xf numFmtId="5" fontId="5" fillId="0" borderId="102" xfId="1152" applyNumberFormat="1" applyFont="1" applyFill="1" applyBorder="1" applyAlignment="1" applyProtection="1">
      <alignment horizontal="center" vertical="center"/>
    </xf>
    <xf numFmtId="0" fontId="5" fillId="0" borderId="102" xfId="1152" applyFont="1" applyBorder="1" applyAlignment="1">
      <alignment horizontal="center" vertical="center"/>
    </xf>
    <xf numFmtId="166" fontId="5" fillId="2" borderId="102" xfId="1011" applyNumberFormat="1" applyFont="1" applyFill="1" applyBorder="1" applyAlignment="1" applyProtection="1">
      <alignment horizontal="right" vertical="center"/>
    </xf>
    <xf numFmtId="167" fontId="5" fillId="3" borderId="102" xfId="1198" applyNumberFormat="1" applyFont="1" applyFill="1" applyBorder="1" applyAlignment="1">
      <alignment horizontal="right" vertical="center"/>
    </xf>
    <xf numFmtId="166" fontId="5" fillId="2" borderId="102" xfId="1011" applyNumberFormat="1" applyFont="1" applyFill="1" applyBorder="1" applyAlignment="1" applyProtection="1">
      <alignment horizontal="right" vertical="center"/>
      <protection locked="0"/>
    </xf>
    <xf numFmtId="165" fontId="5" fillId="2" borderId="102" xfId="2" applyNumberFormat="1" applyFont="1" applyFill="1" applyBorder="1" applyAlignment="1" applyProtection="1">
      <alignment horizontal="center" vertical="center"/>
    </xf>
    <xf numFmtId="166" fontId="5" fillId="0" borderId="102" xfId="1011" applyNumberFormat="1" applyFont="1" applyFill="1" applyBorder="1" applyAlignment="1" applyProtection="1">
      <alignment horizontal="right" vertical="center"/>
    </xf>
    <xf numFmtId="166" fontId="5" fillId="0" borderId="102" xfId="1" applyNumberFormat="1" applyFont="1" applyBorder="1" applyAlignment="1">
      <alignment vertical="center"/>
    </xf>
    <xf numFmtId="17" fontId="5" fillId="0" borderId="104" xfId="4" applyNumberFormat="1" applyFont="1" applyBorder="1" applyAlignment="1">
      <alignment horizontal="left" vertical="center"/>
    </xf>
    <xf numFmtId="9" fontId="5" fillId="3" borderId="102" xfId="3" applyNumberFormat="1" applyFont="1" applyFill="1" applyBorder="1" applyAlignment="1">
      <alignment horizontal="right" vertical="center"/>
    </xf>
    <xf numFmtId="0" fontId="13" fillId="0" borderId="103" xfId="4" applyFont="1" applyBorder="1" applyAlignment="1">
      <alignment vertical="center"/>
    </xf>
    <xf numFmtId="166" fontId="6" fillId="0" borderId="103" xfId="4" applyNumberFormat="1" applyFont="1" applyBorder="1" applyAlignment="1">
      <alignment horizontal="center" vertical="center"/>
    </xf>
    <xf numFmtId="0" fontId="13" fillId="0" borderId="104" xfId="4" applyFont="1" applyBorder="1" applyAlignment="1">
      <alignment vertical="center"/>
    </xf>
    <xf numFmtId="165" fontId="5" fillId="3" borderId="103" xfId="22" applyNumberFormat="1" applyFont="1" applyFill="1" applyBorder="1" applyAlignment="1">
      <alignment vertical="center"/>
    </xf>
    <xf numFmtId="166" fontId="5" fillId="3" borderId="104" xfId="23" applyNumberFormat="1" applyFont="1" applyFill="1" applyBorder="1" applyAlignment="1">
      <alignment vertical="center"/>
    </xf>
    <xf numFmtId="166" fontId="5" fillId="0" borderId="104" xfId="23" applyNumberFormat="1" applyFont="1" applyBorder="1" applyAlignment="1">
      <alignment vertical="center"/>
    </xf>
    <xf numFmtId="166" fontId="5" fillId="0" borderId="105" xfId="23" applyNumberFormat="1" applyFont="1" applyBorder="1" applyAlignment="1">
      <alignment vertical="center"/>
    </xf>
    <xf numFmtId="165" fontId="5" fillId="3" borderId="103" xfId="2" applyNumberFormat="1" applyFont="1" applyFill="1" applyBorder="1" applyAlignment="1">
      <alignment vertical="center"/>
    </xf>
    <xf numFmtId="166" fontId="5" fillId="3" borderId="103" xfId="1" applyNumberFormat="1" applyFont="1" applyFill="1" applyBorder="1" applyAlignment="1">
      <alignment vertical="center"/>
    </xf>
    <xf numFmtId="166" fontId="5" fillId="3" borderId="104" xfId="1" applyNumberFormat="1" applyFont="1" applyFill="1" applyBorder="1" applyAlignment="1">
      <alignment vertical="center"/>
    </xf>
    <xf numFmtId="166" fontId="5" fillId="0" borderId="105" xfId="1" applyNumberFormat="1" applyFont="1" applyBorder="1" applyAlignment="1">
      <alignment vertical="center"/>
    </xf>
    <xf numFmtId="165" fontId="5" fillId="0" borderId="104" xfId="2" applyNumberFormat="1" applyFont="1" applyBorder="1" applyAlignment="1">
      <alignment vertical="center"/>
    </xf>
    <xf numFmtId="10" fontId="5" fillId="0" borderId="103" xfId="24" applyNumberFormat="1" applyFont="1" applyBorder="1" applyAlignment="1">
      <alignment horizontal="center" vertical="center" wrapText="1"/>
    </xf>
    <xf numFmtId="0" fontId="5" fillId="0" borderId="108" xfId="4" applyFont="1" applyBorder="1" applyAlignment="1">
      <alignment vertical="center"/>
    </xf>
    <xf numFmtId="0" fontId="5" fillId="0" borderId="105" xfId="4" applyFont="1" applyBorder="1" applyAlignment="1">
      <alignment vertical="center"/>
    </xf>
    <xf numFmtId="165" fontId="5" fillId="0" borderId="111" xfId="22" applyNumberFormat="1" applyFont="1" applyBorder="1" applyAlignment="1">
      <alignment vertical="center"/>
    </xf>
    <xf numFmtId="166" fontId="5" fillId="3" borderId="103" xfId="23" applyNumberFormat="1" applyFont="1" applyFill="1" applyBorder="1" applyAlignment="1">
      <alignment vertical="center"/>
    </xf>
    <xf numFmtId="166" fontId="5" fillId="0" borderId="111" xfId="23" applyNumberFormat="1" applyFont="1" applyBorder="1" applyAlignment="1">
      <alignment vertical="center"/>
    </xf>
    <xf numFmtId="166" fontId="5" fillId="0" borderId="113" xfId="23" applyNumberFormat="1" applyFont="1" applyBorder="1" applyAlignment="1">
      <alignment vertical="center"/>
    </xf>
    <xf numFmtId="0" fontId="6" fillId="0" borderId="92" xfId="4" applyFont="1" applyBorder="1" applyAlignment="1">
      <alignment vertical="center"/>
    </xf>
    <xf numFmtId="0" fontId="6" fillId="0" borderId="92" xfId="4" applyFont="1" applyBorder="1" applyAlignment="1">
      <alignment horizontal="right" vertical="center"/>
    </xf>
    <xf numFmtId="166" fontId="5" fillId="0" borderId="103" xfId="4" applyNumberFormat="1" applyFont="1" applyBorder="1" applyAlignment="1">
      <alignment vertical="center"/>
    </xf>
    <xf numFmtId="0" fontId="6" fillId="0" borderId="111" xfId="4" applyFont="1" applyBorder="1" applyAlignment="1">
      <alignment horizontal="center" vertical="center"/>
    </xf>
    <xf numFmtId="166" fontId="5" fillId="3" borderId="113" xfId="1" applyNumberFormat="1" applyFont="1" applyFill="1" applyBorder="1" applyAlignment="1">
      <alignment vertical="center"/>
    </xf>
    <xf numFmtId="166" fontId="5" fillId="0" borderId="113" xfId="1" applyNumberFormat="1" applyFont="1" applyBorder="1" applyAlignment="1">
      <alignment vertical="center"/>
    </xf>
    <xf numFmtId="37" fontId="5" fillId="0" borderId="0" xfId="0" applyNumberFormat="1" applyFont="1" applyFill="1" applyBorder="1" applyAlignment="1">
      <alignment horizontal="left" vertical="top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3" fontId="60" fillId="0" borderId="0" xfId="0" applyNumberFormat="1" applyFont="1" applyAlignment="1">
      <alignment horizontal="left" vertical="top" shrinkToFit="1"/>
    </xf>
    <xf numFmtId="0" fontId="150" fillId="0" borderId="0" xfId="0" applyFont="1" applyAlignment="1">
      <alignment horizontal="left" vertical="top"/>
    </xf>
    <xf numFmtId="3" fontId="60" fillId="0" borderId="0" xfId="0" applyNumberFormat="1" applyFont="1" applyAlignment="1">
      <alignment horizontal="right" vertical="top" shrinkToFit="1"/>
    </xf>
    <xf numFmtId="37" fontId="60" fillId="0" borderId="0" xfId="0" applyNumberFormat="1" applyFont="1" applyAlignment="1">
      <alignment horizontal="right" vertical="top" shrinkToFit="1"/>
    </xf>
    <xf numFmtId="165" fontId="5" fillId="3" borderId="0" xfId="2" applyNumberFormat="1" applyFont="1" applyFill="1" applyBorder="1" applyAlignment="1">
      <alignment horizontal="right" vertical="center"/>
    </xf>
    <xf numFmtId="10" fontId="5" fillId="2" borderId="0" xfId="0" applyNumberFormat="1" applyFont="1" applyFill="1" applyAlignment="1">
      <alignment vertical="center"/>
    </xf>
    <xf numFmtId="10" fontId="5" fillId="3" borderId="0" xfId="3" applyNumberFormat="1" applyFont="1" applyFill="1" applyAlignment="1">
      <alignment horizontal="center" vertical="center"/>
    </xf>
    <xf numFmtId="10" fontId="5" fillId="3" borderId="102" xfId="3" applyNumberFormat="1" applyFont="1" applyFill="1" applyBorder="1" applyAlignment="1">
      <alignment horizontal="center" vertical="center"/>
    </xf>
    <xf numFmtId="166" fontId="27" fillId="0" borderId="0" xfId="1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65" fontId="27" fillId="0" borderId="0" xfId="2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 wrapText="1"/>
    </xf>
    <xf numFmtId="166" fontId="27" fillId="0" borderId="0" xfId="0" applyNumberFormat="1" applyFont="1" applyBorder="1" applyAlignment="1">
      <alignment vertical="center"/>
    </xf>
    <xf numFmtId="43" fontId="27" fillId="0" borderId="0" xfId="1" applyFont="1" applyBorder="1" applyAlignment="1">
      <alignment vertical="center"/>
    </xf>
    <xf numFmtId="166" fontId="27" fillId="0" borderId="0" xfId="1" applyNumberFormat="1" applyFont="1" applyBorder="1" applyAlignment="1">
      <alignment vertical="center"/>
    </xf>
    <xf numFmtId="165" fontId="27" fillId="0" borderId="0" xfId="2" applyNumberFormat="1" applyFont="1" applyBorder="1" applyAlignment="1">
      <alignment vertical="center"/>
    </xf>
    <xf numFmtId="166" fontId="27" fillId="0" borderId="0" xfId="0" applyNumberFormat="1" applyFont="1" applyFill="1" applyBorder="1" applyAlignment="1">
      <alignment vertical="center"/>
    </xf>
    <xf numFmtId="0" fontId="151" fillId="0" borderId="0" xfId="0" applyFont="1" applyBorder="1" applyAlignment="1">
      <alignment horizontal="center" vertical="center"/>
    </xf>
    <xf numFmtId="10" fontId="27" fillId="0" borderId="0" xfId="3" applyNumberFormat="1" applyFont="1" applyBorder="1" applyAlignment="1">
      <alignment vertical="center"/>
    </xf>
    <xf numFmtId="10" fontId="132" fillId="0" borderId="0" xfId="3" quotePrefix="1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13" fillId="0" borderId="0" xfId="0" quotePrefix="1" applyNumberFormat="1" applyFont="1" applyFill="1" applyAlignment="1">
      <alignment horizontal="center" vertical="center"/>
    </xf>
    <xf numFmtId="165" fontId="27" fillId="0" borderId="0" xfId="0" applyNumberFormat="1" applyFont="1" applyBorder="1" applyAlignment="1">
      <alignment vertical="center"/>
    </xf>
    <xf numFmtId="209" fontId="27" fillId="0" borderId="0" xfId="0" applyNumberFormat="1" applyFont="1" applyBorder="1" applyAlignment="1">
      <alignment vertical="center"/>
    </xf>
    <xf numFmtId="10" fontId="5" fillId="2" borderId="102" xfId="0" applyNumberFormat="1" applyFont="1" applyFill="1" applyBorder="1" applyAlignment="1">
      <alignment vertical="center"/>
    </xf>
    <xf numFmtId="10" fontId="27" fillId="0" borderId="0" xfId="0" applyNumberFormat="1" applyFont="1" applyBorder="1" applyAlignment="1">
      <alignment vertical="center"/>
    </xf>
    <xf numFmtId="44" fontId="5" fillId="0" borderId="0" xfId="2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13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2" fillId="0" borderId="0" xfId="0" applyFont="1" applyBorder="1" applyAlignment="1">
      <alignment horizontal="center" vertical="center"/>
    </xf>
    <xf numFmtId="165" fontId="27" fillId="0" borderId="0" xfId="2" applyNumberFormat="1" applyFont="1" applyFill="1" applyBorder="1" applyAlignment="1">
      <alignment horizontal="right" vertical="center"/>
    </xf>
    <xf numFmtId="165" fontId="27" fillId="3" borderId="0" xfId="2" applyNumberFormat="1" applyFont="1" applyFill="1" applyBorder="1" applyAlignment="1">
      <alignment vertical="center"/>
    </xf>
    <xf numFmtId="10" fontId="27" fillId="3" borderId="0" xfId="3" applyNumberFormat="1" applyFont="1" applyFill="1" applyBorder="1" applyAlignment="1">
      <alignment horizontal="center" vertical="center"/>
    </xf>
    <xf numFmtId="165" fontId="27" fillId="0" borderId="0" xfId="2" applyNumberFormat="1" applyFont="1" applyBorder="1" applyAlignment="1">
      <alignment horizontal="center" vertical="center"/>
    </xf>
    <xf numFmtId="165" fontId="27" fillId="0" borderId="0" xfId="2" applyNumberFormat="1" applyFont="1" applyBorder="1" applyAlignment="1">
      <alignment horizontal="right" vertical="center"/>
    </xf>
    <xf numFmtId="166" fontId="27" fillId="0" borderId="0" xfId="1" applyNumberFormat="1" applyFont="1" applyFill="1" applyBorder="1" applyAlignment="1">
      <alignment horizontal="right" vertical="center"/>
    </xf>
    <xf numFmtId="166" fontId="27" fillId="3" borderId="0" xfId="1" applyNumberFormat="1" applyFont="1" applyFill="1" applyBorder="1" applyAlignment="1">
      <alignment vertical="center"/>
    </xf>
    <xf numFmtId="166" fontId="27" fillId="0" borderId="0" xfId="1" applyNumberFormat="1" applyFont="1" applyBorder="1" applyAlignment="1">
      <alignment horizontal="center" vertical="center"/>
    </xf>
    <xf numFmtId="166" fontId="27" fillId="0" borderId="0" xfId="1" applyNumberFormat="1" applyFont="1" applyBorder="1" applyAlignment="1">
      <alignment horizontal="right" vertical="center"/>
    </xf>
    <xf numFmtId="214" fontId="27" fillId="0" borderId="0" xfId="2" applyNumberFormat="1" applyFont="1" applyBorder="1" applyAlignment="1">
      <alignment vertical="center"/>
    </xf>
    <xf numFmtId="214" fontId="5" fillId="0" borderId="0" xfId="2" applyNumberFormat="1" applyFont="1" applyFill="1" applyBorder="1" applyAlignment="1">
      <alignment vertical="center"/>
    </xf>
    <xf numFmtId="213" fontId="5" fillId="0" borderId="0" xfId="0" applyNumberFormat="1" applyFont="1" applyFill="1" applyBorder="1" applyAlignment="1">
      <alignment vertical="center"/>
    </xf>
    <xf numFmtId="0" fontId="29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65" fontId="5" fillId="0" borderId="8" xfId="2" applyNumberFormat="1" applyFont="1" applyFill="1" applyBorder="1" applyAlignment="1">
      <alignment vertical="center"/>
    </xf>
    <xf numFmtId="166" fontId="5" fillId="0" borderId="8" xfId="1" applyNumberFormat="1" applyFont="1" applyFill="1" applyBorder="1" applyAlignment="1">
      <alignment vertical="center"/>
    </xf>
    <xf numFmtId="0" fontId="135" fillId="0" borderId="114" xfId="0" applyFont="1" applyFill="1" applyBorder="1" applyAlignment="1">
      <alignment horizontal="center" vertical="center"/>
    </xf>
    <xf numFmtId="0" fontId="135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135" fillId="0" borderId="116" xfId="0" applyFont="1" applyFill="1" applyBorder="1" applyAlignment="1">
      <alignment horizontal="center" vertical="center"/>
    </xf>
    <xf numFmtId="0" fontId="135" fillId="0" borderId="19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166" fontId="5" fillId="0" borderId="19" xfId="1" applyNumberFormat="1" applyFont="1" applyFill="1" applyBorder="1" applyAlignment="1">
      <alignment vertical="center"/>
    </xf>
    <xf numFmtId="165" fontId="29" fillId="0" borderId="85" xfId="3" applyNumberFormat="1" applyFont="1" applyFill="1" applyBorder="1" applyAlignment="1">
      <alignment vertical="center"/>
    </xf>
    <xf numFmtId="0" fontId="5" fillId="0" borderId="0" xfId="3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4" fillId="0" borderId="0" xfId="11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1" applyNumberFormat="1" applyFont="1"/>
    <xf numFmtId="166" fontId="139" fillId="0" borderId="0" xfId="1" applyNumberFormat="1" applyFont="1"/>
    <xf numFmtId="166" fontId="152" fillId="0" borderId="0" xfId="1" applyNumberFormat="1" applyFont="1" applyAlignment="1">
      <alignment horizontal="left" indent="1"/>
    </xf>
    <xf numFmtId="166" fontId="152" fillId="0" borderId="0" xfId="1" applyNumberFormat="1" applyFont="1"/>
    <xf numFmtId="0" fontId="153" fillId="0" borderId="0" xfId="1" applyNumberFormat="1" applyFont="1" applyAlignment="1">
      <alignment horizontal="center"/>
    </xf>
    <xf numFmtId="166" fontId="154" fillId="0" borderId="0" xfId="1" applyNumberFormat="1" applyFont="1"/>
    <xf numFmtId="166" fontId="155" fillId="0" borderId="0" xfId="1" applyNumberFormat="1" applyFont="1"/>
    <xf numFmtId="166" fontId="156" fillId="0" borderId="0" xfId="1" applyNumberFormat="1" applyFont="1"/>
    <xf numFmtId="0" fontId="152" fillId="0" borderId="0" xfId="1" applyNumberFormat="1" applyFont="1" applyAlignment="1">
      <alignment horizontal="center"/>
    </xf>
    <xf numFmtId="166" fontId="152" fillId="0" borderId="0" xfId="1" applyNumberFormat="1" applyFont="1" applyAlignment="1">
      <alignment horizontal="center"/>
    </xf>
    <xf numFmtId="43" fontId="152" fillId="0" borderId="2" xfId="1" applyFont="1" applyBorder="1"/>
    <xf numFmtId="0" fontId="156" fillId="0" borderId="0" xfId="1" applyNumberFormat="1" applyFont="1"/>
    <xf numFmtId="0" fontId="152" fillId="0" borderId="0" xfId="1" applyNumberFormat="1" applyFont="1"/>
    <xf numFmtId="0" fontId="152" fillId="0" borderId="117" xfId="0" applyFont="1" applyBorder="1"/>
    <xf numFmtId="43" fontId="152" fillId="0" borderId="102" xfId="1" applyFont="1" applyBorder="1"/>
    <xf numFmtId="43" fontId="152" fillId="3" borderId="102" xfId="1" applyFont="1" applyFill="1" applyBorder="1"/>
    <xf numFmtId="0" fontId="152" fillId="0" borderId="0" xfId="1" quotePrefix="1" applyNumberFormat="1" applyFont="1" applyAlignment="1">
      <alignment horizontal="center"/>
    </xf>
    <xf numFmtId="166" fontId="152" fillId="0" borderId="117" xfId="1" applyNumberFormat="1" applyFont="1" applyBorder="1"/>
    <xf numFmtId="166" fontId="153" fillId="0" borderId="0" xfId="1" applyNumberFormat="1" applyFont="1" applyAlignment="1">
      <alignment horizontal="center"/>
    </xf>
    <xf numFmtId="166" fontId="152" fillId="0" borderId="118" xfId="1" applyNumberFormat="1" applyFont="1" applyBorder="1"/>
    <xf numFmtId="166" fontId="152" fillId="3" borderId="0" xfId="1" applyNumberFormat="1" applyFont="1" applyFill="1"/>
    <xf numFmtId="0" fontId="158" fillId="0" borderId="0" xfId="1" applyNumberFormat="1" applyFont="1"/>
    <xf numFmtId="41" fontId="152" fillId="3" borderId="0" xfId="32" applyFont="1" applyFill="1"/>
    <xf numFmtId="166" fontId="158" fillId="0" borderId="0" xfId="1" applyNumberFormat="1" applyFont="1"/>
    <xf numFmtId="41" fontId="152" fillId="0" borderId="0" xfId="32" applyFont="1"/>
    <xf numFmtId="166" fontId="152" fillId="0" borderId="2" xfId="1" applyNumberFormat="1" applyFont="1" applyBorder="1"/>
    <xf numFmtId="166" fontId="152" fillId="0" borderId="102" xfId="1" applyNumberFormat="1" applyFont="1" applyBorder="1"/>
    <xf numFmtId="166" fontId="152" fillId="3" borderId="102" xfId="1" applyNumberFormat="1" applyFont="1" applyFill="1" applyBorder="1"/>
    <xf numFmtId="166" fontId="152" fillId="0" borderId="0" xfId="1" applyNumberFormat="1" applyFont="1" applyAlignment="1">
      <alignment horizontal="center" wrapText="1"/>
    </xf>
    <xf numFmtId="166" fontId="152" fillId="0" borderId="10" xfId="1" applyNumberFormat="1" applyFont="1" applyBorder="1" applyAlignment="1">
      <alignment horizontal="center" wrapText="1"/>
    </xf>
    <xf numFmtId="166" fontId="152" fillId="0" borderId="10" xfId="1" applyNumberFormat="1" applyFont="1" applyBorder="1" applyAlignment="1">
      <alignment horizontal="center"/>
    </xf>
    <xf numFmtId="166" fontId="152" fillId="0" borderId="21" xfId="1" applyNumberFormat="1" applyFont="1" applyBorder="1" applyAlignment="1">
      <alignment horizontal="center" vertical="center" wrapText="1"/>
    </xf>
    <xf numFmtId="166" fontId="152" fillId="0" borderId="21" xfId="1" applyNumberFormat="1" applyFont="1" applyBorder="1" applyAlignment="1">
      <alignment horizontal="center" wrapText="1"/>
    </xf>
    <xf numFmtId="166" fontId="2" fillId="0" borderId="0" xfId="1" applyNumberFormat="1"/>
    <xf numFmtId="166" fontId="159" fillId="0" borderId="0" xfId="1" applyNumberFormat="1" applyFont="1"/>
    <xf numFmtId="166" fontId="152" fillId="0" borderId="21" xfId="1" quotePrefix="1" applyNumberFormat="1" applyFont="1" applyBorder="1" applyAlignment="1">
      <alignment horizontal="center"/>
    </xf>
    <xf numFmtId="166" fontId="152" fillId="0" borderId="10" xfId="1" quotePrefix="1" applyNumberFormat="1" applyFont="1" applyBorder="1" applyAlignment="1">
      <alignment horizontal="center"/>
    </xf>
    <xf numFmtId="166" fontId="152" fillId="0" borderId="21" xfId="1" applyNumberFormat="1" applyFont="1" applyBorder="1" applyAlignment="1">
      <alignment horizontal="center" vertical="center"/>
    </xf>
    <xf numFmtId="166" fontId="160" fillId="0" borderId="0" xfId="1" quotePrefix="1" applyNumberFormat="1" applyFont="1" applyAlignment="1">
      <alignment horizontal="center"/>
    </xf>
    <xf numFmtId="166" fontId="152" fillId="0" borderId="0" xfId="1" applyNumberFormat="1" applyFont="1" applyAlignment="1">
      <alignment horizontal="right"/>
    </xf>
    <xf numFmtId="10" fontId="152" fillId="3" borderId="0" xfId="1" applyNumberFormat="1" applyFont="1" applyFill="1" applyAlignment="1">
      <alignment horizontal="center"/>
    </xf>
    <xf numFmtId="166" fontId="152" fillId="3" borderId="0" xfId="1" quotePrefix="1" applyNumberFormat="1" applyFont="1" applyFill="1" applyAlignment="1">
      <alignment horizontal="center"/>
    </xf>
    <xf numFmtId="166" fontId="152" fillId="0" borderId="0" xfId="1" quotePrefix="1" applyNumberFormat="1" applyFont="1" applyAlignment="1">
      <alignment horizontal="right"/>
    </xf>
    <xf numFmtId="166" fontId="152" fillId="0" borderId="0" xfId="1" quotePrefix="1" applyNumberFormat="1" applyFont="1" applyAlignment="1">
      <alignment horizontal="center"/>
    </xf>
    <xf numFmtId="184" fontId="152" fillId="3" borderId="0" xfId="1" quotePrefix="1" applyNumberFormat="1" applyFont="1" applyFill="1" applyAlignment="1">
      <alignment horizontal="center"/>
    </xf>
    <xf numFmtId="166" fontId="3" fillId="0" borderId="0" xfId="1" applyNumberFormat="1" applyFont="1"/>
    <xf numFmtId="166" fontId="161" fillId="0" borderId="0" xfId="1" applyNumberFormat="1" applyFont="1"/>
    <xf numFmtId="166" fontId="153" fillId="0" borderId="0" xfId="1" applyNumberFormat="1" applyFont="1"/>
    <xf numFmtId="0" fontId="159" fillId="0" borderId="0" xfId="0" applyFont="1" applyAlignment="1">
      <alignment horizontal="centerContinuous"/>
    </xf>
    <xf numFmtId="0" fontId="153" fillId="0" borderId="0" xfId="0" applyFont="1" applyAlignment="1">
      <alignment horizontal="centerContinuous"/>
    </xf>
    <xf numFmtId="0" fontId="159" fillId="0" borderId="0" xfId="0" applyFont="1"/>
    <xf numFmtId="166" fontId="153" fillId="0" borderId="0" xfId="1" quotePrefix="1" applyNumberFormat="1" applyFont="1" applyAlignment="1">
      <alignment horizontal="centerContinuous"/>
    </xf>
    <xf numFmtId="184" fontId="152" fillId="0" borderId="0" xfId="1" applyNumberFormat="1" applyFont="1" applyAlignment="1">
      <alignment horizontal="right"/>
    </xf>
    <xf numFmtId="166" fontId="152" fillId="0" borderId="119" xfId="32" applyNumberFormat="1" applyFont="1" applyBorder="1"/>
    <xf numFmtId="0" fontId="153" fillId="0" borderId="0" xfId="1" applyNumberFormat="1" applyFont="1"/>
    <xf numFmtId="41" fontId="152" fillId="3" borderId="102" xfId="0" applyNumberFormat="1" applyFont="1" applyFill="1" applyBorder="1"/>
    <xf numFmtId="41" fontId="152" fillId="0" borderId="102" xfId="0" applyNumberFormat="1" applyFont="1" applyFill="1" applyBorder="1"/>
    <xf numFmtId="41" fontId="152" fillId="0" borderId="117" xfId="32" applyFont="1" applyBorder="1"/>
    <xf numFmtId="166" fontId="152" fillId="0" borderId="0" xfId="1" applyNumberFormat="1" applyFont="1" applyFill="1"/>
    <xf numFmtId="166" fontId="152" fillId="0" borderId="117" xfId="32" applyNumberFormat="1" applyFont="1" applyBorder="1"/>
    <xf numFmtId="166" fontId="0" fillId="0" borderId="0" xfId="1" applyNumberFormat="1" applyFont="1" applyAlignment="1">
      <alignment horizontal="center" vertical="center" wrapText="1"/>
    </xf>
    <xf numFmtId="166" fontId="152" fillId="0" borderId="92" xfId="1" applyNumberFormat="1" applyFont="1" applyBorder="1" applyAlignment="1">
      <alignment horizontal="center" vertical="center" wrapText="1"/>
    </xf>
    <xf numFmtId="166" fontId="159" fillId="0" borderId="0" xfId="1" applyNumberFormat="1" applyFont="1" applyAlignment="1">
      <alignment horizontal="center"/>
    </xf>
    <xf numFmtId="166" fontId="152" fillId="0" borderId="21" xfId="1" quotePrefix="1" applyNumberFormat="1" applyFont="1" applyBorder="1" applyAlignment="1">
      <alignment horizontal="center" vertical="center"/>
    </xf>
    <xf numFmtId="166" fontId="163" fillId="0" borderId="21" xfId="1" quotePrefix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center"/>
    </xf>
    <xf numFmtId="166" fontId="2" fillId="0" borderId="0" xfId="1" applyNumberFormat="1" applyAlignment="1">
      <alignment horizontal="center"/>
    </xf>
    <xf numFmtId="0" fontId="152" fillId="0" borderId="0" xfId="0" applyFont="1"/>
    <xf numFmtId="166" fontId="152" fillId="0" borderId="0" xfId="1" quotePrefix="1" applyNumberFormat="1" applyFont="1"/>
    <xf numFmtId="166" fontId="161" fillId="0" borderId="0" xfId="1" applyNumberFormat="1" applyFont="1" applyAlignment="1">
      <alignment horizontal="centerContinuous"/>
    </xf>
    <xf numFmtId="166" fontId="153" fillId="0" borderId="0" xfId="1" applyNumberFormat="1" applyFont="1" applyAlignment="1">
      <alignment horizontal="centerContinuous"/>
    </xf>
    <xf numFmtId="166" fontId="153" fillId="0" borderId="0" xfId="1" quotePrefix="1" applyNumberFormat="1" applyFont="1"/>
    <xf numFmtId="0" fontId="165" fillId="0" borderId="0" xfId="0" applyFont="1"/>
    <xf numFmtId="166" fontId="152" fillId="0" borderId="119" xfId="1" applyNumberFormat="1" applyFont="1" applyBorder="1"/>
    <xf numFmtId="41" fontId="152" fillId="0" borderId="117" xfId="0" applyNumberFormat="1" applyFont="1" applyBorder="1"/>
    <xf numFmtId="166" fontId="18" fillId="3" borderId="0" xfId="1" applyNumberFormat="1" applyFont="1" applyFill="1"/>
    <xf numFmtId="166" fontId="18" fillId="0" borderId="0" xfId="1" applyNumberFormat="1" applyFont="1"/>
    <xf numFmtId="166" fontId="153" fillId="0" borderId="0" xfId="1" applyNumberFormat="1" applyFont="1" applyAlignment="1">
      <alignment horizontal="center" vertical="center" wrapText="1"/>
    </xf>
    <xf numFmtId="166" fontId="162" fillId="0" borderId="0" xfId="1" applyNumberFormat="1" applyFont="1" applyAlignment="1">
      <alignment horizontal="center" vertical="center" wrapText="1"/>
    </xf>
    <xf numFmtId="166" fontId="153" fillId="0" borderId="0" xfId="1" applyNumberFormat="1" applyFont="1" applyAlignment="1">
      <alignment horizontal="center" wrapText="1"/>
    </xf>
    <xf numFmtId="166" fontId="18" fillId="0" borderId="2" xfId="1" applyNumberFormat="1" applyFont="1" applyBorder="1"/>
    <xf numFmtId="166" fontId="152" fillId="0" borderId="117" xfId="1" applyNumberFormat="1" applyFont="1" applyBorder="1" applyAlignment="1">
      <alignment horizontal="center" vertical="center" wrapText="1"/>
    </xf>
    <xf numFmtId="166" fontId="18" fillId="0" borderId="117" xfId="1" applyNumberFormat="1" applyFont="1" applyBorder="1" applyAlignment="1">
      <alignment horizontal="center" vertical="center" wrapText="1"/>
    </xf>
    <xf numFmtId="166" fontId="152" fillId="0" borderId="71" xfId="1" applyNumberFormat="1" applyFont="1" applyBorder="1" applyAlignment="1">
      <alignment horizontal="center"/>
    </xf>
    <xf numFmtId="166" fontId="153" fillId="0" borderId="0" xfId="1" applyNumberFormat="1" applyFont="1" applyAlignment="1">
      <alignment horizontal="right"/>
    </xf>
    <xf numFmtId="166" fontId="153" fillId="0" borderId="0" xfId="1" quotePrefix="1" applyNumberFormat="1" applyFont="1" applyAlignment="1">
      <alignment horizontal="center"/>
    </xf>
    <xf numFmtId="0" fontId="162" fillId="0" borderId="0" xfId="0" quotePrefix="1" applyFont="1" applyAlignment="1" applyProtection="1">
      <alignment vertical="center"/>
    </xf>
    <xf numFmtId="0" fontId="139" fillId="0" borderId="0" xfId="0" applyFont="1"/>
    <xf numFmtId="41" fontId="152" fillId="0" borderId="117" xfId="32" applyFont="1" applyFill="1" applyBorder="1"/>
    <xf numFmtId="166" fontId="152" fillId="0" borderId="118" xfId="1" applyNumberFormat="1" applyFont="1" applyFill="1" applyBorder="1"/>
    <xf numFmtId="41" fontId="152" fillId="0" borderId="0" xfId="32" applyFont="1" applyFill="1"/>
    <xf numFmtId="166" fontId="152" fillId="0" borderId="2" xfId="1" applyNumberFormat="1" applyFont="1" applyFill="1" applyBorder="1"/>
    <xf numFmtId="166" fontId="2" fillId="0" borderId="0" xfId="1" applyNumberFormat="1" applyAlignment="1">
      <alignment horizontal="center" vertical="center" wrapText="1"/>
    </xf>
    <xf numFmtId="0" fontId="153" fillId="0" borderId="0" xfId="0" applyFont="1"/>
    <xf numFmtId="165" fontId="5" fillId="0" borderId="117" xfId="22" applyNumberFormat="1" applyFont="1" applyFill="1" applyBorder="1" applyAlignment="1" applyProtection="1">
      <alignment horizontal="right" vertical="center"/>
    </xf>
    <xf numFmtId="165" fontId="5" fillId="0" borderId="117" xfId="2" applyNumberFormat="1" applyFont="1" applyFill="1" applyBorder="1" applyAlignment="1" applyProtection="1">
      <alignment horizontal="right" vertical="center"/>
    </xf>
    <xf numFmtId="165" fontId="5" fillId="0" borderId="117" xfId="2" quotePrefix="1" applyNumberFormat="1" applyFont="1" applyFill="1" applyBorder="1" applyAlignment="1">
      <alignment horizontal="right" vertical="center"/>
    </xf>
    <xf numFmtId="165" fontId="5" fillId="0" borderId="117" xfId="22" applyNumberFormat="1" applyFont="1" applyFill="1" applyBorder="1" applyAlignment="1" applyProtection="1">
      <alignment horizontal="center" vertical="center"/>
    </xf>
    <xf numFmtId="165" fontId="5" fillId="0" borderId="118" xfId="22" applyNumberFormat="1" applyFont="1" applyFill="1" applyBorder="1" applyAlignment="1" applyProtection="1">
      <alignment horizontal="right" vertical="center"/>
    </xf>
    <xf numFmtId="165" fontId="5" fillId="0" borderId="117" xfId="22" applyNumberFormat="1" applyFont="1" applyFill="1" applyBorder="1" applyAlignment="1">
      <alignment horizontal="right" vertical="center"/>
    </xf>
    <xf numFmtId="165" fontId="5" fillId="2" borderId="117" xfId="22" applyNumberFormat="1" applyFont="1" applyFill="1" applyBorder="1" applyAlignment="1">
      <alignment horizontal="right" vertical="center"/>
    </xf>
    <xf numFmtId="0" fontId="6" fillId="0" borderId="120" xfId="4" quotePrefix="1" applyFont="1" applyBorder="1" applyAlignment="1">
      <alignment horizontal="center" vertical="center"/>
    </xf>
    <xf numFmtId="0" fontId="6" fillId="0" borderId="103" xfId="4" applyNumberFormat="1" applyFont="1" applyBorder="1" applyAlignment="1">
      <alignment horizontal="centerContinuous" vertical="center"/>
    </xf>
    <xf numFmtId="0" fontId="6" fillId="0" borderId="120" xfId="4" applyFont="1" applyBorder="1" applyAlignment="1">
      <alignment vertical="center"/>
    </xf>
    <xf numFmtId="166" fontId="6" fillId="0" borderId="120" xfId="4" applyNumberFormat="1" applyFont="1" applyBorder="1" applyAlignment="1">
      <alignment vertical="center"/>
    </xf>
    <xf numFmtId="0" fontId="6" fillId="0" borderId="120" xfId="4" applyFont="1" applyBorder="1" applyAlignment="1">
      <alignment horizontal="center" vertical="center"/>
    </xf>
    <xf numFmtId="0" fontId="6" fillId="0" borderId="118" xfId="4" applyFont="1" applyBorder="1" applyAlignment="1">
      <alignment horizontal="center" vertical="center"/>
    </xf>
    <xf numFmtId="0" fontId="6" fillId="0" borderId="121" xfId="4" applyFont="1" applyBorder="1" applyAlignment="1">
      <alignment vertical="center"/>
    </xf>
    <xf numFmtId="0" fontId="6" fillId="0" borderId="120" xfId="4" quotePrefix="1" applyFont="1" applyBorder="1" applyAlignment="1">
      <alignment vertical="center"/>
    </xf>
    <xf numFmtId="0" fontId="6" fillId="0" borderId="121" xfId="4" applyFont="1" applyFill="1" applyBorder="1" applyAlignment="1">
      <alignment horizontal="left" vertical="center"/>
    </xf>
    <xf numFmtId="0" fontId="6" fillId="0" borderId="121" xfId="4" applyFont="1" applyFill="1" applyBorder="1" applyAlignment="1">
      <alignment horizontal="center" vertical="center"/>
    </xf>
    <xf numFmtId="0" fontId="6" fillId="0" borderId="121" xfId="4" applyFont="1" applyFill="1" applyBorder="1" applyAlignment="1">
      <alignment vertical="center"/>
    </xf>
    <xf numFmtId="166" fontId="6" fillId="0" borderId="120" xfId="6" quotePrefix="1" applyNumberFormat="1" applyFont="1" applyBorder="1" applyAlignment="1">
      <alignment horizontal="center" vertical="center"/>
    </xf>
    <xf numFmtId="0" fontId="6" fillId="0" borderId="117" xfId="4" applyFont="1" applyBorder="1" applyAlignment="1">
      <alignment horizontal="center" vertical="center"/>
    </xf>
    <xf numFmtId="0" fontId="6" fillId="0" borderId="121" xfId="4" applyFont="1" applyBorder="1" applyAlignment="1">
      <alignment horizontal="center" vertical="center"/>
    </xf>
    <xf numFmtId="165" fontId="5" fillId="0" borderId="117" xfId="2" applyNumberFormat="1" applyFont="1" applyBorder="1" applyAlignment="1">
      <alignment vertical="center"/>
    </xf>
    <xf numFmtId="165" fontId="5" fillId="0" borderId="117" xfId="2" applyNumberFormat="1" applyFont="1" applyBorder="1" applyAlignment="1">
      <alignment horizontal="right" vertical="center"/>
    </xf>
    <xf numFmtId="49" fontId="6" fillId="0" borderId="122" xfId="0" applyNumberFormat="1" applyFont="1" applyBorder="1" applyAlignment="1">
      <alignment vertical="center"/>
    </xf>
    <xf numFmtId="0" fontId="6" fillId="0" borderId="123" xfId="0" quotePrefix="1" applyFont="1" applyBorder="1" applyAlignment="1">
      <alignment horizontal="center" vertical="center"/>
    </xf>
    <xf numFmtId="166" fontId="6" fillId="0" borderId="123" xfId="1" quotePrefix="1" applyNumberFormat="1" applyFont="1" applyBorder="1" applyAlignment="1">
      <alignment horizontal="center" vertical="center"/>
    </xf>
    <xf numFmtId="0" fontId="6" fillId="0" borderId="115" xfId="0" applyFont="1" applyBorder="1" applyAlignment="1">
      <alignment vertical="center"/>
    </xf>
    <xf numFmtId="37" fontId="6" fillId="0" borderId="122" xfId="0" applyNumberFormat="1" applyFont="1" applyBorder="1" applyAlignment="1">
      <alignment horizontal="center" vertical="center"/>
    </xf>
    <xf numFmtId="37" fontId="6" fillId="0" borderId="123" xfId="0" quotePrefix="1" applyNumberFormat="1" applyFont="1" applyBorder="1" applyAlignment="1">
      <alignment horizontal="center" vertical="center"/>
    </xf>
    <xf numFmtId="37" fontId="6" fillId="0" borderId="115" xfId="0" quotePrefix="1" applyNumberFormat="1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184" fontId="6" fillId="0" borderId="120" xfId="4" quotePrefix="1" applyNumberFormat="1" applyFont="1" applyBorder="1" applyAlignment="1">
      <alignment horizontal="center" vertical="center"/>
    </xf>
    <xf numFmtId="0" fontId="6" fillId="0" borderId="120" xfId="4" applyFont="1" applyFill="1" applyBorder="1" applyAlignment="1">
      <alignment vertical="center"/>
    </xf>
    <xf numFmtId="166" fontId="6" fillId="0" borderId="120" xfId="6" quotePrefix="1" applyNumberFormat="1" applyFont="1" applyBorder="1" applyAlignment="1">
      <alignment horizontal="centerContinuous" vertical="center"/>
    </xf>
    <xf numFmtId="0" fontId="6" fillId="0" borderId="120" xfId="11" applyFont="1" applyFill="1" applyBorder="1" applyAlignment="1">
      <alignment horizontal="center" vertical="center"/>
    </xf>
    <xf numFmtId="0" fontId="6" fillId="0" borderId="121" xfId="11" quotePrefix="1" applyFont="1" applyFill="1" applyBorder="1" applyAlignment="1">
      <alignment horizontal="center" vertical="center"/>
    </xf>
    <xf numFmtId="0" fontId="5" fillId="0" borderId="118" xfId="11" applyFont="1" applyFill="1" applyBorder="1" applyAlignment="1">
      <alignment horizontal="left" vertical="center"/>
    </xf>
    <xf numFmtId="10" fontId="5" fillId="0" borderId="118" xfId="11" applyNumberFormat="1" applyFont="1" applyFill="1" applyBorder="1" applyAlignment="1">
      <alignment horizontal="center" vertical="center"/>
    </xf>
    <xf numFmtId="0" fontId="5" fillId="0" borderId="117" xfId="4" applyFont="1" applyBorder="1" applyAlignment="1">
      <alignment vertical="center"/>
    </xf>
    <xf numFmtId="0" fontId="5" fillId="0" borderId="118" xfId="15" applyFont="1" applyBorder="1" applyAlignment="1">
      <alignment horizontal="centerContinuous" vertical="center" wrapText="1"/>
    </xf>
    <xf numFmtId="0" fontId="5" fillId="0" borderId="118" xfId="15" applyFont="1" applyBorder="1" applyAlignment="1">
      <alignment vertical="center"/>
    </xf>
    <xf numFmtId="0" fontId="5" fillId="0" borderId="118" xfId="15" applyFont="1" applyFill="1" applyBorder="1" applyAlignment="1">
      <alignment horizontal="center" vertical="center"/>
    </xf>
    <xf numFmtId="0" fontId="6" fillId="0" borderId="117" xfId="4" applyFont="1" applyFill="1" applyBorder="1" applyAlignment="1">
      <alignment horizontal="center" vertical="center"/>
    </xf>
    <xf numFmtId="10" fontId="5" fillId="3" borderId="118" xfId="4" applyNumberFormat="1" applyFont="1" applyFill="1" applyBorder="1" applyAlignment="1">
      <alignment horizontal="center" vertical="center"/>
    </xf>
    <xf numFmtId="0" fontId="5" fillId="0" borderId="118" xfId="4" applyFont="1" applyFill="1" applyBorder="1" applyAlignment="1">
      <alignment horizontal="center" vertical="center"/>
    </xf>
    <xf numFmtId="0" fontId="29" fillId="0" borderId="117" xfId="4" applyFont="1" applyFill="1" applyBorder="1" applyAlignment="1">
      <alignment horizontal="center" vertical="center"/>
    </xf>
    <xf numFmtId="10" fontId="27" fillId="3" borderId="118" xfId="4" applyNumberFormat="1" applyFont="1" applyFill="1" applyBorder="1" applyAlignment="1">
      <alignment horizontal="center" vertical="center"/>
    </xf>
    <xf numFmtId="0" fontId="27" fillId="0" borderId="118" xfId="4" applyFont="1" applyFill="1" applyBorder="1" applyAlignment="1">
      <alignment horizontal="center" vertical="center"/>
    </xf>
    <xf numFmtId="166" fontId="5" fillId="0" borderId="117" xfId="6" applyNumberFormat="1" applyFont="1" applyFill="1" applyBorder="1" applyAlignment="1" applyProtection="1">
      <alignment vertical="center"/>
      <protection locked="0"/>
    </xf>
    <xf numFmtId="0" fontId="6" fillId="0" borderId="120" xfId="0" quotePrefix="1" applyFont="1" applyBorder="1" applyAlignment="1">
      <alignment horizontal="center" vertical="center"/>
    </xf>
    <xf numFmtId="165" fontId="5" fillId="0" borderId="118" xfId="2" applyNumberFormat="1" applyFont="1" applyFill="1" applyBorder="1" applyAlignment="1">
      <alignment horizontal="center" vertical="center"/>
    </xf>
    <xf numFmtId="0" fontId="6" fillId="0" borderId="117" xfId="0" applyNumberFormat="1" applyFont="1" applyBorder="1" applyAlignment="1">
      <alignment horizontal="center" vertical="center"/>
    </xf>
    <xf numFmtId="0" fontId="6" fillId="0" borderId="122" xfId="19" applyFont="1" applyFill="1" applyBorder="1" applyAlignment="1">
      <alignment horizontal="center" vertical="center"/>
    </xf>
    <xf numFmtId="0" fontId="6" fillId="0" borderId="123" xfId="19" applyFont="1" applyFill="1" applyBorder="1" applyAlignment="1">
      <alignment vertical="center"/>
    </xf>
    <xf numFmtId="0" fontId="6" fillId="0" borderId="123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17" fontId="6" fillId="0" borderId="115" xfId="0" applyNumberFormat="1" applyFont="1" applyBorder="1" applyAlignment="1">
      <alignment horizontal="center" vertical="center"/>
    </xf>
    <xf numFmtId="0" fontId="5" fillId="0" borderId="123" xfId="19" applyFont="1" applyFill="1" applyBorder="1" applyAlignment="1">
      <alignment vertical="center"/>
    </xf>
    <xf numFmtId="43" fontId="5" fillId="0" borderId="122" xfId="1016" applyFont="1" applyFill="1" applyBorder="1" applyAlignment="1">
      <alignment horizontal="center" vertical="center"/>
    </xf>
    <xf numFmtId="166" fontId="5" fillId="0" borderId="125" xfId="1" applyNumberFormat="1" applyFont="1" applyBorder="1" applyAlignment="1">
      <alignment vertical="center"/>
    </xf>
    <xf numFmtId="166" fontId="5" fillId="0" borderId="124" xfId="1" applyNumberFormat="1" applyFont="1" applyBorder="1" applyAlignment="1">
      <alignment vertical="center"/>
    </xf>
    <xf numFmtId="166" fontId="5" fillId="0" borderId="123" xfId="1" applyNumberFormat="1" applyFont="1" applyBorder="1" applyAlignment="1">
      <alignment vertical="center"/>
    </xf>
    <xf numFmtId="166" fontId="5" fillId="0" borderId="125" xfId="1" applyNumberFormat="1" applyFont="1" applyFill="1" applyBorder="1" applyAlignment="1">
      <alignment vertical="center"/>
    </xf>
    <xf numFmtId="166" fontId="5" fillId="0" borderId="123" xfId="1" applyNumberFormat="1" applyFont="1" applyFill="1" applyBorder="1" applyAlignment="1">
      <alignment vertical="center"/>
    </xf>
    <xf numFmtId="165" fontId="5" fillId="0" borderId="118" xfId="2" applyNumberFormat="1" applyFont="1" applyBorder="1" applyAlignment="1" applyProtection="1">
      <alignment vertical="center"/>
      <protection locked="0"/>
    </xf>
    <xf numFmtId="5" fontId="6" fillId="0" borderId="114" xfId="0" applyNumberFormat="1" applyFont="1" applyBorder="1" applyAlignment="1">
      <alignment horizontal="center" vertical="center"/>
    </xf>
    <xf numFmtId="5" fontId="6" fillId="0" borderId="124" xfId="0" applyNumberFormat="1" applyFont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 wrapText="1"/>
    </xf>
    <xf numFmtId="0" fontId="27" fillId="0" borderId="114" xfId="0" applyFont="1" applyBorder="1" applyAlignment="1">
      <alignment horizontal="left" vertical="center"/>
    </xf>
    <xf numFmtId="166" fontId="5" fillId="0" borderId="124" xfId="1" applyNumberFormat="1" applyFont="1" applyFill="1" applyBorder="1" applyAlignment="1">
      <alignment vertical="center"/>
    </xf>
    <xf numFmtId="0" fontId="27" fillId="0" borderId="114" xfId="0" applyFont="1" applyBorder="1" applyAlignment="1">
      <alignment vertical="center"/>
    </xf>
    <xf numFmtId="0" fontId="29" fillId="0" borderId="123" xfId="0" applyFont="1" applyBorder="1" applyAlignment="1">
      <alignment horizontal="center" vertical="center"/>
    </xf>
    <xf numFmtId="0" fontId="27" fillId="0" borderId="124" xfId="0" applyFont="1" applyBorder="1" applyAlignment="1">
      <alignment vertical="center"/>
    </xf>
    <xf numFmtId="0" fontId="6" fillId="0" borderId="114" xfId="4" applyFont="1" applyBorder="1" applyAlignment="1">
      <alignment horizontal="center" vertical="center"/>
    </xf>
    <xf numFmtId="43" fontId="6" fillId="0" borderId="116" xfId="21" applyFont="1" applyBorder="1" applyAlignment="1">
      <alignment horizontal="center" vertical="center" wrapText="1"/>
    </xf>
    <xf numFmtId="0" fontId="6" fillId="0" borderId="116" xfId="4" applyFont="1" applyBorder="1" applyAlignment="1">
      <alignment horizontal="center" vertical="center" wrapText="1"/>
    </xf>
    <xf numFmtId="0" fontId="6" fillId="0" borderId="116" xfId="4" applyFont="1" applyBorder="1" applyAlignment="1">
      <alignment horizontal="center" vertical="center"/>
    </xf>
    <xf numFmtId="0" fontId="6" fillId="0" borderId="129" xfId="4" applyFont="1" applyBorder="1" applyAlignment="1">
      <alignment horizontal="centerContinuous" vertical="center"/>
    </xf>
    <xf numFmtId="0" fontId="6" fillId="0" borderId="130" xfId="4" applyFont="1" applyBorder="1" applyAlignment="1">
      <alignment horizontal="centerContinuous" vertical="center"/>
    </xf>
    <xf numFmtId="0" fontId="6" fillId="0" borderId="131" xfId="4" applyFont="1" applyBorder="1" applyAlignment="1">
      <alignment horizontal="centerContinuous" vertical="center"/>
    </xf>
    <xf numFmtId="0" fontId="6" fillId="0" borderId="132" xfId="4" applyFont="1" applyBorder="1" applyAlignment="1">
      <alignment horizontal="centerContinuous" vertical="center"/>
    </xf>
    <xf numFmtId="0" fontId="6" fillId="0" borderId="123" xfId="4" applyFont="1" applyBorder="1" applyAlignment="1">
      <alignment horizontal="center" vertical="center"/>
    </xf>
    <xf numFmtId="166" fontId="5" fillId="3" borderId="123" xfId="23" applyNumberFormat="1" applyFont="1" applyFill="1" applyBorder="1" applyAlignment="1">
      <alignment vertical="center"/>
    </xf>
    <xf numFmtId="166" fontId="5" fillId="0" borderId="125" xfId="23" applyNumberFormat="1" applyFont="1" applyBorder="1" applyAlignment="1">
      <alignment vertical="center"/>
    </xf>
    <xf numFmtId="166" fontId="5" fillId="0" borderId="122" xfId="23" applyNumberFormat="1" applyFont="1" applyBorder="1" applyAlignment="1">
      <alignment vertical="center"/>
    </xf>
    <xf numFmtId="166" fontId="5" fillId="0" borderId="123" xfId="23" applyNumberFormat="1" applyFont="1" applyBorder="1" applyAlignment="1">
      <alignment vertical="center"/>
    </xf>
    <xf numFmtId="166" fontId="5" fillId="0" borderId="124" xfId="23" applyNumberFormat="1" applyFont="1" applyBorder="1" applyAlignment="1">
      <alignment vertical="center"/>
    </xf>
    <xf numFmtId="166" fontId="5" fillId="0" borderId="133" xfId="23" applyNumberFormat="1" applyFont="1" applyBorder="1" applyAlignment="1">
      <alignment vertical="center"/>
    </xf>
    <xf numFmtId="177" fontId="5" fillId="3" borderId="116" xfId="4" applyNumberFormat="1" applyFont="1" applyFill="1" applyBorder="1" applyAlignment="1">
      <alignment horizontal="center" vertical="center"/>
    </xf>
    <xf numFmtId="17" fontId="5" fillId="0" borderId="116" xfId="4" quotePrefix="1" applyNumberFormat="1" applyFont="1" applyBorder="1" applyAlignment="1">
      <alignment horizontal="center" vertical="center"/>
    </xf>
    <xf numFmtId="166" fontId="5" fillId="0" borderId="10" xfId="23" applyNumberFormat="1" applyFont="1" applyBorder="1" applyAlignment="1">
      <alignment vertical="center"/>
    </xf>
    <xf numFmtId="10" fontId="5" fillId="0" borderId="10" xfId="24" applyNumberFormat="1" applyFont="1" applyBorder="1" applyAlignment="1">
      <alignment vertical="center"/>
    </xf>
    <xf numFmtId="0" fontId="6" fillId="0" borderId="114" xfId="4" applyFont="1" applyBorder="1" applyAlignment="1">
      <alignment vertical="center"/>
    </xf>
    <xf numFmtId="166" fontId="5" fillId="3" borderId="122" xfId="23" applyNumberFormat="1" applyFont="1" applyFill="1" applyBorder="1" applyAlignment="1">
      <alignment vertical="center"/>
    </xf>
    <xf numFmtId="177" fontId="5" fillId="2" borderId="116" xfId="4" applyNumberFormat="1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114" xfId="4" applyFont="1" applyBorder="1" applyAlignment="1">
      <alignment vertical="center"/>
    </xf>
    <xf numFmtId="0" fontId="5" fillId="0" borderId="115" xfId="4" applyFont="1" applyBorder="1" applyAlignment="1">
      <alignment vertical="center"/>
    </xf>
    <xf numFmtId="0" fontId="6" fillId="0" borderId="124" xfId="4" applyFont="1" applyBorder="1" applyAlignment="1">
      <alignment horizontal="center" vertical="center"/>
    </xf>
    <xf numFmtId="166" fontId="5" fillId="3" borderId="133" xfId="1" applyNumberFormat="1" applyFont="1" applyFill="1" applyBorder="1" applyAlignment="1">
      <alignment vertical="center"/>
    </xf>
    <xf numFmtId="166" fontId="5" fillId="3" borderId="123" xfId="1" applyNumberFormat="1" applyFont="1" applyFill="1" applyBorder="1" applyAlignment="1">
      <alignment vertical="center"/>
    </xf>
    <xf numFmtId="166" fontId="5" fillId="0" borderId="122" xfId="1" applyNumberFormat="1" applyFont="1" applyBorder="1" applyAlignment="1">
      <alignment vertical="center"/>
    </xf>
    <xf numFmtId="166" fontId="5" fillId="0" borderId="115" xfId="1" applyNumberFormat="1" applyFont="1" applyBorder="1" applyAlignment="1">
      <alignment vertical="center"/>
    </xf>
    <xf numFmtId="17" fontId="5" fillId="0" borderId="116" xfId="4" applyNumberFormat="1" applyFont="1" applyBorder="1" applyAlignment="1">
      <alignment horizontal="center" vertical="center"/>
    </xf>
    <xf numFmtId="0" fontId="6" fillId="0" borderId="127" xfId="4" applyFont="1" applyBorder="1" applyAlignment="1">
      <alignment horizontal="centerContinuous" vertical="center"/>
    </xf>
    <xf numFmtId="0" fontId="6" fillId="0" borderId="134" xfId="4" applyFont="1" applyBorder="1" applyAlignment="1">
      <alignment vertical="center"/>
    </xf>
    <xf numFmtId="0" fontId="6" fillId="0" borderId="134" xfId="4" quotePrefix="1" applyNumberFormat="1" applyFont="1" applyBorder="1" applyAlignment="1">
      <alignment horizontal="center" vertical="center"/>
    </xf>
    <xf numFmtId="0" fontId="6" fillId="0" borderId="134" xfId="4" applyNumberFormat="1" applyFont="1" applyFill="1" applyBorder="1" applyAlignment="1">
      <alignment vertical="center"/>
    </xf>
    <xf numFmtId="0" fontId="6" fillId="0" borderId="134" xfId="4" applyNumberFormat="1" applyFont="1" applyBorder="1" applyAlignment="1">
      <alignment vertical="center"/>
    </xf>
    <xf numFmtId="0" fontId="6" fillId="0" borderId="134" xfId="4" quotePrefix="1" applyFont="1" applyBorder="1" applyAlignment="1">
      <alignment horizontal="center" vertical="center"/>
    </xf>
    <xf numFmtId="168" fontId="6" fillId="0" borderId="134" xfId="4" applyNumberFormat="1" applyFont="1" applyFill="1" applyBorder="1" applyAlignment="1">
      <alignment vertical="center"/>
    </xf>
    <xf numFmtId="0" fontId="6" fillId="0" borderId="134" xfId="4" quotePrefix="1" applyNumberFormat="1" applyFont="1" applyFill="1" applyBorder="1" applyAlignment="1">
      <alignment horizontal="center" vertical="center"/>
    </xf>
    <xf numFmtId="0" fontId="5" fillId="0" borderId="134" xfId="4" applyFont="1" applyFill="1" applyBorder="1" applyAlignment="1">
      <alignment vertical="center"/>
    </xf>
    <xf numFmtId="0" fontId="6" fillId="0" borderId="134" xfId="4" applyFont="1" applyBorder="1" applyAlignment="1">
      <alignment horizontal="center" vertical="center"/>
    </xf>
    <xf numFmtId="166" fontId="6" fillId="0" borderId="134" xfId="6" quotePrefix="1" applyNumberFormat="1" applyFont="1" applyFill="1" applyBorder="1" applyAlignment="1">
      <alignment horizontal="center" vertical="center"/>
    </xf>
    <xf numFmtId="166" fontId="6" fillId="0" borderId="134" xfId="6" quotePrefix="1" applyNumberFormat="1" applyFont="1" applyBorder="1" applyAlignment="1">
      <alignment horizontal="center" vertical="center"/>
    </xf>
    <xf numFmtId="166" fontId="6" fillId="0" borderId="134" xfId="6" quotePrefix="1" applyNumberFormat="1" applyFont="1" applyBorder="1" applyAlignment="1">
      <alignment horizontal="centerContinuous" vertical="center"/>
    </xf>
    <xf numFmtId="0" fontId="6" fillId="0" borderId="134" xfId="4" applyFont="1" applyBorder="1" applyAlignment="1">
      <alignment horizontal="centerContinuous" vertical="center"/>
    </xf>
    <xf numFmtId="0" fontId="6" fillId="0" borderId="134" xfId="4" quotePrefix="1" applyFont="1" applyBorder="1" applyAlignment="1">
      <alignment vertical="center"/>
    </xf>
    <xf numFmtId="0" fontId="6" fillId="0" borderId="134" xfId="4" applyFont="1" applyFill="1" applyBorder="1" applyAlignment="1">
      <alignment horizontal="centerContinuous" vertical="center"/>
    </xf>
    <xf numFmtId="0" fontId="5" fillId="0" borderId="134" xfId="4" applyFont="1" applyFill="1" applyBorder="1" applyAlignment="1">
      <alignment horizontal="center" vertical="center"/>
    </xf>
    <xf numFmtId="0" fontId="6" fillId="0" borderId="134" xfId="4" applyFont="1" applyFill="1" applyBorder="1" applyAlignment="1">
      <alignment vertical="center"/>
    </xf>
    <xf numFmtId="0" fontId="6" fillId="0" borderId="134" xfId="4" quotePrefix="1" applyFont="1" applyBorder="1" applyAlignment="1">
      <alignment horizontal="centerContinuous" vertical="center"/>
    </xf>
    <xf numFmtId="0" fontId="6" fillId="0" borderId="134" xfId="4" applyFont="1" applyFill="1" applyBorder="1" applyAlignment="1">
      <alignment horizontal="center" vertical="center"/>
    </xf>
    <xf numFmtId="37" fontId="6" fillId="0" borderId="134" xfId="4" applyNumberFormat="1" applyFont="1" applyBorder="1" applyAlignment="1">
      <alignment horizontal="center" vertical="center"/>
    </xf>
    <xf numFmtId="165" fontId="6" fillId="0" borderId="134" xfId="22" applyNumberFormat="1" applyFont="1" applyBorder="1" applyAlignment="1">
      <alignment vertical="center"/>
    </xf>
    <xf numFmtId="165" fontId="5" fillId="0" borderId="134" xfId="22" applyNumberFormat="1" applyFont="1" applyBorder="1" applyAlignment="1">
      <alignment vertical="center"/>
    </xf>
    <xf numFmtId="17" fontId="5" fillId="0" borderId="134" xfId="4" applyNumberFormat="1" applyFont="1" applyBorder="1" applyAlignment="1">
      <alignment horizontal="left" vertical="center"/>
    </xf>
    <xf numFmtId="165" fontId="5" fillId="0" borderId="134" xfId="2" applyNumberFormat="1" applyFont="1" applyFill="1" applyBorder="1" applyAlignment="1">
      <alignment vertical="center"/>
    </xf>
    <xf numFmtId="165" fontId="5" fillId="0" borderId="134" xfId="2" applyNumberFormat="1" applyFont="1" applyBorder="1" applyAlignment="1">
      <alignment vertical="center"/>
    </xf>
    <xf numFmtId="165" fontId="5" fillId="0" borderId="134" xfId="5" applyNumberFormat="1" applyFont="1" applyFill="1" applyBorder="1" applyAlignment="1">
      <alignment horizontal="center" vertical="center"/>
    </xf>
    <xf numFmtId="166" fontId="5" fillId="0" borderId="134" xfId="1" applyNumberFormat="1" applyFont="1" applyFill="1" applyBorder="1" applyAlignment="1">
      <alignment vertical="center"/>
    </xf>
    <xf numFmtId="165" fontId="6" fillId="0" borderId="134" xfId="2" applyNumberFormat="1" applyFont="1" applyFill="1" applyBorder="1" applyAlignment="1">
      <alignment vertical="center"/>
    </xf>
    <xf numFmtId="0" fontId="13" fillId="0" borderId="134" xfId="4" applyFont="1" applyBorder="1" applyAlignment="1">
      <alignment vertical="center"/>
    </xf>
    <xf numFmtId="184" fontId="6" fillId="0" borderId="134" xfId="4" quotePrefix="1" applyNumberFormat="1" applyFont="1" applyBorder="1" applyAlignment="1">
      <alignment horizontal="center" vertical="center"/>
    </xf>
    <xf numFmtId="0" fontId="5" fillId="0" borderId="134" xfId="4" applyFont="1" applyBorder="1" applyAlignment="1">
      <alignment vertical="center"/>
    </xf>
    <xf numFmtId="0" fontId="6" fillId="0" borderId="134" xfId="11" applyFont="1" applyFill="1" applyBorder="1" applyAlignment="1">
      <alignment horizontal="center" vertical="center"/>
    </xf>
    <xf numFmtId="0" fontId="6" fillId="0" borderId="134" xfId="15" applyFont="1" applyBorder="1" applyAlignment="1">
      <alignment horizontal="center" vertical="center" wrapText="1"/>
    </xf>
    <xf numFmtId="0" fontId="6" fillId="0" borderId="134" xfId="625" quotePrefix="1" applyFont="1" applyFill="1" applyBorder="1" applyAlignment="1">
      <alignment horizontal="center" vertical="center"/>
    </xf>
    <xf numFmtId="0" fontId="29" fillId="0" borderId="134" xfId="4" applyFont="1" applyFill="1" applyBorder="1" applyAlignment="1">
      <alignment horizontal="center" vertical="center"/>
    </xf>
    <xf numFmtId="0" fontId="29" fillId="0" borderId="134" xfId="625" quotePrefix="1" applyFont="1" applyFill="1" applyBorder="1" applyAlignment="1">
      <alignment horizontal="center" vertical="center"/>
    </xf>
    <xf numFmtId="165" fontId="27" fillId="0" borderId="134" xfId="22" applyNumberFormat="1" applyFont="1" applyBorder="1" applyAlignment="1">
      <alignment vertical="center"/>
    </xf>
    <xf numFmtId="17" fontId="6" fillId="0" borderId="134" xfId="4" applyNumberFormat="1" applyFont="1" applyBorder="1" applyAlignment="1">
      <alignment horizontal="left" vertical="center"/>
    </xf>
    <xf numFmtId="166" fontId="135" fillId="0" borderId="134" xfId="6" applyNumberFormat="1" applyFont="1" applyBorder="1" applyAlignment="1">
      <alignment vertical="center"/>
    </xf>
    <xf numFmtId="166" fontId="6" fillId="0" borderId="134" xfId="4" applyNumberFormat="1" applyFont="1" applyBorder="1" applyAlignment="1">
      <alignment horizontal="center" vertical="center"/>
    </xf>
    <xf numFmtId="166" fontId="6" fillId="0" borderId="134" xfId="6" applyNumberFormat="1" applyFont="1" applyBorder="1" applyAlignment="1">
      <alignment vertical="center"/>
    </xf>
    <xf numFmtId="166" fontId="5" fillId="0" borderId="134" xfId="4" applyNumberFormat="1" applyFont="1" applyBorder="1" applyAlignment="1">
      <alignment horizontal="center" vertical="center"/>
    </xf>
    <xf numFmtId="0" fontId="6" fillId="0" borderId="134" xfId="4" applyFont="1" applyBorder="1" applyAlignment="1">
      <alignment horizontal="left" vertical="center"/>
    </xf>
    <xf numFmtId="166" fontId="6" fillId="0" borderId="134" xfId="1" applyNumberFormat="1" applyFont="1" applyBorder="1" applyAlignment="1">
      <alignment vertical="center"/>
    </xf>
    <xf numFmtId="0" fontId="6" fillId="0" borderId="134" xfId="0" applyFont="1" applyBorder="1" applyAlignment="1">
      <alignment vertical="center"/>
    </xf>
    <xf numFmtId="0" fontId="6" fillId="0" borderId="134" xfId="0" quotePrefix="1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0" fontId="6" fillId="0" borderId="7" xfId="4" applyFont="1" applyBorder="1" applyAlignment="1">
      <alignment horizontal="right" vertical="center"/>
    </xf>
    <xf numFmtId="0" fontId="5" fillId="0" borderId="7" xfId="4" applyFont="1" applyBorder="1" applyAlignment="1">
      <alignment vertical="center"/>
    </xf>
    <xf numFmtId="0" fontId="5" fillId="0" borderId="7" xfId="4" applyFont="1" applyBorder="1" applyAlignment="1">
      <alignment horizontal="center" vertical="center"/>
    </xf>
    <xf numFmtId="0" fontId="6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6" fillId="0" borderId="0" xfId="30" quotePrefix="1" applyFont="1" applyFill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0" xfId="30" applyFont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Alignment="1">
      <alignment vertical="center"/>
    </xf>
    <xf numFmtId="0" fontId="5" fillId="0" borderId="102" xfId="4" applyFont="1" applyBorder="1" applyAlignment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quotePrefix="1" applyFont="1" applyAlignment="1" applyProtection="1">
      <alignment horizontal="center" vertical="center"/>
    </xf>
    <xf numFmtId="0" fontId="6" fillId="0" borderId="0" xfId="4" quotePrefix="1" applyFont="1" applyAlignment="1">
      <alignment horizontal="center" vertical="center"/>
    </xf>
    <xf numFmtId="0" fontId="5" fillId="0" borderId="0" xfId="4" applyFont="1" applyAlignment="1">
      <alignment vertical="center"/>
    </xf>
    <xf numFmtId="166" fontId="6" fillId="0" borderId="0" xfId="6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0" fontId="5" fillId="0" borderId="106" xfId="11" applyFont="1" applyFill="1" applyBorder="1" applyAlignment="1">
      <alignment horizontal="left" vertical="center"/>
    </xf>
    <xf numFmtId="0" fontId="6" fillId="0" borderId="0" xfId="11" applyFont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0" xfId="4" applyFont="1" applyFill="1" applyBorder="1" applyAlignment="1">
      <alignment horizontal="center" vertical="center"/>
    </xf>
    <xf numFmtId="6" fontId="6" fillId="0" borderId="0" xfId="4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2" fillId="0" borderId="0" xfId="0" quotePrefix="1" applyFont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5" fillId="0" borderId="0" xfId="1152" applyFont="1" applyAlignment="1">
      <alignment vertical="center"/>
    </xf>
    <xf numFmtId="0" fontId="6" fillId="0" borderId="0" xfId="1152" quotePrefix="1" applyFont="1" applyFill="1" applyAlignment="1">
      <alignment horizontal="center" vertical="center"/>
    </xf>
    <xf numFmtId="0" fontId="6" fillId="0" borderId="0" xfId="1152" applyFont="1" applyAlignment="1">
      <alignment vertical="center"/>
    </xf>
    <xf numFmtId="5" fontId="29" fillId="0" borderId="0" xfId="4" quotePrefix="1" applyNumberFormat="1" applyFont="1" applyAlignment="1">
      <alignment horizontal="center" vertical="center"/>
    </xf>
    <xf numFmtId="5" fontId="6" fillId="0" borderId="0" xfId="4" applyNumberFormat="1" applyFont="1" applyAlignment="1">
      <alignment horizontal="center" vertical="center"/>
    </xf>
    <xf numFmtId="165" fontId="5" fillId="0" borderId="135" xfId="2" applyNumberFormat="1" applyFont="1" applyFill="1" applyBorder="1" applyAlignment="1" applyProtection="1">
      <alignment horizontal="right" vertical="center"/>
    </xf>
    <xf numFmtId="165" fontId="5" fillId="0" borderId="135" xfId="22" applyNumberFormat="1" applyFont="1" applyFill="1" applyBorder="1" applyAlignment="1" applyProtection="1">
      <alignment horizontal="right" vertical="center"/>
    </xf>
    <xf numFmtId="0" fontId="6" fillId="0" borderId="136" xfId="4" applyFont="1" applyBorder="1" applyAlignment="1">
      <alignment horizontal="center" vertical="center"/>
    </xf>
    <xf numFmtId="0" fontId="6" fillId="0" borderId="136" xfId="4" applyFont="1" applyBorder="1" applyAlignment="1">
      <alignment vertical="center"/>
    </xf>
    <xf numFmtId="165" fontId="6" fillId="0" borderId="136" xfId="2" applyNumberFormat="1" applyFont="1" applyFill="1" applyBorder="1" applyAlignment="1">
      <alignment vertical="center"/>
    </xf>
    <xf numFmtId="0" fontId="5" fillId="0" borderId="136" xfId="4" applyFont="1" applyBorder="1" applyAlignment="1">
      <alignment horizontal="center" vertical="center"/>
    </xf>
    <xf numFmtId="170" fontId="6" fillId="0" borderId="136" xfId="4" applyNumberFormat="1" applyFont="1" applyBorder="1" applyAlignment="1">
      <alignment horizontal="center" vertical="center"/>
    </xf>
    <xf numFmtId="170" fontId="5" fillId="0" borderId="136" xfId="4" applyNumberFormat="1" applyFont="1" applyBorder="1" applyAlignment="1">
      <alignment horizontal="center" vertical="center"/>
    </xf>
    <xf numFmtId="165" fontId="6" fillId="0" borderId="136" xfId="5" applyNumberFormat="1" applyFont="1" applyFill="1" applyBorder="1" applyAlignment="1">
      <alignment horizontal="center" vertical="center"/>
    </xf>
    <xf numFmtId="165" fontId="6" fillId="0" borderId="136" xfId="2" applyNumberFormat="1" applyFont="1" applyFill="1" applyBorder="1" applyAlignment="1">
      <alignment horizontal="center" vertical="center"/>
    </xf>
    <xf numFmtId="165" fontId="6" fillId="0" borderId="135" xfId="2" applyNumberFormat="1" applyFont="1" applyBorder="1" applyAlignment="1">
      <alignment vertical="center"/>
    </xf>
    <xf numFmtId="165" fontId="5" fillId="0" borderId="135" xfId="2" applyNumberFormat="1" applyFont="1" applyBorder="1" applyAlignment="1">
      <alignment horizontal="right" vertical="center"/>
    </xf>
    <xf numFmtId="165" fontId="5" fillId="0" borderId="135" xfId="2" applyNumberFormat="1" applyFont="1" applyBorder="1" applyAlignment="1">
      <alignment vertical="center"/>
    </xf>
    <xf numFmtId="165" fontId="29" fillId="0" borderId="136" xfId="2" applyNumberFormat="1" applyFont="1" applyFill="1" applyBorder="1" applyAlignment="1">
      <alignment vertical="center"/>
    </xf>
    <xf numFmtId="0" fontId="5" fillId="0" borderId="136" xfId="11" applyFont="1" applyBorder="1" applyAlignment="1">
      <alignment horizontal="center" vertical="center"/>
    </xf>
    <xf numFmtId="10" fontId="5" fillId="0" borderId="136" xfId="625" applyNumberFormat="1" applyFont="1" applyBorder="1" applyAlignment="1">
      <alignment horizontal="center" vertical="center"/>
    </xf>
    <xf numFmtId="0" fontId="6" fillId="0" borderId="136" xfId="11" applyFont="1" applyFill="1" applyBorder="1" applyAlignment="1">
      <alignment horizontal="left" vertical="center"/>
    </xf>
    <xf numFmtId="10" fontId="6" fillId="3" borderId="136" xfId="625" applyNumberFormat="1" applyFont="1" applyFill="1" applyBorder="1" applyAlignment="1">
      <alignment horizontal="center" vertical="center"/>
    </xf>
    <xf numFmtId="10" fontId="5" fillId="0" borderId="136" xfId="11" applyNumberFormat="1" applyFont="1" applyFill="1" applyBorder="1" applyAlignment="1">
      <alignment horizontal="center" vertical="center"/>
    </xf>
    <xf numFmtId="0" fontId="5" fillId="0" borderId="136" xfId="15" applyFont="1" applyFill="1" applyBorder="1" applyAlignment="1">
      <alignment horizontal="center" vertical="center" wrapText="1"/>
    </xf>
    <xf numFmtId="0" fontId="5" fillId="0" borderId="136" xfId="15" applyFont="1" applyBorder="1" applyAlignment="1">
      <alignment horizontal="center" vertical="center" wrapText="1"/>
    </xf>
    <xf numFmtId="0" fontId="5" fillId="0" borderId="136" xfId="15" applyFont="1" applyFill="1" applyBorder="1" applyAlignment="1">
      <alignment horizontal="center" vertical="center"/>
    </xf>
    <xf numFmtId="0" fontId="5" fillId="3" borderId="136" xfId="15" applyFont="1" applyFill="1" applyBorder="1" applyAlignment="1" applyProtection="1">
      <alignment horizontal="center" vertical="center"/>
      <protection locked="0"/>
    </xf>
    <xf numFmtId="0" fontId="5" fillId="0" borderId="136" xfId="4" applyFont="1" applyFill="1" applyBorder="1" applyAlignment="1">
      <alignment horizontal="center" vertical="center"/>
    </xf>
    <xf numFmtId="0" fontId="5" fillId="0" borderId="136" xfId="4" applyFont="1" applyFill="1" applyBorder="1" applyAlignment="1">
      <alignment vertical="center"/>
    </xf>
    <xf numFmtId="10" fontId="5" fillId="3" borderId="136" xfId="4" applyNumberFormat="1" applyFont="1" applyFill="1" applyBorder="1" applyAlignment="1">
      <alignment horizontal="center" vertical="center"/>
    </xf>
    <xf numFmtId="10" fontId="5" fillId="0" borderId="136" xfId="4" applyNumberFormat="1" applyFont="1" applyFill="1" applyBorder="1" applyAlignment="1">
      <alignment horizontal="center" vertical="center"/>
    </xf>
    <xf numFmtId="0" fontId="5" fillId="0" borderId="136" xfId="4" quotePrefix="1" applyFont="1" applyFill="1" applyBorder="1" applyAlignment="1">
      <alignment horizontal="center" vertical="center"/>
    </xf>
    <xf numFmtId="0" fontId="27" fillId="0" borderId="136" xfId="4" applyFont="1" applyFill="1" applyBorder="1" applyAlignment="1">
      <alignment horizontal="center" vertical="center"/>
    </xf>
    <xf numFmtId="0" fontId="27" fillId="0" borderId="136" xfId="4" applyFont="1" applyFill="1" applyBorder="1" applyAlignment="1">
      <alignment vertical="center"/>
    </xf>
    <xf numFmtId="10" fontId="27" fillId="3" borderId="136" xfId="4" applyNumberFormat="1" applyFont="1" applyFill="1" applyBorder="1" applyAlignment="1">
      <alignment horizontal="center" vertical="center"/>
    </xf>
    <xf numFmtId="10" fontId="27" fillId="0" borderId="136" xfId="4" applyNumberFormat="1" applyFont="1" applyFill="1" applyBorder="1" applyAlignment="1">
      <alignment horizontal="center" vertical="center"/>
    </xf>
    <xf numFmtId="0" fontId="27" fillId="0" borderId="136" xfId="4" quotePrefix="1" applyFont="1" applyFill="1" applyBorder="1" applyAlignment="1">
      <alignment horizontal="center" vertical="center"/>
    </xf>
    <xf numFmtId="165" fontId="5" fillId="0" borderId="135" xfId="2" applyNumberFormat="1" applyFont="1" applyBorder="1" applyAlignment="1" applyProtection="1">
      <alignment vertical="center"/>
    </xf>
    <xf numFmtId="165" fontId="5" fillId="0" borderId="135" xfId="0" applyNumberFormat="1" applyFont="1" applyFill="1" applyBorder="1" applyAlignment="1">
      <alignment vertical="center"/>
    </xf>
    <xf numFmtId="165" fontId="5" fillId="0" borderId="135" xfId="0" applyNumberFormat="1" applyFont="1" applyBorder="1" applyAlignment="1">
      <alignment vertical="center"/>
    </xf>
    <xf numFmtId="10" fontId="5" fillId="0" borderId="135" xfId="0" applyNumberFormat="1" applyFont="1" applyBorder="1" applyAlignment="1">
      <alignment vertical="center"/>
    </xf>
    <xf numFmtId="165" fontId="27" fillId="0" borderId="135" xfId="2" applyNumberFormat="1" applyFont="1" applyFill="1" applyBorder="1" applyAlignment="1">
      <alignment vertical="center"/>
    </xf>
    <xf numFmtId="165" fontId="27" fillId="3" borderId="135" xfId="2" applyNumberFormat="1" applyFont="1" applyFill="1" applyBorder="1" applyAlignment="1">
      <alignment vertical="center"/>
    </xf>
    <xf numFmtId="214" fontId="27" fillId="0" borderId="135" xfId="2" applyNumberFormat="1" applyFont="1" applyBorder="1" applyAlignment="1">
      <alignment vertical="center"/>
    </xf>
    <xf numFmtId="165" fontId="5" fillId="0" borderId="135" xfId="2" applyNumberFormat="1" applyFont="1" applyFill="1" applyBorder="1" applyAlignment="1">
      <alignment vertical="center"/>
    </xf>
    <xf numFmtId="165" fontId="27" fillId="0" borderId="135" xfId="2" applyNumberFormat="1" applyFont="1" applyFill="1" applyBorder="1" applyAlignment="1">
      <alignment horizontal="right" vertical="center"/>
    </xf>
    <xf numFmtId="165" fontId="5" fillId="3" borderId="137" xfId="2" applyNumberFormat="1" applyFont="1" applyFill="1" applyBorder="1" applyAlignment="1">
      <alignment vertical="center"/>
    </xf>
    <xf numFmtId="165" fontId="5" fillId="3" borderId="138" xfId="2" applyNumberFormat="1" applyFont="1" applyFill="1" applyBorder="1" applyAlignment="1">
      <alignment vertical="center"/>
    </xf>
    <xf numFmtId="165" fontId="5" fillId="3" borderId="139" xfId="2" applyNumberFormat="1" applyFont="1" applyFill="1" applyBorder="1" applyAlignment="1">
      <alignment vertical="center"/>
    </xf>
    <xf numFmtId="165" fontId="5" fillId="3" borderId="140" xfId="2" applyNumberFormat="1" applyFont="1" applyFill="1" applyBorder="1" applyAlignment="1">
      <alignment vertical="center"/>
    </xf>
    <xf numFmtId="165" fontId="6" fillId="0" borderId="135" xfId="2" applyNumberFormat="1" applyFont="1" applyFill="1" applyBorder="1" applyAlignment="1">
      <alignment vertical="center"/>
    </xf>
    <xf numFmtId="0" fontId="6" fillId="0" borderId="140" xfId="4" applyFont="1" applyBorder="1" applyAlignment="1">
      <alignment horizontal="center" vertical="center"/>
    </xf>
    <xf numFmtId="0" fontId="6" fillId="0" borderId="141" xfId="4" applyFont="1" applyBorder="1" applyAlignment="1">
      <alignment horizontal="center" vertical="center"/>
    </xf>
    <xf numFmtId="0" fontId="6" fillId="0" borderId="142" xfId="4" applyFont="1" applyBorder="1" applyAlignment="1">
      <alignment horizontal="center" vertical="center"/>
    </xf>
    <xf numFmtId="0" fontId="6" fillId="0" borderId="143" xfId="4" applyFont="1" applyBorder="1" applyAlignment="1">
      <alignment horizontal="center" vertical="center"/>
    </xf>
    <xf numFmtId="0" fontId="6" fillId="0" borderId="144" xfId="4" applyFont="1" applyBorder="1" applyAlignment="1">
      <alignment horizontal="center" vertical="center"/>
    </xf>
    <xf numFmtId="0" fontId="6" fillId="0" borderId="145" xfId="4" applyFont="1" applyBorder="1" applyAlignment="1">
      <alignment horizontal="center" vertical="center"/>
    </xf>
    <xf numFmtId="0" fontId="6" fillId="0" borderId="140" xfId="4" applyFont="1" applyFill="1" applyBorder="1" applyAlignment="1">
      <alignment horizontal="center" vertical="center"/>
    </xf>
    <xf numFmtId="0" fontId="6" fillId="0" borderId="0" xfId="30" quotePrefix="1" applyFont="1" applyFill="1" applyAlignment="1">
      <alignment horizontal="center" vertical="center"/>
    </xf>
    <xf numFmtId="0" fontId="6" fillId="0" borderId="0" xfId="30" applyFont="1" applyAlignment="1">
      <alignment vertical="center"/>
    </xf>
    <xf numFmtId="0" fontId="6" fillId="3" borderId="0" xfId="30" applyFont="1" applyFill="1" applyAlignment="1">
      <alignment horizontal="center" vertical="center"/>
    </xf>
    <xf numFmtId="0" fontId="6" fillId="3" borderId="0" xfId="30" applyFont="1" applyFill="1" applyAlignment="1">
      <alignment vertical="center"/>
    </xf>
    <xf numFmtId="0" fontId="6" fillId="0" borderId="0" xfId="30" applyFont="1" applyFill="1" applyAlignment="1">
      <alignment horizontal="center" vertical="center"/>
    </xf>
    <xf numFmtId="0" fontId="5" fillId="0" borderId="0" xfId="30" applyFont="1" applyAlignment="1">
      <alignment vertical="center"/>
    </xf>
    <xf numFmtId="0" fontId="6" fillId="2" borderId="0" xfId="30" applyFont="1" applyFill="1" applyAlignment="1">
      <alignment horizontal="center" vertical="center"/>
    </xf>
    <xf numFmtId="0" fontId="6" fillId="2" borderId="0" xfId="30" applyFont="1" applyFill="1" applyAlignment="1">
      <alignment vertical="center"/>
    </xf>
    <xf numFmtId="0" fontId="5" fillId="3" borderId="0" xfId="30" applyFont="1" applyFill="1" applyAlignment="1">
      <alignment vertical="center"/>
    </xf>
    <xf numFmtId="0" fontId="5" fillId="0" borderId="0" xfId="4" applyFont="1" applyAlignment="1">
      <alignment horizontal="left" vertical="center"/>
    </xf>
    <xf numFmtId="0" fontId="5" fillId="0" borderId="0" xfId="30" applyFont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Alignment="1">
      <alignment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vertical="center"/>
    </xf>
    <xf numFmtId="0" fontId="6" fillId="0" borderId="0" xfId="4" quotePrefix="1" applyFont="1" applyFill="1" applyAlignment="1">
      <alignment horizontal="center" vertical="center"/>
    </xf>
    <xf numFmtId="0" fontId="5" fillId="0" borderId="102" xfId="4" applyFont="1" applyBorder="1" applyAlignment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6" fillId="0" borderId="0" xfId="4" applyFont="1" applyAlignment="1">
      <alignment horizontal="center" vertical="center"/>
    </xf>
    <xf numFmtId="0" fontId="6" fillId="3" borderId="0" xfId="4" applyFont="1" applyFill="1" applyAlignment="1" applyProtection="1">
      <alignment horizontal="center" vertical="center"/>
    </xf>
    <xf numFmtId="0" fontId="6" fillId="3" borderId="0" xfId="4" applyFont="1" applyFill="1" applyAlignment="1">
      <alignment vertical="center"/>
    </xf>
    <xf numFmtId="0" fontId="6" fillId="0" borderId="0" xfId="4" quotePrefix="1" applyFont="1" applyAlignment="1" applyProtection="1">
      <alignment horizontal="center" vertical="center"/>
    </xf>
    <xf numFmtId="0" fontId="6" fillId="0" borderId="0" xfId="4" quotePrefix="1" applyFont="1" applyAlignment="1">
      <alignment horizontal="center" vertical="center"/>
    </xf>
    <xf numFmtId="0" fontId="5" fillId="0" borderId="0" xfId="4" applyFont="1" applyAlignment="1">
      <alignment vertical="center"/>
    </xf>
    <xf numFmtId="0" fontId="6" fillId="2" borderId="0" xfId="4" applyFont="1" applyFill="1" applyAlignment="1" applyProtection="1">
      <alignment horizontal="center" vertical="center"/>
    </xf>
    <xf numFmtId="166" fontId="6" fillId="0" borderId="0" xfId="6" applyNumberFormat="1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6" fillId="0" borderId="0" xfId="0" quotePrefix="1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0" xfId="0" quotePrefix="1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" fontId="6" fillId="0" borderId="0" xfId="4" quotePrefix="1" applyNumberFormat="1" applyFont="1" applyAlignment="1" applyProtection="1">
      <alignment horizontal="center" vertical="center"/>
    </xf>
    <xf numFmtId="5" fontId="6" fillId="0" borderId="0" xfId="4" quotePrefix="1" applyNumberFormat="1" applyFont="1" applyAlignment="1">
      <alignment horizontal="center" vertical="center"/>
    </xf>
    <xf numFmtId="0" fontId="6" fillId="0" borderId="118" xfId="11" applyFont="1" applyFill="1" applyBorder="1" applyAlignment="1">
      <alignment horizontal="left" vertical="center"/>
    </xf>
    <xf numFmtId="0" fontId="5" fillId="0" borderId="106" xfId="11" applyFont="1" applyFill="1" applyBorder="1" applyAlignment="1">
      <alignment horizontal="left" vertical="center"/>
    </xf>
    <xf numFmtId="0" fontId="6" fillId="0" borderId="0" xfId="11" applyFont="1" applyAlignment="1">
      <alignment horizontal="center" vertical="center"/>
    </xf>
    <xf numFmtId="0" fontId="6" fillId="3" borderId="0" xfId="11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0" fontId="6" fillId="0" borderId="107" xfId="4" applyFont="1" applyFill="1" applyBorder="1" applyAlignment="1">
      <alignment horizontal="center" vertical="center"/>
    </xf>
    <xf numFmtId="0" fontId="6" fillId="0" borderId="118" xfId="4" applyFont="1" applyFill="1" applyBorder="1" applyAlignment="1">
      <alignment horizontal="center" vertical="center"/>
    </xf>
    <xf numFmtId="0" fontId="6" fillId="0" borderId="106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0" xfId="4" quotePrefix="1" applyFont="1" applyAlignment="1">
      <alignment horizontal="center" vertical="center"/>
    </xf>
    <xf numFmtId="0" fontId="29" fillId="0" borderId="107" xfId="4" applyFont="1" applyFill="1" applyBorder="1" applyAlignment="1">
      <alignment horizontal="center" vertical="center"/>
    </xf>
    <xf numFmtId="0" fontId="29" fillId="0" borderId="118" xfId="4" applyFont="1" applyFill="1" applyBorder="1" applyAlignment="1">
      <alignment horizontal="center" vertical="center"/>
    </xf>
    <xf numFmtId="0" fontId="29" fillId="0" borderId="106" xfId="4" applyFont="1" applyFill="1" applyBorder="1" applyAlignment="1">
      <alignment horizontal="center" vertical="center"/>
    </xf>
    <xf numFmtId="0" fontId="29" fillId="0" borderId="0" xfId="4" applyFont="1" applyFill="1" applyBorder="1" applyAlignment="1">
      <alignment horizontal="center" vertical="center"/>
    </xf>
    <xf numFmtId="0" fontId="29" fillId="0" borderId="0" xfId="11" applyFont="1" applyFill="1" applyAlignment="1">
      <alignment horizontal="center" vertical="center"/>
    </xf>
    <xf numFmtId="0" fontId="29" fillId="3" borderId="0" xfId="11" applyFont="1" applyFill="1" applyAlignment="1">
      <alignment horizontal="center" vertical="center"/>
    </xf>
    <xf numFmtId="6" fontId="6" fillId="0" borderId="0" xfId="4" quotePrefix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5" fontId="6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2" fillId="0" borderId="0" xfId="0" quotePrefix="1" applyFont="1" applyAlignment="1" applyProtection="1">
      <alignment horizontal="center" vertical="center"/>
    </xf>
    <xf numFmtId="166" fontId="152" fillId="0" borderId="23" xfId="1" applyNumberFormat="1" applyFont="1" applyBorder="1" applyAlignment="1">
      <alignment horizontal="center"/>
    </xf>
    <xf numFmtId="166" fontId="152" fillId="0" borderId="17" xfId="1" applyNumberFormat="1" applyFont="1" applyBorder="1" applyAlignment="1">
      <alignment horizontal="center"/>
    </xf>
    <xf numFmtId="166" fontId="152" fillId="0" borderId="18" xfId="1" applyNumberFormat="1" applyFont="1" applyBorder="1" applyAlignment="1">
      <alignment horizontal="center"/>
    </xf>
    <xf numFmtId="0" fontId="29" fillId="0" borderId="0" xfId="0" quotePrefix="1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8" fillId="0" borderId="11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0" xfId="1152" applyFont="1" applyFill="1" applyAlignment="1">
      <alignment horizontal="center" vertical="center"/>
    </xf>
    <xf numFmtId="0" fontId="6" fillId="0" borderId="0" xfId="1152" applyFont="1" applyAlignment="1">
      <alignment vertical="center"/>
    </xf>
    <xf numFmtId="0" fontId="5" fillId="0" borderId="0" xfId="1152" applyFont="1" applyAlignment="1">
      <alignment vertical="center"/>
    </xf>
    <xf numFmtId="0" fontId="6" fillId="2" borderId="0" xfId="1152" applyFont="1" applyFill="1" applyAlignment="1">
      <alignment horizontal="center" vertical="center"/>
    </xf>
    <xf numFmtId="0" fontId="6" fillId="0" borderId="0" xfId="1152" quotePrefix="1" applyFont="1" applyFill="1" applyAlignment="1">
      <alignment horizontal="center" vertical="center"/>
    </xf>
    <xf numFmtId="0" fontId="6" fillId="2" borderId="0" xfId="1152" applyFont="1" applyFill="1" applyAlignment="1">
      <alignment vertical="center"/>
    </xf>
    <xf numFmtId="0" fontId="6" fillId="3" borderId="0" xfId="4" applyFont="1" applyFill="1" applyAlignment="1">
      <alignment horizontal="center" vertical="center"/>
    </xf>
    <xf numFmtId="5" fontId="29" fillId="0" borderId="0" xfId="4" quotePrefix="1" applyNumberFormat="1" applyFont="1" applyAlignment="1">
      <alignment horizontal="center" vertical="center"/>
    </xf>
    <xf numFmtId="0" fontId="6" fillId="0" borderId="126" xfId="4" applyFont="1" applyBorder="1" applyAlignment="1">
      <alignment horizontal="center" vertical="center"/>
    </xf>
    <xf numFmtId="0" fontId="6" fillId="0" borderId="127" xfId="4" applyFont="1" applyBorder="1" applyAlignment="1">
      <alignment horizontal="center" vertical="center"/>
    </xf>
    <xf numFmtId="0" fontId="6" fillId="0" borderId="128" xfId="4" applyFont="1" applyBorder="1" applyAlignment="1">
      <alignment horizontal="center" vertical="center"/>
    </xf>
    <xf numFmtId="5" fontId="6" fillId="0" borderId="0" xfId="4" applyNumberFormat="1" applyFont="1" applyAlignment="1">
      <alignment horizontal="center" vertical="center"/>
    </xf>
  </cellXfs>
  <cellStyles count="4341">
    <cellStyle name="_x000d__x000a_JournalTemplate=C:\COMFO\CTALK\JOURSTD.TPL_x000d__x000a_LbStateAddress=3 3 0 251 1 89 2 311_x000d__x000a_LbStateJou" xfId="801" xr:uid="{00000000-0005-0000-0000-000000000000}"/>
    <cellStyle name="_ANP.FUNDING.I-R1-11-3-00-E" xfId="802" xr:uid="{00000000-0005-0000-0000-000001000000}"/>
    <cellStyle name="_ANP.FUNDING.I-R1-11-3-00-E 2" xfId="803" xr:uid="{00000000-0005-0000-0000-000002000000}"/>
    <cellStyle name="_ANP.FUNDING.I-R1-11-3-00-E 3" xfId="804" xr:uid="{00000000-0005-0000-0000-000003000000}"/>
    <cellStyle name="_ANP.FUNDING.I-R1-11-3-00-E 4" xfId="805" xr:uid="{00000000-0005-0000-0000-000004000000}"/>
    <cellStyle name="_ANP.FUNDING.I-R1-11-3-00-E 5" xfId="806" xr:uid="{00000000-0005-0000-0000-000005000000}"/>
    <cellStyle name="_ANP.FUNDING.I-R1-11-3-00-E 6" xfId="807" xr:uid="{00000000-0005-0000-0000-000006000000}"/>
    <cellStyle name="_ANP.FUNDING.I-R1-11-3-00-E 6 2" xfId="808" xr:uid="{00000000-0005-0000-0000-000007000000}"/>
    <cellStyle name="_ANP.FUNDING.I-R1-11-3-00-E 6_48MW CMSI CAPEX Budget rev 11Jun10-rev16b (Updated Forecast cash flow)" xfId="809" xr:uid="{00000000-0005-0000-0000-000008000000}"/>
    <cellStyle name="_ANP.FUNDING.I-R1-11-3-00-E_Corporate Financials v3" xfId="810" xr:uid="{00000000-0005-0000-0000-000009000000}"/>
    <cellStyle name="_ANP.FUNDING.I-R1-11-3-00-E_Corporate Financials v3_Generation Presentation Inserts V1" xfId="811" xr:uid="{00000000-0005-0000-0000-00000A000000}"/>
    <cellStyle name="_ANP.FUNDING.I-R1-11-3-00-E_Corporate Financials v3_Generation Presentation Inserts V2" xfId="812" xr:uid="{00000000-0005-0000-0000-00000B000000}"/>
    <cellStyle name="_ANP.FUNDING.I-R1-11-3-00-E_Corporate Financials v3_Generation Presentation Inserts V6" xfId="813" xr:uid="{00000000-0005-0000-0000-00000C000000}"/>
    <cellStyle name="_ANP.FUNDING.I-R1-11-3-00-E_Corporate Financials v3_SGEN Final to MC Reconcilation" xfId="814" xr:uid="{00000000-0005-0000-0000-00000D000000}"/>
    <cellStyle name="_ANP.FUNDING.I-R1-11-3-00-E_Corporate Financials v3_Updated SGEN 2010- 2014 Plan V6 01122010" xfId="815" xr:uid="{00000000-0005-0000-0000-00000E000000}"/>
    <cellStyle name="_ANP.FUNDING.I-R1-11-3-00-E_EBITDA Recon" xfId="816" xr:uid="{00000000-0005-0000-0000-00000F000000}"/>
    <cellStyle name="_ANP.FUNDING.I-R1-11-3-00-E_EBITDA Recon_Generation Presentation Inserts V1" xfId="817" xr:uid="{00000000-0005-0000-0000-000010000000}"/>
    <cellStyle name="_ANP.FUNDING.I-R1-11-3-00-E_EBITDA Recon_Generation Presentation Inserts V2" xfId="818" xr:uid="{00000000-0005-0000-0000-000011000000}"/>
    <cellStyle name="_ANP.FUNDING.I-R1-11-3-00-E_EBITDA Recon_Generation Presentation Inserts V6" xfId="819" xr:uid="{00000000-0005-0000-0000-000012000000}"/>
    <cellStyle name="_ANP.FUNDING.I-R1-11-3-00-E_EBITDA Recon_SGEN Final to MC Reconcilation" xfId="820" xr:uid="{00000000-0005-0000-0000-000013000000}"/>
    <cellStyle name="_ANP.FUNDING.I-R1-11-3-00-E_EBITDA Recon_Updated SGEN 2010- 2014 Plan V6 01122010" xfId="821" xr:uid="{00000000-0005-0000-0000-000014000000}"/>
    <cellStyle name="_ANP.FUNDING.I-R1-11-3-00-E_Generation Presentation Inserts - BOD Meeting - 2008-02-08" xfId="822" xr:uid="{00000000-0005-0000-0000-000015000000}"/>
    <cellStyle name="_ANP.FUNDING.I-R1-11-3-00-E_Margin Planning Model 10-31-08 Prices for Chris" xfId="823" xr:uid="{00000000-0005-0000-0000-000016000000}"/>
    <cellStyle name="_ANP.FUNDING.I-R1-11-3-00-E_Margin Planning Model 10-31-08 Prices for Chris_Generation Presentation Inserts V1" xfId="824" xr:uid="{00000000-0005-0000-0000-000017000000}"/>
    <cellStyle name="_ANP.FUNDING.I-R1-11-3-00-E_Margin Planning Model 10-31-08 Prices for Chris_Generation Presentation Inserts V2" xfId="825" xr:uid="{00000000-0005-0000-0000-000018000000}"/>
    <cellStyle name="_ANP.FUNDING.I-R1-11-3-00-E_Margin Planning Model 10-31-08 Prices for Chris_Generation Presentation Inserts V6" xfId="826" xr:uid="{00000000-0005-0000-0000-000019000000}"/>
    <cellStyle name="_ANP.FUNDING.I-R1-11-3-00-E_Margin Planning Model 10-31-08 Prices for Chris_SGEN Final to MC Reconcilation" xfId="827" xr:uid="{00000000-0005-0000-0000-00001A000000}"/>
    <cellStyle name="_ANP.FUNDING.I-R1-11-3-00-E_Margin Planning Model 10-31-08 Prices for Chris_Updated SGEN 2010- 2014 Plan V6 01122010" xfId="828" xr:uid="{00000000-0005-0000-0000-00001B000000}"/>
    <cellStyle name="_ANP.FUNDING.I-R1-11-3-00-E_Mesquite Solar 277 MW v1" xfId="829" xr:uid="{00000000-0005-0000-0000-00001C000000}"/>
    <cellStyle name="_Book1" xfId="830" xr:uid="{00000000-0005-0000-0000-00001D000000}"/>
    <cellStyle name="_Book1 2" xfId="831" xr:uid="{00000000-0005-0000-0000-00001E000000}"/>
    <cellStyle name="_Book1 3" xfId="832" xr:uid="{00000000-0005-0000-0000-00001F000000}"/>
    <cellStyle name="_Book1 4" xfId="833" xr:uid="{00000000-0005-0000-0000-000020000000}"/>
    <cellStyle name="_Book1 5" xfId="834" xr:uid="{00000000-0005-0000-0000-000021000000}"/>
    <cellStyle name="_Book1 6" xfId="835" xr:uid="{00000000-0005-0000-0000-000022000000}"/>
    <cellStyle name="_Book1 6 2" xfId="836" xr:uid="{00000000-0005-0000-0000-000023000000}"/>
    <cellStyle name="_Book1 6_48MW CMSI CAPEX Budget rev 11Jun10-rev16b (Updated Forecast cash flow)" xfId="837" xr:uid="{00000000-0005-0000-0000-000024000000}"/>
    <cellStyle name="_Book1_Corporate Financials v3" xfId="838" xr:uid="{00000000-0005-0000-0000-000025000000}"/>
    <cellStyle name="_Book1_Corporate Financials v3_Generation Presentation Inserts V1" xfId="839" xr:uid="{00000000-0005-0000-0000-000026000000}"/>
    <cellStyle name="_Book1_Corporate Financials v3_Generation Presentation Inserts V2" xfId="840" xr:uid="{00000000-0005-0000-0000-000027000000}"/>
    <cellStyle name="_Book1_Corporate Financials v3_Generation Presentation Inserts V6" xfId="841" xr:uid="{00000000-0005-0000-0000-000028000000}"/>
    <cellStyle name="_Book1_Corporate Financials v3_SGEN Final to MC Reconcilation" xfId="842" xr:uid="{00000000-0005-0000-0000-000029000000}"/>
    <cellStyle name="_Book1_Corporate Financials v3_Updated SGEN 2010- 2014 Plan V6 01122010" xfId="843" xr:uid="{00000000-0005-0000-0000-00002A000000}"/>
    <cellStyle name="_Book1_EBITDA Recon" xfId="844" xr:uid="{00000000-0005-0000-0000-00002B000000}"/>
    <cellStyle name="_Book1_EBITDA Recon_Generation Presentation Inserts V1" xfId="845" xr:uid="{00000000-0005-0000-0000-00002C000000}"/>
    <cellStyle name="_Book1_EBITDA Recon_Generation Presentation Inserts V2" xfId="846" xr:uid="{00000000-0005-0000-0000-00002D000000}"/>
    <cellStyle name="_Book1_EBITDA Recon_Generation Presentation Inserts V6" xfId="847" xr:uid="{00000000-0005-0000-0000-00002E000000}"/>
    <cellStyle name="_Book1_EBITDA Recon_SGEN Final to MC Reconcilation" xfId="848" xr:uid="{00000000-0005-0000-0000-00002F000000}"/>
    <cellStyle name="_Book1_EBITDA Recon_Updated SGEN 2010- 2014 Plan V6 01122010" xfId="849" xr:uid="{00000000-0005-0000-0000-000030000000}"/>
    <cellStyle name="_Book1_Generation Presentation Inserts - BOD Meeting - 2008-02-08" xfId="850" xr:uid="{00000000-0005-0000-0000-000031000000}"/>
    <cellStyle name="_Book1_Margin Planning Model 10-31-08 Prices for Chris" xfId="851" xr:uid="{00000000-0005-0000-0000-000032000000}"/>
    <cellStyle name="_Book1_Margin Planning Model 10-31-08 Prices for Chris_Generation Presentation Inserts V1" xfId="852" xr:uid="{00000000-0005-0000-0000-000033000000}"/>
    <cellStyle name="_Book1_Margin Planning Model 10-31-08 Prices for Chris_Generation Presentation Inserts V2" xfId="853" xr:uid="{00000000-0005-0000-0000-000034000000}"/>
    <cellStyle name="_Book1_Margin Planning Model 10-31-08 Prices for Chris_Generation Presentation Inserts V6" xfId="854" xr:uid="{00000000-0005-0000-0000-000035000000}"/>
    <cellStyle name="_Book1_Margin Planning Model 10-31-08 Prices for Chris_SGEN Final to MC Reconcilation" xfId="855" xr:uid="{00000000-0005-0000-0000-000036000000}"/>
    <cellStyle name="_Book1_Margin Planning Model 10-31-08 Prices for Chris_Updated SGEN 2010- 2014 Plan V6 01122010" xfId="856" xr:uid="{00000000-0005-0000-0000-000037000000}"/>
    <cellStyle name="_Book1_Mesquite Solar 277 MW v1" xfId="857" xr:uid="{00000000-0005-0000-0000-000038000000}"/>
    <cellStyle name="_Combined Assets-E" xfId="858" xr:uid="{00000000-0005-0000-0000-000039000000}"/>
    <cellStyle name="_Combined Assets-E 2" xfId="859" xr:uid="{00000000-0005-0000-0000-00003A000000}"/>
    <cellStyle name="_Combined Assets-E 3" xfId="860" xr:uid="{00000000-0005-0000-0000-00003B000000}"/>
    <cellStyle name="_Combined Assets-E 4" xfId="861" xr:uid="{00000000-0005-0000-0000-00003C000000}"/>
    <cellStyle name="_Combined Assets-E 5" xfId="862" xr:uid="{00000000-0005-0000-0000-00003D000000}"/>
    <cellStyle name="_Combined Assets-E 6" xfId="863" xr:uid="{00000000-0005-0000-0000-00003E000000}"/>
    <cellStyle name="_Combined Assets-E 6 2" xfId="864" xr:uid="{00000000-0005-0000-0000-00003F000000}"/>
    <cellStyle name="_Combined Assets-E 6_48MW CMSI CAPEX Budget rev 11Jun10-rev16b (Updated Forecast cash flow)" xfId="865" xr:uid="{00000000-0005-0000-0000-000040000000}"/>
    <cellStyle name="_Combined Assets-E_Corporate Financials v3" xfId="866" xr:uid="{00000000-0005-0000-0000-000041000000}"/>
    <cellStyle name="_Combined Assets-E_Corporate Financials v3_Generation Presentation Inserts V1" xfId="867" xr:uid="{00000000-0005-0000-0000-000042000000}"/>
    <cellStyle name="_Combined Assets-E_Corporate Financials v3_Generation Presentation Inserts V2" xfId="868" xr:uid="{00000000-0005-0000-0000-000043000000}"/>
    <cellStyle name="_Combined Assets-E_Corporate Financials v3_Generation Presentation Inserts V6" xfId="869" xr:uid="{00000000-0005-0000-0000-000044000000}"/>
    <cellStyle name="_Combined Assets-E_Corporate Financials v3_SGEN Final to MC Reconcilation" xfId="870" xr:uid="{00000000-0005-0000-0000-000045000000}"/>
    <cellStyle name="_Combined Assets-E_Corporate Financials v3_Updated SGEN 2010- 2014 Plan V6 01122010" xfId="871" xr:uid="{00000000-0005-0000-0000-000046000000}"/>
    <cellStyle name="_Combined Assets-E_EBITDA Recon" xfId="872" xr:uid="{00000000-0005-0000-0000-000047000000}"/>
    <cellStyle name="_Combined Assets-E_EBITDA Recon_Generation Presentation Inserts V1" xfId="873" xr:uid="{00000000-0005-0000-0000-000048000000}"/>
    <cellStyle name="_Combined Assets-E_EBITDA Recon_Generation Presentation Inserts V2" xfId="874" xr:uid="{00000000-0005-0000-0000-000049000000}"/>
    <cellStyle name="_Combined Assets-E_EBITDA Recon_Generation Presentation Inserts V6" xfId="875" xr:uid="{00000000-0005-0000-0000-00004A000000}"/>
    <cellStyle name="_Combined Assets-E_EBITDA Recon_SGEN Final to MC Reconcilation" xfId="876" xr:uid="{00000000-0005-0000-0000-00004B000000}"/>
    <cellStyle name="_Combined Assets-E_EBITDA Recon_Updated SGEN 2010- 2014 Plan V6 01122010" xfId="877" xr:uid="{00000000-0005-0000-0000-00004C000000}"/>
    <cellStyle name="_Combined Assets-E_Generation Presentation Inserts - BOD Meeting - 2008-02-08" xfId="878" xr:uid="{00000000-0005-0000-0000-00004D000000}"/>
    <cellStyle name="_Combined Assets-E_Margin Planning Model 10-31-08 Prices for Chris" xfId="879" xr:uid="{00000000-0005-0000-0000-00004E000000}"/>
    <cellStyle name="_Combined Assets-E_Margin Planning Model 10-31-08 Prices for Chris_Generation Presentation Inserts V1" xfId="880" xr:uid="{00000000-0005-0000-0000-00004F000000}"/>
    <cellStyle name="_Combined Assets-E_Margin Planning Model 10-31-08 Prices for Chris_Generation Presentation Inserts V2" xfId="881" xr:uid="{00000000-0005-0000-0000-000050000000}"/>
    <cellStyle name="_Combined Assets-E_Margin Planning Model 10-31-08 Prices for Chris_Generation Presentation Inserts V6" xfId="882" xr:uid="{00000000-0005-0000-0000-000051000000}"/>
    <cellStyle name="_Combined Assets-E_Margin Planning Model 10-31-08 Prices for Chris_SGEN Final to MC Reconcilation" xfId="883" xr:uid="{00000000-0005-0000-0000-000052000000}"/>
    <cellStyle name="_Combined Assets-E_Margin Planning Model 10-31-08 Prices for Chris_Updated SGEN 2010- 2014 Plan V6 01122010" xfId="884" xr:uid="{00000000-0005-0000-0000-000053000000}"/>
    <cellStyle name="_Combined Assets-E_Mesquite Solar 277 MW v1" xfId="885" xr:uid="{00000000-0005-0000-0000-000054000000}"/>
    <cellStyle name="_Harris-El Paso-Edinburg-05-07-01" xfId="886" xr:uid="{00000000-0005-0000-0000-000055000000}"/>
    <cellStyle name="_Harris-El Paso-Edinburg-05-07-01 2" xfId="887" xr:uid="{00000000-0005-0000-0000-000056000000}"/>
    <cellStyle name="_Harris-El Paso-Edinburg-05-07-01 3" xfId="888" xr:uid="{00000000-0005-0000-0000-000057000000}"/>
    <cellStyle name="_Harris-El Paso-Edinburg-05-07-01 4" xfId="889" xr:uid="{00000000-0005-0000-0000-000058000000}"/>
    <cellStyle name="_Harris-El Paso-Edinburg-05-07-01 5" xfId="890" xr:uid="{00000000-0005-0000-0000-000059000000}"/>
    <cellStyle name="_Harris-El Paso-Edinburg-05-07-01 6" xfId="891" xr:uid="{00000000-0005-0000-0000-00005A000000}"/>
    <cellStyle name="_Harris-El Paso-Edinburg-05-07-01 6 2" xfId="892" xr:uid="{00000000-0005-0000-0000-00005B000000}"/>
    <cellStyle name="_Harris-El Paso-Edinburg-05-07-01 6_48MW CMSI CAPEX Budget rev 11Jun10-rev16b (Updated Forecast cash flow)" xfId="893" xr:uid="{00000000-0005-0000-0000-00005C000000}"/>
    <cellStyle name="_Harris-El Paso-Edinburg-05-07-01_Corporate Financials v3" xfId="894" xr:uid="{00000000-0005-0000-0000-00005D000000}"/>
    <cellStyle name="_Harris-El Paso-Edinburg-05-07-01_Corporate Financials v3_Generation Presentation Inserts V1" xfId="895" xr:uid="{00000000-0005-0000-0000-00005E000000}"/>
    <cellStyle name="_Harris-El Paso-Edinburg-05-07-01_Corporate Financials v3_Generation Presentation Inserts V2" xfId="896" xr:uid="{00000000-0005-0000-0000-00005F000000}"/>
    <cellStyle name="_Harris-El Paso-Edinburg-05-07-01_Corporate Financials v3_Generation Presentation Inserts V6" xfId="897" xr:uid="{00000000-0005-0000-0000-000060000000}"/>
    <cellStyle name="_Harris-El Paso-Edinburg-05-07-01_Corporate Financials v3_SGEN Final to MC Reconcilation" xfId="898" xr:uid="{00000000-0005-0000-0000-000061000000}"/>
    <cellStyle name="_Harris-El Paso-Edinburg-05-07-01_Corporate Financials v3_Updated SGEN 2010- 2014 Plan V6 01122010" xfId="899" xr:uid="{00000000-0005-0000-0000-000062000000}"/>
    <cellStyle name="_Harris-El Paso-Edinburg-05-07-01_EBITDA Recon" xfId="900" xr:uid="{00000000-0005-0000-0000-000063000000}"/>
    <cellStyle name="_Harris-El Paso-Edinburg-05-07-01_EBITDA Recon_Generation Presentation Inserts V1" xfId="901" xr:uid="{00000000-0005-0000-0000-000064000000}"/>
    <cellStyle name="_Harris-El Paso-Edinburg-05-07-01_EBITDA Recon_Generation Presentation Inserts V2" xfId="902" xr:uid="{00000000-0005-0000-0000-000065000000}"/>
    <cellStyle name="_Harris-El Paso-Edinburg-05-07-01_EBITDA Recon_Generation Presentation Inserts V6" xfId="903" xr:uid="{00000000-0005-0000-0000-000066000000}"/>
    <cellStyle name="_Harris-El Paso-Edinburg-05-07-01_EBITDA Recon_SGEN Final to MC Reconcilation" xfId="904" xr:uid="{00000000-0005-0000-0000-000067000000}"/>
    <cellStyle name="_Harris-El Paso-Edinburg-05-07-01_EBITDA Recon_Updated SGEN 2010- 2014 Plan V6 01122010" xfId="905" xr:uid="{00000000-0005-0000-0000-000068000000}"/>
    <cellStyle name="_Harris-El Paso-Edinburg-05-07-01_Generation Presentation Inserts - BOD Meeting - 2008-02-08" xfId="906" xr:uid="{00000000-0005-0000-0000-000069000000}"/>
    <cellStyle name="_Harris-El Paso-Edinburg-05-07-01_Margin Planning Model 10-31-08 Prices for Chris" xfId="907" xr:uid="{00000000-0005-0000-0000-00006A000000}"/>
    <cellStyle name="_Harris-El Paso-Edinburg-05-07-01_Margin Planning Model 10-31-08 Prices for Chris_Generation Presentation Inserts V1" xfId="908" xr:uid="{00000000-0005-0000-0000-00006B000000}"/>
    <cellStyle name="_Harris-El Paso-Edinburg-05-07-01_Margin Planning Model 10-31-08 Prices for Chris_Generation Presentation Inserts V2" xfId="909" xr:uid="{00000000-0005-0000-0000-00006C000000}"/>
    <cellStyle name="_Harris-El Paso-Edinburg-05-07-01_Margin Planning Model 10-31-08 Prices for Chris_Generation Presentation Inserts V6" xfId="910" xr:uid="{00000000-0005-0000-0000-00006D000000}"/>
    <cellStyle name="_Harris-El Paso-Edinburg-05-07-01_Margin Planning Model 10-31-08 Prices for Chris_SGEN Final to MC Reconcilation" xfId="911" xr:uid="{00000000-0005-0000-0000-00006E000000}"/>
    <cellStyle name="_Harris-El Paso-Edinburg-05-07-01_Margin Planning Model 10-31-08 Prices for Chris_Updated SGEN 2010- 2014 Plan V6 01122010" xfId="912" xr:uid="{00000000-0005-0000-0000-00006F000000}"/>
    <cellStyle name="_Harris-El Paso-Edinburg-05-07-01_Mesquite Solar 277 MW v1" xfId="913" xr:uid="{00000000-0005-0000-0000-000070000000}"/>
    <cellStyle name="_Harris-El Paso-Edinburg-06-18-01" xfId="914" xr:uid="{00000000-0005-0000-0000-000071000000}"/>
    <cellStyle name="_Harris-El Paso-Edinburg-06-18-01 2" xfId="915" xr:uid="{00000000-0005-0000-0000-000072000000}"/>
    <cellStyle name="_Harris-El Paso-Edinburg-06-18-01 3" xfId="916" xr:uid="{00000000-0005-0000-0000-000073000000}"/>
    <cellStyle name="_Harris-El Paso-Edinburg-06-18-01 4" xfId="917" xr:uid="{00000000-0005-0000-0000-000074000000}"/>
    <cellStyle name="_Harris-El Paso-Edinburg-06-18-01 5" xfId="918" xr:uid="{00000000-0005-0000-0000-000075000000}"/>
    <cellStyle name="_Harris-El Paso-Edinburg-06-18-01 6" xfId="919" xr:uid="{00000000-0005-0000-0000-000076000000}"/>
    <cellStyle name="_Harris-El Paso-Edinburg-06-18-01 6 2" xfId="920" xr:uid="{00000000-0005-0000-0000-000077000000}"/>
    <cellStyle name="_Harris-El Paso-Edinburg-06-18-01 6_48MW CMSI CAPEX Budget rev 11Jun10-rev16b (Updated Forecast cash flow)" xfId="921" xr:uid="{00000000-0005-0000-0000-000078000000}"/>
    <cellStyle name="_Harris-El Paso-Edinburg-06-18-01_Corporate Financials v3" xfId="922" xr:uid="{00000000-0005-0000-0000-000079000000}"/>
    <cellStyle name="_Harris-El Paso-Edinburg-06-18-01_Corporate Financials v3_Generation Presentation Inserts V1" xfId="923" xr:uid="{00000000-0005-0000-0000-00007A000000}"/>
    <cellStyle name="_Harris-El Paso-Edinburg-06-18-01_Corporate Financials v3_Generation Presentation Inserts V2" xfId="924" xr:uid="{00000000-0005-0000-0000-00007B000000}"/>
    <cellStyle name="_Harris-El Paso-Edinburg-06-18-01_Corporate Financials v3_Generation Presentation Inserts V6" xfId="925" xr:uid="{00000000-0005-0000-0000-00007C000000}"/>
    <cellStyle name="_Harris-El Paso-Edinburg-06-18-01_Corporate Financials v3_SGEN Final to MC Reconcilation" xfId="926" xr:uid="{00000000-0005-0000-0000-00007D000000}"/>
    <cellStyle name="_Harris-El Paso-Edinburg-06-18-01_Corporate Financials v3_Updated SGEN 2010- 2014 Plan V6 01122010" xfId="927" xr:uid="{00000000-0005-0000-0000-00007E000000}"/>
    <cellStyle name="_Harris-El Paso-Edinburg-06-18-01_EBITDA Recon" xfId="928" xr:uid="{00000000-0005-0000-0000-00007F000000}"/>
    <cellStyle name="_Harris-El Paso-Edinburg-06-18-01_EBITDA Recon_Generation Presentation Inserts V1" xfId="929" xr:uid="{00000000-0005-0000-0000-000080000000}"/>
    <cellStyle name="_Harris-El Paso-Edinburg-06-18-01_EBITDA Recon_Generation Presentation Inserts V2" xfId="930" xr:uid="{00000000-0005-0000-0000-000081000000}"/>
    <cellStyle name="_Harris-El Paso-Edinburg-06-18-01_EBITDA Recon_Generation Presentation Inserts V6" xfId="931" xr:uid="{00000000-0005-0000-0000-000082000000}"/>
    <cellStyle name="_Harris-El Paso-Edinburg-06-18-01_EBITDA Recon_SGEN Final to MC Reconcilation" xfId="932" xr:uid="{00000000-0005-0000-0000-000083000000}"/>
    <cellStyle name="_Harris-El Paso-Edinburg-06-18-01_EBITDA Recon_Updated SGEN 2010- 2014 Plan V6 01122010" xfId="933" xr:uid="{00000000-0005-0000-0000-000084000000}"/>
    <cellStyle name="_Harris-El Paso-Edinburg-06-18-01_Generation Presentation Inserts - BOD Meeting - 2008-02-08" xfId="934" xr:uid="{00000000-0005-0000-0000-000085000000}"/>
    <cellStyle name="_Harris-El Paso-Edinburg-06-18-01_Margin Planning Model 10-31-08 Prices for Chris" xfId="935" xr:uid="{00000000-0005-0000-0000-000086000000}"/>
    <cellStyle name="_Harris-El Paso-Edinburg-06-18-01_Margin Planning Model 10-31-08 Prices for Chris_Generation Presentation Inserts V1" xfId="936" xr:uid="{00000000-0005-0000-0000-000087000000}"/>
    <cellStyle name="_Harris-El Paso-Edinburg-06-18-01_Margin Planning Model 10-31-08 Prices for Chris_Generation Presentation Inserts V2" xfId="937" xr:uid="{00000000-0005-0000-0000-000088000000}"/>
    <cellStyle name="_Harris-El Paso-Edinburg-06-18-01_Margin Planning Model 10-31-08 Prices for Chris_Generation Presentation Inserts V6" xfId="938" xr:uid="{00000000-0005-0000-0000-000089000000}"/>
    <cellStyle name="_Harris-El Paso-Edinburg-06-18-01_Margin Planning Model 10-31-08 Prices for Chris_SGEN Final to MC Reconcilation" xfId="939" xr:uid="{00000000-0005-0000-0000-00008A000000}"/>
    <cellStyle name="_Harris-El Paso-Edinburg-06-18-01_Margin Planning Model 10-31-08 Prices for Chris_Updated SGEN 2010- 2014 Plan V6 01122010" xfId="940" xr:uid="{00000000-0005-0000-0000-00008B000000}"/>
    <cellStyle name="_Harris-El Paso-Edinburg-06-18-01_Mesquite Solar 277 MW v1" xfId="941" xr:uid="{00000000-0005-0000-0000-00008C000000}"/>
    <cellStyle name="_TableHead" xfId="942" xr:uid="{00000000-0005-0000-0000-00008D000000}"/>
    <cellStyle name="_TableHead 2" xfId="2526" xr:uid="{92CCCC4E-474C-4BB6-B664-716CB254D46B}"/>
    <cellStyle name="_TableSuperHead" xfId="943" xr:uid="{00000000-0005-0000-0000-00008E000000}"/>
    <cellStyle name="=C:\WINNT\SYSTEM32\COMMAND.COM" xfId="944" xr:uid="{00000000-0005-0000-0000-00008F000000}"/>
    <cellStyle name="0" xfId="945" xr:uid="{00000000-0005-0000-0000-000090000000}"/>
    <cellStyle name="0_Corporate Financials v1" xfId="946" xr:uid="{00000000-0005-0000-0000-000091000000}"/>
    <cellStyle name="0_Corporate Financials v1_Generation Presentation Inserts V1" xfId="947" xr:uid="{00000000-0005-0000-0000-000092000000}"/>
    <cellStyle name="0_Corporate Financials v1_Generation Presentation Inserts V2" xfId="948" xr:uid="{00000000-0005-0000-0000-000093000000}"/>
    <cellStyle name="0_Corporate Financials v1_Generation Presentation Inserts V6" xfId="949" xr:uid="{00000000-0005-0000-0000-000094000000}"/>
    <cellStyle name="0_Corporate Financials v1_SGEN Final to MC Reconcilation" xfId="950" xr:uid="{00000000-0005-0000-0000-000095000000}"/>
    <cellStyle name="0_Corporate Financials v1_Updated SGEN 2010- 2014 Plan V6 01122010" xfId="951" xr:uid="{00000000-0005-0000-0000-000096000000}"/>
    <cellStyle name="0_Corporate Financials v2" xfId="952" xr:uid="{00000000-0005-0000-0000-000097000000}"/>
    <cellStyle name="0_Corporate Financials v2_Generation Presentation Inserts V1" xfId="953" xr:uid="{00000000-0005-0000-0000-000098000000}"/>
    <cellStyle name="0_Corporate Financials v2_Generation Presentation Inserts V2" xfId="954" xr:uid="{00000000-0005-0000-0000-000099000000}"/>
    <cellStyle name="0_Corporate Financials v2_Generation Presentation Inserts V6" xfId="955" xr:uid="{00000000-0005-0000-0000-00009A000000}"/>
    <cellStyle name="0_Corporate Financials v2_SGEN Final to MC Reconcilation" xfId="956" xr:uid="{00000000-0005-0000-0000-00009B000000}"/>
    <cellStyle name="0_Corporate Financials v2_Updated SGEN 2010- 2014 Plan V6 01122010" xfId="957" xr:uid="{00000000-0005-0000-0000-00009C000000}"/>
    <cellStyle name="0_Corporate Financials v3" xfId="958" xr:uid="{00000000-0005-0000-0000-00009D000000}"/>
    <cellStyle name="0_Corporate Financials v3_Generation Presentation Inserts V1" xfId="959" xr:uid="{00000000-0005-0000-0000-00009E000000}"/>
    <cellStyle name="0_Corporate Financials v3_Generation Presentation Inserts V2" xfId="960" xr:uid="{00000000-0005-0000-0000-00009F000000}"/>
    <cellStyle name="0_Corporate Financials v3_Generation Presentation Inserts V6" xfId="961" xr:uid="{00000000-0005-0000-0000-0000A0000000}"/>
    <cellStyle name="0_Corporate Financials v3_SGEN Final to MC Reconcilation" xfId="962" xr:uid="{00000000-0005-0000-0000-0000A1000000}"/>
    <cellStyle name="0_Corporate Financials v3_Updated SGEN 2010- 2014 Plan V6 01122010" xfId="963" xr:uid="{00000000-0005-0000-0000-0000A2000000}"/>
    <cellStyle name="0_EBITDA Recon" xfId="964" xr:uid="{00000000-0005-0000-0000-0000A3000000}"/>
    <cellStyle name="0_EBITDA Recon_Generation Presentation Inserts V1" xfId="965" xr:uid="{00000000-0005-0000-0000-0000A4000000}"/>
    <cellStyle name="0_EBITDA Recon_Generation Presentation Inserts V2" xfId="966" xr:uid="{00000000-0005-0000-0000-0000A5000000}"/>
    <cellStyle name="0_EBITDA Recon_Generation Presentation Inserts V6" xfId="967" xr:uid="{00000000-0005-0000-0000-0000A6000000}"/>
    <cellStyle name="0_EBITDA Recon_SGEN Final to MC Reconcilation" xfId="968" xr:uid="{00000000-0005-0000-0000-0000A7000000}"/>
    <cellStyle name="0_EBITDA Recon_Updated SGEN 2010- 2014 Plan V6 01122010" xfId="969" xr:uid="{00000000-0005-0000-0000-0000A8000000}"/>
    <cellStyle name="0_Generation Presentation Inserts - BOD Meeting - 2008-02-08" xfId="970" xr:uid="{00000000-0005-0000-0000-0000A9000000}"/>
    <cellStyle name="0_Margin Planning Model 10-31-08 Prices for Chris" xfId="971" xr:uid="{00000000-0005-0000-0000-0000AA000000}"/>
    <cellStyle name="0_Margin Planning Model 10-31-08 Prices for Chris_Generation Presentation Inserts V1" xfId="972" xr:uid="{00000000-0005-0000-0000-0000AB000000}"/>
    <cellStyle name="0_Margin Planning Model 10-31-08 Prices for Chris_Generation Presentation Inserts V2" xfId="973" xr:uid="{00000000-0005-0000-0000-0000AC000000}"/>
    <cellStyle name="0_Margin Planning Model 10-31-08 Prices for Chris_Generation Presentation Inserts V6" xfId="974" xr:uid="{00000000-0005-0000-0000-0000AD000000}"/>
    <cellStyle name="0_Margin Planning Model 10-31-08 Prices for Chris_SGEN Final to MC Reconcilation" xfId="975" xr:uid="{00000000-0005-0000-0000-0000AE000000}"/>
    <cellStyle name="0_Margin Planning Model 10-31-08 Prices for Chris_Updated SGEN 2010- 2014 Plan V6 01122010" xfId="976" xr:uid="{00000000-0005-0000-0000-0000AF000000}"/>
    <cellStyle name="0_MH recon V1" xfId="977" xr:uid="{00000000-0005-0000-0000-0000B0000000}"/>
    <cellStyle name="0_MH recon V1_Generation Presentation Inserts V1" xfId="978" xr:uid="{00000000-0005-0000-0000-0000B1000000}"/>
    <cellStyle name="0_MH recon V1_Generation Presentation Inserts V2" xfId="979" xr:uid="{00000000-0005-0000-0000-0000B2000000}"/>
    <cellStyle name="0_MH recon V1_Generation Presentation Inserts V6" xfId="980" xr:uid="{00000000-0005-0000-0000-0000B3000000}"/>
    <cellStyle name="0_MH recon V1_SGEN Final to MC Reconcilation" xfId="981" xr:uid="{00000000-0005-0000-0000-0000B4000000}"/>
    <cellStyle name="0_MH recon V1_Updated SGEN 2010- 2014 Plan V6 01122010" xfId="982" xr:uid="{00000000-0005-0000-0000-0000B5000000}"/>
    <cellStyle name="000" xfId="983" xr:uid="{00000000-0005-0000-0000-0000B6000000}"/>
    <cellStyle name="0000" xfId="984" xr:uid="{00000000-0005-0000-0000-0000B7000000}"/>
    <cellStyle name="20% - Accent1 2" xfId="224" xr:uid="{00000000-0005-0000-0000-0000B8000000}"/>
    <cellStyle name="20% - Accent1 2 2" xfId="225" xr:uid="{00000000-0005-0000-0000-0000B9000000}"/>
    <cellStyle name="20% - Accent1 2 2 2" xfId="226" xr:uid="{00000000-0005-0000-0000-0000BA000000}"/>
    <cellStyle name="20% - Accent1 2 3" xfId="227" xr:uid="{00000000-0005-0000-0000-0000BB000000}"/>
    <cellStyle name="20% - Accent1 2 3 2" xfId="228" xr:uid="{00000000-0005-0000-0000-0000BC000000}"/>
    <cellStyle name="20% - Accent1 2 4" xfId="229" xr:uid="{00000000-0005-0000-0000-0000BD000000}"/>
    <cellStyle name="20% - Accent1 2 4 2" xfId="230" xr:uid="{00000000-0005-0000-0000-0000BE000000}"/>
    <cellStyle name="20% - Accent1 2 5" xfId="231" xr:uid="{00000000-0005-0000-0000-0000BF000000}"/>
    <cellStyle name="20% - Accent1 2 5 2" xfId="232" xr:uid="{00000000-0005-0000-0000-0000C0000000}"/>
    <cellStyle name="20% - Accent1 2 6" xfId="233" xr:uid="{00000000-0005-0000-0000-0000C1000000}"/>
    <cellStyle name="20% - Accent1 2 6 2" xfId="234" xr:uid="{00000000-0005-0000-0000-0000C2000000}"/>
    <cellStyle name="20% - Accent1 2 7" xfId="235" xr:uid="{00000000-0005-0000-0000-0000C3000000}"/>
    <cellStyle name="20% - Accent1 2 8" xfId="236" xr:uid="{00000000-0005-0000-0000-0000C4000000}"/>
    <cellStyle name="20% - Accent1 2 9" xfId="3737" xr:uid="{7233B4A9-68BF-4AE8-B3DD-0F62C397CFBA}"/>
    <cellStyle name="20% - Accent1 3" xfId="237" xr:uid="{00000000-0005-0000-0000-0000C5000000}"/>
    <cellStyle name="20% - Accent1 3 2" xfId="238" xr:uid="{00000000-0005-0000-0000-0000C6000000}"/>
    <cellStyle name="20% - Accent1 3 2 2" xfId="239" xr:uid="{00000000-0005-0000-0000-0000C7000000}"/>
    <cellStyle name="20% - Accent1 3 3" xfId="240" xr:uid="{00000000-0005-0000-0000-0000C8000000}"/>
    <cellStyle name="20% - Accent1 4" xfId="241" xr:uid="{00000000-0005-0000-0000-0000C9000000}"/>
    <cellStyle name="20% - Accent1 4 2" xfId="242" xr:uid="{00000000-0005-0000-0000-0000CA000000}"/>
    <cellStyle name="20% - Accent1 5" xfId="243" xr:uid="{00000000-0005-0000-0000-0000CB000000}"/>
    <cellStyle name="20% - Accent1 5 2" xfId="244" xr:uid="{00000000-0005-0000-0000-0000CC000000}"/>
    <cellStyle name="20% - Accent1 6" xfId="245" xr:uid="{00000000-0005-0000-0000-0000CD000000}"/>
    <cellStyle name="20% - Accent1 6 2" xfId="246" xr:uid="{00000000-0005-0000-0000-0000CE000000}"/>
    <cellStyle name="20% - Accent1 7" xfId="247" xr:uid="{00000000-0005-0000-0000-0000CF000000}"/>
    <cellStyle name="20% - Accent2 2" xfId="248" xr:uid="{00000000-0005-0000-0000-0000D0000000}"/>
    <cellStyle name="20% - Accent2 2 2" xfId="249" xr:uid="{00000000-0005-0000-0000-0000D1000000}"/>
    <cellStyle name="20% - Accent2 2 2 2" xfId="250" xr:uid="{00000000-0005-0000-0000-0000D2000000}"/>
    <cellStyle name="20% - Accent2 2 3" xfId="251" xr:uid="{00000000-0005-0000-0000-0000D3000000}"/>
    <cellStyle name="20% - Accent2 2 3 2" xfId="252" xr:uid="{00000000-0005-0000-0000-0000D4000000}"/>
    <cellStyle name="20% - Accent2 2 4" xfId="253" xr:uid="{00000000-0005-0000-0000-0000D5000000}"/>
    <cellStyle name="20% - Accent2 2 4 2" xfId="254" xr:uid="{00000000-0005-0000-0000-0000D6000000}"/>
    <cellStyle name="20% - Accent2 2 5" xfId="255" xr:uid="{00000000-0005-0000-0000-0000D7000000}"/>
    <cellStyle name="20% - Accent2 2 5 2" xfId="256" xr:uid="{00000000-0005-0000-0000-0000D8000000}"/>
    <cellStyle name="20% - Accent2 2 6" xfId="257" xr:uid="{00000000-0005-0000-0000-0000D9000000}"/>
    <cellStyle name="20% - Accent2 2 6 2" xfId="258" xr:uid="{00000000-0005-0000-0000-0000DA000000}"/>
    <cellStyle name="20% - Accent2 2 7" xfId="259" xr:uid="{00000000-0005-0000-0000-0000DB000000}"/>
    <cellStyle name="20% - Accent2 2 8" xfId="260" xr:uid="{00000000-0005-0000-0000-0000DC000000}"/>
    <cellStyle name="20% - Accent2 2 9" xfId="3738" xr:uid="{7726BD48-867C-4436-9B23-16C2213095E7}"/>
    <cellStyle name="20% - Accent2 3" xfId="261" xr:uid="{00000000-0005-0000-0000-0000DD000000}"/>
    <cellStyle name="20% - Accent2 3 2" xfId="262" xr:uid="{00000000-0005-0000-0000-0000DE000000}"/>
    <cellStyle name="20% - Accent2 3 2 2" xfId="263" xr:uid="{00000000-0005-0000-0000-0000DF000000}"/>
    <cellStyle name="20% - Accent2 3 3" xfId="264" xr:uid="{00000000-0005-0000-0000-0000E0000000}"/>
    <cellStyle name="20% - Accent2 4" xfId="265" xr:uid="{00000000-0005-0000-0000-0000E1000000}"/>
    <cellStyle name="20% - Accent2 4 2" xfId="266" xr:uid="{00000000-0005-0000-0000-0000E2000000}"/>
    <cellStyle name="20% - Accent2 5" xfId="267" xr:uid="{00000000-0005-0000-0000-0000E3000000}"/>
    <cellStyle name="20% - Accent2 5 2" xfId="268" xr:uid="{00000000-0005-0000-0000-0000E4000000}"/>
    <cellStyle name="20% - Accent2 6" xfId="269" xr:uid="{00000000-0005-0000-0000-0000E5000000}"/>
    <cellStyle name="20% - Accent2 6 2" xfId="270" xr:uid="{00000000-0005-0000-0000-0000E6000000}"/>
    <cellStyle name="20% - Accent2 7" xfId="271" xr:uid="{00000000-0005-0000-0000-0000E7000000}"/>
    <cellStyle name="20% - Accent3 2" xfId="272" xr:uid="{00000000-0005-0000-0000-0000E8000000}"/>
    <cellStyle name="20% - Accent3 2 2" xfId="273" xr:uid="{00000000-0005-0000-0000-0000E9000000}"/>
    <cellStyle name="20% - Accent3 2 2 2" xfId="274" xr:uid="{00000000-0005-0000-0000-0000EA000000}"/>
    <cellStyle name="20% - Accent3 2 3" xfId="275" xr:uid="{00000000-0005-0000-0000-0000EB000000}"/>
    <cellStyle name="20% - Accent3 2 3 2" xfId="276" xr:uid="{00000000-0005-0000-0000-0000EC000000}"/>
    <cellStyle name="20% - Accent3 2 4" xfId="277" xr:uid="{00000000-0005-0000-0000-0000ED000000}"/>
    <cellStyle name="20% - Accent3 2 4 2" xfId="278" xr:uid="{00000000-0005-0000-0000-0000EE000000}"/>
    <cellStyle name="20% - Accent3 2 5" xfId="279" xr:uid="{00000000-0005-0000-0000-0000EF000000}"/>
    <cellStyle name="20% - Accent3 2 5 2" xfId="280" xr:uid="{00000000-0005-0000-0000-0000F0000000}"/>
    <cellStyle name="20% - Accent3 2 6" xfId="281" xr:uid="{00000000-0005-0000-0000-0000F1000000}"/>
    <cellStyle name="20% - Accent3 2 6 2" xfId="282" xr:uid="{00000000-0005-0000-0000-0000F2000000}"/>
    <cellStyle name="20% - Accent3 2 7" xfId="283" xr:uid="{00000000-0005-0000-0000-0000F3000000}"/>
    <cellStyle name="20% - Accent3 2 8" xfId="284" xr:uid="{00000000-0005-0000-0000-0000F4000000}"/>
    <cellStyle name="20% - Accent3 2 9" xfId="3739" xr:uid="{13D62E29-ACD5-4F80-81FC-F40BE2D54185}"/>
    <cellStyle name="20% - Accent3 3" xfId="285" xr:uid="{00000000-0005-0000-0000-0000F5000000}"/>
    <cellStyle name="20% - Accent3 3 2" xfId="286" xr:uid="{00000000-0005-0000-0000-0000F6000000}"/>
    <cellStyle name="20% - Accent3 3 2 2" xfId="287" xr:uid="{00000000-0005-0000-0000-0000F7000000}"/>
    <cellStyle name="20% - Accent3 3 3" xfId="288" xr:uid="{00000000-0005-0000-0000-0000F8000000}"/>
    <cellStyle name="20% - Accent3 4" xfId="289" xr:uid="{00000000-0005-0000-0000-0000F9000000}"/>
    <cellStyle name="20% - Accent3 4 2" xfId="290" xr:uid="{00000000-0005-0000-0000-0000FA000000}"/>
    <cellStyle name="20% - Accent3 5" xfId="291" xr:uid="{00000000-0005-0000-0000-0000FB000000}"/>
    <cellStyle name="20% - Accent3 5 2" xfId="292" xr:uid="{00000000-0005-0000-0000-0000FC000000}"/>
    <cellStyle name="20% - Accent3 6" xfId="293" xr:uid="{00000000-0005-0000-0000-0000FD000000}"/>
    <cellStyle name="20% - Accent3 6 2" xfId="294" xr:uid="{00000000-0005-0000-0000-0000FE000000}"/>
    <cellStyle name="20% - Accent3 7" xfId="295" xr:uid="{00000000-0005-0000-0000-0000FF000000}"/>
    <cellStyle name="20% - Accent4 2" xfId="296" xr:uid="{00000000-0005-0000-0000-000000010000}"/>
    <cellStyle name="20% - Accent4 2 2" xfId="297" xr:uid="{00000000-0005-0000-0000-000001010000}"/>
    <cellStyle name="20% - Accent4 2 2 2" xfId="298" xr:uid="{00000000-0005-0000-0000-000002010000}"/>
    <cellStyle name="20% - Accent4 2 3" xfId="299" xr:uid="{00000000-0005-0000-0000-000003010000}"/>
    <cellStyle name="20% - Accent4 2 3 2" xfId="300" xr:uid="{00000000-0005-0000-0000-000004010000}"/>
    <cellStyle name="20% - Accent4 2 4" xfId="301" xr:uid="{00000000-0005-0000-0000-000005010000}"/>
    <cellStyle name="20% - Accent4 2 4 2" xfId="302" xr:uid="{00000000-0005-0000-0000-000006010000}"/>
    <cellStyle name="20% - Accent4 2 5" xfId="303" xr:uid="{00000000-0005-0000-0000-000007010000}"/>
    <cellStyle name="20% - Accent4 2 5 2" xfId="304" xr:uid="{00000000-0005-0000-0000-000008010000}"/>
    <cellStyle name="20% - Accent4 2 6" xfId="305" xr:uid="{00000000-0005-0000-0000-000009010000}"/>
    <cellStyle name="20% - Accent4 2 6 2" xfId="306" xr:uid="{00000000-0005-0000-0000-00000A010000}"/>
    <cellStyle name="20% - Accent4 2 7" xfId="307" xr:uid="{00000000-0005-0000-0000-00000B010000}"/>
    <cellStyle name="20% - Accent4 2 8" xfId="308" xr:uid="{00000000-0005-0000-0000-00000C010000}"/>
    <cellStyle name="20% - Accent4 2 9" xfId="3740" xr:uid="{5BFAC6E2-A397-47B1-A42E-EA37EC32F7C4}"/>
    <cellStyle name="20% - Accent4 3" xfId="309" xr:uid="{00000000-0005-0000-0000-00000D010000}"/>
    <cellStyle name="20% - Accent4 3 2" xfId="310" xr:uid="{00000000-0005-0000-0000-00000E010000}"/>
    <cellStyle name="20% - Accent4 3 2 2" xfId="311" xr:uid="{00000000-0005-0000-0000-00000F010000}"/>
    <cellStyle name="20% - Accent4 3 3" xfId="312" xr:uid="{00000000-0005-0000-0000-000010010000}"/>
    <cellStyle name="20% - Accent4 4" xfId="313" xr:uid="{00000000-0005-0000-0000-000011010000}"/>
    <cellStyle name="20% - Accent4 4 2" xfId="314" xr:uid="{00000000-0005-0000-0000-000012010000}"/>
    <cellStyle name="20% - Accent4 5" xfId="315" xr:uid="{00000000-0005-0000-0000-000013010000}"/>
    <cellStyle name="20% - Accent4 5 2" xfId="316" xr:uid="{00000000-0005-0000-0000-000014010000}"/>
    <cellStyle name="20% - Accent4 6" xfId="317" xr:uid="{00000000-0005-0000-0000-000015010000}"/>
    <cellStyle name="20% - Accent4 6 2" xfId="318" xr:uid="{00000000-0005-0000-0000-000016010000}"/>
    <cellStyle name="20% - Accent4 7" xfId="319" xr:uid="{00000000-0005-0000-0000-000017010000}"/>
    <cellStyle name="20% - Accent5 2" xfId="320" xr:uid="{00000000-0005-0000-0000-000018010000}"/>
    <cellStyle name="20% - Accent5 2 2" xfId="321" xr:uid="{00000000-0005-0000-0000-000019010000}"/>
    <cellStyle name="20% - Accent5 2 2 2" xfId="322" xr:uid="{00000000-0005-0000-0000-00001A010000}"/>
    <cellStyle name="20% - Accent5 2 3" xfId="323" xr:uid="{00000000-0005-0000-0000-00001B010000}"/>
    <cellStyle name="20% - Accent5 2 3 2" xfId="324" xr:uid="{00000000-0005-0000-0000-00001C010000}"/>
    <cellStyle name="20% - Accent5 2 4" xfId="325" xr:uid="{00000000-0005-0000-0000-00001D010000}"/>
    <cellStyle name="20% - Accent5 2 4 2" xfId="326" xr:uid="{00000000-0005-0000-0000-00001E010000}"/>
    <cellStyle name="20% - Accent5 2 5" xfId="327" xr:uid="{00000000-0005-0000-0000-00001F010000}"/>
    <cellStyle name="20% - Accent5 2 5 2" xfId="328" xr:uid="{00000000-0005-0000-0000-000020010000}"/>
    <cellStyle name="20% - Accent5 2 6" xfId="329" xr:uid="{00000000-0005-0000-0000-000021010000}"/>
    <cellStyle name="20% - Accent5 2 6 2" xfId="330" xr:uid="{00000000-0005-0000-0000-000022010000}"/>
    <cellStyle name="20% - Accent5 2 7" xfId="331" xr:uid="{00000000-0005-0000-0000-000023010000}"/>
    <cellStyle name="20% - Accent5 2 8" xfId="332" xr:uid="{00000000-0005-0000-0000-000024010000}"/>
    <cellStyle name="20% - Accent5 2 9" xfId="3741" xr:uid="{16820E7A-61B0-4077-BCBE-3F46A80E7FB8}"/>
    <cellStyle name="20% - Accent5 3" xfId="333" xr:uid="{00000000-0005-0000-0000-000025010000}"/>
    <cellStyle name="20% - Accent5 3 2" xfId="334" xr:uid="{00000000-0005-0000-0000-000026010000}"/>
    <cellStyle name="20% - Accent5 3 2 2" xfId="335" xr:uid="{00000000-0005-0000-0000-000027010000}"/>
    <cellStyle name="20% - Accent5 3 3" xfId="336" xr:uid="{00000000-0005-0000-0000-000028010000}"/>
    <cellStyle name="20% - Accent5 4" xfId="337" xr:uid="{00000000-0005-0000-0000-000029010000}"/>
    <cellStyle name="20% - Accent5 4 2" xfId="338" xr:uid="{00000000-0005-0000-0000-00002A010000}"/>
    <cellStyle name="20% - Accent5 5" xfId="339" xr:uid="{00000000-0005-0000-0000-00002B010000}"/>
    <cellStyle name="20% - Accent5 5 2" xfId="340" xr:uid="{00000000-0005-0000-0000-00002C010000}"/>
    <cellStyle name="20% - Accent5 6" xfId="341" xr:uid="{00000000-0005-0000-0000-00002D010000}"/>
    <cellStyle name="20% - Accent5 6 2" xfId="342" xr:uid="{00000000-0005-0000-0000-00002E010000}"/>
    <cellStyle name="20% - Accent5 7" xfId="343" xr:uid="{00000000-0005-0000-0000-00002F010000}"/>
    <cellStyle name="20% - Accent6 2" xfId="344" xr:uid="{00000000-0005-0000-0000-000030010000}"/>
    <cellStyle name="20% - Accent6 2 2" xfId="345" xr:uid="{00000000-0005-0000-0000-000031010000}"/>
    <cellStyle name="20% - Accent6 2 2 2" xfId="346" xr:uid="{00000000-0005-0000-0000-000032010000}"/>
    <cellStyle name="20% - Accent6 2 3" xfId="347" xr:uid="{00000000-0005-0000-0000-000033010000}"/>
    <cellStyle name="20% - Accent6 2 3 2" xfId="348" xr:uid="{00000000-0005-0000-0000-000034010000}"/>
    <cellStyle name="20% - Accent6 2 4" xfId="349" xr:uid="{00000000-0005-0000-0000-000035010000}"/>
    <cellStyle name="20% - Accent6 2 4 2" xfId="350" xr:uid="{00000000-0005-0000-0000-000036010000}"/>
    <cellStyle name="20% - Accent6 2 5" xfId="351" xr:uid="{00000000-0005-0000-0000-000037010000}"/>
    <cellStyle name="20% - Accent6 2 5 2" xfId="352" xr:uid="{00000000-0005-0000-0000-000038010000}"/>
    <cellStyle name="20% - Accent6 2 6" xfId="353" xr:uid="{00000000-0005-0000-0000-000039010000}"/>
    <cellStyle name="20% - Accent6 2 6 2" xfId="354" xr:uid="{00000000-0005-0000-0000-00003A010000}"/>
    <cellStyle name="20% - Accent6 2 7" xfId="355" xr:uid="{00000000-0005-0000-0000-00003B010000}"/>
    <cellStyle name="20% - Accent6 2 8" xfId="356" xr:uid="{00000000-0005-0000-0000-00003C010000}"/>
    <cellStyle name="20% - Accent6 2 9" xfId="3742" xr:uid="{8E5F7761-8174-4E77-B206-5C4D36740525}"/>
    <cellStyle name="20% - Accent6 3" xfId="357" xr:uid="{00000000-0005-0000-0000-00003D010000}"/>
    <cellStyle name="20% - Accent6 3 2" xfId="358" xr:uid="{00000000-0005-0000-0000-00003E010000}"/>
    <cellStyle name="20% - Accent6 3 2 2" xfId="359" xr:uid="{00000000-0005-0000-0000-00003F010000}"/>
    <cellStyle name="20% - Accent6 3 3" xfId="360" xr:uid="{00000000-0005-0000-0000-000040010000}"/>
    <cellStyle name="20% - Accent6 4" xfId="361" xr:uid="{00000000-0005-0000-0000-000041010000}"/>
    <cellStyle name="20% - Accent6 4 2" xfId="362" xr:uid="{00000000-0005-0000-0000-000042010000}"/>
    <cellStyle name="20% - Accent6 5" xfId="363" xr:uid="{00000000-0005-0000-0000-000043010000}"/>
    <cellStyle name="20% - Accent6 5 2" xfId="364" xr:uid="{00000000-0005-0000-0000-000044010000}"/>
    <cellStyle name="20% - Accent6 6" xfId="365" xr:uid="{00000000-0005-0000-0000-000045010000}"/>
    <cellStyle name="20% - Accent6 6 2" xfId="366" xr:uid="{00000000-0005-0000-0000-000046010000}"/>
    <cellStyle name="20% - Accent6 7" xfId="367" xr:uid="{00000000-0005-0000-0000-000047010000}"/>
    <cellStyle name="40% - Accent1 2" xfId="368" xr:uid="{00000000-0005-0000-0000-000048010000}"/>
    <cellStyle name="40% - Accent1 2 2" xfId="369" xr:uid="{00000000-0005-0000-0000-000049010000}"/>
    <cellStyle name="40% - Accent1 2 2 2" xfId="370" xr:uid="{00000000-0005-0000-0000-00004A010000}"/>
    <cellStyle name="40% - Accent1 2 3" xfId="371" xr:uid="{00000000-0005-0000-0000-00004B010000}"/>
    <cellStyle name="40% - Accent1 2 3 2" xfId="372" xr:uid="{00000000-0005-0000-0000-00004C010000}"/>
    <cellStyle name="40% - Accent1 2 4" xfId="373" xr:uid="{00000000-0005-0000-0000-00004D010000}"/>
    <cellStyle name="40% - Accent1 2 4 2" xfId="374" xr:uid="{00000000-0005-0000-0000-00004E010000}"/>
    <cellStyle name="40% - Accent1 2 5" xfId="375" xr:uid="{00000000-0005-0000-0000-00004F010000}"/>
    <cellStyle name="40% - Accent1 2 5 2" xfId="376" xr:uid="{00000000-0005-0000-0000-000050010000}"/>
    <cellStyle name="40% - Accent1 2 6" xfId="377" xr:uid="{00000000-0005-0000-0000-000051010000}"/>
    <cellStyle name="40% - Accent1 2 6 2" xfId="378" xr:uid="{00000000-0005-0000-0000-000052010000}"/>
    <cellStyle name="40% - Accent1 2 7" xfId="379" xr:uid="{00000000-0005-0000-0000-000053010000}"/>
    <cellStyle name="40% - Accent1 2 8" xfId="380" xr:uid="{00000000-0005-0000-0000-000054010000}"/>
    <cellStyle name="40% - Accent1 2 9" xfId="3743" xr:uid="{3D00C8EE-03FC-4E7C-B2CD-21F84C78AF77}"/>
    <cellStyle name="40% - Accent1 3" xfId="381" xr:uid="{00000000-0005-0000-0000-000055010000}"/>
    <cellStyle name="40% - Accent1 3 2" xfId="382" xr:uid="{00000000-0005-0000-0000-000056010000}"/>
    <cellStyle name="40% - Accent1 3 2 2" xfId="383" xr:uid="{00000000-0005-0000-0000-000057010000}"/>
    <cellStyle name="40% - Accent1 3 3" xfId="384" xr:uid="{00000000-0005-0000-0000-000058010000}"/>
    <cellStyle name="40% - Accent1 4" xfId="385" xr:uid="{00000000-0005-0000-0000-000059010000}"/>
    <cellStyle name="40% - Accent1 4 2" xfId="386" xr:uid="{00000000-0005-0000-0000-00005A010000}"/>
    <cellStyle name="40% - Accent1 5" xfId="387" xr:uid="{00000000-0005-0000-0000-00005B010000}"/>
    <cellStyle name="40% - Accent1 5 2" xfId="388" xr:uid="{00000000-0005-0000-0000-00005C010000}"/>
    <cellStyle name="40% - Accent1 6" xfId="389" xr:uid="{00000000-0005-0000-0000-00005D010000}"/>
    <cellStyle name="40% - Accent1 6 2" xfId="390" xr:uid="{00000000-0005-0000-0000-00005E010000}"/>
    <cellStyle name="40% - Accent1 7" xfId="391" xr:uid="{00000000-0005-0000-0000-00005F010000}"/>
    <cellStyle name="40% - Accent2 2" xfId="392" xr:uid="{00000000-0005-0000-0000-000060010000}"/>
    <cellStyle name="40% - Accent2 2 2" xfId="393" xr:uid="{00000000-0005-0000-0000-000061010000}"/>
    <cellStyle name="40% - Accent2 2 2 2" xfId="394" xr:uid="{00000000-0005-0000-0000-000062010000}"/>
    <cellStyle name="40% - Accent2 2 3" xfId="395" xr:uid="{00000000-0005-0000-0000-000063010000}"/>
    <cellStyle name="40% - Accent2 2 3 2" xfId="396" xr:uid="{00000000-0005-0000-0000-000064010000}"/>
    <cellStyle name="40% - Accent2 2 4" xfId="397" xr:uid="{00000000-0005-0000-0000-000065010000}"/>
    <cellStyle name="40% - Accent2 2 4 2" xfId="398" xr:uid="{00000000-0005-0000-0000-000066010000}"/>
    <cellStyle name="40% - Accent2 2 5" xfId="399" xr:uid="{00000000-0005-0000-0000-000067010000}"/>
    <cellStyle name="40% - Accent2 2 5 2" xfId="400" xr:uid="{00000000-0005-0000-0000-000068010000}"/>
    <cellStyle name="40% - Accent2 2 6" xfId="401" xr:uid="{00000000-0005-0000-0000-000069010000}"/>
    <cellStyle name="40% - Accent2 2 6 2" xfId="402" xr:uid="{00000000-0005-0000-0000-00006A010000}"/>
    <cellStyle name="40% - Accent2 2 7" xfId="403" xr:uid="{00000000-0005-0000-0000-00006B010000}"/>
    <cellStyle name="40% - Accent2 2 8" xfId="404" xr:uid="{00000000-0005-0000-0000-00006C010000}"/>
    <cellStyle name="40% - Accent2 2 9" xfId="3744" xr:uid="{5127FCCF-4FD7-4E79-A8FB-FB6DB352E548}"/>
    <cellStyle name="40% - Accent2 3" xfId="405" xr:uid="{00000000-0005-0000-0000-00006D010000}"/>
    <cellStyle name="40% - Accent2 3 2" xfId="406" xr:uid="{00000000-0005-0000-0000-00006E010000}"/>
    <cellStyle name="40% - Accent2 3 2 2" xfId="407" xr:uid="{00000000-0005-0000-0000-00006F010000}"/>
    <cellStyle name="40% - Accent2 3 3" xfId="408" xr:uid="{00000000-0005-0000-0000-000070010000}"/>
    <cellStyle name="40% - Accent2 4" xfId="409" xr:uid="{00000000-0005-0000-0000-000071010000}"/>
    <cellStyle name="40% - Accent2 4 2" xfId="410" xr:uid="{00000000-0005-0000-0000-000072010000}"/>
    <cellStyle name="40% - Accent2 5" xfId="411" xr:uid="{00000000-0005-0000-0000-000073010000}"/>
    <cellStyle name="40% - Accent2 5 2" xfId="412" xr:uid="{00000000-0005-0000-0000-000074010000}"/>
    <cellStyle name="40% - Accent2 6" xfId="413" xr:uid="{00000000-0005-0000-0000-000075010000}"/>
    <cellStyle name="40% - Accent2 6 2" xfId="414" xr:uid="{00000000-0005-0000-0000-000076010000}"/>
    <cellStyle name="40% - Accent2 7" xfId="415" xr:uid="{00000000-0005-0000-0000-000077010000}"/>
    <cellStyle name="40% - Accent3 2" xfId="416" xr:uid="{00000000-0005-0000-0000-000078010000}"/>
    <cellStyle name="40% - Accent3 2 2" xfId="417" xr:uid="{00000000-0005-0000-0000-000079010000}"/>
    <cellStyle name="40% - Accent3 2 2 2" xfId="418" xr:uid="{00000000-0005-0000-0000-00007A010000}"/>
    <cellStyle name="40% - Accent3 2 3" xfId="419" xr:uid="{00000000-0005-0000-0000-00007B010000}"/>
    <cellStyle name="40% - Accent3 2 3 2" xfId="420" xr:uid="{00000000-0005-0000-0000-00007C010000}"/>
    <cellStyle name="40% - Accent3 2 4" xfId="421" xr:uid="{00000000-0005-0000-0000-00007D010000}"/>
    <cellStyle name="40% - Accent3 2 4 2" xfId="422" xr:uid="{00000000-0005-0000-0000-00007E010000}"/>
    <cellStyle name="40% - Accent3 2 5" xfId="423" xr:uid="{00000000-0005-0000-0000-00007F010000}"/>
    <cellStyle name="40% - Accent3 2 5 2" xfId="424" xr:uid="{00000000-0005-0000-0000-000080010000}"/>
    <cellStyle name="40% - Accent3 2 6" xfId="425" xr:uid="{00000000-0005-0000-0000-000081010000}"/>
    <cellStyle name="40% - Accent3 2 6 2" xfId="426" xr:uid="{00000000-0005-0000-0000-000082010000}"/>
    <cellStyle name="40% - Accent3 2 7" xfId="427" xr:uid="{00000000-0005-0000-0000-000083010000}"/>
    <cellStyle name="40% - Accent3 2 8" xfId="428" xr:uid="{00000000-0005-0000-0000-000084010000}"/>
    <cellStyle name="40% - Accent3 2 9" xfId="3745" xr:uid="{8730B558-B6DD-430F-935A-5D14B3C90A9E}"/>
    <cellStyle name="40% - Accent3 3" xfId="429" xr:uid="{00000000-0005-0000-0000-000085010000}"/>
    <cellStyle name="40% - Accent3 3 2" xfId="430" xr:uid="{00000000-0005-0000-0000-000086010000}"/>
    <cellStyle name="40% - Accent3 3 2 2" xfId="431" xr:uid="{00000000-0005-0000-0000-000087010000}"/>
    <cellStyle name="40% - Accent3 3 3" xfId="432" xr:uid="{00000000-0005-0000-0000-000088010000}"/>
    <cellStyle name="40% - Accent3 4" xfId="433" xr:uid="{00000000-0005-0000-0000-000089010000}"/>
    <cellStyle name="40% - Accent3 4 2" xfId="434" xr:uid="{00000000-0005-0000-0000-00008A010000}"/>
    <cellStyle name="40% - Accent3 5" xfId="435" xr:uid="{00000000-0005-0000-0000-00008B010000}"/>
    <cellStyle name="40% - Accent3 5 2" xfId="436" xr:uid="{00000000-0005-0000-0000-00008C010000}"/>
    <cellStyle name="40% - Accent3 6" xfId="437" xr:uid="{00000000-0005-0000-0000-00008D010000}"/>
    <cellStyle name="40% - Accent3 6 2" xfId="438" xr:uid="{00000000-0005-0000-0000-00008E010000}"/>
    <cellStyle name="40% - Accent3 7" xfId="439" xr:uid="{00000000-0005-0000-0000-00008F010000}"/>
    <cellStyle name="40% - Accent4 2" xfId="440" xr:uid="{00000000-0005-0000-0000-000090010000}"/>
    <cellStyle name="40% - Accent4 2 2" xfId="441" xr:uid="{00000000-0005-0000-0000-000091010000}"/>
    <cellStyle name="40% - Accent4 2 2 2" xfId="442" xr:uid="{00000000-0005-0000-0000-000092010000}"/>
    <cellStyle name="40% - Accent4 2 3" xfId="443" xr:uid="{00000000-0005-0000-0000-000093010000}"/>
    <cellStyle name="40% - Accent4 2 3 2" xfId="444" xr:uid="{00000000-0005-0000-0000-000094010000}"/>
    <cellStyle name="40% - Accent4 2 4" xfId="445" xr:uid="{00000000-0005-0000-0000-000095010000}"/>
    <cellStyle name="40% - Accent4 2 4 2" xfId="446" xr:uid="{00000000-0005-0000-0000-000096010000}"/>
    <cellStyle name="40% - Accent4 2 5" xfId="447" xr:uid="{00000000-0005-0000-0000-000097010000}"/>
    <cellStyle name="40% - Accent4 2 5 2" xfId="448" xr:uid="{00000000-0005-0000-0000-000098010000}"/>
    <cellStyle name="40% - Accent4 2 6" xfId="449" xr:uid="{00000000-0005-0000-0000-000099010000}"/>
    <cellStyle name="40% - Accent4 2 6 2" xfId="450" xr:uid="{00000000-0005-0000-0000-00009A010000}"/>
    <cellStyle name="40% - Accent4 2 7" xfId="451" xr:uid="{00000000-0005-0000-0000-00009B010000}"/>
    <cellStyle name="40% - Accent4 2 8" xfId="452" xr:uid="{00000000-0005-0000-0000-00009C010000}"/>
    <cellStyle name="40% - Accent4 2 9" xfId="3746" xr:uid="{8E125DA9-12EE-48D2-8E41-097FC885B000}"/>
    <cellStyle name="40% - Accent4 3" xfId="453" xr:uid="{00000000-0005-0000-0000-00009D010000}"/>
    <cellStyle name="40% - Accent4 3 2" xfId="454" xr:uid="{00000000-0005-0000-0000-00009E010000}"/>
    <cellStyle name="40% - Accent4 3 2 2" xfId="455" xr:uid="{00000000-0005-0000-0000-00009F010000}"/>
    <cellStyle name="40% - Accent4 3 3" xfId="456" xr:uid="{00000000-0005-0000-0000-0000A0010000}"/>
    <cellStyle name="40% - Accent4 4" xfId="457" xr:uid="{00000000-0005-0000-0000-0000A1010000}"/>
    <cellStyle name="40% - Accent4 4 2" xfId="458" xr:uid="{00000000-0005-0000-0000-0000A2010000}"/>
    <cellStyle name="40% - Accent4 5" xfId="459" xr:uid="{00000000-0005-0000-0000-0000A3010000}"/>
    <cellStyle name="40% - Accent4 5 2" xfId="460" xr:uid="{00000000-0005-0000-0000-0000A4010000}"/>
    <cellStyle name="40% - Accent4 6" xfId="461" xr:uid="{00000000-0005-0000-0000-0000A5010000}"/>
    <cellStyle name="40% - Accent4 6 2" xfId="462" xr:uid="{00000000-0005-0000-0000-0000A6010000}"/>
    <cellStyle name="40% - Accent4 7" xfId="463" xr:uid="{00000000-0005-0000-0000-0000A7010000}"/>
    <cellStyle name="40% - Accent5 2" xfId="464" xr:uid="{00000000-0005-0000-0000-0000A8010000}"/>
    <cellStyle name="40% - Accent5 2 2" xfId="465" xr:uid="{00000000-0005-0000-0000-0000A9010000}"/>
    <cellStyle name="40% - Accent5 2 2 2" xfId="466" xr:uid="{00000000-0005-0000-0000-0000AA010000}"/>
    <cellStyle name="40% - Accent5 2 3" xfId="467" xr:uid="{00000000-0005-0000-0000-0000AB010000}"/>
    <cellStyle name="40% - Accent5 2 3 2" xfId="468" xr:uid="{00000000-0005-0000-0000-0000AC010000}"/>
    <cellStyle name="40% - Accent5 2 4" xfId="469" xr:uid="{00000000-0005-0000-0000-0000AD010000}"/>
    <cellStyle name="40% - Accent5 2 4 2" xfId="470" xr:uid="{00000000-0005-0000-0000-0000AE010000}"/>
    <cellStyle name="40% - Accent5 2 5" xfId="471" xr:uid="{00000000-0005-0000-0000-0000AF010000}"/>
    <cellStyle name="40% - Accent5 2 5 2" xfId="472" xr:uid="{00000000-0005-0000-0000-0000B0010000}"/>
    <cellStyle name="40% - Accent5 2 6" xfId="473" xr:uid="{00000000-0005-0000-0000-0000B1010000}"/>
    <cellStyle name="40% - Accent5 2 6 2" xfId="474" xr:uid="{00000000-0005-0000-0000-0000B2010000}"/>
    <cellStyle name="40% - Accent5 2 7" xfId="475" xr:uid="{00000000-0005-0000-0000-0000B3010000}"/>
    <cellStyle name="40% - Accent5 2 8" xfId="476" xr:uid="{00000000-0005-0000-0000-0000B4010000}"/>
    <cellStyle name="40% - Accent5 2 9" xfId="3747" xr:uid="{AF244B1A-7042-41F8-9CDB-B014CB6F24C0}"/>
    <cellStyle name="40% - Accent5 3" xfId="477" xr:uid="{00000000-0005-0000-0000-0000B5010000}"/>
    <cellStyle name="40% - Accent5 3 2" xfId="478" xr:uid="{00000000-0005-0000-0000-0000B6010000}"/>
    <cellStyle name="40% - Accent5 3 2 2" xfId="479" xr:uid="{00000000-0005-0000-0000-0000B7010000}"/>
    <cellStyle name="40% - Accent5 3 3" xfId="480" xr:uid="{00000000-0005-0000-0000-0000B8010000}"/>
    <cellStyle name="40% - Accent5 4" xfId="481" xr:uid="{00000000-0005-0000-0000-0000B9010000}"/>
    <cellStyle name="40% - Accent5 4 2" xfId="482" xr:uid="{00000000-0005-0000-0000-0000BA010000}"/>
    <cellStyle name="40% - Accent5 5" xfId="483" xr:uid="{00000000-0005-0000-0000-0000BB010000}"/>
    <cellStyle name="40% - Accent5 5 2" xfId="484" xr:uid="{00000000-0005-0000-0000-0000BC010000}"/>
    <cellStyle name="40% - Accent5 6" xfId="485" xr:uid="{00000000-0005-0000-0000-0000BD010000}"/>
    <cellStyle name="40% - Accent5 6 2" xfId="486" xr:uid="{00000000-0005-0000-0000-0000BE010000}"/>
    <cellStyle name="40% - Accent5 7" xfId="487" xr:uid="{00000000-0005-0000-0000-0000BF010000}"/>
    <cellStyle name="40% - Accent6 2" xfId="488" xr:uid="{00000000-0005-0000-0000-0000C0010000}"/>
    <cellStyle name="40% - Accent6 2 2" xfId="489" xr:uid="{00000000-0005-0000-0000-0000C1010000}"/>
    <cellStyle name="40% - Accent6 2 2 2" xfId="490" xr:uid="{00000000-0005-0000-0000-0000C2010000}"/>
    <cellStyle name="40% - Accent6 2 3" xfId="491" xr:uid="{00000000-0005-0000-0000-0000C3010000}"/>
    <cellStyle name="40% - Accent6 2 3 2" xfId="492" xr:uid="{00000000-0005-0000-0000-0000C4010000}"/>
    <cellStyle name="40% - Accent6 2 4" xfId="493" xr:uid="{00000000-0005-0000-0000-0000C5010000}"/>
    <cellStyle name="40% - Accent6 2 4 2" xfId="494" xr:uid="{00000000-0005-0000-0000-0000C6010000}"/>
    <cellStyle name="40% - Accent6 2 5" xfId="495" xr:uid="{00000000-0005-0000-0000-0000C7010000}"/>
    <cellStyle name="40% - Accent6 2 5 2" xfId="496" xr:uid="{00000000-0005-0000-0000-0000C8010000}"/>
    <cellStyle name="40% - Accent6 2 6" xfId="497" xr:uid="{00000000-0005-0000-0000-0000C9010000}"/>
    <cellStyle name="40% - Accent6 2 6 2" xfId="498" xr:uid="{00000000-0005-0000-0000-0000CA010000}"/>
    <cellStyle name="40% - Accent6 2 7" xfId="499" xr:uid="{00000000-0005-0000-0000-0000CB010000}"/>
    <cellStyle name="40% - Accent6 2 8" xfId="500" xr:uid="{00000000-0005-0000-0000-0000CC010000}"/>
    <cellStyle name="40% - Accent6 2 9" xfId="3748" xr:uid="{6C6D37D0-6712-401A-A7F6-57CD96DFB4DC}"/>
    <cellStyle name="40% - Accent6 3" xfId="501" xr:uid="{00000000-0005-0000-0000-0000CD010000}"/>
    <cellStyle name="40% - Accent6 3 2" xfId="502" xr:uid="{00000000-0005-0000-0000-0000CE010000}"/>
    <cellStyle name="40% - Accent6 3 2 2" xfId="503" xr:uid="{00000000-0005-0000-0000-0000CF010000}"/>
    <cellStyle name="40% - Accent6 3 3" xfId="504" xr:uid="{00000000-0005-0000-0000-0000D0010000}"/>
    <cellStyle name="40% - Accent6 4" xfId="505" xr:uid="{00000000-0005-0000-0000-0000D1010000}"/>
    <cellStyle name="40% - Accent6 4 2" xfId="506" xr:uid="{00000000-0005-0000-0000-0000D2010000}"/>
    <cellStyle name="40% - Accent6 5" xfId="507" xr:uid="{00000000-0005-0000-0000-0000D3010000}"/>
    <cellStyle name="40% - Accent6 5 2" xfId="508" xr:uid="{00000000-0005-0000-0000-0000D4010000}"/>
    <cellStyle name="40% - Accent6 6" xfId="509" xr:uid="{00000000-0005-0000-0000-0000D5010000}"/>
    <cellStyle name="40% - Accent6 6 2" xfId="510" xr:uid="{00000000-0005-0000-0000-0000D6010000}"/>
    <cellStyle name="40% - Accent6 7" xfId="511" xr:uid="{00000000-0005-0000-0000-0000D7010000}"/>
    <cellStyle name="60% - Accent1 2" xfId="512" xr:uid="{00000000-0005-0000-0000-0000D8010000}"/>
    <cellStyle name="60% - Accent1 2 2" xfId="3749" xr:uid="{1F84BC40-8B45-4F08-B41D-F28A6982C789}"/>
    <cellStyle name="60% - Accent1 3" xfId="985" xr:uid="{00000000-0005-0000-0000-0000D9010000}"/>
    <cellStyle name="60% - Accent2 2" xfId="513" xr:uid="{00000000-0005-0000-0000-0000DA010000}"/>
    <cellStyle name="60% - Accent2 2 2" xfId="3750" xr:uid="{63FD7715-1865-4D1A-84E6-E7C23DCC0E12}"/>
    <cellStyle name="60% - Accent2 3" xfId="986" xr:uid="{00000000-0005-0000-0000-0000DB010000}"/>
    <cellStyle name="60% - Accent3 2" xfId="514" xr:uid="{00000000-0005-0000-0000-0000DC010000}"/>
    <cellStyle name="60% - Accent3 2 2" xfId="3751" xr:uid="{8BD0E5F3-F9B5-4465-BC10-7BF2A9AEC12B}"/>
    <cellStyle name="60% - Accent3 3" xfId="987" xr:uid="{00000000-0005-0000-0000-0000DD010000}"/>
    <cellStyle name="60% - Accent4 2" xfId="515" xr:uid="{00000000-0005-0000-0000-0000DE010000}"/>
    <cellStyle name="60% - Accent4 2 2" xfId="3752" xr:uid="{644D4071-58A5-45DB-9ECD-9668129289AA}"/>
    <cellStyle name="60% - Accent4 3" xfId="988" xr:uid="{00000000-0005-0000-0000-0000DF010000}"/>
    <cellStyle name="60% - Accent5 2" xfId="516" xr:uid="{00000000-0005-0000-0000-0000E0010000}"/>
    <cellStyle name="60% - Accent5 2 2" xfId="3753" xr:uid="{B78EB88F-6069-43BD-A857-F7F1129DEDC2}"/>
    <cellStyle name="60% - Accent5 3" xfId="989" xr:uid="{00000000-0005-0000-0000-0000E1010000}"/>
    <cellStyle name="60% - Accent6 2" xfId="517" xr:uid="{00000000-0005-0000-0000-0000E2010000}"/>
    <cellStyle name="60% - Accent6 2 2" xfId="3754" xr:uid="{D102878A-6B22-4EF4-A58C-A9F33CD5785E}"/>
    <cellStyle name="60% - Accent6 3" xfId="990" xr:uid="{00000000-0005-0000-0000-0000E3010000}"/>
    <cellStyle name="Accent1 - 20%" xfId="34" xr:uid="{00000000-0005-0000-0000-0000E4010000}"/>
    <cellStyle name="Accent1 - 40%" xfId="35" xr:uid="{00000000-0005-0000-0000-0000E5010000}"/>
    <cellStyle name="Accent1 - 60%" xfId="36" xr:uid="{00000000-0005-0000-0000-0000E6010000}"/>
    <cellStyle name="Accent1 10" xfId="3755" xr:uid="{2B94007B-7F12-4DEF-BAC0-96503D04ADCB}"/>
    <cellStyle name="Accent1 11" xfId="3756" xr:uid="{0F0C9FE3-5910-4F72-A30B-F205230D9712}"/>
    <cellStyle name="Accent1 12" xfId="3757" xr:uid="{942E5F7B-9662-467A-80AA-8B40DAEC3E94}"/>
    <cellStyle name="Accent1 13" xfId="3758" xr:uid="{7087D205-25FD-45C0-A013-382ABF4B971E}"/>
    <cellStyle name="Accent1 14" xfId="3759" xr:uid="{CB31C5C5-B434-414E-9600-45C774E6880F}"/>
    <cellStyle name="Accent1 15" xfId="3760" xr:uid="{2725458F-9FF9-41C0-AE0D-4DD614ACDFAF}"/>
    <cellStyle name="Accent1 16" xfId="3761" xr:uid="{E47EE5DC-5560-41CD-8D52-4A56B74BD8CC}"/>
    <cellStyle name="Accent1 17" xfId="3762" xr:uid="{E0838EB3-0CBF-44D3-9065-E200B0771723}"/>
    <cellStyle name="Accent1 18" xfId="3763" xr:uid="{6159856D-CD9B-45A9-B3B2-9090F414B500}"/>
    <cellStyle name="Accent1 19" xfId="3764" xr:uid="{7F9E8005-534A-4FF6-A103-F39A1D1C7565}"/>
    <cellStyle name="Accent1 2" xfId="37" xr:uid="{00000000-0005-0000-0000-0000E7010000}"/>
    <cellStyle name="Accent1 20" xfId="3765" xr:uid="{960B0179-66B9-4B67-96B6-C1B9916DB630}"/>
    <cellStyle name="Accent1 21" xfId="3766" xr:uid="{EB616919-EFB4-4ABC-BA9E-147AE16E488E}"/>
    <cellStyle name="Accent1 22" xfId="3767" xr:uid="{9EF233A1-AF45-4D39-85A7-48C4755799A4}"/>
    <cellStyle name="Accent1 23" xfId="3768" xr:uid="{97EEEE4A-2EA7-4E55-8DE5-4976665D2318}"/>
    <cellStyle name="Accent1 24" xfId="3769" xr:uid="{B92BA7CC-FBCE-42A7-B9B5-2F53F45A8AF4}"/>
    <cellStyle name="Accent1 25" xfId="3770" xr:uid="{02770CB3-AE3D-4719-BF5C-27DC730BCFFA}"/>
    <cellStyle name="Accent1 26" xfId="3771" xr:uid="{2FF149CC-B4AE-4490-8CA4-8980CA225350}"/>
    <cellStyle name="Accent1 27" xfId="3772" xr:uid="{3729660B-B8E2-4F86-B863-3B69AF751364}"/>
    <cellStyle name="Accent1 28" xfId="3773" xr:uid="{3C7FF203-5CCE-43FA-A88B-008B7339B535}"/>
    <cellStyle name="Accent1 29" xfId="3774" xr:uid="{7824A116-06C8-4232-9B1B-D5E2E3B996DA}"/>
    <cellStyle name="Accent1 3" xfId="38" xr:uid="{00000000-0005-0000-0000-0000E8010000}"/>
    <cellStyle name="Accent1 3 2" xfId="3775" xr:uid="{2AB53AC5-04FE-482E-B3EB-97371160C90C}"/>
    <cellStyle name="Accent1 30" xfId="3776" xr:uid="{BDC43B52-2679-4434-A91B-E71132EA8638}"/>
    <cellStyle name="Accent1 31" xfId="3777" xr:uid="{6496E267-5655-4747-912A-0C5673379AF5}"/>
    <cellStyle name="Accent1 32" xfId="3778" xr:uid="{4CCCCB2E-9729-453A-A9F5-CE3A0CE68629}"/>
    <cellStyle name="Accent1 33" xfId="3779" xr:uid="{1670BEFA-4FBC-42D2-83EB-5E606C7BB6A9}"/>
    <cellStyle name="Accent1 34" xfId="3780" xr:uid="{EA637DC6-05D6-46C5-855C-5240C447320B}"/>
    <cellStyle name="Accent1 35" xfId="3781" xr:uid="{136A39B8-A2F0-44FF-B3D6-6E520730205F}"/>
    <cellStyle name="Accent1 36" xfId="3782" xr:uid="{7358EC4D-7805-43E9-A73D-F680C7FD4688}"/>
    <cellStyle name="Accent1 37" xfId="3783" xr:uid="{70E86547-F218-48E5-9FAA-3AC57730E83C}"/>
    <cellStyle name="Accent1 38" xfId="3784" xr:uid="{8F7DA982-7A55-4522-9B96-2E765F2D0983}"/>
    <cellStyle name="Accent1 39" xfId="3785" xr:uid="{32C95B17-8B2C-4651-B5AC-F39B52DBD7BC}"/>
    <cellStyle name="Accent1 4" xfId="39" xr:uid="{00000000-0005-0000-0000-0000E9010000}"/>
    <cellStyle name="Accent1 4 2" xfId="3786" xr:uid="{1DA8BBE7-4D10-4600-9FB5-3BD5B429FD66}"/>
    <cellStyle name="Accent1 40" xfId="3787" xr:uid="{A1668F03-F113-4AB7-98CF-1F7E8A3B599F}"/>
    <cellStyle name="Accent1 41" xfId="3788" xr:uid="{1895700C-63D4-490B-8443-0699BA3ABB5F}"/>
    <cellStyle name="Accent1 42" xfId="3789" xr:uid="{6DEB6648-3F66-4B90-9712-B992E82111AD}"/>
    <cellStyle name="Accent1 43" xfId="3790" xr:uid="{F65EEA92-0AB1-4A46-8A28-105C39764133}"/>
    <cellStyle name="Accent1 44" xfId="3791" xr:uid="{C9997788-42FE-40FC-BB92-5A732368599F}"/>
    <cellStyle name="Accent1 45" xfId="3792" xr:uid="{6E8854A5-4F37-465C-8C48-A5F6CC37F65C}"/>
    <cellStyle name="Accent1 46" xfId="3793" xr:uid="{D60858F9-1B35-4AA3-AC4C-D4970AB61762}"/>
    <cellStyle name="Accent1 47" xfId="3794" xr:uid="{6ACC8C55-7FEE-4617-A0B3-D4111528EB66}"/>
    <cellStyle name="Accent1 48" xfId="3795" xr:uid="{214D2CE9-F2FD-4D4B-A321-52328271E1F9}"/>
    <cellStyle name="Accent1 49" xfId="3796" xr:uid="{9A3E0A31-E21E-4324-9A13-2CF282B06D6D}"/>
    <cellStyle name="Accent1 5" xfId="3797" xr:uid="{48D15AAD-E70B-4AE5-A4B3-035D377884FE}"/>
    <cellStyle name="Accent1 50" xfId="3798" xr:uid="{7405A6D5-5212-4ED2-90B6-B22A0EDE16D5}"/>
    <cellStyle name="Accent1 6" xfId="3799" xr:uid="{964B1C7A-BAEB-44F3-B2CC-B19E3BDEC978}"/>
    <cellStyle name="Accent1 7" xfId="3800" xr:uid="{B6454323-EA36-40A0-AB68-2F872C36C501}"/>
    <cellStyle name="Accent1 8" xfId="3801" xr:uid="{187C3B84-7BEA-47E0-A92B-9080ACB55C83}"/>
    <cellStyle name="Accent1 9" xfId="3802" xr:uid="{91D22651-1A45-4A51-91F9-47361E446155}"/>
    <cellStyle name="Accent2 - 20%" xfId="40" xr:uid="{00000000-0005-0000-0000-0000EA010000}"/>
    <cellStyle name="Accent2 - 40%" xfId="41" xr:uid="{00000000-0005-0000-0000-0000EB010000}"/>
    <cellStyle name="Accent2 - 60%" xfId="42" xr:uid="{00000000-0005-0000-0000-0000EC010000}"/>
    <cellStyle name="Accent2 10" xfId="3803" xr:uid="{715098F4-2DD4-44B3-B015-E3FEE0EA7298}"/>
    <cellStyle name="Accent2 11" xfId="3804" xr:uid="{17873571-D3B6-4B1E-B63E-CD3E100E6263}"/>
    <cellStyle name="Accent2 12" xfId="3805" xr:uid="{45AE2134-0140-4FA3-A48A-589B36500CDC}"/>
    <cellStyle name="Accent2 13" xfId="3806" xr:uid="{342C24B1-51EC-41D7-9276-B2B6F9F54B13}"/>
    <cellStyle name="Accent2 14" xfId="3807" xr:uid="{F454E612-686C-4D52-8675-1ECE66D5BE40}"/>
    <cellStyle name="Accent2 15" xfId="3808" xr:uid="{5B4AD28C-D8B3-4EDE-89F4-128F6D2CE161}"/>
    <cellStyle name="Accent2 16" xfId="3809" xr:uid="{A5751378-6E61-4BC2-A31F-B4BF5567ECE7}"/>
    <cellStyle name="Accent2 17" xfId="3810" xr:uid="{FCB3DA0A-D55A-43A9-BDF5-4ED76FA4C02D}"/>
    <cellStyle name="Accent2 18" xfId="3811" xr:uid="{2069ECE5-0AD5-4778-8EB2-516875E329C9}"/>
    <cellStyle name="Accent2 19" xfId="3812" xr:uid="{5DD25C57-DA68-481E-8179-1384B3B5049E}"/>
    <cellStyle name="Accent2 2" xfId="43" xr:uid="{00000000-0005-0000-0000-0000ED010000}"/>
    <cellStyle name="Accent2 20" xfId="3813" xr:uid="{C5177DC1-CBBF-44D1-9ECD-3A606A79807F}"/>
    <cellStyle name="Accent2 21" xfId="3814" xr:uid="{FCE20562-430A-413D-B6F6-CC9F21FE36A7}"/>
    <cellStyle name="Accent2 22" xfId="3815" xr:uid="{82B409D3-63BB-4A48-A9A1-2231AD44F82C}"/>
    <cellStyle name="Accent2 23" xfId="3816" xr:uid="{A76DDFFF-7BCE-4FE3-99CB-8E3A30DD5792}"/>
    <cellStyle name="Accent2 24" xfId="3817" xr:uid="{69D6F157-C9E0-4E97-955A-8DD63C11B5E6}"/>
    <cellStyle name="Accent2 25" xfId="3818" xr:uid="{36C7D05C-BC18-48A2-A43F-BD184D9C3D36}"/>
    <cellStyle name="Accent2 26" xfId="3819" xr:uid="{059E2EF5-A23F-4C13-95B2-F24167B60BBB}"/>
    <cellStyle name="Accent2 27" xfId="3820" xr:uid="{EF229734-2FEA-4BDE-9AB7-360669423154}"/>
    <cellStyle name="Accent2 28" xfId="3821" xr:uid="{9343EBC1-9491-4981-AC1A-6A743FAFCD29}"/>
    <cellStyle name="Accent2 29" xfId="3822" xr:uid="{5B77044A-6321-441B-82AE-1A1EFA56F6FC}"/>
    <cellStyle name="Accent2 3" xfId="44" xr:uid="{00000000-0005-0000-0000-0000EE010000}"/>
    <cellStyle name="Accent2 3 2" xfId="3823" xr:uid="{3F02AC2B-76C3-4B13-8046-83223C89F154}"/>
    <cellStyle name="Accent2 30" xfId="3824" xr:uid="{CA1B3D62-3BB6-4248-8A69-298C4CA5C454}"/>
    <cellStyle name="Accent2 31" xfId="3825" xr:uid="{AB50B892-3A35-48BF-8F70-1AB024F3AA67}"/>
    <cellStyle name="Accent2 32" xfId="3826" xr:uid="{17DA1D6A-F307-4967-9122-3A28265007E4}"/>
    <cellStyle name="Accent2 33" xfId="3827" xr:uid="{ACA1EBBA-B96C-4725-A148-6B85AD6653D7}"/>
    <cellStyle name="Accent2 34" xfId="3828" xr:uid="{536140CF-6765-48BB-BCF7-10EA0A0F9538}"/>
    <cellStyle name="Accent2 35" xfId="3829" xr:uid="{467B3151-1123-4ED7-9C15-E3E8D7BA9141}"/>
    <cellStyle name="Accent2 36" xfId="3830" xr:uid="{62064AAC-C665-4F96-B29F-31AACEC15ACC}"/>
    <cellStyle name="Accent2 37" xfId="3831" xr:uid="{A271A9B7-9851-4CE1-9C50-39E1ECA96844}"/>
    <cellStyle name="Accent2 38" xfId="3832" xr:uid="{05A09AB6-9CE0-41F0-96A3-A2100BFDF2BE}"/>
    <cellStyle name="Accent2 39" xfId="3833" xr:uid="{21831A22-EA1C-4CD2-BCCD-5BC713EEFD55}"/>
    <cellStyle name="Accent2 4" xfId="45" xr:uid="{00000000-0005-0000-0000-0000EF010000}"/>
    <cellStyle name="Accent2 4 2" xfId="3834" xr:uid="{7670C4DE-93E9-4EEE-97AC-180AD1820380}"/>
    <cellStyle name="Accent2 40" xfId="3835" xr:uid="{E0A7B645-7956-49B6-BEB4-DD2A0514B722}"/>
    <cellStyle name="Accent2 41" xfId="3836" xr:uid="{F66B2648-8686-4265-BA18-85AAFD378B68}"/>
    <cellStyle name="Accent2 42" xfId="3837" xr:uid="{B333313A-5B65-4B4C-901C-820F2BBF0EF9}"/>
    <cellStyle name="Accent2 43" xfId="3838" xr:uid="{8D6F7D2F-A557-4563-A01A-006AC5DAA704}"/>
    <cellStyle name="Accent2 44" xfId="3839" xr:uid="{14A8496E-A6F7-408C-99CC-00053904BBC2}"/>
    <cellStyle name="Accent2 45" xfId="3840" xr:uid="{1BB7F19E-3569-412A-95AB-A62376769863}"/>
    <cellStyle name="Accent2 46" xfId="3841" xr:uid="{5D6E7427-CAE6-4797-BA7A-9875F3C6EC30}"/>
    <cellStyle name="Accent2 47" xfId="3842" xr:uid="{B5C6D270-03A5-4422-A3B8-525CAFB83A19}"/>
    <cellStyle name="Accent2 48" xfId="3843" xr:uid="{3464DC8A-EF36-480A-9D99-1C028A45B43D}"/>
    <cellStyle name="Accent2 49" xfId="3844" xr:uid="{3BA24FD8-6A41-4C17-88CF-366CC0DDEDBB}"/>
    <cellStyle name="Accent2 5" xfId="3845" xr:uid="{C6C713F4-5E84-4240-B7FD-39B6AD78F015}"/>
    <cellStyle name="Accent2 50" xfId="3846" xr:uid="{C7815B46-58EA-42D4-9C4A-C486853975C3}"/>
    <cellStyle name="Accent2 6" xfId="3847" xr:uid="{05FEAFD9-6E50-4167-A0B8-95478D17E84D}"/>
    <cellStyle name="Accent2 7" xfId="3848" xr:uid="{1892CF7E-B67E-42F3-BDB7-32D2D0A2EDC3}"/>
    <cellStyle name="Accent2 8" xfId="3849" xr:uid="{670264C9-E066-44C1-8B98-79D14A327959}"/>
    <cellStyle name="Accent2 9" xfId="3850" xr:uid="{D2FCE27A-1907-497B-9DDC-F548776920A7}"/>
    <cellStyle name="Accent3 - 20%" xfId="46" xr:uid="{00000000-0005-0000-0000-0000F0010000}"/>
    <cellStyle name="Accent3 - 40%" xfId="47" xr:uid="{00000000-0005-0000-0000-0000F1010000}"/>
    <cellStyle name="Accent3 - 60%" xfId="48" xr:uid="{00000000-0005-0000-0000-0000F2010000}"/>
    <cellStyle name="Accent3 10" xfId="3851" xr:uid="{39035861-8649-4C94-A35D-59A41914E759}"/>
    <cellStyle name="Accent3 11" xfId="3852" xr:uid="{BD665077-C9EC-4C57-B4AB-B587787D3640}"/>
    <cellStyle name="Accent3 12" xfId="3853" xr:uid="{1B4547DB-60F7-40C7-844D-76353FE5E7E2}"/>
    <cellStyle name="Accent3 13" xfId="3854" xr:uid="{C566C9F1-FF87-4239-90BF-ED20E3836126}"/>
    <cellStyle name="Accent3 14" xfId="3855" xr:uid="{68588DC5-CAEF-446A-8387-ACA10478C43B}"/>
    <cellStyle name="Accent3 15" xfId="3856" xr:uid="{493E96A7-70D7-4A1F-9E72-FBC62EB3FE21}"/>
    <cellStyle name="Accent3 16" xfId="3857" xr:uid="{C4827118-F1E1-45CD-B591-B34D586ED15F}"/>
    <cellStyle name="Accent3 17" xfId="3858" xr:uid="{20156E66-0B3E-4848-B4D9-1380ACEB0E68}"/>
    <cellStyle name="Accent3 18" xfId="3859" xr:uid="{81CC3149-9CA6-434F-983D-498313CE19D5}"/>
    <cellStyle name="Accent3 19" xfId="3860" xr:uid="{E8A56AAE-2CF9-43DA-BFAE-58DEA0F83A53}"/>
    <cellStyle name="Accent3 2" xfId="49" xr:uid="{00000000-0005-0000-0000-0000F3010000}"/>
    <cellStyle name="Accent3 20" xfId="3861" xr:uid="{F2546D79-D8DA-427C-8B87-785245B2B6DD}"/>
    <cellStyle name="Accent3 21" xfId="3862" xr:uid="{FA4B32A9-D65E-48DB-8938-D696580529E2}"/>
    <cellStyle name="Accent3 22" xfId="3863" xr:uid="{24DE0B57-587E-47D7-A881-F2B2C0ED0221}"/>
    <cellStyle name="Accent3 23" xfId="3864" xr:uid="{A214D012-2FDC-42D2-8A06-D54006C0D43D}"/>
    <cellStyle name="Accent3 24" xfId="3865" xr:uid="{C0C9D947-FF3A-471B-A5A1-2F26E60E9AF3}"/>
    <cellStyle name="Accent3 25" xfId="3866" xr:uid="{5617410F-C143-403E-86DE-A178EF6D4AEB}"/>
    <cellStyle name="Accent3 26" xfId="3867" xr:uid="{AF363360-BCD0-4C5A-95B3-3D7A3E375642}"/>
    <cellStyle name="Accent3 27" xfId="3868" xr:uid="{7F333D78-C74A-4B3F-90DF-808523660F59}"/>
    <cellStyle name="Accent3 28" xfId="3869" xr:uid="{0711B2B2-A8EC-4AF5-B51D-3B097C5A197E}"/>
    <cellStyle name="Accent3 29" xfId="3870" xr:uid="{C8E8871C-7D4A-41AA-AB3C-0A8D1C1F129E}"/>
    <cellStyle name="Accent3 3" xfId="50" xr:uid="{00000000-0005-0000-0000-0000F4010000}"/>
    <cellStyle name="Accent3 3 2" xfId="3871" xr:uid="{BC49421A-0C67-4D01-A4F7-560AAFFF6EAF}"/>
    <cellStyle name="Accent3 30" xfId="3872" xr:uid="{218B16F4-3480-464C-90C1-DC41E3B9B4FA}"/>
    <cellStyle name="Accent3 31" xfId="3873" xr:uid="{B55C2B70-05D3-4A25-8977-F0F85FEE8CE9}"/>
    <cellStyle name="Accent3 32" xfId="3874" xr:uid="{6D280F36-31C0-4475-86EB-8C15B2C17381}"/>
    <cellStyle name="Accent3 33" xfId="3875" xr:uid="{A50A8E9F-02FE-43A2-8D8D-14FA57709870}"/>
    <cellStyle name="Accent3 34" xfId="3876" xr:uid="{ADB6CFEA-DDA3-4AE4-BDCF-3A616923D89C}"/>
    <cellStyle name="Accent3 35" xfId="3877" xr:uid="{11F6F3C0-959C-4F0B-909C-B4EA98FF9936}"/>
    <cellStyle name="Accent3 36" xfId="3878" xr:uid="{C4AE6F8B-F8A9-4A8C-86AD-44F8485AC1AC}"/>
    <cellStyle name="Accent3 37" xfId="3879" xr:uid="{B38B6225-FD31-42C9-9126-492C211D5DC0}"/>
    <cellStyle name="Accent3 38" xfId="3880" xr:uid="{F9065E37-710C-4E42-9861-0C5DDDAD9E55}"/>
    <cellStyle name="Accent3 39" xfId="3881" xr:uid="{6CBDD0C3-9894-446E-AE5F-91B5E18D9476}"/>
    <cellStyle name="Accent3 4" xfId="51" xr:uid="{00000000-0005-0000-0000-0000F5010000}"/>
    <cellStyle name="Accent3 4 2" xfId="3882" xr:uid="{02B80137-AB11-40D2-8324-899BA71B4830}"/>
    <cellStyle name="Accent3 40" xfId="3883" xr:uid="{C488FE7F-06A1-46B6-A8F5-372609C9D0BA}"/>
    <cellStyle name="Accent3 41" xfId="3884" xr:uid="{DB0095D3-972A-4339-B6B4-1D7C3820BB06}"/>
    <cellStyle name="Accent3 42" xfId="3885" xr:uid="{E830D3BB-B1C4-4436-812B-5F7B18E93CFC}"/>
    <cellStyle name="Accent3 43" xfId="3886" xr:uid="{F4982D80-C04F-42AF-B95D-864FAC9F616C}"/>
    <cellStyle name="Accent3 44" xfId="3887" xr:uid="{7A27C2EC-8328-4343-8FD6-A010838976ED}"/>
    <cellStyle name="Accent3 45" xfId="3888" xr:uid="{B66F0C71-8A62-4CB0-B72E-2A50CE91DA71}"/>
    <cellStyle name="Accent3 46" xfId="3889" xr:uid="{CE962951-78DA-4641-B569-7548E2BF3FC0}"/>
    <cellStyle name="Accent3 47" xfId="3890" xr:uid="{27A1E54F-9310-47B0-918F-D3B00BECAD02}"/>
    <cellStyle name="Accent3 48" xfId="3891" xr:uid="{38660DC2-99F6-42D5-88C1-8E7B0E6D48B2}"/>
    <cellStyle name="Accent3 49" xfId="3892" xr:uid="{9C98DBC6-570C-4DB4-962D-F692D2089C40}"/>
    <cellStyle name="Accent3 5" xfId="3893" xr:uid="{637B54F2-B201-42EF-89C9-A4522F6962BF}"/>
    <cellStyle name="Accent3 50" xfId="3894" xr:uid="{B1B1AC8E-3546-49F8-BFDC-E1B92142E8E7}"/>
    <cellStyle name="Accent3 6" xfId="3895" xr:uid="{A135133B-40AA-4B0B-962F-434EB821767C}"/>
    <cellStyle name="Accent3 7" xfId="3896" xr:uid="{A9283D34-FC29-4336-B607-BD41FB939D05}"/>
    <cellStyle name="Accent3 8" xfId="3897" xr:uid="{CE34150D-142D-45BF-8A83-FBC98B8B9ECF}"/>
    <cellStyle name="Accent3 9" xfId="3898" xr:uid="{B71FF485-FF36-45F7-8D47-CEB332FD47B6}"/>
    <cellStyle name="Accent4 - 20%" xfId="52" xr:uid="{00000000-0005-0000-0000-0000F6010000}"/>
    <cellStyle name="Accent4 - 40%" xfId="53" xr:uid="{00000000-0005-0000-0000-0000F7010000}"/>
    <cellStyle name="Accent4 - 60%" xfId="54" xr:uid="{00000000-0005-0000-0000-0000F8010000}"/>
    <cellStyle name="Accent4 10" xfId="3899" xr:uid="{A458B5C5-08AF-4A8F-B15B-2FD0A98D871E}"/>
    <cellStyle name="Accent4 11" xfId="3900" xr:uid="{6DB56900-728F-4083-9607-70A0A9F183D0}"/>
    <cellStyle name="Accent4 12" xfId="3901" xr:uid="{102CE782-5EE0-4BBF-99AC-CB4946701F34}"/>
    <cellStyle name="Accent4 13" xfId="3902" xr:uid="{6F6EBB21-97CB-46C5-818D-BAE2DF0465E9}"/>
    <cellStyle name="Accent4 14" xfId="3903" xr:uid="{9258E17B-02BE-49B7-9B1F-682FA60FBB41}"/>
    <cellStyle name="Accent4 15" xfId="3904" xr:uid="{C6F8A94A-4C8C-4503-82E4-16DC63763E8C}"/>
    <cellStyle name="Accent4 16" xfId="3905" xr:uid="{16F629CA-24F7-428F-8B82-1B2D3E7748EC}"/>
    <cellStyle name="Accent4 17" xfId="3906" xr:uid="{BDC82409-E57B-4B4E-A013-76BEDB864124}"/>
    <cellStyle name="Accent4 18" xfId="3907" xr:uid="{9D04D6AB-5930-4B21-B74E-4488D4ECF16C}"/>
    <cellStyle name="Accent4 19" xfId="3908" xr:uid="{47DFB76A-DE7C-48B4-8CB7-CBBE4FE7F5C2}"/>
    <cellStyle name="Accent4 2" xfId="55" xr:uid="{00000000-0005-0000-0000-0000F9010000}"/>
    <cellStyle name="Accent4 20" xfId="3909" xr:uid="{C4E3950A-39B7-4B03-B935-5476DD2CE6C4}"/>
    <cellStyle name="Accent4 21" xfId="3910" xr:uid="{15A71102-663D-4D9E-9DB9-D63110A156A3}"/>
    <cellStyle name="Accent4 22" xfId="3911" xr:uid="{EE17C827-90B0-4843-8EB4-BC0629137913}"/>
    <cellStyle name="Accent4 23" xfId="3912" xr:uid="{AE1CB306-60B8-40EA-A6CE-8817A70D4020}"/>
    <cellStyle name="Accent4 24" xfId="3913" xr:uid="{A67C8CF5-4D38-42CF-B6DC-3C1F26E086CF}"/>
    <cellStyle name="Accent4 25" xfId="3914" xr:uid="{068F8FE1-23A1-4E94-AE92-4C8BDBBD8935}"/>
    <cellStyle name="Accent4 26" xfId="3915" xr:uid="{9C42487A-4DB1-4152-B42D-C5FB3F1EEBB6}"/>
    <cellStyle name="Accent4 27" xfId="3916" xr:uid="{0B12764F-3242-41F5-B308-26B835589A80}"/>
    <cellStyle name="Accent4 28" xfId="3917" xr:uid="{383ECAD3-A1ED-4E97-8206-5580EE412C44}"/>
    <cellStyle name="Accent4 29" xfId="3918" xr:uid="{F8ECA735-9306-459E-BA2A-5397DCAA4073}"/>
    <cellStyle name="Accent4 3" xfId="56" xr:uid="{00000000-0005-0000-0000-0000FA010000}"/>
    <cellStyle name="Accent4 3 2" xfId="3919" xr:uid="{0E06C475-2C1E-451D-96B1-A6225FE4D868}"/>
    <cellStyle name="Accent4 30" xfId="3920" xr:uid="{A5364E04-2507-4145-9E0B-B84D59D62BD7}"/>
    <cellStyle name="Accent4 31" xfId="3921" xr:uid="{8FFA085E-1692-4E82-9463-29D7EC9D1CB2}"/>
    <cellStyle name="Accent4 32" xfId="3922" xr:uid="{E41FD0B1-B27E-4F65-A156-0AAAB93A4B0C}"/>
    <cellStyle name="Accent4 33" xfId="3923" xr:uid="{4FA4B3BF-F824-4749-949A-3BEAD05A9C15}"/>
    <cellStyle name="Accent4 34" xfId="3924" xr:uid="{4446EBF2-B03D-4CEB-8612-38E7AA64A19C}"/>
    <cellStyle name="Accent4 35" xfId="3925" xr:uid="{40AB4F66-5186-47C1-92F3-1D0309E77CEA}"/>
    <cellStyle name="Accent4 36" xfId="3926" xr:uid="{816C7BB9-E778-4366-95E3-307241E9EB4B}"/>
    <cellStyle name="Accent4 37" xfId="3927" xr:uid="{1A3253EC-A4F8-40A1-8B25-96201EB28A43}"/>
    <cellStyle name="Accent4 38" xfId="3928" xr:uid="{B76A1988-C1D6-47EA-BAA6-07BFE66CC2B5}"/>
    <cellStyle name="Accent4 39" xfId="3929" xr:uid="{16B360F0-2BDA-43A9-8861-86CD75F90649}"/>
    <cellStyle name="Accent4 4" xfId="57" xr:uid="{00000000-0005-0000-0000-0000FB010000}"/>
    <cellStyle name="Accent4 4 2" xfId="3930" xr:uid="{9C528647-6287-4681-803F-03DCA827AFB8}"/>
    <cellStyle name="Accent4 40" xfId="3931" xr:uid="{BCE58B6D-F92D-447C-9772-E54832077B55}"/>
    <cellStyle name="Accent4 41" xfId="3932" xr:uid="{B4B7B8B2-A021-477B-9196-3C2EECF98FCD}"/>
    <cellStyle name="Accent4 42" xfId="3933" xr:uid="{B98575DC-DCAA-407A-B517-55DCC2BCF894}"/>
    <cellStyle name="Accent4 43" xfId="3934" xr:uid="{9ADEA4DE-14D3-429F-AA0C-EA2F17A7BEB9}"/>
    <cellStyle name="Accent4 44" xfId="3935" xr:uid="{B53F5D82-9C84-4136-8C39-A2A739DF5B8F}"/>
    <cellStyle name="Accent4 45" xfId="3936" xr:uid="{ED043205-A7C1-40B6-A584-D8E865E402E7}"/>
    <cellStyle name="Accent4 46" xfId="3937" xr:uid="{5FE22B74-65F9-47C2-8FDF-6224E6B4B232}"/>
    <cellStyle name="Accent4 47" xfId="3938" xr:uid="{146C837D-545D-437D-A310-0B6B772CA4E5}"/>
    <cellStyle name="Accent4 48" xfId="3939" xr:uid="{C6BCA80B-6D83-4547-9ADC-FD70CC675536}"/>
    <cellStyle name="Accent4 49" xfId="3940" xr:uid="{95D7547E-6F4D-4012-8681-6ECECCEBE6EB}"/>
    <cellStyle name="Accent4 5" xfId="3941" xr:uid="{20CD4CAB-BA53-4138-B235-7A764D9C7674}"/>
    <cellStyle name="Accent4 50" xfId="3942" xr:uid="{1CD8F815-04BA-494B-A60B-BF38445CFBD9}"/>
    <cellStyle name="Accent4 6" xfId="3943" xr:uid="{C3D5BD12-654F-45F4-AF2D-58428B3EBC57}"/>
    <cellStyle name="Accent4 7" xfId="3944" xr:uid="{77CDB9BC-134D-4402-A0FB-D5FB00D4870B}"/>
    <cellStyle name="Accent4 8" xfId="3945" xr:uid="{1D75EC5B-ACF8-475B-AC38-E259FAA04D35}"/>
    <cellStyle name="Accent4 9" xfId="3946" xr:uid="{CBA17854-CD01-4877-B1BB-622C150DA12B}"/>
    <cellStyle name="Accent5 - 20%" xfId="58" xr:uid="{00000000-0005-0000-0000-0000FC010000}"/>
    <cellStyle name="Accent5 - 40%" xfId="59" xr:uid="{00000000-0005-0000-0000-0000FD010000}"/>
    <cellStyle name="Accent5 - 60%" xfId="60" xr:uid="{00000000-0005-0000-0000-0000FE010000}"/>
    <cellStyle name="Accent5 10" xfId="3947" xr:uid="{D1DECFFE-404E-4822-97F3-4D2B3BE4E2F3}"/>
    <cellStyle name="Accent5 11" xfId="3948" xr:uid="{879D0AE5-AD51-49CE-AA25-8C181F0BE82E}"/>
    <cellStyle name="Accent5 12" xfId="3949" xr:uid="{65C8B6AD-C8FF-4BA3-B13F-1FA28861B629}"/>
    <cellStyle name="Accent5 13" xfId="3950" xr:uid="{46FDEE5A-762E-4631-9D68-C0E739DA0077}"/>
    <cellStyle name="Accent5 14" xfId="3951" xr:uid="{E482BEA5-AC4E-4CE4-8489-B699E6C428E7}"/>
    <cellStyle name="Accent5 15" xfId="3952" xr:uid="{C7770901-7706-4CCB-B30E-675338298ABF}"/>
    <cellStyle name="Accent5 16" xfId="3953" xr:uid="{1EA8664D-FC19-4EE2-8502-8E0A0350C1E3}"/>
    <cellStyle name="Accent5 17" xfId="3954" xr:uid="{B3356DD4-618E-486E-A0F9-28588621DA72}"/>
    <cellStyle name="Accent5 18" xfId="3955" xr:uid="{7FB2C148-356D-4B58-BF71-CEFEFDDFB53D}"/>
    <cellStyle name="Accent5 19" xfId="3956" xr:uid="{6A909E6A-99CC-4603-AB6D-2AB508305B3D}"/>
    <cellStyle name="Accent5 2" xfId="61" xr:uid="{00000000-0005-0000-0000-0000FF010000}"/>
    <cellStyle name="Accent5 20" xfId="3957" xr:uid="{ECD2A475-1846-42AE-9F9C-FE9B77839CB9}"/>
    <cellStyle name="Accent5 21" xfId="3958" xr:uid="{843562F8-2D44-4174-B674-FA97F2B5E3FA}"/>
    <cellStyle name="Accent5 22" xfId="3959" xr:uid="{2B962C4B-D99F-40E0-9FE6-4E5D69B7BBDA}"/>
    <cellStyle name="Accent5 23" xfId="3960" xr:uid="{09CEB9CA-858C-41B9-9235-9CC19587AAA9}"/>
    <cellStyle name="Accent5 24" xfId="3961" xr:uid="{5BBF6322-0E45-4A00-B89C-29258C993E42}"/>
    <cellStyle name="Accent5 25" xfId="3962" xr:uid="{900BE435-E63B-44E9-BF23-9FF5C4BDAAE0}"/>
    <cellStyle name="Accent5 26" xfId="3963" xr:uid="{461B455A-1E44-4B99-9544-6CED26B6CBCD}"/>
    <cellStyle name="Accent5 27" xfId="3964" xr:uid="{D26B70D6-5F64-4660-87D3-A9C1220F1312}"/>
    <cellStyle name="Accent5 28" xfId="3965" xr:uid="{3748D07E-3950-429D-95BA-E33D77908AD8}"/>
    <cellStyle name="Accent5 29" xfId="3966" xr:uid="{BB07088A-97E8-470C-AEEE-5B6284592362}"/>
    <cellStyle name="Accent5 3" xfId="62" xr:uid="{00000000-0005-0000-0000-000000020000}"/>
    <cellStyle name="Accent5 3 2" xfId="3967" xr:uid="{B29B978D-FE2E-4638-BE93-51E17A33BA95}"/>
    <cellStyle name="Accent5 30" xfId="3968" xr:uid="{ED735447-2C7B-4FC3-9A8D-DDB43C1D1378}"/>
    <cellStyle name="Accent5 31" xfId="3969" xr:uid="{B2269E43-CB0C-4280-A159-628F85CBF19D}"/>
    <cellStyle name="Accent5 32" xfId="3970" xr:uid="{6F5D2F18-1737-421B-BF93-6D4ED5A5982A}"/>
    <cellStyle name="Accent5 33" xfId="3971" xr:uid="{896CD8E0-7E02-48B5-B794-BA6EDD74AEDB}"/>
    <cellStyle name="Accent5 34" xfId="3972" xr:uid="{B29D2C66-E171-4365-B046-2162052406C8}"/>
    <cellStyle name="Accent5 35" xfId="3973" xr:uid="{61A83614-D95D-4F75-9520-CA0E6D44CE6C}"/>
    <cellStyle name="Accent5 36" xfId="3974" xr:uid="{6E3289C5-1509-46ED-924C-5AD84B17005A}"/>
    <cellStyle name="Accent5 37" xfId="3975" xr:uid="{1FDED54F-34F5-4A8E-AB96-1375AC0B701F}"/>
    <cellStyle name="Accent5 38" xfId="3976" xr:uid="{DC7962E6-F661-443B-B044-FBA895BB71E5}"/>
    <cellStyle name="Accent5 39" xfId="3977" xr:uid="{79C941CA-C9F9-4531-B7A6-10F8E5E9D387}"/>
    <cellStyle name="Accent5 4" xfId="63" xr:uid="{00000000-0005-0000-0000-000001020000}"/>
    <cellStyle name="Accent5 4 2" xfId="3978" xr:uid="{84B9F093-04D9-493D-A6AD-B5D59BEFAAEF}"/>
    <cellStyle name="Accent5 40" xfId="3979" xr:uid="{A7C2C556-9C54-4078-A013-0C9A241BADC6}"/>
    <cellStyle name="Accent5 41" xfId="3980" xr:uid="{454C3E47-31A6-4B97-98AD-9B3B1201FC61}"/>
    <cellStyle name="Accent5 42" xfId="3981" xr:uid="{68BEB176-4043-463C-9071-2438C2A81546}"/>
    <cellStyle name="Accent5 43" xfId="3982" xr:uid="{8C49C4C2-CF6C-40AC-B4AD-069099D72670}"/>
    <cellStyle name="Accent5 44" xfId="3983" xr:uid="{787D3C36-4A1F-4080-8880-E931995F827A}"/>
    <cellStyle name="Accent5 45" xfId="3984" xr:uid="{7E204C3D-166D-4D31-A433-F2B98FA4A853}"/>
    <cellStyle name="Accent5 46" xfId="3985" xr:uid="{958DB6DC-8808-4203-9A88-D3FC11194AA6}"/>
    <cellStyle name="Accent5 47" xfId="3986" xr:uid="{58ED17DD-EE44-446C-94DF-E142AF949DE5}"/>
    <cellStyle name="Accent5 48" xfId="3987" xr:uid="{CD8CBF64-F89F-4092-A638-21A587D0E096}"/>
    <cellStyle name="Accent5 49" xfId="3988" xr:uid="{CBE170F1-8665-45F0-8CA3-8087C2C491EC}"/>
    <cellStyle name="Accent5 5" xfId="3989" xr:uid="{16CE9839-168C-4A7C-8043-1E714E3B4B29}"/>
    <cellStyle name="Accent5 50" xfId="3990" xr:uid="{9A59A1A5-1674-4941-ABDB-DF1BF31CAD3F}"/>
    <cellStyle name="Accent5 6" xfId="3991" xr:uid="{DB97BC8C-AD97-4CF4-91A1-3B7AD2B547B0}"/>
    <cellStyle name="Accent5 7" xfId="3992" xr:uid="{3DD00C47-50AB-4D9F-80E5-784C7C709119}"/>
    <cellStyle name="Accent5 8" xfId="3993" xr:uid="{9B49544E-45F0-479D-8D39-841E533F5FFF}"/>
    <cellStyle name="Accent5 9" xfId="3994" xr:uid="{BEC1AB23-7CFE-4773-A0FC-100A3A511E26}"/>
    <cellStyle name="Accent6 - 20%" xfId="64" xr:uid="{00000000-0005-0000-0000-000002020000}"/>
    <cellStyle name="Accent6 - 40%" xfId="65" xr:uid="{00000000-0005-0000-0000-000003020000}"/>
    <cellStyle name="Accent6 - 60%" xfId="66" xr:uid="{00000000-0005-0000-0000-000004020000}"/>
    <cellStyle name="Accent6 10" xfId="3995" xr:uid="{A76400A5-25F7-45E9-B1C8-849C3C336C09}"/>
    <cellStyle name="Accent6 11" xfId="3996" xr:uid="{2B2B2638-A53E-400F-B837-A6D545A8B258}"/>
    <cellStyle name="Accent6 12" xfId="3997" xr:uid="{DC736C82-F6A6-434D-A943-44ACB54066D7}"/>
    <cellStyle name="Accent6 13" xfId="3998" xr:uid="{BA15EA4D-D0FE-40CB-9908-7928449D1C64}"/>
    <cellStyle name="Accent6 14" xfId="3999" xr:uid="{8A4DC159-DA4F-467C-8319-0FDA29A9C4E9}"/>
    <cellStyle name="Accent6 15" xfId="4000" xr:uid="{7504726F-7511-4217-88B9-84769498F220}"/>
    <cellStyle name="Accent6 16" xfId="4001" xr:uid="{C8D6D112-5A41-4312-A954-A156B1F2BC0A}"/>
    <cellStyle name="Accent6 17" xfId="4002" xr:uid="{93200E59-8DE6-4B79-8259-2F475B26BB17}"/>
    <cellStyle name="Accent6 18" xfId="4003" xr:uid="{23AC86BD-1376-4048-B778-86A448A164EB}"/>
    <cellStyle name="Accent6 19" xfId="4004" xr:uid="{56034CDC-38EC-40B2-B416-94E404B36E09}"/>
    <cellStyle name="Accent6 2" xfId="67" xr:uid="{00000000-0005-0000-0000-000005020000}"/>
    <cellStyle name="Accent6 20" xfId="4005" xr:uid="{BECA40E9-5D6F-4BBF-B684-704A44847F77}"/>
    <cellStyle name="Accent6 21" xfId="4006" xr:uid="{486E3DE6-9B0A-4495-8E13-B49D626354BA}"/>
    <cellStyle name="Accent6 22" xfId="4007" xr:uid="{807FA957-E783-41CF-9F3E-4D15EF5064DE}"/>
    <cellStyle name="Accent6 23" xfId="4008" xr:uid="{3884B7AB-96D3-47AD-96A8-5CE11EF91D0B}"/>
    <cellStyle name="Accent6 24" xfId="4009" xr:uid="{2420907A-BECB-43B9-9839-223176AAC29D}"/>
    <cellStyle name="Accent6 25" xfId="4010" xr:uid="{214F3B55-28F8-4BDD-B228-6B421DB7F989}"/>
    <cellStyle name="Accent6 26" xfId="4011" xr:uid="{638E278B-A56D-4908-A3EA-D8EF459244CB}"/>
    <cellStyle name="Accent6 27" xfId="4012" xr:uid="{60569118-84A6-4AB8-8AC1-8D3638A7EC1E}"/>
    <cellStyle name="Accent6 28" xfId="4013" xr:uid="{241FE073-D6A3-4B95-8019-6F1744B8C366}"/>
    <cellStyle name="Accent6 29" xfId="4014" xr:uid="{283F6420-41E3-487D-9FBA-18681A7F1DC7}"/>
    <cellStyle name="Accent6 3" xfId="68" xr:uid="{00000000-0005-0000-0000-000006020000}"/>
    <cellStyle name="Accent6 3 2" xfId="4015" xr:uid="{5A2D4482-17DE-4BCC-83E4-0D7D14A2C739}"/>
    <cellStyle name="Accent6 30" xfId="4016" xr:uid="{D4177ADA-F31D-4464-B5DC-63456F4BAC3B}"/>
    <cellStyle name="Accent6 31" xfId="4017" xr:uid="{56C35193-D760-44E2-BBF2-26C8F739661C}"/>
    <cellStyle name="Accent6 32" xfId="4018" xr:uid="{891335C5-2C78-4DB4-9921-72F833C811FE}"/>
    <cellStyle name="Accent6 33" xfId="4019" xr:uid="{F62C20DF-C6DE-4624-84D9-5C5A36FB0D6B}"/>
    <cellStyle name="Accent6 34" xfId="4020" xr:uid="{1BBCCE14-3941-4B01-894C-859FDF0D60DD}"/>
    <cellStyle name="Accent6 35" xfId="4021" xr:uid="{B0A7B953-C0D4-4842-B68E-0D8E79F6F425}"/>
    <cellStyle name="Accent6 36" xfId="4022" xr:uid="{D65F34E5-65BA-4992-B24B-AFFBDB959163}"/>
    <cellStyle name="Accent6 37" xfId="4023" xr:uid="{807F5087-4AF9-4BBE-B5F8-447D30E0FA98}"/>
    <cellStyle name="Accent6 38" xfId="4024" xr:uid="{4A7AE2DC-B3DA-4169-830E-DB7B6D1E302E}"/>
    <cellStyle name="Accent6 39" xfId="4025" xr:uid="{01939066-890E-477B-ABFE-F8629FABE668}"/>
    <cellStyle name="Accent6 4" xfId="69" xr:uid="{00000000-0005-0000-0000-000007020000}"/>
    <cellStyle name="Accent6 4 2" xfId="4026" xr:uid="{8FC8D1BE-7963-4DD7-8223-587636E82B48}"/>
    <cellStyle name="Accent6 40" xfId="4027" xr:uid="{E37F53E3-7DC7-44D3-9BE3-B562B5968E75}"/>
    <cellStyle name="Accent6 41" xfId="4028" xr:uid="{6521A984-B21E-404E-8BB5-3698D3C941EF}"/>
    <cellStyle name="Accent6 42" xfId="4029" xr:uid="{74368E6C-2143-40BB-84A8-FD942900B3C8}"/>
    <cellStyle name="Accent6 43" xfId="4030" xr:uid="{2D895D4B-8B5F-41E2-B3BA-F569B4AB52A2}"/>
    <cellStyle name="Accent6 44" xfId="4031" xr:uid="{14535812-D3B0-4B77-9058-DC99AB78714F}"/>
    <cellStyle name="Accent6 45" xfId="4032" xr:uid="{C778A957-4A75-4E1A-BDF2-E5FB55DF061D}"/>
    <cellStyle name="Accent6 46" xfId="4033" xr:uid="{BBFADDD0-AD1F-4F08-A462-E0E56825A568}"/>
    <cellStyle name="Accent6 47" xfId="4034" xr:uid="{8D07FA1C-3D7F-45F1-8E5A-693814574835}"/>
    <cellStyle name="Accent6 48" xfId="4035" xr:uid="{5D802F62-D93F-4826-A588-E6AD49020E27}"/>
    <cellStyle name="Accent6 49" xfId="4036" xr:uid="{91B44559-29E3-4A01-AB88-A767A255F767}"/>
    <cellStyle name="Accent6 5" xfId="4037" xr:uid="{BA77E7C8-BF2C-4292-8390-5545BB8D2FE0}"/>
    <cellStyle name="Accent6 50" xfId="4038" xr:uid="{C92DC318-31BA-4623-9421-AFD97481491C}"/>
    <cellStyle name="Accent6 6" xfId="4039" xr:uid="{4F63F66F-2621-492A-A2DE-9015647BBF29}"/>
    <cellStyle name="Accent6 7" xfId="4040" xr:uid="{643E4E97-087C-4E2E-82BE-175B9BC250EA}"/>
    <cellStyle name="Accent6 8" xfId="4041" xr:uid="{5579AD6B-E298-4443-B7AD-AE94ED3474A8}"/>
    <cellStyle name="Accent6 9" xfId="4042" xr:uid="{92CCACE5-0FFA-414C-B299-638FB1D85215}"/>
    <cellStyle name="Actual Date" xfId="991" xr:uid="{00000000-0005-0000-0000-000008020000}"/>
    <cellStyle name="Actual Date 2" xfId="992" xr:uid="{00000000-0005-0000-0000-000009020000}"/>
    <cellStyle name="Actual Date 3" xfId="993" xr:uid="{00000000-0005-0000-0000-00000A020000}"/>
    <cellStyle name="Actual Date 4" xfId="994" xr:uid="{00000000-0005-0000-0000-00000B020000}"/>
    <cellStyle name="Actual Date 5" xfId="995" xr:uid="{00000000-0005-0000-0000-00000C020000}"/>
    <cellStyle name="Actual Date 6" xfId="996" xr:uid="{00000000-0005-0000-0000-00000D020000}"/>
    <cellStyle name="Actual Date 6 2" xfId="997" xr:uid="{00000000-0005-0000-0000-00000E020000}"/>
    <cellStyle name="Actual Date 6_48MW CMSI CAPEX Budget rev 11Jun10-rev16b (Updated Forecast cash flow)" xfId="998" xr:uid="{00000000-0005-0000-0000-00000F020000}"/>
    <cellStyle name="Actual Date_Mesquite Solar 277 MW v1" xfId="999" xr:uid="{00000000-0005-0000-0000-000010020000}"/>
    <cellStyle name="ariel" xfId="1000" xr:uid="{00000000-0005-0000-0000-000011020000}"/>
    <cellStyle name="Bad 2" xfId="70" xr:uid="{00000000-0005-0000-0000-000012020000}"/>
    <cellStyle name="Bad 3" xfId="1001" xr:uid="{00000000-0005-0000-0000-000013020000}"/>
    <cellStyle name="Bad 3 2" xfId="4043" xr:uid="{EF7BC924-2B1C-4685-BA06-F5294E8CC1AC}"/>
    <cellStyle name="basic" xfId="1002" xr:uid="{00000000-0005-0000-0000-000014020000}"/>
    <cellStyle name="Blue Font" xfId="1003" xr:uid="{00000000-0005-0000-0000-000015020000}"/>
    <cellStyle name="Bottom Edge" xfId="1004" xr:uid="{00000000-0005-0000-0000-000016020000}"/>
    <cellStyle name="Bottom Edge 2" xfId="2546" xr:uid="{5CB11A23-045D-43B1-84E5-078C66B285DE}"/>
    <cellStyle name="Calculation 2" xfId="71" xr:uid="{00000000-0005-0000-0000-000017020000}"/>
    <cellStyle name="Calculation 2 2" xfId="2451" xr:uid="{96FDE309-D2AE-4D18-A0E4-BB02681159A8}"/>
    <cellStyle name="Calculation 3" xfId="1005" xr:uid="{00000000-0005-0000-0000-000018020000}"/>
    <cellStyle name="Calculation 3 2" xfId="4044" xr:uid="{BF2DFC01-AB43-43DE-8B62-066751E3B097}"/>
    <cellStyle name="Calculation 3 2 2" xfId="4263" xr:uid="{C294CA4D-7F48-4283-8CCB-ED4954CEA110}"/>
    <cellStyle name="Calculation 3 3" xfId="2547" xr:uid="{103D0833-2C6F-4AD0-9A41-3A8DE6F9407C}"/>
    <cellStyle name="Cents" xfId="1006" xr:uid="{00000000-0005-0000-0000-000019020000}"/>
    <cellStyle name="Cents 2" xfId="2548" xr:uid="{30BE9C7B-008B-494B-A750-C348AD1855C4}"/>
    <cellStyle name="Check Cell 2" xfId="72" xr:uid="{00000000-0005-0000-0000-00001A020000}"/>
    <cellStyle name="Check Cell 2 2" xfId="2406" xr:uid="{00000000-0005-0000-0000-00001B020000}"/>
    <cellStyle name="Check Cell 3" xfId="1007" xr:uid="{00000000-0005-0000-0000-00001C020000}"/>
    <cellStyle name="Check Cell 3 2" xfId="4045" xr:uid="{2E5DDCB0-B1D8-424E-AA13-543E0282F49A}"/>
    <cellStyle name="Check Cell 3 3" xfId="2549" xr:uid="{4E9B3B4B-51B7-47B1-AA1A-D61CF18D2D56}"/>
    <cellStyle name="Column_Title" xfId="1008" xr:uid="{00000000-0005-0000-0000-00001D020000}"/>
    <cellStyle name="Comma" xfId="1" builtinId="3"/>
    <cellStyle name="Comma [0]" xfId="32" builtinId="6"/>
    <cellStyle name="Comma [0] 2" xfId="1009" xr:uid="{00000000-0005-0000-0000-000020020000}"/>
    <cellStyle name="Comma 0" xfId="1010" xr:uid="{00000000-0005-0000-0000-000021020000}"/>
    <cellStyle name="Comma 10" xfId="518" xr:uid="{00000000-0005-0000-0000-000022020000}"/>
    <cellStyle name="Comma 10 2" xfId="1011" xr:uid="{00000000-0005-0000-0000-000023020000}"/>
    <cellStyle name="Comma 10 2 5" xfId="1012" xr:uid="{00000000-0005-0000-0000-000024020000}"/>
    <cellStyle name="Comma 11" xfId="21" xr:uid="{00000000-0005-0000-0000-000025020000}"/>
    <cellStyle name="Comma 11 2" xfId="519" xr:uid="{00000000-0005-0000-0000-000026020000}"/>
    <cellStyle name="Comma 114" xfId="1013" xr:uid="{00000000-0005-0000-0000-000027020000}"/>
    <cellStyle name="Comma 12" xfId="520" xr:uid="{00000000-0005-0000-0000-000028020000}"/>
    <cellStyle name="Comma 12 2" xfId="521" xr:uid="{00000000-0005-0000-0000-000029020000}"/>
    <cellStyle name="Comma 12 2 2" xfId="522" xr:uid="{00000000-0005-0000-0000-00002A020000}"/>
    <cellStyle name="Comma 12 3" xfId="523" xr:uid="{00000000-0005-0000-0000-00002B020000}"/>
    <cellStyle name="Comma 12 3 2" xfId="524" xr:uid="{00000000-0005-0000-0000-00002C020000}"/>
    <cellStyle name="Comma 12 4" xfId="525" xr:uid="{00000000-0005-0000-0000-00002D020000}"/>
    <cellStyle name="Comma 12 5" xfId="526" xr:uid="{00000000-0005-0000-0000-00002E020000}"/>
    <cellStyle name="Comma 13" xfId="527" xr:uid="{00000000-0005-0000-0000-00002F020000}"/>
    <cellStyle name="Comma 14" xfId="528" xr:uid="{00000000-0005-0000-0000-000030020000}"/>
    <cellStyle name="Comma 15" xfId="1014" xr:uid="{00000000-0005-0000-0000-000031020000}"/>
    <cellStyle name="Comma 16" xfId="2399" xr:uid="{00000000-0005-0000-0000-000032020000}"/>
    <cellStyle name="Comma 17" xfId="2403" xr:uid="{00000000-0005-0000-0000-000033020000}"/>
    <cellStyle name="Comma 18" xfId="2405" xr:uid="{00000000-0005-0000-0000-000034020000}"/>
    <cellStyle name="Comma 2" xfId="6" xr:uid="{00000000-0005-0000-0000-000035020000}"/>
    <cellStyle name="Comma 2 10" xfId="1015" xr:uid="{00000000-0005-0000-0000-000036020000}"/>
    <cellStyle name="Comma 2 10 2" xfId="1016" xr:uid="{00000000-0005-0000-0000-000037020000}"/>
    <cellStyle name="Comma 2 11" xfId="1017" xr:uid="{00000000-0005-0000-0000-000038020000}"/>
    <cellStyle name="Comma 2 12" xfId="1018" xr:uid="{00000000-0005-0000-0000-000039020000}"/>
    <cellStyle name="Comma 2 13" xfId="1019" xr:uid="{00000000-0005-0000-0000-00003A020000}"/>
    <cellStyle name="Comma 2 14" xfId="1020" xr:uid="{00000000-0005-0000-0000-00003B020000}"/>
    <cellStyle name="Comma 2 15" xfId="1021" xr:uid="{00000000-0005-0000-0000-00003C020000}"/>
    <cellStyle name="Comma 2 16" xfId="1022" xr:uid="{00000000-0005-0000-0000-00003D020000}"/>
    <cellStyle name="Comma 2 17" xfId="1023" xr:uid="{00000000-0005-0000-0000-00003E020000}"/>
    <cellStyle name="Comma 2 18" xfId="1024" xr:uid="{00000000-0005-0000-0000-00003F020000}"/>
    <cellStyle name="Comma 2 2" xfId="23" xr:uid="{00000000-0005-0000-0000-000040020000}"/>
    <cellStyle name="Comma 2 2 2" xfId="529" xr:uid="{00000000-0005-0000-0000-000041020000}"/>
    <cellStyle name="Comma 2 2 2 2" xfId="530" xr:uid="{00000000-0005-0000-0000-000042020000}"/>
    <cellStyle name="Comma 2 2 2 3" xfId="531" xr:uid="{00000000-0005-0000-0000-000043020000}"/>
    <cellStyle name="Comma 2 2 3" xfId="532" xr:uid="{00000000-0005-0000-0000-000044020000}"/>
    <cellStyle name="Comma 2 2 3 2" xfId="533" xr:uid="{00000000-0005-0000-0000-000045020000}"/>
    <cellStyle name="Comma 2 2 3 3" xfId="534" xr:uid="{00000000-0005-0000-0000-000046020000}"/>
    <cellStyle name="Comma 2 2 4" xfId="535" xr:uid="{00000000-0005-0000-0000-000047020000}"/>
    <cellStyle name="Comma 2 2 5" xfId="536" xr:uid="{00000000-0005-0000-0000-000048020000}"/>
    <cellStyle name="Comma 2 3" xfId="73" xr:uid="{00000000-0005-0000-0000-000049020000}"/>
    <cellStyle name="Comma 2 3 2" xfId="537" xr:uid="{00000000-0005-0000-0000-00004A020000}"/>
    <cellStyle name="Comma 2 3 3" xfId="538" xr:uid="{00000000-0005-0000-0000-00004B020000}"/>
    <cellStyle name="Comma 2 3 4" xfId="539" xr:uid="{00000000-0005-0000-0000-00004C020000}"/>
    <cellStyle name="Comma 2 4" xfId="540" xr:uid="{00000000-0005-0000-0000-00004D020000}"/>
    <cellStyle name="Comma 2 4 2" xfId="541" xr:uid="{00000000-0005-0000-0000-00004E020000}"/>
    <cellStyle name="Comma 2 4 3" xfId="542" xr:uid="{00000000-0005-0000-0000-00004F020000}"/>
    <cellStyle name="Comma 2 5" xfId="543" xr:uid="{00000000-0005-0000-0000-000050020000}"/>
    <cellStyle name="Comma 2 5 2" xfId="544" xr:uid="{00000000-0005-0000-0000-000051020000}"/>
    <cellStyle name="Comma 2 5 3" xfId="545" xr:uid="{00000000-0005-0000-0000-000052020000}"/>
    <cellStyle name="Comma 2 6" xfId="546" xr:uid="{00000000-0005-0000-0000-000053020000}"/>
    <cellStyle name="Comma 2 7" xfId="547" xr:uid="{00000000-0005-0000-0000-000054020000}"/>
    <cellStyle name="Comma 2 8" xfId="548" xr:uid="{00000000-0005-0000-0000-000055020000}"/>
    <cellStyle name="Comma 2 9" xfId="1025" xr:uid="{00000000-0005-0000-0000-000056020000}"/>
    <cellStyle name="Comma 2_Mesquite Solar 277 MW v1" xfId="1026" xr:uid="{00000000-0005-0000-0000-000057020000}"/>
    <cellStyle name="Comma 3" xfId="10" xr:uid="{00000000-0005-0000-0000-000058020000}"/>
    <cellStyle name="Comma 3 2" xfId="17" xr:uid="{00000000-0005-0000-0000-000059020000}"/>
    <cellStyle name="Comma 3 2 2" xfId="1028" xr:uid="{00000000-0005-0000-0000-00005A020000}"/>
    <cellStyle name="Comma 3 2 3" xfId="1027" xr:uid="{00000000-0005-0000-0000-00005B020000}"/>
    <cellStyle name="Comma 3 3" xfId="1029" xr:uid="{00000000-0005-0000-0000-00005C020000}"/>
    <cellStyle name="Comma 3 3 2" xfId="4046" xr:uid="{9C489489-07C7-46A7-B226-C71F81F5A0E8}"/>
    <cellStyle name="Comma 3 4" xfId="2395" xr:uid="{00000000-0005-0000-0000-00005D020000}"/>
    <cellStyle name="Comma 3 5" xfId="74" xr:uid="{00000000-0005-0000-0000-00005E020000}"/>
    <cellStyle name="Comma 4" xfId="26" xr:uid="{00000000-0005-0000-0000-00005F020000}"/>
    <cellStyle name="Comma 4 2" xfId="549" xr:uid="{00000000-0005-0000-0000-000060020000}"/>
    <cellStyle name="Comma 4 2 2" xfId="550" xr:uid="{00000000-0005-0000-0000-000061020000}"/>
    <cellStyle name="Comma 4 3" xfId="551" xr:uid="{00000000-0005-0000-0000-000062020000}"/>
    <cellStyle name="Comma 4 3 2" xfId="552" xr:uid="{00000000-0005-0000-0000-000063020000}"/>
    <cellStyle name="Comma 4 4" xfId="553" xr:uid="{00000000-0005-0000-0000-000064020000}"/>
    <cellStyle name="Comma 4 5" xfId="554" xr:uid="{00000000-0005-0000-0000-000065020000}"/>
    <cellStyle name="Comma 4 6" xfId="75" xr:uid="{00000000-0005-0000-0000-000066020000}"/>
    <cellStyle name="Comma 5" xfId="555" xr:uid="{00000000-0005-0000-0000-000067020000}"/>
    <cellStyle name="Comma 5 2" xfId="556" xr:uid="{00000000-0005-0000-0000-000068020000}"/>
    <cellStyle name="Comma 5 2 2" xfId="557" xr:uid="{00000000-0005-0000-0000-000069020000}"/>
    <cellStyle name="Comma 5 3" xfId="558" xr:uid="{00000000-0005-0000-0000-00006A020000}"/>
    <cellStyle name="Comma 5 3 2" xfId="559" xr:uid="{00000000-0005-0000-0000-00006B020000}"/>
    <cellStyle name="Comma 5 4" xfId="560" xr:uid="{00000000-0005-0000-0000-00006C020000}"/>
    <cellStyle name="Comma 5 5" xfId="561" xr:uid="{00000000-0005-0000-0000-00006D020000}"/>
    <cellStyle name="Comma 5 6" xfId="4047" xr:uid="{741B9299-E8F7-4F02-8E48-ED1CB3C5CCDC}"/>
    <cellStyle name="Comma 56" xfId="1030" xr:uid="{00000000-0005-0000-0000-00006E020000}"/>
    <cellStyle name="Comma 6" xfId="562" xr:uid="{00000000-0005-0000-0000-00006F020000}"/>
    <cellStyle name="Comma 6 2" xfId="563" xr:uid="{00000000-0005-0000-0000-000070020000}"/>
    <cellStyle name="Comma 6 2 2" xfId="564" xr:uid="{00000000-0005-0000-0000-000071020000}"/>
    <cellStyle name="Comma 6 3" xfId="565" xr:uid="{00000000-0005-0000-0000-000072020000}"/>
    <cellStyle name="Comma 6 3 2" xfId="566" xr:uid="{00000000-0005-0000-0000-000073020000}"/>
    <cellStyle name="Comma 6 4" xfId="567" xr:uid="{00000000-0005-0000-0000-000074020000}"/>
    <cellStyle name="Comma 6 5" xfId="568" xr:uid="{00000000-0005-0000-0000-000075020000}"/>
    <cellStyle name="Comma 7" xfId="569" xr:uid="{00000000-0005-0000-0000-000076020000}"/>
    <cellStyle name="Comma 7 2" xfId="1031" xr:uid="{00000000-0005-0000-0000-000077020000}"/>
    <cellStyle name="Comma 7 3" xfId="2407" xr:uid="{00000000-0005-0000-0000-000078020000}"/>
    <cellStyle name="Comma 8" xfId="570" xr:uid="{00000000-0005-0000-0000-000079020000}"/>
    <cellStyle name="Comma 8 2" xfId="571" xr:uid="{00000000-0005-0000-0000-00007A020000}"/>
    <cellStyle name="Comma 8 2 2" xfId="572" xr:uid="{00000000-0005-0000-0000-00007B020000}"/>
    <cellStyle name="Comma 8 3" xfId="573" xr:uid="{00000000-0005-0000-0000-00007C020000}"/>
    <cellStyle name="Comma 8 3 2" xfId="574" xr:uid="{00000000-0005-0000-0000-00007D020000}"/>
    <cellStyle name="Comma 8 4" xfId="575" xr:uid="{00000000-0005-0000-0000-00007E020000}"/>
    <cellStyle name="Comma 8 5" xfId="576" xr:uid="{00000000-0005-0000-0000-00007F020000}"/>
    <cellStyle name="Comma 9" xfId="577" xr:uid="{00000000-0005-0000-0000-000080020000}"/>
    <cellStyle name="Comma 9 2" xfId="578" xr:uid="{00000000-0005-0000-0000-000081020000}"/>
    <cellStyle name="Comma 9 2 2" xfId="579" xr:uid="{00000000-0005-0000-0000-000082020000}"/>
    <cellStyle name="Comma 9 3" xfId="580" xr:uid="{00000000-0005-0000-0000-000083020000}"/>
    <cellStyle name="Comma 9 3 2" xfId="581" xr:uid="{00000000-0005-0000-0000-000084020000}"/>
    <cellStyle name="Comma 9 4" xfId="582" xr:uid="{00000000-0005-0000-0000-000085020000}"/>
    <cellStyle name="Comma 9 5" xfId="583" xr:uid="{00000000-0005-0000-0000-000086020000}"/>
    <cellStyle name="Comma Cents" xfId="1032" xr:uid="{00000000-0005-0000-0000-000087020000}"/>
    <cellStyle name="Comma0" xfId="1033" xr:uid="{00000000-0005-0000-0000-000088020000}"/>
    <cellStyle name="Currency" xfId="2" builtinId="4"/>
    <cellStyle name="Currency 0" xfId="1034" xr:uid="{00000000-0005-0000-0000-00008A020000}"/>
    <cellStyle name="Currency 2" xfId="5" xr:uid="{00000000-0005-0000-0000-00008B020000}"/>
    <cellStyle name="Currency 2 10" xfId="1035" xr:uid="{00000000-0005-0000-0000-00008C020000}"/>
    <cellStyle name="Currency 2 11" xfId="1036" xr:uid="{00000000-0005-0000-0000-00008D020000}"/>
    <cellStyle name="Currency 2 12" xfId="1037" xr:uid="{00000000-0005-0000-0000-00008E020000}"/>
    <cellStyle name="Currency 2 13" xfId="1038" xr:uid="{00000000-0005-0000-0000-00008F020000}"/>
    <cellStyle name="Currency 2 14" xfId="1039" xr:uid="{00000000-0005-0000-0000-000090020000}"/>
    <cellStyle name="Currency 2 15" xfId="1040" xr:uid="{00000000-0005-0000-0000-000091020000}"/>
    <cellStyle name="Currency 2 16" xfId="1041" xr:uid="{00000000-0005-0000-0000-000092020000}"/>
    <cellStyle name="Currency 2 17" xfId="1042" xr:uid="{00000000-0005-0000-0000-000093020000}"/>
    <cellStyle name="Currency 2 2" xfId="22" xr:uid="{00000000-0005-0000-0000-000094020000}"/>
    <cellStyle name="Currency 2 3" xfId="76" xr:uid="{00000000-0005-0000-0000-000095020000}"/>
    <cellStyle name="Currency 2 4" xfId="1043" xr:uid="{00000000-0005-0000-0000-000096020000}"/>
    <cellStyle name="Currency 2 5" xfId="1044" xr:uid="{00000000-0005-0000-0000-000097020000}"/>
    <cellStyle name="Currency 2 6" xfId="1045" xr:uid="{00000000-0005-0000-0000-000098020000}"/>
    <cellStyle name="Currency 2 7" xfId="1046" xr:uid="{00000000-0005-0000-0000-000099020000}"/>
    <cellStyle name="Currency 2 8" xfId="1047" xr:uid="{00000000-0005-0000-0000-00009A020000}"/>
    <cellStyle name="Currency 2 9" xfId="1048" xr:uid="{00000000-0005-0000-0000-00009B020000}"/>
    <cellStyle name="Currency 2_Mesquite Solar 277 MW v1" xfId="1049" xr:uid="{00000000-0005-0000-0000-00009C020000}"/>
    <cellStyle name="Currency 3" xfId="27" xr:uid="{00000000-0005-0000-0000-00009D020000}"/>
    <cellStyle name="Currency 3 2" xfId="77" xr:uid="{00000000-0005-0000-0000-00009E020000}"/>
    <cellStyle name="Currency 4" xfId="9" xr:uid="{00000000-0005-0000-0000-00009F020000}"/>
    <cellStyle name="Currency 4 2" xfId="78" xr:uid="{00000000-0005-0000-0000-0000A0020000}"/>
    <cellStyle name="Currency 5" xfId="1050" xr:uid="{00000000-0005-0000-0000-0000A1020000}"/>
    <cellStyle name="Currency 6" xfId="1051" xr:uid="{00000000-0005-0000-0000-0000A2020000}"/>
    <cellStyle name="Currency 6 2" xfId="2408" xr:uid="{00000000-0005-0000-0000-0000A3020000}"/>
    <cellStyle name="Currency0" xfId="1052" xr:uid="{00000000-0005-0000-0000-0000A4020000}"/>
    <cellStyle name="Date" xfId="1053" xr:uid="{00000000-0005-0000-0000-0000A5020000}"/>
    <cellStyle name="Date [d-mmm-yy]" xfId="1054" xr:uid="{00000000-0005-0000-0000-0000A6020000}"/>
    <cellStyle name="Date 2" xfId="1055" xr:uid="{00000000-0005-0000-0000-0000A7020000}"/>
    <cellStyle name="Date 3" xfId="1056" xr:uid="{00000000-0005-0000-0000-0000A8020000}"/>
    <cellStyle name="Date 4" xfId="1057" xr:uid="{00000000-0005-0000-0000-0000A9020000}"/>
    <cellStyle name="Date 5" xfId="1058" xr:uid="{00000000-0005-0000-0000-0000AA020000}"/>
    <cellStyle name="Date 6" xfId="1059" xr:uid="{00000000-0005-0000-0000-0000AB020000}"/>
    <cellStyle name="Date 6 2" xfId="1060" xr:uid="{00000000-0005-0000-0000-0000AC020000}"/>
    <cellStyle name="Date 6_48MW CMSI CAPEX Budget rev 11Jun10-rev16b (Updated Forecast cash flow)" xfId="1061" xr:uid="{00000000-0005-0000-0000-0000AD020000}"/>
    <cellStyle name="Date 7" xfId="4048" xr:uid="{9153140D-9AEC-4772-8719-F11DD67D160E}"/>
    <cellStyle name="Date Aligned" xfId="1062" xr:uid="{00000000-0005-0000-0000-0000AE020000}"/>
    <cellStyle name="Date_2.00_42_2.0_42_z2" xfId="1063" xr:uid="{00000000-0005-0000-0000-0000AF020000}"/>
    <cellStyle name="Dezimal [0]_Compiling Utility Macros" xfId="1064" xr:uid="{00000000-0005-0000-0000-0000B0020000}"/>
    <cellStyle name="Dezimal_Compiling Utility Macros" xfId="1065" xr:uid="{00000000-0005-0000-0000-0000B1020000}"/>
    <cellStyle name="Dotted Line" xfId="1066" xr:uid="{00000000-0005-0000-0000-0000B2020000}"/>
    <cellStyle name="Emphasis 1" xfId="79" xr:uid="{00000000-0005-0000-0000-0000B3020000}"/>
    <cellStyle name="Emphasis 2" xfId="80" xr:uid="{00000000-0005-0000-0000-0000B4020000}"/>
    <cellStyle name="Emphasis 3" xfId="81" xr:uid="{00000000-0005-0000-0000-0000B5020000}"/>
    <cellStyle name="Euro" xfId="1067" xr:uid="{00000000-0005-0000-0000-0000B6020000}"/>
    <cellStyle name="Explanatory Text 2" xfId="584" xr:uid="{00000000-0005-0000-0000-0000B7020000}"/>
    <cellStyle name="Explanatory Text 2 2" xfId="4049" xr:uid="{5C715439-21E4-46F2-9C63-73DFF50C2229}"/>
    <cellStyle name="Explanatory Text 3" xfId="1068" xr:uid="{00000000-0005-0000-0000-0000B8020000}"/>
    <cellStyle name="Financial" xfId="1069" xr:uid="{00000000-0005-0000-0000-0000B9020000}"/>
    <cellStyle name="Fixed" xfId="1070" xr:uid="{00000000-0005-0000-0000-0000BA020000}"/>
    <cellStyle name="Fixed 2" xfId="1071" xr:uid="{00000000-0005-0000-0000-0000BB020000}"/>
    <cellStyle name="Fixed 3" xfId="1072" xr:uid="{00000000-0005-0000-0000-0000BC020000}"/>
    <cellStyle name="Fixed 4" xfId="1073" xr:uid="{00000000-0005-0000-0000-0000BD020000}"/>
    <cellStyle name="Fixed 5" xfId="1074" xr:uid="{00000000-0005-0000-0000-0000BE020000}"/>
    <cellStyle name="Fixed 6" xfId="1075" xr:uid="{00000000-0005-0000-0000-0000BF020000}"/>
    <cellStyle name="Fixed 6 2" xfId="1076" xr:uid="{00000000-0005-0000-0000-0000C0020000}"/>
    <cellStyle name="Fixed 6_48MW CMSI CAPEX Budget rev 11Jun10-rev16b (Updated Forecast cash flow)" xfId="1077" xr:uid="{00000000-0005-0000-0000-0000C1020000}"/>
    <cellStyle name="Fixed 7" xfId="4050" xr:uid="{8B36EEA7-F36E-4AB9-89F7-DEF4510D5758}"/>
    <cellStyle name="Fixed_Mesquite Solar 277 MW v1" xfId="1078" xr:uid="{00000000-0005-0000-0000-0000C2020000}"/>
    <cellStyle name="Followe೤ Hyperlink" xfId="1079" xr:uid="{00000000-0005-0000-0000-0000C3020000}"/>
    <cellStyle name="Followe? Hyperlink" xfId="1080" xr:uid="{00000000-0005-0000-0000-0000C4020000}"/>
    <cellStyle name="Footnote" xfId="1081" xr:uid="{00000000-0005-0000-0000-0000C5020000}"/>
    <cellStyle name="general" xfId="1082" xr:uid="{00000000-0005-0000-0000-0000C6020000}"/>
    <cellStyle name="Good 2" xfId="82" xr:uid="{00000000-0005-0000-0000-0000C7020000}"/>
    <cellStyle name="Good 3" xfId="1083" xr:uid="{00000000-0005-0000-0000-0000C8020000}"/>
    <cellStyle name="Good 3 2" xfId="3650" xr:uid="{F403C2AC-7EAC-4FE3-A95C-7BA330CAFCDA}"/>
    <cellStyle name="Good 4" xfId="3651" xr:uid="{D0E22CAF-DC9B-4F0F-AB9E-B2BDB88A1529}"/>
    <cellStyle name="Good 5" xfId="4051" xr:uid="{7BC51174-AC98-455E-AA7A-B4D8A71B437C}"/>
    <cellStyle name="Good 6" xfId="4052" xr:uid="{322C655C-7996-4DFA-B295-29656944F079}"/>
    <cellStyle name="Grey" xfId="1084" xr:uid="{00000000-0005-0000-0000-0000C9020000}"/>
    <cellStyle name="Hard Percent" xfId="1085" xr:uid="{00000000-0005-0000-0000-0000CA020000}"/>
    <cellStyle name="HEADER" xfId="1086" xr:uid="{00000000-0005-0000-0000-0000CB020000}"/>
    <cellStyle name="Heading" xfId="1087" xr:uid="{00000000-0005-0000-0000-0000CC020000}"/>
    <cellStyle name="Heading 1 2" xfId="83" xr:uid="{00000000-0005-0000-0000-0000CD020000}"/>
    <cellStyle name="Heading 1 3" xfId="1088" xr:uid="{00000000-0005-0000-0000-0000CE020000}"/>
    <cellStyle name="Heading 1 3 2" xfId="4053" xr:uid="{A408CE52-CB1C-4E44-A01D-28CB5FAB0169}"/>
    <cellStyle name="Heading 2 2" xfId="84" xr:uid="{00000000-0005-0000-0000-0000CF020000}"/>
    <cellStyle name="Heading 2 3" xfId="1089" xr:uid="{00000000-0005-0000-0000-0000D0020000}"/>
    <cellStyle name="Heading 2 3 2" xfId="4054" xr:uid="{EB00C474-80F8-46CB-969A-9135213073F0}"/>
    <cellStyle name="Heading 3 2" xfId="85" xr:uid="{00000000-0005-0000-0000-0000D1020000}"/>
    <cellStyle name="Heading 3 2 2" xfId="2434" xr:uid="{104BE0E8-364F-4508-93B8-17A96439DBB6}"/>
    <cellStyle name="Heading 3 3" xfId="1090" xr:uid="{00000000-0005-0000-0000-0000D2020000}"/>
    <cellStyle name="Heading 3 3 2" xfId="4055" xr:uid="{7244FD66-F186-4314-B03D-6ED235669E7C}"/>
    <cellStyle name="Heading 3 3 2 2" xfId="4264" xr:uid="{9D52EF45-DAA0-4870-9CCD-B26B77557B96}"/>
    <cellStyle name="Heading 3 3 3" xfId="2545" xr:uid="{84CDFFB3-60D2-4864-86C5-4984124957C8}"/>
    <cellStyle name="Heading 4 2" xfId="86" xr:uid="{00000000-0005-0000-0000-0000D3020000}"/>
    <cellStyle name="Heading 4 3" xfId="1091" xr:uid="{00000000-0005-0000-0000-0000D4020000}"/>
    <cellStyle name="Heading 4 3 2" xfId="4056" xr:uid="{A8864413-8707-4FE7-83BC-B2205ADAC99D}"/>
    <cellStyle name="Heading1" xfId="1092" xr:uid="{00000000-0005-0000-0000-0000D5020000}"/>
    <cellStyle name="Heading1 2" xfId="1093" xr:uid="{00000000-0005-0000-0000-0000D6020000}"/>
    <cellStyle name="Heading1 3" xfId="1094" xr:uid="{00000000-0005-0000-0000-0000D7020000}"/>
    <cellStyle name="Heading1 4" xfId="1095" xr:uid="{00000000-0005-0000-0000-0000D8020000}"/>
    <cellStyle name="Heading1 5" xfId="1096" xr:uid="{00000000-0005-0000-0000-0000D9020000}"/>
    <cellStyle name="Heading1 6" xfId="1097" xr:uid="{00000000-0005-0000-0000-0000DA020000}"/>
    <cellStyle name="Heading1 6 2" xfId="1098" xr:uid="{00000000-0005-0000-0000-0000DB020000}"/>
    <cellStyle name="Heading1 6_48MW CMSI CAPEX Budget rev 11Jun10-rev16b (Updated Forecast cash flow)" xfId="1099" xr:uid="{00000000-0005-0000-0000-0000DC020000}"/>
    <cellStyle name="Heading1_Mesquite Solar 277 MW v1" xfId="1100" xr:uid="{00000000-0005-0000-0000-0000DD020000}"/>
    <cellStyle name="Heading2" xfId="1101" xr:uid="{00000000-0005-0000-0000-0000DE020000}"/>
    <cellStyle name="Heading2 2" xfId="1102" xr:uid="{00000000-0005-0000-0000-0000DF020000}"/>
    <cellStyle name="Heading2 3" xfId="1103" xr:uid="{00000000-0005-0000-0000-0000E0020000}"/>
    <cellStyle name="Heading2 4" xfId="1104" xr:uid="{00000000-0005-0000-0000-0000E1020000}"/>
    <cellStyle name="Heading2 5" xfId="1105" xr:uid="{00000000-0005-0000-0000-0000E2020000}"/>
    <cellStyle name="Heading2 6" xfId="1106" xr:uid="{00000000-0005-0000-0000-0000E3020000}"/>
    <cellStyle name="Heading2 6 2" xfId="1107" xr:uid="{00000000-0005-0000-0000-0000E4020000}"/>
    <cellStyle name="Heading2 6_48MW CMSI CAPEX Budget rev 11Jun10-rev16b (Updated Forecast cash flow)" xfId="1108" xr:uid="{00000000-0005-0000-0000-0000E5020000}"/>
    <cellStyle name="Heading2_Mesquite Solar 277 MW v1" xfId="1109" xr:uid="{00000000-0005-0000-0000-0000E6020000}"/>
    <cellStyle name="HIGHLIGHT" xfId="1110" xr:uid="{00000000-0005-0000-0000-0000E7020000}"/>
    <cellStyle name="Hyperlink 2" xfId="1111" xr:uid="{00000000-0005-0000-0000-0000E8020000}"/>
    <cellStyle name="Hyperlink 3" xfId="1112" xr:uid="{00000000-0005-0000-0000-0000E9020000}"/>
    <cellStyle name="Hyperlink 3 2" xfId="1113" xr:uid="{00000000-0005-0000-0000-0000EA020000}"/>
    <cellStyle name="Hyperlink 4" xfId="1114" xr:uid="{00000000-0005-0000-0000-0000EB020000}"/>
    <cellStyle name="Input (£m)" xfId="1115" xr:uid="{00000000-0005-0000-0000-0000EC020000}"/>
    <cellStyle name="Input [yellow]" xfId="1116" xr:uid="{00000000-0005-0000-0000-0000ED020000}"/>
    <cellStyle name="Input [yellow] 2" xfId="2550" xr:uid="{27DF1527-F578-4A02-BF1C-479C4278EF3C}"/>
    <cellStyle name="Input 2" xfId="87" xr:uid="{00000000-0005-0000-0000-0000EE020000}"/>
    <cellStyle name="Input 2 2" xfId="2427" xr:uid="{161D7A89-E1C6-4C07-B0CC-5BB47B66E1AE}"/>
    <cellStyle name="Input 3" xfId="1117" xr:uid="{00000000-0005-0000-0000-0000EF020000}"/>
    <cellStyle name="Input 3 2" xfId="4057" xr:uid="{51EF00A1-7FE7-444E-85EB-7C947A19C016}"/>
    <cellStyle name="Input 3 2 2" xfId="4265" xr:uid="{8EAA3B55-7AA2-43C1-818F-9576130BA89E}"/>
    <cellStyle name="Input 3 3" xfId="2551" xr:uid="{1267EED8-AFAD-49BA-8F97-A2DE30FFB3C2}"/>
    <cellStyle name="Input Percent [2]" xfId="1118" xr:uid="{00000000-0005-0000-0000-0000F0020000}"/>
    <cellStyle name="LINE (right)" xfId="1119" xr:uid="{00000000-0005-0000-0000-0000F1020000}"/>
    <cellStyle name="LINE (right) 2" xfId="2552" xr:uid="{C01C85FA-0C72-4B00-9E8C-581E50A9C8C3}"/>
    <cellStyle name="LINE/GAS SUPPLY" xfId="1120" xr:uid="{00000000-0005-0000-0000-0000F2020000}"/>
    <cellStyle name="LINE/GAS SUPPLY 2" xfId="2553" xr:uid="{7428B5DD-1DDC-4727-A5CE-30D00F81E89D}"/>
    <cellStyle name="Linked Cell 2" xfId="88" xr:uid="{00000000-0005-0000-0000-0000F3020000}"/>
    <cellStyle name="Linked Cell 3" xfId="1121" xr:uid="{00000000-0005-0000-0000-0000F4020000}"/>
    <cellStyle name="Linked Cell 3 2" xfId="4058" xr:uid="{9931D9CA-F7B9-44BA-8C50-38EB71AF7608}"/>
    <cellStyle name="Locked" xfId="1122" xr:uid="{00000000-0005-0000-0000-0000F5020000}"/>
    <cellStyle name="M³" xfId="1123" xr:uid="{00000000-0005-0000-0000-0000F6020000}"/>
    <cellStyle name="M³ 2" xfId="2554" xr:uid="{AC984870-8C4B-4E91-8D38-B89CAB71C466}"/>
    <cellStyle name="Millares_Firmes" xfId="1124" xr:uid="{00000000-0005-0000-0000-0000F7020000}"/>
    <cellStyle name="Milliers [0]_laroux" xfId="1125" xr:uid="{00000000-0005-0000-0000-0000F8020000}"/>
    <cellStyle name="Milliers_laroux" xfId="1126" xr:uid="{00000000-0005-0000-0000-0000F9020000}"/>
    <cellStyle name="Moneda_JUNTA HOMOLOGACION (ENERO-2000)" xfId="1127" xr:uid="{00000000-0005-0000-0000-0000FA020000}"/>
    <cellStyle name="Monétaire [0]_laroux" xfId="1128" xr:uid="{00000000-0005-0000-0000-0000FB020000}"/>
    <cellStyle name="Monétaire_laroux" xfId="1129" xr:uid="{00000000-0005-0000-0000-0000FC020000}"/>
    <cellStyle name="Multiple" xfId="1130" xr:uid="{00000000-0005-0000-0000-0000FD020000}"/>
    <cellStyle name="Neutral 2" xfId="89" xr:uid="{00000000-0005-0000-0000-0000FE020000}"/>
    <cellStyle name="Neutral 3" xfId="1131" xr:uid="{00000000-0005-0000-0000-0000FF020000}"/>
    <cellStyle name="Neutral 3 2" xfId="3652" xr:uid="{F04EDAF5-0FF0-4F9A-8F53-9A1907AA3935}"/>
    <cellStyle name="Neutral 4" xfId="3653" xr:uid="{FB3E92BA-2CB5-4501-847F-9833CF471ECF}"/>
    <cellStyle name="Neutral 5" xfId="4059" xr:uid="{82E9890C-41FD-4B53-9A78-F26FB182C72C}"/>
    <cellStyle name="Neutral 6" xfId="4060" xr:uid="{2F5F5307-AB40-442B-8B0E-1064F2AA4ECA}"/>
    <cellStyle name="no dec" xfId="1132" xr:uid="{00000000-0005-0000-0000-000000030000}"/>
    <cellStyle name="no dec 2" xfId="1133" xr:uid="{00000000-0005-0000-0000-000001030000}"/>
    <cellStyle name="no dec 2 2" xfId="4062" xr:uid="{DC7F9423-8379-4409-83DC-EE2D3C4B3D33}"/>
    <cellStyle name="no dec 2 3" xfId="4061" xr:uid="{0D7FDF8C-5B76-4660-913B-570B47CD67CA}"/>
    <cellStyle name="no dec 3" xfId="1134" xr:uid="{00000000-0005-0000-0000-000002030000}"/>
    <cellStyle name="no dec 3 2" xfId="4064" xr:uid="{0F5F1680-01F4-4B8F-B8D2-944EC012AA61}"/>
    <cellStyle name="no dec 3 3" xfId="4063" xr:uid="{44EAC7F8-F7FF-472C-B05B-3445964B5580}"/>
    <cellStyle name="no dec 4" xfId="1135" xr:uid="{00000000-0005-0000-0000-000003030000}"/>
    <cellStyle name="no dec 5" xfId="1136" xr:uid="{00000000-0005-0000-0000-000004030000}"/>
    <cellStyle name="no dec 6" xfId="1137" xr:uid="{00000000-0005-0000-0000-000005030000}"/>
    <cellStyle name="no dec 6 2" xfId="1138" xr:uid="{00000000-0005-0000-0000-000006030000}"/>
    <cellStyle name="no dec 6_48MW CMSI CAPEX Budget rev 11Jun10-rev16b (Updated Forecast cash flow)" xfId="1139" xr:uid="{00000000-0005-0000-0000-000007030000}"/>
    <cellStyle name="no dec 7" xfId="1140" xr:uid="{00000000-0005-0000-0000-000008030000}"/>
    <cellStyle name="no dec_Mesquite Solar 277 MW v1" xfId="1141" xr:uid="{00000000-0005-0000-0000-000009030000}"/>
    <cellStyle name="Normal" xfId="0" builtinId="0"/>
    <cellStyle name="Normal - Style1" xfId="1142" xr:uid="{00000000-0005-0000-0000-00000B030000}"/>
    <cellStyle name="Normal - Style1 2" xfId="1143" xr:uid="{00000000-0005-0000-0000-00000C030000}"/>
    <cellStyle name="Normal - Style1 3" xfId="1144" xr:uid="{00000000-0005-0000-0000-00000D030000}"/>
    <cellStyle name="Normal - Style1 4" xfId="1145" xr:uid="{00000000-0005-0000-0000-00000E030000}"/>
    <cellStyle name="Normal - Style1 5" xfId="1146" xr:uid="{00000000-0005-0000-0000-00000F030000}"/>
    <cellStyle name="Normal - Style1 6" xfId="1147" xr:uid="{00000000-0005-0000-0000-000010030000}"/>
    <cellStyle name="Normal - Style1 6 2" xfId="1148" xr:uid="{00000000-0005-0000-0000-000011030000}"/>
    <cellStyle name="Normal - Style1 6_48MW CMSI CAPEX Budget rev 11Jun10-rev16b (Updated Forecast cash flow)" xfId="1149" xr:uid="{00000000-0005-0000-0000-000012030000}"/>
    <cellStyle name="Normal - Style1_Mesquite Solar 277 MW v1" xfId="1150" xr:uid="{00000000-0005-0000-0000-000013030000}"/>
    <cellStyle name="Normal (£m)" xfId="1151" xr:uid="{00000000-0005-0000-0000-000014030000}"/>
    <cellStyle name="Normal 10" xfId="33" xr:uid="{00000000-0005-0000-0000-000015030000}"/>
    <cellStyle name="Normal 10 18" xfId="1152" xr:uid="{00000000-0005-0000-0000-000016030000}"/>
    <cellStyle name="Normal 10 2" xfId="586" xr:uid="{00000000-0005-0000-0000-000017030000}"/>
    <cellStyle name="Normal 10 2 2" xfId="587" xr:uid="{00000000-0005-0000-0000-000018030000}"/>
    <cellStyle name="Normal 10 2 3" xfId="4066" xr:uid="{B91F91CE-E421-45DA-81D5-713933056EC4}"/>
    <cellStyle name="Normal 10 3" xfId="588" xr:uid="{00000000-0005-0000-0000-000019030000}"/>
    <cellStyle name="Normal 10 3 2" xfId="589" xr:uid="{00000000-0005-0000-0000-00001A030000}"/>
    <cellStyle name="Normal 10 4" xfId="590" xr:uid="{00000000-0005-0000-0000-00001B030000}"/>
    <cellStyle name="Normal 10 5" xfId="591" xr:uid="{00000000-0005-0000-0000-00001C030000}"/>
    <cellStyle name="Normal 10 6" xfId="585" xr:uid="{00000000-0005-0000-0000-00001D030000}"/>
    <cellStyle name="Normal 10 7" xfId="1153" xr:uid="{00000000-0005-0000-0000-00001E030000}"/>
    <cellStyle name="Normal 10 8" xfId="4065" xr:uid="{CFE9755C-8B70-4203-AA99-C8A2651BA354}"/>
    <cellStyle name="Normal 101" xfId="1154" xr:uid="{00000000-0005-0000-0000-00001F030000}"/>
    <cellStyle name="Normal 11" xfId="592" xr:uid="{00000000-0005-0000-0000-000020030000}"/>
    <cellStyle name="Normal 11 2" xfId="593" xr:uid="{00000000-0005-0000-0000-000021030000}"/>
    <cellStyle name="Normal 11 2 2" xfId="594" xr:uid="{00000000-0005-0000-0000-000022030000}"/>
    <cellStyle name="Normal 11 2 2 3" xfId="1155" xr:uid="{00000000-0005-0000-0000-000023030000}"/>
    <cellStyle name="Normal 11 3" xfId="595" xr:uid="{00000000-0005-0000-0000-000024030000}"/>
    <cellStyle name="Normal 11 3 2" xfId="596" xr:uid="{00000000-0005-0000-0000-000025030000}"/>
    <cellStyle name="Normal 11 4" xfId="597" xr:uid="{00000000-0005-0000-0000-000026030000}"/>
    <cellStyle name="Normal 11 5" xfId="598" xr:uid="{00000000-0005-0000-0000-000027030000}"/>
    <cellStyle name="Normal 12" xfId="20" xr:uid="{00000000-0005-0000-0000-000028030000}"/>
    <cellStyle name="Normal 12 2" xfId="599" xr:uid="{00000000-0005-0000-0000-000029030000}"/>
    <cellStyle name="Normal 12 2 2" xfId="4247" xr:uid="{46F9BF2F-44D6-4682-ABB7-9A81E4A923B2}"/>
    <cellStyle name="Normal 13" xfId="600" xr:uid="{00000000-0005-0000-0000-00002A030000}"/>
    <cellStyle name="Normal 13 2" xfId="601" xr:uid="{00000000-0005-0000-0000-00002B030000}"/>
    <cellStyle name="Normal 13 2 2" xfId="602" xr:uid="{00000000-0005-0000-0000-00002C030000}"/>
    <cellStyle name="Normal 13 3" xfId="603" xr:uid="{00000000-0005-0000-0000-00002D030000}"/>
    <cellStyle name="Normal 13 3 2" xfId="604" xr:uid="{00000000-0005-0000-0000-00002E030000}"/>
    <cellStyle name="Normal 13 4" xfId="605" xr:uid="{00000000-0005-0000-0000-00002F030000}"/>
    <cellStyle name="Normal 13 5" xfId="606" xr:uid="{00000000-0005-0000-0000-000030030000}"/>
    <cellStyle name="Normal 13 8" xfId="1156" xr:uid="{00000000-0005-0000-0000-000031030000}"/>
    <cellStyle name="Normal 14" xfId="607" xr:uid="{00000000-0005-0000-0000-000032030000}"/>
    <cellStyle name="Normal 14 2" xfId="608" xr:uid="{00000000-0005-0000-0000-000033030000}"/>
    <cellStyle name="Normal 14 2 2" xfId="609" xr:uid="{00000000-0005-0000-0000-000034030000}"/>
    <cellStyle name="Normal 14 3" xfId="610" xr:uid="{00000000-0005-0000-0000-000035030000}"/>
    <cellStyle name="Normal 14 3 2" xfId="611" xr:uid="{00000000-0005-0000-0000-000036030000}"/>
    <cellStyle name="Normal 14 4" xfId="612" xr:uid="{00000000-0005-0000-0000-000037030000}"/>
    <cellStyle name="Normal 14 5" xfId="613" xr:uid="{00000000-0005-0000-0000-000038030000}"/>
    <cellStyle name="Normal 15" xfId="614" xr:uid="{00000000-0005-0000-0000-000039030000}"/>
    <cellStyle name="Normal 16" xfId="615" xr:uid="{00000000-0005-0000-0000-00003A030000}"/>
    <cellStyle name="Normal 17" xfId="616" xr:uid="{00000000-0005-0000-0000-00003B030000}"/>
    <cellStyle name="Normal 17 2" xfId="617" xr:uid="{00000000-0005-0000-0000-00003C030000}"/>
    <cellStyle name="Normal 17 2 2" xfId="618" xr:uid="{00000000-0005-0000-0000-00003D030000}"/>
    <cellStyle name="Normal 17 3" xfId="619" xr:uid="{00000000-0005-0000-0000-00003E030000}"/>
    <cellStyle name="Normal 17 3 2" xfId="620" xr:uid="{00000000-0005-0000-0000-00003F030000}"/>
    <cellStyle name="Normal 17 4" xfId="621" xr:uid="{00000000-0005-0000-0000-000040030000}"/>
    <cellStyle name="Normal 17 5" xfId="622" xr:uid="{00000000-0005-0000-0000-000041030000}"/>
    <cellStyle name="Normal 18" xfId="623" xr:uid="{00000000-0005-0000-0000-000042030000}"/>
    <cellStyle name="Normal 19" xfId="624" xr:uid="{00000000-0005-0000-0000-000043030000}"/>
    <cellStyle name="Normal 2" xfId="4" xr:uid="{00000000-0005-0000-0000-000044030000}"/>
    <cellStyle name="Normal 2 10" xfId="1157" xr:uid="{00000000-0005-0000-0000-000045030000}"/>
    <cellStyle name="Normal 2 11" xfId="1158" xr:uid="{00000000-0005-0000-0000-000046030000}"/>
    <cellStyle name="Normal 2 12" xfId="1159" xr:uid="{00000000-0005-0000-0000-000047030000}"/>
    <cellStyle name="Normal 2 13" xfId="1160" xr:uid="{00000000-0005-0000-0000-000048030000}"/>
    <cellStyle name="Normal 2 14" xfId="1161" xr:uid="{00000000-0005-0000-0000-000049030000}"/>
    <cellStyle name="Normal 2 15" xfId="1162" xr:uid="{00000000-0005-0000-0000-00004A030000}"/>
    <cellStyle name="Normal 2 16" xfId="1163" xr:uid="{00000000-0005-0000-0000-00004B030000}"/>
    <cellStyle name="Normal 2 17" xfId="1164" xr:uid="{00000000-0005-0000-0000-00004C030000}"/>
    <cellStyle name="Normal 2 18" xfId="1165" xr:uid="{00000000-0005-0000-0000-00004D030000}"/>
    <cellStyle name="Normal 2 2" xfId="11" xr:uid="{00000000-0005-0000-0000-00004E030000}"/>
    <cellStyle name="Normal 2 2 2" xfId="625" xr:uid="{00000000-0005-0000-0000-00004F030000}"/>
    <cellStyle name="Normal 2 2 2 2" xfId="626" xr:uid="{00000000-0005-0000-0000-000050030000}"/>
    <cellStyle name="Normal 2 2 2 3" xfId="627" xr:uid="{00000000-0005-0000-0000-000051030000}"/>
    <cellStyle name="Normal 2 2 3" xfId="628" xr:uid="{00000000-0005-0000-0000-000052030000}"/>
    <cellStyle name="Normal 2 2 3 2" xfId="629" xr:uid="{00000000-0005-0000-0000-000053030000}"/>
    <cellStyle name="Normal 2 2 3 3" xfId="630" xr:uid="{00000000-0005-0000-0000-000054030000}"/>
    <cellStyle name="Normal 2 2 4" xfId="631" xr:uid="{00000000-0005-0000-0000-000055030000}"/>
    <cellStyle name="Normal 2 2 5" xfId="632" xr:uid="{00000000-0005-0000-0000-000056030000}"/>
    <cellStyle name="Normal 2 2 6" xfId="90" xr:uid="{00000000-0005-0000-0000-000057030000}"/>
    <cellStyle name="Normal 2 3" xfId="633" xr:uid="{00000000-0005-0000-0000-000058030000}"/>
    <cellStyle name="Normal 2 3 2" xfId="634" xr:uid="{00000000-0005-0000-0000-000059030000}"/>
    <cellStyle name="Normal 2 3 2 2" xfId="635" xr:uid="{00000000-0005-0000-0000-00005A030000}"/>
    <cellStyle name="Normal 2 3 2 2 2" xfId="636" xr:uid="{00000000-0005-0000-0000-00005B030000}"/>
    <cellStyle name="Normal 2 3 2 2 2 2" xfId="637" xr:uid="{00000000-0005-0000-0000-00005C030000}"/>
    <cellStyle name="Normal 2 3 2 2 3" xfId="638" xr:uid="{00000000-0005-0000-0000-00005D030000}"/>
    <cellStyle name="Normal 2 3 2 3" xfId="639" xr:uid="{00000000-0005-0000-0000-00005E030000}"/>
    <cellStyle name="Normal 2 3 2 3 2" xfId="640" xr:uid="{00000000-0005-0000-0000-00005F030000}"/>
    <cellStyle name="Normal 2 3 2 4" xfId="641" xr:uid="{00000000-0005-0000-0000-000060030000}"/>
    <cellStyle name="Normal 2 3 2 4 2" xfId="642" xr:uid="{00000000-0005-0000-0000-000061030000}"/>
    <cellStyle name="Normal 2 3 2 5" xfId="643" xr:uid="{00000000-0005-0000-0000-000062030000}"/>
    <cellStyle name="Normal 2 3 2 5 2" xfId="644" xr:uid="{00000000-0005-0000-0000-000063030000}"/>
    <cellStyle name="Normal 2 3 2 6" xfId="645" xr:uid="{00000000-0005-0000-0000-000064030000}"/>
    <cellStyle name="Normal 2 3 2 6 2" xfId="646" xr:uid="{00000000-0005-0000-0000-000065030000}"/>
    <cellStyle name="Normal 2 3 2 7" xfId="647" xr:uid="{00000000-0005-0000-0000-000066030000}"/>
    <cellStyle name="Normal 2 3 2 7 2" xfId="648" xr:uid="{00000000-0005-0000-0000-000067030000}"/>
    <cellStyle name="Normal 2 3 2 8" xfId="649" xr:uid="{00000000-0005-0000-0000-000068030000}"/>
    <cellStyle name="Normal 2 3 2 9" xfId="650" xr:uid="{00000000-0005-0000-0000-000069030000}"/>
    <cellStyle name="Normal 2 3 3" xfId="651" xr:uid="{00000000-0005-0000-0000-00006A030000}"/>
    <cellStyle name="Normal 2 3 3 2" xfId="652" xr:uid="{00000000-0005-0000-0000-00006B030000}"/>
    <cellStyle name="Normal 2 3 3 2 2" xfId="653" xr:uid="{00000000-0005-0000-0000-00006C030000}"/>
    <cellStyle name="Normal 2 3 4" xfId="654" xr:uid="{00000000-0005-0000-0000-00006D030000}"/>
    <cellStyle name="Normal 2 3 4 2" xfId="655" xr:uid="{00000000-0005-0000-0000-00006E030000}"/>
    <cellStyle name="Normal 2 3 4 2 2" xfId="656" xr:uid="{00000000-0005-0000-0000-00006F030000}"/>
    <cellStyle name="Normal 2 3 4 3" xfId="657" xr:uid="{00000000-0005-0000-0000-000070030000}"/>
    <cellStyle name="Normal 2 3 5" xfId="658" xr:uid="{00000000-0005-0000-0000-000071030000}"/>
    <cellStyle name="Normal 2 3 5 2" xfId="659" xr:uid="{00000000-0005-0000-0000-000072030000}"/>
    <cellStyle name="Normal 2 3 6" xfId="660" xr:uid="{00000000-0005-0000-0000-000073030000}"/>
    <cellStyle name="Normal 2 3 6 2" xfId="661" xr:uid="{00000000-0005-0000-0000-000074030000}"/>
    <cellStyle name="Normal 2 3 7" xfId="662" xr:uid="{00000000-0005-0000-0000-000075030000}"/>
    <cellStyle name="Normal 2 3 8" xfId="3654" xr:uid="{F55E5F1D-9854-4E7C-9EDE-02355F5A63B0}"/>
    <cellStyle name="Normal 2 4" xfId="663" xr:uid="{00000000-0005-0000-0000-000076030000}"/>
    <cellStyle name="Normal 2 4 2" xfId="664" xr:uid="{00000000-0005-0000-0000-000077030000}"/>
    <cellStyle name="Normal 2 4 3" xfId="665" xr:uid="{00000000-0005-0000-0000-000078030000}"/>
    <cellStyle name="Normal 2 5" xfId="666" xr:uid="{00000000-0005-0000-0000-000079030000}"/>
    <cellStyle name="Normal 2 5 2" xfId="667" xr:uid="{00000000-0005-0000-0000-00007A030000}"/>
    <cellStyle name="Normal 2 5 3" xfId="668" xr:uid="{00000000-0005-0000-0000-00007B030000}"/>
    <cellStyle name="Normal 2 6" xfId="669" xr:uid="{00000000-0005-0000-0000-00007C030000}"/>
    <cellStyle name="Normal 2 7" xfId="670" xr:uid="{00000000-0005-0000-0000-00007D030000}"/>
    <cellStyle name="Normal 2 8" xfId="1166" xr:uid="{00000000-0005-0000-0000-00007E030000}"/>
    <cellStyle name="Normal 2 9" xfId="1167" xr:uid="{00000000-0005-0000-0000-00007F030000}"/>
    <cellStyle name="Normal 20" xfId="671" xr:uid="{00000000-0005-0000-0000-000080030000}"/>
    <cellStyle name="Normal 21" xfId="672" xr:uid="{00000000-0005-0000-0000-000081030000}"/>
    <cellStyle name="Normal 22" xfId="800" xr:uid="{00000000-0005-0000-0000-000082030000}"/>
    <cellStyle name="Normal 23" xfId="2393" xr:uid="{00000000-0005-0000-0000-000083030000}"/>
    <cellStyle name="Normal 24" xfId="2394" xr:uid="{00000000-0005-0000-0000-000084030000}"/>
    <cellStyle name="Normal 25" xfId="2398" xr:uid="{00000000-0005-0000-0000-000085030000}"/>
    <cellStyle name="Normal 26" xfId="1168" xr:uid="{00000000-0005-0000-0000-000086030000}"/>
    <cellStyle name="Normal 27" xfId="2404" xr:uid="{00000000-0005-0000-0000-000087030000}"/>
    <cellStyle name="Normal 28" xfId="2401" xr:uid="{00000000-0005-0000-0000-000088030000}"/>
    <cellStyle name="Normal 284" xfId="1169" xr:uid="{00000000-0005-0000-0000-000089030000}"/>
    <cellStyle name="Normal 3" xfId="8" xr:uid="{00000000-0005-0000-0000-00008A030000}"/>
    <cellStyle name="Normal 3 10" xfId="1170" xr:uid="{00000000-0005-0000-0000-00008B030000}"/>
    <cellStyle name="Normal 3 2" xfId="13" xr:uid="{00000000-0005-0000-0000-00008C030000}"/>
    <cellStyle name="Normal 3 2 2" xfId="1171" xr:uid="{00000000-0005-0000-0000-00008D030000}"/>
    <cellStyle name="Normal 3 2 2 2" xfId="1172" xr:uid="{00000000-0005-0000-0000-00008E030000}"/>
    <cellStyle name="Normal 3 2 3" xfId="92" xr:uid="{00000000-0005-0000-0000-00008F030000}"/>
    <cellStyle name="Normal 3 3" xfId="1173" xr:uid="{00000000-0005-0000-0000-000090030000}"/>
    <cellStyle name="Normal 3 4" xfId="1174" xr:uid="{00000000-0005-0000-0000-000091030000}"/>
    <cellStyle name="Normal 3 5" xfId="1175" xr:uid="{00000000-0005-0000-0000-000092030000}"/>
    <cellStyle name="Normal 3 6" xfId="1176" xr:uid="{00000000-0005-0000-0000-000093030000}"/>
    <cellStyle name="Normal 3 7" xfId="1177" xr:uid="{00000000-0005-0000-0000-000094030000}"/>
    <cellStyle name="Normal 3 8" xfId="91" xr:uid="{00000000-0005-0000-0000-000095030000}"/>
    <cellStyle name="Normal 3 9" xfId="1178" xr:uid="{00000000-0005-0000-0000-000096030000}"/>
    <cellStyle name="Normal 37" xfId="1179" xr:uid="{00000000-0005-0000-0000-000097030000}"/>
    <cellStyle name="Normal 4" xfId="14" xr:uid="{00000000-0005-0000-0000-000098030000}"/>
    <cellStyle name="Normal 4 2" xfId="94" xr:uid="{00000000-0005-0000-0000-000099030000}"/>
    <cellStyle name="Normal 4 2 2" xfId="673" xr:uid="{00000000-0005-0000-0000-00009A030000}"/>
    <cellStyle name="Normal 4 2 3" xfId="674" xr:uid="{00000000-0005-0000-0000-00009B030000}"/>
    <cellStyle name="Normal 4 3" xfId="675" xr:uid="{00000000-0005-0000-0000-00009C030000}"/>
    <cellStyle name="Normal 4 3 2" xfId="2409" xr:uid="{00000000-0005-0000-0000-00009D030000}"/>
    <cellStyle name="Normal 4 32" xfId="1180" xr:uid="{00000000-0005-0000-0000-00009E030000}"/>
    <cellStyle name="Normal 4 4" xfId="1181" xr:uid="{00000000-0005-0000-0000-00009F030000}"/>
    <cellStyle name="Normal 4 5" xfId="93" xr:uid="{00000000-0005-0000-0000-0000A0030000}"/>
    <cellStyle name="Normal 5" xfId="15" xr:uid="{00000000-0005-0000-0000-0000A1030000}"/>
    <cellStyle name="Normal 5 10" xfId="95" xr:uid="{00000000-0005-0000-0000-0000A2030000}"/>
    <cellStyle name="Normal 5 11" xfId="3736" xr:uid="{0CD5F817-8E88-4AC3-86A3-58F36AFF7CA8}"/>
    <cellStyle name="Normal 5 2" xfId="676" xr:uid="{00000000-0005-0000-0000-0000A3030000}"/>
    <cellStyle name="Normal 5 2 2" xfId="677" xr:uid="{00000000-0005-0000-0000-0000A4030000}"/>
    <cellStyle name="Normal 5 2 2 2" xfId="678" xr:uid="{00000000-0005-0000-0000-0000A5030000}"/>
    <cellStyle name="Normal 5 2 2 2 2" xfId="679" xr:uid="{00000000-0005-0000-0000-0000A6030000}"/>
    <cellStyle name="Normal 5 2 3" xfId="680" xr:uid="{00000000-0005-0000-0000-0000A7030000}"/>
    <cellStyle name="Normal 5 2 3 2" xfId="681" xr:uid="{00000000-0005-0000-0000-0000A8030000}"/>
    <cellStyle name="Normal 5 2 3 2 2" xfId="682" xr:uid="{00000000-0005-0000-0000-0000A9030000}"/>
    <cellStyle name="Normal 5 2 3 3" xfId="683" xr:uid="{00000000-0005-0000-0000-0000AA030000}"/>
    <cellStyle name="Normal 5 2 4" xfId="684" xr:uid="{00000000-0005-0000-0000-0000AB030000}"/>
    <cellStyle name="Normal 5 2 4 2" xfId="685" xr:uid="{00000000-0005-0000-0000-0000AC030000}"/>
    <cellStyle name="Normal 5 2 5" xfId="686" xr:uid="{00000000-0005-0000-0000-0000AD030000}"/>
    <cellStyle name="Normal 5 2 5 2" xfId="687" xr:uid="{00000000-0005-0000-0000-0000AE030000}"/>
    <cellStyle name="Normal 5 2 6" xfId="688" xr:uid="{00000000-0005-0000-0000-0000AF030000}"/>
    <cellStyle name="Normal 5 2 7" xfId="4067" xr:uid="{C6D362BB-2987-403F-9161-A82A3C435CBA}"/>
    <cellStyle name="Normal 5 3" xfId="689" xr:uid="{00000000-0005-0000-0000-0000B0030000}"/>
    <cellStyle name="Normal 5 3 2" xfId="690" xr:uid="{00000000-0005-0000-0000-0000B1030000}"/>
    <cellStyle name="Normal 5 3 2 2" xfId="691" xr:uid="{00000000-0005-0000-0000-0000B2030000}"/>
    <cellStyle name="Normal 5 3 3" xfId="692" xr:uid="{00000000-0005-0000-0000-0000B3030000}"/>
    <cellStyle name="Normal 5 3 3 2" xfId="693" xr:uid="{00000000-0005-0000-0000-0000B4030000}"/>
    <cellStyle name="Normal 5 3 4" xfId="694" xr:uid="{00000000-0005-0000-0000-0000B5030000}"/>
    <cellStyle name="Normal 5 3 5" xfId="695" xr:uid="{00000000-0005-0000-0000-0000B6030000}"/>
    <cellStyle name="Normal 5 3 6" xfId="4068" xr:uid="{C7A0D08E-162F-4590-9D36-243AE515E7F0}"/>
    <cellStyle name="Normal 5 4" xfId="696" xr:uid="{00000000-0005-0000-0000-0000B7030000}"/>
    <cellStyle name="Normal 5 4 2" xfId="697" xr:uid="{00000000-0005-0000-0000-0000B8030000}"/>
    <cellStyle name="Normal 5 4 2 2" xfId="698" xr:uid="{00000000-0005-0000-0000-0000B9030000}"/>
    <cellStyle name="Normal 5 4 3" xfId="699" xr:uid="{00000000-0005-0000-0000-0000BA030000}"/>
    <cellStyle name="Normal 5 5" xfId="700" xr:uid="{00000000-0005-0000-0000-0000BB030000}"/>
    <cellStyle name="Normal 5 5 2" xfId="701" xr:uid="{00000000-0005-0000-0000-0000BC030000}"/>
    <cellStyle name="Normal 5 6" xfId="702" xr:uid="{00000000-0005-0000-0000-0000BD030000}"/>
    <cellStyle name="Normal 5 6 2" xfId="703" xr:uid="{00000000-0005-0000-0000-0000BE030000}"/>
    <cellStyle name="Normal 5 7" xfId="704" xr:uid="{00000000-0005-0000-0000-0000BF030000}"/>
    <cellStyle name="Normal 5 7 2" xfId="705" xr:uid="{00000000-0005-0000-0000-0000C0030000}"/>
    <cellStyle name="Normal 5 8" xfId="706" xr:uid="{00000000-0005-0000-0000-0000C1030000}"/>
    <cellStyle name="Normal 5 9" xfId="707" xr:uid="{00000000-0005-0000-0000-0000C2030000}"/>
    <cellStyle name="Normal 6" xfId="16" xr:uid="{00000000-0005-0000-0000-0000C3030000}"/>
    <cellStyle name="Normal 6 2" xfId="1182" xr:uid="{00000000-0005-0000-0000-0000C4030000}"/>
    <cellStyle name="Normal 6 3" xfId="2396" xr:uid="{00000000-0005-0000-0000-0000C5030000}"/>
    <cellStyle name="Normal 6 4" xfId="223" xr:uid="{00000000-0005-0000-0000-0000C6030000}"/>
    <cellStyle name="Normal 6 5" xfId="2410" xr:uid="{00000000-0005-0000-0000-0000C7030000}"/>
    <cellStyle name="Normal 6 6" xfId="4069" xr:uid="{6C1AFACC-D88E-4E40-B246-B1CF86EBC853}"/>
    <cellStyle name="Normal 68" xfId="1183" xr:uid="{00000000-0005-0000-0000-0000C8030000}"/>
    <cellStyle name="Normal 68 2" xfId="1184" xr:uid="{00000000-0005-0000-0000-0000C9030000}"/>
    <cellStyle name="Normal 7" xfId="25" xr:uid="{00000000-0005-0000-0000-0000CA030000}"/>
    <cellStyle name="Normal 7 2" xfId="708" xr:uid="{00000000-0005-0000-0000-0000CB030000}"/>
    <cellStyle name="Normal 7 2 2" xfId="709" xr:uid="{00000000-0005-0000-0000-0000CC030000}"/>
    <cellStyle name="Normal 7 2 3" xfId="710" xr:uid="{00000000-0005-0000-0000-0000CD030000}"/>
    <cellStyle name="Normal 7 2 3 2" xfId="711" xr:uid="{00000000-0005-0000-0000-0000CE030000}"/>
    <cellStyle name="Normal 7 2 4" xfId="712" xr:uid="{00000000-0005-0000-0000-0000CF030000}"/>
    <cellStyle name="Normal 7 2 5" xfId="713" xr:uid="{00000000-0005-0000-0000-0000D0030000}"/>
    <cellStyle name="Normal 7 2 6" xfId="4071" xr:uid="{8459D541-2F7F-433A-B9D8-DE6D004330B9}"/>
    <cellStyle name="Normal 7 3" xfId="714" xr:uid="{00000000-0005-0000-0000-0000D1030000}"/>
    <cellStyle name="Normal 7 4" xfId="715" xr:uid="{00000000-0005-0000-0000-0000D2030000}"/>
    <cellStyle name="Normal 7 5" xfId="2411" xr:uid="{00000000-0005-0000-0000-0000D3030000}"/>
    <cellStyle name="Normal 7 6" xfId="4070" xr:uid="{E5B85C66-063C-442F-983E-19135B5775A2}"/>
    <cellStyle name="Normal 8" xfId="28" xr:uid="{00000000-0005-0000-0000-0000D4030000}"/>
    <cellStyle name="Normal 8 2" xfId="1185" xr:uid="{00000000-0005-0000-0000-0000D5030000}"/>
    <cellStyle name="Normal 8 3" xfId="1186" xr:uid="{00000000-0005-0000-0000-0000D6030000}"/>
    <cellStyle name="Normal 8 4" xfId="2397" xr:uid="{00000000-0005-0000-0000-0000D7030000}"/>
    <cellStyle name="Normal 8 5" xfId="716" xr:uid="{00000000-0005-0000-0000-0000D8030000}"/>
    <cellStyle name="Normal 9" xfId="30" xr:uid="{00000000-0005-0000-0000-0000D9030000}"/>
    <cellStyle name="Normal 9 2" xfId="718" xr:uid="{00000000-0005-0000-0000-0000DA030000}"/>
    <cellStyle name="Normal 9 2 2" xfId="719" xr:uid="{00000000-0005-0000-0000-0000DB030000}"/>
    <cellStyle name="Normal 9 3" xfId="720" xr:uid="{00000000-0005-0000-0000-0000DC030000}"/>
    <cellStyle name="Normal 9 3 2" xfId="721" xr:uid="{00000000-0005-0000-0000-0000DD030000}"/>
    <cellStyle name="Normal 9 4" xfId="722" xr:uid="{00000000-0005-0000-0000-0000DE030000}"/>
    <cellStyle name="Normal 9 5" xfId="723" xr:uid="{00000000-0005-0000-0000-0000DF030000}"/>
    <cellStyle name="Normal 9 6" xfId="717" xr:uid="{00000000-0005-0000-0000-0000E0030000}"/>
    <cellStyle name="Normal 9 7" xfId="4072" xr:uid="{0CCC8025-8B78-4E58-989B-281A529410AB}"/>
    <cellStyle name="Normal 9 8" xfId="2423" xr:uid="{0AA5F4FD-2B40-4168-9DFB-FDEE7E825796}"/>
    <cellStyle name="Normal Bold" xfId="1187" xr:uid="{00000000-0005-0000-0000-0000E1030000}"/>
    <cellStyle name="Normal_A&amp;gallc1999" xfId="12" xr:uid="{00000000-0005-0000-0000-0000E2030000}"/>
    <cellStyle name="Normal_A&amp;gallc1999 2" xfId="19" xr:uid="{00000000-0005-0000-0000-0000E3030000}"/>
    <cellStyle name="Note 2" xfId="96" xr:uid="{00000000-0005-0000-0000-0000E4030000}"/>
    <cellStyle name="Note 2 10" xfId="2565" xr:uid="{2F5C5CF5-6728-4D44-A45B-1BB40EA01203}"/>
    <cellStyle name="Note 2 2" xfId="724" xr:uid="{00000000-0005-0000-0000-0000E5030000}"/>
    <cellStyle name="Note 2 2 2" xfId="725" xr:uid="{00000000-0005-0000-0000-0000E6030000}"/>
    <cellStyle name="Note 2 2 2 2" xfId="726" xr:uid="{00000000-0005-0000-0000-0000E7030000}"/>
    <cellStyle name="Note 2 2 3" xfId="727" xr:uid="{00000000-0005-0000-0000-0000E8030000}"/>
    <cellStyle name="Note 2 2 3 2" xfId="728" xr:uid="{00000000-0005-0000-0000-0000E9030000}"/>
    <cellStyle name="Note 2 2 4" xfId="729" xr:uid="{00000000-0005-0000-0000-0000EA030000}"/>
    <cellStyle name="Note 2 2 4 2" xfId="730" xr:uid="{00000000-0005-0000-0000-0000EB030000}"/>
    <cellStyle name="Note 2 2 5" xfId="731" xr:uid="{00000000-0005-0000-0000-0000EC030000}"/>
    <cellStyle name="Note 2 2 5 2" xfId="732" xr:uid="{00000000-0005-0000-0000-0000ED030000}"/>
    <cellStyle name="Note 2 2 6" xfId="733" xr:uid="{00000000-0005-0000-0000-0000EE030000}"/>
    <cellStyle name="Note 2 2 7" xfId="734" xr:uid="{00000000-0005-0000-0000-0000EF030000}"/>
    <cellStyle name="Note 2 3" xfId="735" xr:uid="{00000000-0005-0000-0000-0000F0030000}"/>
    <cellStyle name="Note 2 3 2" xfId="736" xr:uid="{00000000-0005-0000-0000-0000F1030000}"/>
    <cellStyle name="Note 2 3 2 2" xfId="737" xr:uid="{00000000-0005-0000-0000-0000F2030000}"/>
    <cellStyle name="Note 2 3 3" xfId="738" xr:uid="{00000000-0005-0000-0000-0000F3030000}"/>
    <cellStyle name="Note 2 3 4" xfId="739" xr:uid="{00000000-0005-0000-0000-0000F4030000}"/>
    <cellStyle name="Note 2 4" xfId="740" xr:uid="{00000000-0005-0000-0000-0000F5030000}"/>
    <cellStyle name="Note 2 4 2" xfId="741" xr:uid="{00000000-0005-0000-0000-0000F6030000}"/>
    <cellStyle name="Note 2 4 2 2" xfId="742" xr:uid="{00000000-0005-0000-0000-0000F7030000}"/>
    <cellStyle name="Note 2 4 3" xfId="743" xr:uid="{00000000-0005-0000-0000-0000F8030000}"/>
    <cellStyle name="Note 2 5" xfId="744" xr:uid="{00000000-0005-0000-0000-0000F9030000}"/>
    <cellStyle name="Note 2 5 2" xfId="745" xr:uid="{00000000-0005-0000-0000-0000FA030000}"/>
    <cellStyle name="Note 2 6" xfId="746" xr:uid="{00000000-0005-0000-0000-0000FB030000}"/>
    <cellStyle name="Note 2 6 2" xfId="747" xr:uid="{00000000-0005-0000-0000-0000FC030000}"/>
    <cellStyle name="Note 2 7" xfId="748" xr:uid="{00000000-0005-0000-0000-0000FD030000}"/>
    <cellStyle name="Note 2 7 2" xfId="749" xr:uid="{00000000-0005-0000-0000-0000FE030000}"/>
    <cellStyle name="Note 2 8" xfId="750" xr:uid="{00000000-0005-0000-0000-0000FF030000}"/>
    <cellStyle name="Note 2 9" xfId="751" xr:uid="{00000000-0005-0000-0000-000000040000}"/>
    <cellStyle name="Note 3" xfId="752" xr:uid="{00000000-0005-0000-0000-000001040000}"/>
    <cellStyle name="Note 3 2" xfId="3656" xr:uid="{8687BC3B-B8BB-46E1-B7A1-2E4FC72578E1}"/>
    <cellStyle name="Note 3 2 2" xfId="4252" xr:uid="{9B3390E2-328B-4F3D-BA61-309AC8A4972D}"/>
    <cellStyle name="Note 3 3" xfId="3655" xr:uid="{D6F2AB58-FEF1-4F19-B918-00FC9214A405}"/>
    <cellStyle name="Note 3 3 2" xfId="4251" xr:uid="{031F081B-FB52-4E66-A11C-AC3A0ADC9D62}"/>
    <cellStyle name="Note 3 4" xfId="2532" xr:uid="{036FEAAE-CB74-4C56-8C80-3230DA774FCC}"/>
    <cellStyle name="Note 4" xfId="3657" xr:uid="{4412FAA0-0168-4371-8166-A6FD3B47DFF1}"/>
    <cellStyle name="Note 4 2" xfId="4253" xr:uid="{86B7AE81-F021-4A7F-9F04-525512128489}"/>
    <cellStyle name="Output 2" xfId="97" xr:uid="{00000000-0005-0000-0000-000002040000}"/>
    <cellStyle name="Output 2 2" xfId="2424" xr:uid="{8A1D455B-E2AB-417F-9CDA-68239B1C337E}"/>
    <cellStyle name="Output 3" xfId="1188" xr:uid="{00000000-0005-0000-0000-000003040000}"/>
    <cellStyle name="Output 3 2" xfId="4073" xr:uid="{7526FCB4-FE43-4BA5-B2F6-2EC6D1317FBC}"/>
    <cellStyle name="Output 3 3" xfId="2555" xr:uid="{B963E9E7-91AB-429A-A7D9-A52F5EFD69DB}"/>
    <cellStyle name="Page Number" xfId="1189" xr:uid="{00000000-0005-0000-0000-000004040000}"/>
    <cellStyle name="Percent" xfId="3" builtinId="5"/>
    <cellStyle name="Percent [2]" xfId="1190" xr:uid="{00000000-0005-0000-0000-000006040000}"/>
    <cellStyle name="Percent [2] 2" xfId="1191" xr:uid="{00000000-0005-0000-0000-000007040000}"/>
    <cellStyle name="Percent [2] 3" xfId="1192" xr:uid="{00000000-0005-0000-0000-000008040000}"/>
    <cellStyle name="Percent [2] 4" xfId="1193" xr:uid="{00000000-0005-0000-0000-000009040000}"/>
    <cellStyle name="Percent [2] 5" xfId="1194" xr:uid="{00000000-0005-0000-0000-00000A040000}"/>
    <cellStyle name="Percent [2] 6" xfId="1195" xr:uid="{00000000-0005-0000-0000-00000B040000}"/>
    <cellStyle name="Percent [2] 6 2" xfId="1196" xr:uid="{00000000-0005-0000-0000-00000C040000}"/>
    <cellStyle name="Percent 10" xfId="1197" xr:uid="{00000000-0005-0000-0000-00000D040000}"/>
    <cellStyle name="Percent 10 2" xfId="1198" xr:uid="{00000000-0005-0000-0000-00000E040000}"/>
    <cellStyle name="Percent 10 3" xfId="4248" xr:uid="{1A0DA443-C377-4F60-9603-C23D1182781E}"/>
    <cellStyle name="Percent 11" xfId="2400" xr:uid="{00000000-0005-0000-0000-00000F040000}"/>
    <cellStyle name="Percent 12" xfId="2402" xr:uid="{00000000-0005-0000-0000-000010040000}"/>
    <cellStyle name="Percent 2" xfId="7" xr:uid="{00000000-0005-0000-0000-000011040000}"/>
    <cellStyle name="Percent 2 2" xfId="18" xr:uid="{00000000-0005-0000-0000-000012040000}"/>
    <cellStyle name="Percent 2 2 2" xfId="754" xr:uid="{00000000-0005-0000-0000-000013040000}"/>
    <cellStyle name="Percent 2 2 2 2" xfId="755" xr:uid="{00000000-0005-0000-0000-000014040000}"/>
    <cellStyle name="Percent 2 2 2 3" xfId="756" xr:uid="{00000000-0005-0000-0000-000015040000}"/>
    <cellStyle name="Percent 2 2 2 4" xfId="757" xr:uid="{00000000-0005-0000-0000-000016040000}"/>
    <cellStyle name="Percent 2 2 3" xfId="758" xr:uid="{00000000-0005-0000-0000-000017040000}"/>
    <cellStyle name="Percent 2 2 3 2" xfId="759" xr:uid="{00000000-0005-0000-0000-000018040000}"/>
    <cellStyle name="Percent 2 2 3 3" xfId="760" xr:uid="{00000000-0005-0000-0000-000019040000}"/>
    <cellStyle name="Percent 2 2 4" xfId="761" xr:uid="{00000000-0005-0000-0000-00001A040000}"/>
    <cellStyle name="Percent 2 2 4 2" xfId="762" xr:uid="{00000000-0005-0000-0000-00001B040000}"/>
    <cellStyle name="Percent 2 2 4 3" xfId="763" xr:uid="{00000000-0005-0000-0000-00001C040000}"/>
    <cellStyle name="Percent 2 2 5" xfId="764" xr:uid="{00000000-0005-0000-0000-00001D040000}"/>
    <cellStyle name="Percent 2 2 6" xfId="765" xr:uid="{00000000-0005-0000-0000-00001E040000}"/>
    <cellStyle name="Percent 2 2 7" xfId="753" xr:uid="{00000000-0005-0000-0000-00001F040000}"/>
    <cellStyle name="Percent 2 3" xfId="31" xr:uid="{00000000-0005-0000-0000-000020040000}"/>
    <cellStyle name="Percent 2 4" xfId="766" xr:uid="{00000000-0005-0000-0000-000021040000}"/>
    <cellStyle name="Percent 2 4 2" xfId="767" xr:uid="{00000000-0005-0000-0000-000022040000}"/>
    <cellStyle name="Percent 2 4 3" xfId="768" xr:uid="{00000000-0005-0000-0000-000023040000}"/>
    <cellStyle name="Percent 2 4 4" xfId="769" xr:uid="{00000000-0005-0000-0000-000024040000}"/>
    <cellStyle name="Percent 2 5" xfId="770" xr:uid="{00000000-0005-0000-0000-000025040000}"/>
    <cellStyle name="Percent 2 5 2" xfId="771" xr:uid="{00000000-0005-0000-0000-000026040000}"/>
    <cellStyle name="Percent 2 6" xfId="772" xr:uid="{00000000-0005-0000-0000-000027040000}"/>
    <cellStyle name="Percent 2 6 2" xfId="773" xr:uid="{00000000-0005-0000-0000-000028040000}"/>
    <cellStyle name="Percent 2 6 3" xfId="774" xr:uid="{00000000-0005-0000-0000-000029040000}"/>
    <cellStyle name="Percent 2 7" xfId="775" xr:uid="{00000000-0005-0000-0000-00002A040000}"/>
    <cellStyle name="Percent 2 8" xfId="776" xr:uid="{00000000-0005-0000-0000-00002B040000}"/>
    <cellStyle name="Percent 22" xfId="1199" xr:uid="{00000000-0005-0000-0000-00002C040000}"/>
    <cellStyle name="Percent 3" xfId="24" xr:uid="{00000000-0005-0000-0000-00002D040000}"/>
    <cellStyle name="Percent 3 2" xfId="777" xr:uid="{00000000-0005-0000-0000-00002E040000}"/>
    <cellStyle name="Percent 3 2 2" xfId="3658" xr:uid="{129175AC-ACA2-48B1-AAC4-A45808797547}"/>
    <cellStyle name="Percent 4" xfId="29" xr:uid="{00000000-0005-0000-0000-00002F040000}"/>
    <cellStyle name="Percent 4 2" xfId="779" xr:uid="{00000000-0005-0000-0000-000030040000}"/>
    <cellStyle name="Percent 4 2 2" xfId="780" xr:uid="{00000000-0005-0000-0000-000031040000}"/>
    <cellStyle name="Percent 4 3" xfId="781" xr:uid="{00000000-0005-0000-0000-000032040000}"/>
    <cellStyle name="Percent 4 3 2" xfId="782" xr:uid="{00000000-0005-0000-0000-000033040000}"/>
    <cellStyle name="Percent 4 4" xfId="783" xr:uid="{00000000-0005-0000-0000-000034040000}"/>
    <cellStyle name="Percent 4 5" xfId="784" xr:uid="{00000000-0005-0000-0000-000035040000}"/>
    <cellStyle name="Percent 4 6" xfId="1200" xr:uid="{00000000-0005-0000-0000-000036040000}"/>
    <cellStyle name="Percent 4 7" xfId="778" xr:uid="{00000000-0005-0000-0000-000037040000}"/>
    <cellStyle name="Percent 4 8" xfId="2412" xr:uid="{00000000-0005-0000-0000-000038040000}"/>
    <cellStyle name="Percent 5" xfId="785" xr:uid="{00000000-0005-0000-0000-000039040000}"/>
    <cellStyle name="Percent 5 2" xfId="2413" xr:uid="{00000000-0005-0000-0000-00003A040000}"/>
    <cellStyle name="Percent 6" xfId="786" xr:uid="{00000000-0005-0000-0000-00003B040000}"/>
    <cellStyle name="Percent 6 2" xfId="787" xr:uid="{00000000-0005-0000-0000-00003C040000}"/>
    <cellStyle name="Percent 6 2 2" xfId="788" xr:uid="{00000000-0005-0000-0000-00003D040000}"/>
    <cellStyle name="Percent 6 3" xfId="789" xr:uid="{00000000-0005-0000-0000-00003E040000}"/>
    <cellStyle name="Percent 6 3 2" xfId="790" xr:uid="{00000000-0005-0000-0000-00003F040000}"/>
    <cellStyle name="Percent 6 4" xfId="791" xr:uid="{00000000-0005-0000-0000-000040040000}"/>
    <cellStyle name="Percent 6 5" xfId="792" xr:uid="{00000000-0005-0000-0000-000041040000}"/>
    <cellStyle name="Percent 6 6" xfId="4074" xr:uid="{CC8097C6-B16D-4BD7-A941-25E28F04BED4}"/>
    <cellStyle name="Percent 7" xfId="793" xr:uid="{00000000-0005-0000-0000-000042040000}"/>
    <cellStyle name="Percent 8" xfId="794" xr:uid="{00000000-0005-0000-0000-000043040000}"/>
    <cellStyle name="Percent 9" xfId="795" xr:uid="{00000000-0005-0000-0000-000044040000}"/>
    <cellStyle name="Percent Comma" xfId="1201" xr:uid="{00000000-0005-0000-0000-000045040000}"/>
    <cellStyle name="PillarData" xfId="1202" xr:uid="{00000000-0005-0000-0000-000046040000}"/>
    <cellStyle name="PillarHeading" xfId="1203" xr:uid="{00000000-0005-0000-0000-000047040000}"/>
    <cellStyle name="PillarText" xfId="1204" xr:uid="{00000000-0005-0000-0000-000048040000}"/>
    <cellStyle name="PillarTotal" xfId="1205" xr:uid="{00000000-0005-0000-0000-000049040000}"/>
    <cellStyle name="Pivot Table Category" xfId="796" xr:uid="{00000000-0005-0000-0000-00004A040000}"/>
    <cellStyle name="Pivot Table Field" xfId="797" xr:uid="{00000000-0005-0000-0000-00004B040000}"/>
    <cellStyle name="Pivot Table Value" xfId="798" xr:uid="{00000000-0005-0000-0000-00004C040000}"/>
    <cellStyle name="PSChar" xfId="1206" xr:uid="{00000000-0005-0000-0000-00004D040000}"/>
    <cellStyle name="PSChar 2" xfId="1207" xr:uid="{00000000-0005-0000-0000-00004E040000}"/>
    <cellStyle name="PSChar 3" xfId="1208" xr:uid="{00000000-0005-0000-0000-00004F040000}"/>
    <cellStyle name="PSDate" xfId="1209" xr:uid="{00000000-0005-0000-0000-000050040000}"/>
    <cellStyle name="PSDate 2" xfId="1210" xr:uid="{00000000-0005-0000-0000-000051040000}"/>
    <cellStyle name="PSDate 3" xfId="1211" xr:uid="{00000000-0005-0000-0000-000052040000}"/>
    <cellStyle name="PSDec" xfId="1212" xr:uid="{00000000-0005-0000-0000-000053040000}"/>
    <cellStyle name="PSDec 2" xfId="1213" xr:uid="{00000000-0005-0000-0000-000054040000}"/>
    <cellStyle name="PSDec 3" xfId="1214" xr:uid="{00000000-0005-0000-0000-000055040000}"/>
    <cellStyle name="PSHeading" xfId="1215" xr:uid="{00000000-0005-0000-0000-000056040000}"/>
    <cellStyle name="PSHeading 2" xfId="1216" xr:uid="{00000000-0005-0000-0000-000057040000}"/>
    <cellStyle name="PSHeading 2 2" xfId="2562" xr:uid="{A04CCE8A-E40C-45BC-B6C1-E31743224A27}"/>
    <cellStyle name="PSHeading 3" xfId="1217" xr:uid="{00000000-0005-0000-0000-000058040000}"/>
    <cellStyle name="PSHeading 3 2" xfId="2563" xr:uid="{B1353078-ECA8-4485-893C-8D85E600D6C1}"/>
    <cellStyle name="PSHeading 4" xfId="4075" xr:uid="{965EBD23-1CA4-4C60-AEC1-7EFF47B6D237}"/>
    <cellStyle name="PSHeading 4 2" xfId="4266" xr:uid="{5D624218-D0A1-418E-A122-5C8501735ED8}"/>
    <cellStyle name="PSHeading 5" xfId="2561" xr:uid="{296C0256-17D3-44FA-8524-A5D07D966A6C}"/>
    <cellStyle name="PSHeading_(chuck) OpEx On-going GRC Forecast Sum 4-20-10" xfId="1218" xr:uid="{00000000-0005-0000-0000-000059040000}"/>
    <cellStyle name="PSInt" xfId="1219" xr:uid="{00000000-0005-0000-0000-00005A040000}"/>
    <cellStyle name="PSInt 2" xfId="1220" xr:uid="{00000000-0005-0000-0000-00005B040000}"/>
    <cellStyle name="PSInt 3" xfId="1221" xr:uid="{00000000-0005-0000-0000-00005C040000}"/>
    <cellStyle name="PSSpacer" xfId="1222" xr:uid="{00000000-0005-0000-0000-00005D040000}"/>
    <cellStyle name="PSSpacer 2" xfId="1223" xr:uid="{00000000-0005-0000-0000-00005E040000}"/>
    <cellStyle name="PSSpacer 3" xfId="1224" xr:uid="{00000000-0005-0000-0000-00005F040000}"/>
    <cellStyle name="rate" xfId="1225" xr:uid="{00000000-0005-0000-0000-000060040000}"/>
    <cellStyle name="Ratio" xfId="1226" xr:uid="{00000000-0005-0000-0000-000061040000}"/>
    <cellStyle name="Ratio Comma" xfId="1227" xr:uid="{00000000-0005-0000-0000-000062040000}"/>
    <cellStyle name="Ratio_Private" xfId="1228" xr:uid="{00000000-0005-0000-0000-000063040000}"/>
    <cellStyle name="Revenue" xfId="1229" xr:uid="{00000000-0005-0000-0000-000064040000}"/>
    <cellStyle name="SAPBEXaggData" xfId="98" xr:uid="{00000000-0005-0000-0000-000065040000}"/>
    <cellStyle name="SAPBEXaggData 10" xfId="1230" xr:uid="{00000000-0005-0000-0000-000066040000}"/>
    <cellStyle name="SAPBEXaggData 10 2" xfId="2566" xr:uid="{20C6E6DF-48D2-4B8C-8319-5C1D2C11DA4D}"/>
    <cellStyle name="SAPBEXaggData 11" xfId="1231" xr:uid="{00000000-0005-0000-0000-000067040000}"/>
    <cellStyle name="SAPBEXaggData 11 2" xfId="2567" xr:uid="{AC52183D-A749-44CE-8F75-FC188853E123}"/>
    <cellStyle name="SAPBEXaggData 12" xfId="1232" xr:uid="{00000000-0005-0000-0000-000068040000}"/>
    <cellStyle name="SAPBEXaggData 12 2" xfId="2568" xr:uid="{1DB021BE-B943-4449-956E-525046D2DD69}"/>
    <cellStyle name="SAPBEXaggData 13" xfId="1233" xr:uid="{00000000-0005-0000-0000-000069040000}"/>
    <cellStyle name="SAPBEXaggData 13 2" xfId="2569" xr:uid="{4DD84CF0-EA12-4DBC-A233-393915409A7D}"/>
    <cellStyle name="SAPBEXaggData 14" xfId="1234" xr:uid="{00000000-0005-0000-0000-00006A040000}"/>
    <cellStyle name="SAPBEXaggData 14 2" xfId="2570" xr:uid="{0C858FC1-5F2B-41E1-BD7D-D791087F2261}"/>
    <cellStyle name="SAPBEXaggData 15" xfId="1235" xr:uid="{00000000-0005-0000-0000-00006B040000}"/>
    <cellStyle name="SAPBEXaggData 15 2" xfId="2571" xr:uid="{1B7B7B50-E375-4BD4-88FD-B87DE1721A10}"/>
    <cellStyle name="SAPBEXaggData 16" xfId="1236" xr:uid="{00000000-0005-0000-0000-00006C040000}"/>
    <cellStyle name="SAPBEXaggData 16 2" xfId="2572" xr:uid="{B37C9491-31F6-42FC-A5F3-FD8CD204634C}"/>
    <cellStyle name="SAPBEXaggData 17" xfId="1237" xr:uid="{00000000-0005-0000-0000-00006D040000}"/>
    <cellStyle name="SAPBEXaggData 17 2" xfId="2573" xr:uid="{E9BDEB09-F371-4AC2-AFCB-0B9E70F8CA9C}"/>
    <cellStyle name="SAPBEXaggData 18" xfId="3645" xr:uid="{5F96DFCF-4570-4741-BB4A-67BE7AB16FB9}"/>
    <cellStyle name="SAPBEXaggData 19" xfId="2425" xr:uid="{589E1E69-E749-4614-89A0-D8E9B19B6632}"/>
    <cellStyle name="SAPBEXaggData 2" xfId="99" xr:uid="{00000000-0005-0000-0000-00006E040000}"/>
    <cellStyle name="SAPBEXaggData 2 2" xfId="1238" xr:uid="{00000000-0005-0000-0000-00006F040000}"/>
    <cellStyle name="SAPBEXaggData 2 2 2" xfId="3659" xr:uid="{0E39E8E0-FBE8-47E1-B529-7031BA0E5CD5}"/>
    <cellStyle name="SAPBEXaggData 2 2 3" xfId="2574" xr:uid="{C4DA38E8-123E-46FC-995E-B2E94F94591C}"/>
    <cellStyle name="SAPBEXaggData 2 3" xfId="2564" xr:uid="{3CA70147-75E3-41A7-A31D-18B228AF8013}"/>
    <cellStyle name="SAPBEXaggData 3" xfId="1239" xr:uid="{00000000-0005-0000-0000-000070040000}"/>
    <cellStyle name="SAPBEXaggData 3 2" xfId="1240" xr:uid="{00000000-0005-0000-0000-000071040000}"/>
    <cellStyle name="SAPBEXaggData 3 2 2" xfId="4077" xr:uid="{DD4AF5CB-36EC-4C4B-9A1A-A2FEBB6A3C17}"/>
    <cellStyle name="SAPBEXaggData 3 2 2 2" xfId="4268" xr:uid="{C8328043-CEBB-4E80-829A-51789CB8A3B8}"/>
    <cellStyle name="SAPBEXaggData 3 2 3" xfId="2576" xr:uid="{086F4A60-AE85-42E3-82D8-D8AE17BE5DF1}"/>
    <cellStyle name="SAPBEXaggData 3 3" xfId="4076" xr:uid="{4FC1420E-1BBD-4D84-97FC-BA10931D2C66}"/>
    <cellStyle name="SAPBEXaggData 3 3 2" xfId="4267" xr:uid="{56568A7D-C6E8-406C-9096-F4BAB3684A47}"/>
    <cellStyle name="SAPBEXaggData 3 4" xfId="2575" xr:uid="{94774F02-270C-4944-837F-F0B09D32889A}"/>
    <cellStyle name="SAPBEXaggData 4" xfId="1241" xr:uid="{00000000-0005-0000-0000-000072040000}"/>
    <cellStyle name="SAPBEXaggData 4 2" xfId="1242" xr:uid="{00000000-0005-0000-0000-000073040000}"/>
    <cellStyle name="SAPBEXaggData 4 2 2" xfId="2578" xr:uid="{04FB8AB2-3DBE-45E5-83BA-7F5C39BF0B16}"/>
    <cellStyle name="SAPBEXaggData 4 3" xfId="2577" xr:uid="{77EA6B15-D43D-4B1C-882B-2DFE1C1433BF}"/>
    <cellStyle name="SAPBEXaggData 5" xfId="1243" xr:uid="{00000000-0005-0000-0000-000074040000}"/>
    <cellStyle name="SAPBEXaggData 5 2" xfId="1244" xr:uid="{00000000-0005-0000-0000-000075040000}"/>
    <cellStyle name="SAPBEXaggData 5 2 2" xfId="2580" xr:uid="{1029E5C7-D2D9-4FDB-99EA-64B2C809AC2E}"/>
    <cellStyle name="SAPBEXaggData 5 3" xfId="4078" xr:uid="{B8674AD2-AD32-4660-9AE8-36FCC01F2497}"/>
    <cellStyle name="SAPBEXaggData 5 3 2" xfId="4269" xr:uid="{DEB36270-1187-42E7-AADD-6623BD2942F6}"/>
    <cellStyle name="SAPBEXaggData 5 4" xfId="2579" xr:uid="{11221F12-B0F7-4E88-B9E1-355D48E35349}"/>
    <cellStyle name="SAPBEXaggData 6" xfId="1245" xr:uid="{00000000-0005-0000-0000-000076040000}"/>
    <cellStyle name="SAPBEXaggData 6 2" xfId="1246" xr:uid="{00000000-0005-0000-0000-000077040000}"/>
    <cellStyle name="SAPBEXaggData 6 2 2" xfId="2582" xr:uid="{0B819007-8750-4674-8D22-E355F9B34E08}"/>
    <cellStyle name="SAPBEXaggData 6 3" xfId="4079" xr:uid="{A0D88C5F-90F0-4E60-819E-F7F8B852F820}"/>
    <cellStyle name="SAPBEXaggData 6 4" xfId="2581" xr:uid="{DFD74004-CC57-415D-901A-78B89EB9CE06}"/>
    <cellStyle name="SAPBEXaggData 7" xfId="1247" xr:uid="{00000000-0005-0000-0000-000078040000}"/>
    <cellStyle name="SAPBEXaggData 7 2" xfId="1248" xr:uid="{00000000-0005-0000-0000-000079040000}"/>
    <cellStyle name="SAPBEXaggData 7 2 2" xfId="2584" xr:uid="{2F943390-3523-436B-95B7-8EBF660E5DBC}"/>
    <cellStyle name="SAPBEXaggData 7 3" xfId="4080" xr:uid="{A374AC8B-6E4E-4AB8-B375-4250A36362D3}"/>
    <cellStyle name="SAPBEXaggData 7 3 2" xfId="4270" xr:uid="{B1E048AA-C0F3-4A7F-9164-AAB9ECBF0593}"/>
    <cellStyle name="SAPBEXaggData 7 4" xfId="2583" xr:uid="{C1616498-0F3D-4A9F-A67B-983A9498077E}"/>
    <cellStyle name="SAPBEXaggData 8" xfId="1249" xr:uid="{00000000-0005-0000-0000-00007A040000}"/>
    <cellStyle name="SAPBEXaggData 8 2" xfId="4081" xr:uid="{AD6C402E-ED02-4204-AC38-3171E7D52F62}"/>
    <cellStyle name="SAPBEXaggData 8 2 2" xfId="4271" xr:uid="{2162B024-E7B9-4272-A191-D99A09576C4C}"/>
    <cellStyle name="SAPBEXaggData 8 3" xfId="2585" xr:uid="{883D3E86-749E-4247-A61C-B90CA4440AC9}"/>
    <cellStyle name="SAPBEXaggData 9" xfId="1250" xr:uid="{00000000-0005-0000-0000-00007B040000}"/>
    <cellStyle name="SAPBEXaggData 9 2" xfId="4082" xr:uid="{B6EF726D-4DD3-45BB-8130-58E47FB14324}"/>
    <cellStyle name="SAPBEXaggData 9 2 2" xfId="4272" xr:uid="{7B6E8CC9-3CFA-40AD-B164-D41D38FCFD41}"/>
    <cellStyle name="SAPBEXaggData 9 3" xfId="2586" xr:uid="{E54C3E68-527E-40AA-BADE-52FA6DE657A7}"/>
    <cellStyle name="SAPBEXaggData_(chuck) OpEx On-going GRC Forecast Sum 4-20-10" xfId="1251" xr:uid="{00000000-0005-0000-0000-00007C040000}"/>
    <cellStyle name="SAPBEXaggDataEmph" xfId="100" xr:uid="{00000000-0005-0000-0000-00007D040000}"/>
    <cellStyle name="SAPBEXaggDataEmph 10" xfId="1252" xr:uid="{00000000-0005-0000-0000-00007E040000}"/>
    <cellStyle name="SAPBEXaggDataEmph 10 2" xfId="2587" xr:uid="{D82C8545-C1E8-49E2-A71A-247595B29C32}"/>
    <cellStyle name="SAPBEXaggDataEmph 11" xfId="1253" xr:uid="{00000000-0005-0000-0000-00007F040000}"/>
    <cellStyle name="SAPBEXaggDataEmph 11 2" xfId="2588" xr:uid="{8120F4EF-3A2B-44DC-8D50-60D940C890DA}"/>
    <cellStyle name="SAPBEXaggDataEmph 12" xfId="1254" xr:uid="{00000000-0005-0000-0000-000080040000}"/>
    <cellStyle name="SAPBEXaggDataEmph 12 2" xfId="2589" xr:uid="{C0D2C8EC-1EF5-4D01-ABF0-45BB7563C7E2}"/>
    <cellStyle name="SAPBEXaggDataEmph 13" xfId="1255" xr:uid="{00000000-0005-0000-0000-000081040000}"/>
    <cellStyle name="SAPBEXaggDataEmph 13 2" xfId="2590" xr:uid="{F754B6AC-EAA9-4E62-B31E-55F4B201358C}"/>
    <cellStyle name="SAPBEXaggDataEmph 14" xfId="1256" xr:uid="{00000000-0005-0000-0000-000082040000}"/>
    <cellStyle name="SAPBEXaggDataEmph 14 2" xfId="2591" xr:uid="{8366A362-A00D-47AF-8B5F-98B969EC271D}"/>
    <cellStyle name="SAPBEXaggDataEmph 15" xfId="1257" xr:uid="{00000000-0005-0000-0000-000083040000}"/>
    <cellStyle name="SAPBEXaggDataEmph 15 2" xfId="2592" xr:uid="{4BE1DA70-1CF6-415C-AAF5-105449AE894C}"/>
    <cellStyle name="SAPBEXaggDataEmph 16" xfId="1258" xr:uid="{00000000-0005-0000-0000-000084040000}"/>
    <cellStyle name="SAPBEXaggDataEmph 16 2" xfId="2593" xr:uid="{76421AD9-94FF-463F-9E2B-7CDAFD0B75CB}"/>
    <cellStyle name="SAPBEXaggDataEmph 17" xfId="1259" xr:uid="{00000000-0005-0000-0000-000085040000}"/>
    <cellStyle name="SAPBEXaggDataEmph 17 2" xfId="2594" xr:uid="{8F145F88-2F59-4F1D-9F70-318BC9EFC10B}"/>
    <cellStyle name="SAPBEXaggDataEmph 18" xfId="2426" xr:uid="{72DF676A-5023-4C14-AE92-F4050B4352D5}"/>
    <cellStyle name="SAPBEXaggDataEmph 2" xfId="101" xr:uid="{00000000-0005-0000-0000-000086040000}"/>
    <cellStyle name="SAPBEXaggDataEmph 2 2" xfId="1260" xr:uid="{00000000-0005-0000-0000-000087040000}"/>
    <cellStyle name="SAPBEXaggDataEmph 2 2 2" xfId="2595" xr:uid="{B570C9D3-9A68-4981-80B5-0CBF041A488E}"/>
    <cellStyle name="SAPBEXaggDataEmph 2 3" xfId="3660" xr:uid="{E95F4086-63A3-4D3C-ADF3-4961108F7835}"/>
    <cellStyle name="SAPBEXaggDataEmph 2 4" xfId="2560" xr:uid="{3FA45510-0ACA-44FD-9396-01B53DA56402}"/>
    <cellStyle name="SAPBEXaggDataEmph 3" xfId="1261" xr:uid="{00000000-0005-0000-0000-000088040000}"/>
    <cellStyle name="SAPBEXaggDataEmph 3 2" xfId="1262" xr:uid="{00000000-0005-0000-0000-000089040000}"/>
    <cellStyle name="SAPBEXaggDataEmph 3 2 2" xfId="2597" xr:uid="{45599825-3A71-4126-9ECF-CFD1DB0F3C45}"/>
    <cellStyle name="SAPBEXaggDataEmph 3 3" xfId="3661" xr:uid="{9879854F-8706-43D2-B15B-54E8F2C103DD}"/>
    <cellStyle name="SAPBEXaggDataEmph 3 3 2" xfId="4254" xr:uid="{DA9EA132-3099-40AC-8E20-31C2F8DC6DC6}"/>
    <cellStyle name="SAPBEXaggDataEmph 3 4" xfId="2596" xr:uid="{13D936D6-BD01-4FB1-9085-BC2E56F7A4CC}"/>
    <cellStyle name="SAPBEXaggDataEmph 4" xfId="1263" xr:uid="{00000000-0005-0000-0000-00008A040000}"/>
    <cellStyle name="SAPBEXaggDataEmph 4 2" xfId="1264" xr:uid="{00000000-0005-0000-0000-00008B040000}"/>
    <cellStyle name="SAPBEXaggDataEmph 4 2 2" xfId="2599" xr:uid="{ADE8177F-781D-49AF-A010-51385629679C}"/>
    <cellStyle name="SAPBEXaggDataEmph 4 3" xfId="2598" xr:uid="{C5449AEB-9B9B-4DAC-B3F3-C891363762B3}"/>
    <cellStyle name="SAPBEXaggDataEmph 5" xfId="1265" xr:uid="{00000000-0005-0000-0000-00008C040000}"/>
    <cellStyle name="SAPBEXaggDataEmph 5 2" xfId="1266" xr:uid="{00000000-0005-0000-0000-00008D040000}"/>
    <cellStyle name="SAPBEXaggDataEmph 5 2 2" xfId="2601" xr:uid="{0CB47DD0-F140-4F0B-9CE6-363CA5BEFBB2}"/>
    <cellStyle name="SAPBEXaggDataEmph 5 3" xfId="2600" xr:uid="{7188EE6A-6B0E-49C2-A149-45E02175F5EA}"/>
    <cellStyle name="SAPBEXaggDataEmph 6" xfId="1267" xr:uid="{00000000-0005-0000-0000-00008E040000}"/>
    <cellStyle name="SAPBEXaggDataEmph 6 2" xfId="1268" xr:uid="{00000000-0005-0000-0000-00008F040000}"/>
    <cellStyle name="SAPBEXaggDataEmph 6 2 2" xfId="2603" xr:uid="{249DB5D5-A1F8-40E2-84A1-DF9BEABF845B}"/>
    <cellStyle name="SAPBEXaggDataEmph 6 3" xfId="2602" xr:uid="{A914F11E-1903-43F0-81B0-D1C74900C165}"/>
    <cellStyle name="SAPBEXaggDataEmph 7" xfId="1269" xr:uid="{00000000-0005-0000-0000-000090040000}"/>
    <cellStyle name="SAPBEXaggDataEmph 7 2" xfId="1270" xr:uid="{00000000-0005-0000-0000-000091040000}"/>
    <cellStyle name="SAPBEXaggDataEmph 7 2 2" xfId="2605" xr:uid="{CE0B5E8B-A81E-453C-8D7F-902FF83D8F49}"/>
    <cellStyle name="SAPBEXaggDataEmph 7 3" xfId="2604" xr:uid="{C43EB6B3-5FD5-445F-9638-8B4FC7FFCD26}"/>
    <cellStyle name="SAPBEXaggDataEmph 8" xfId="1271" xr:uid="{00000000-0005-0000-0000-000092040000}"/>
    <cellStyle name="SAPBEXaggDataEmph 8 2" xfId="2606" xr:uid="{18B6596F-FE5B-45D0-A740-7398B5430875}"/>
    <cellStyle name="SAPBEXaggDataEmph 9" xfId="1272" xr:uid="{00000000-0005-0000-0000-000093040000}"/>
    <cellStyle name="SAPBEXaggDataEmph 9 2" xfId="2607" xr:uid="{817F65EF-17C5-472C-A200-CA29AF18ADDD}"/>
    <cellStyle name="SAPBEXaggDataEmph_Mesquite Solar 277 MW v1" xfId="1273" xr:uid="{00000000-0005-0000-0000-000094040000}"/>
    <cellStyle name="SAPBEXaggItem" xfId="102" xr:uid="{00000000-0005-0000-0000-000095040000}"/>
    <cellStyle name="SAPBEXaggItem 10" xfId="1274" xr:uid="{00000000-0005-0000-0000-000096040000}"/>
    <cellStyle name="SAPBEXaggItem 10 2" xfId="2608" xr:uid="{B0FA4DF4-2342-47DF-9060-C56A705D4099}"/>
    <cellStyle name="SAPBEXaggItem 11" xfId="1275" xr:uid="{00000000-0005-0000-0000-000097040000}"/>
    <cellStyle name="SAPBEXaggItem 11 2" xfId="2609" xr:uid="{6E059D81-0CFE-40A8-AE94-387EC7E6088F}"/>
    <cellStyle name="SAPBEXaggItem 12" xfId="1276" xr:uid="{00000000-0005-0000-0000-000098040000}"/>
    <cellStyle name="SAPBEXaggItem 12 2" xfId="2610" xr:uid="{48F70BC1-F454-493A-A7F9-9CAC09AF4962}"/>
    <cellStyle name="SAPBEXaggItem 13" xfId="1277" xr:uid="{00000000-0005-0000-0000-000099040000}"/>
    <cellStyle name="SAPBEXaggItem 13 2" xfId="2611" xr:uid="{2F7127DE-6E49-4448-97A5-D6833B55D884}"/>
    <cellStyle name="SAPBEXaggItem 14" xfId="1278" xr:uid="{00000000-0005-0000-0000-00009A040000}"/>
    <cellStyle name="SAPBEXaggItem 14 2" xfId="2612" xr:uid="{FB9E3849-2F0C-4374-9652-D76C686F6AE1}"/>
    <cellStyle name="SAPBEXaggItem 15" xfId="1279" xr:uid="{00000000-0005-0000-0000-00009B040000}"/>
    <cellStyle name="SAPBEXaggItem 15 2" xfId="2613" xr:uid="{7DB7824F-50E5-4FF8-B0E6-4E99E0EFB2AA}"/>
    <cellStyle name="SAPBEXaggItem 16" xfId="1280" xr:uid="{00000000-0005-0000-0000-00009C040000}"/>
    <cellStyle name="SAPBEXaggItem 16 2" xfId="2614" xr:uid="{467A0EA8-9CDA-49B2-B93C-D7FE8766BB70}"/>
    <cellStyle name="SAPBEXaggItem 17" xfId="3646" xr:uid="{D3372BAF-14E3-4061-9199-3EED19D9BF5D}"/>
    <cellStyle name="SAPBEXaggItem 18" xfId="2428" xr:uid="{92A67D12-C0FC-45CC-AC29-009B86D0D5C9}"/>
    <cellStyle name="SAPBEXaggItem 2" xfId="103" xr:uid="{00000000-0005-0000-0000-00009D040000}"/>
    <cellStyle name="SAPBEXaggItem 2 2" xfId="1281" xr:uid="{00000000-0005-0000-0000-00009E040000}"/>
    <cellStyle name="SAPBEXaggItem 2 2 2" xfId="3662" xr:uid="{CCD0451A-4445-40F8-94EA-5F239F5B2350}"/>
    <cellStyle name="SAPBEXaggItem 2 2 3" xfId="2615" xr:uid="{8C3A4D5E-4E65-4034-B467-D9F7E3C18F66}"/>
    <cellStyle name="SAPBEXaggItem 2 3" xfId="2559" xr:uid="{AAF5523A-6470-49C9-A2BC-88CCBC5AE7A4}"/>
    <cellStyle name="SAPBEXaggItem 3" xfId="1282" xr:uid="{00000000-0005-0000-0000-00009F040000}"/>
    <cellStyle name="SAPBEXaggItem 3 2" xfId="1283" xr:uid="{00000000-0005-0000-0000-0000A0040000}"/>
    <cellStyle name="SAPBEXaggItem 3 2 2" xfId="4084" xr:uid="{0E8C4EE8-7CFF-48AC-AF55-D05FD1BB9AD2}"/>
    <cellStyle name="SAPBEXaggItem 3 2 3" xfId="2617" xr:uid="{E1FCE6C2-5B4D-4635-8391-A7C949EE5A85}"/>
    <cellStyle name="SAPBEXaggItem 3 3" xfId="4083" xr:uid="{5D64F760-D94F-4B96-9DB3-02A674C17DDA}"/>
    <cellStyle name="SAPBEXaggItem 3 4" xfId="2616" xr:uid="{691098DA-91D5-4E19-96F1-D7F58D5D8171}"/>
    <cellStyle name="SAPBEXaggItem 4" xfId="1284" xr:uid="{00000000-0005-0000-0000-0000A1040000}"/>
    <cellStyle name="SAPBEXaggItem 4 2" xfId="1285" xr:uid="{00000000-0005-0000-0000-0000A2040000}"/>
    <cellStyle name="SAPBEXaggItem 4 2 2" xfId="2619" xr:uid="{3DFEA02A-FBC9-4ACA-AF70-44E8BD78896C}"/>
    <cellStyle name="SAPBEXaggItem 4 3" xfId="2618" xr:uid="{FA74DE12-EBF4-4479-9E64-D62CCA081F74}"/>
    <cellStyle name="SAPBEXaggItem 5" xfId="1286" xr:uid="{00000000-0005-0000-0000-0000A3040000}"/>
    <cellStyle name="SAPBEXaggItem 5 2" xfId="1287" xr:uid="{00000000-0005-0000-0000-0000A4040000}"/>
    <cellStyle name="SAPBEXaggItem 5 2 2" xfId="2621" xr:uid="{EC0877B9-1EAB-41FF-BEA5-D840CA5AC56B}"/>
    <cellStyle name="SAPBEXaggItem 5 3" xfId="4085" xr:uid="{73B470AF-1CFE-44D4-B503-2FBAFA260BFB}"/>
    <cellStyle name="SAPBEXaggItem 5 3 2" xfId="4273" xr:uid="{659D6801-CDD4-4DFF-80EA-8A6D430BA88D}"/>
    <cellStyle name="SAPBEXaggItem 5 4" xfId="2620" xr:uid="{93580F49-2C34-4F33-95AF-376BB1A5D013}"/>
    <cellStyle name="SAPBEXaggItem 6" xfId="1288" xr:uid="{00000000-0005-0000-0000-0000A5040000}"/>
    <cellStyle name="SAPBEXaggItem 6 2" xfId="1289" xr:uid="{00000000-0005-0000-0000-0000A6040000}"/>
    <cellStyle name="SAPBEXaggItem 6 2 2" xfId="2623" xr:uid="{9CC965B6-EAC1-4383-81D8-B8ED3A0BA2C6}"/>
    <cellStyle name="SAPBEXaggItem 6 3" xfId="4086" xr:uid="{E05F7926-D35E-44CC-B07B-305D67DDD141}"/>
    <cellStyle name="SAPBEXaggItem 6 4" xfId="2622" xr:uid="{2D00D6AC-867C-4CA9-9D41-8742C282A2EF}"/>
    <cellStyle name="SAPBEXaggItem 7" xfId="1290" xr:uid="{00000000-0005-0000-0000-0000A7040000}"/>
    <cellStyle name="SAPBEXaggItem 7 2" xfId="1291" xr:uid="{00000000-0005-0000-0000-0000A8040000}"/>
    <cellStyle name="SAPBEXaggItem 7 2 2" xfId="2625" xr:uid="{1C2AFED2-A79F-4F95-9AB4-2A73D2DD5AEB}"/>
    <cellStyle name="SAPBEXaggItem 7 3" xfId="4087" xr:uid="{52FCBE40-DFB5-4347-A20C-DBB8AE897534}"/>
    <cellStyle name="SAPBEXaggItem 7 3 2" xfId="4274" xr:uid="{E2B99B95-A2C9-4E02-BD88-2E403484B1F9}"/>
    <cellStyle name="SAPBEXaggItem 7 4" xfId="2624" xr:uid="{5299B139-D847-4951-9589-0680AC043F32}"/>
    <cellStyle name="SAPBEXaggItem 8" xfId="1292" xr:uid="{00000000-0005-0000-0000-0000A9040000}"/>
    <cellStyle name="SAPBEXaggItem 8 2" xfId="4088" xr:uid="{A16DE10C-BCD2-4208-BF53-851214DAECFF}"/>
    <cellStyle name="SAPBEXaggItem 8 2 2" xfId="4275" xr:uid="{3F80F300-B8A4-4C11-9F1A-5A91778B3DA2}"/>
    <cellStyle name="SAPBEXaggItem 8 3" xfId="2626" xr:uid="{553C3635-4A3B-4704-BBFA-12AB88F732E7}"/>
    <cellStyle name="SAPBEXaggItem 9" xfId="1293" xr:uid="{00000000-0005-0000-0000-0000AA040000}"/>
    <cellStyle name="SAPBEXaggItem 9 2" xfId="4089" xr:uid="{EBAE787D-EB80-45ED-90E3-46756E464019}"/>
    <cellStyle name="SAPBEXaggItem 9 2 2" xfId="4276" xr:uid="{D661FF3F-1160-4289-B754-E3A5DE63057B}"/>
    <cellStyle name="SAPBEXaggItem 9 3" xfId="2627" xr:uid="{9A1C7706-AB6A-4969-AD5A-FA861C76F16D}"/>
    <cellStyle name="SAPBEXaggItem_(chuck) OpEx On-going GRC Forecast Sum 4-20-10" xfId="1294" xr:uid="{00000000-0005-0000-0000-0000AB040000}"/>
    <cellStyle name="SAPBEXaggItemX" xfId="104" xr:uid="{00000000-0005-0000-0000-0000AC040000}"/>
    <cellStyle name="SAPBEXaggItemX 10" xfId="1295" xr:uid="{00000000-0005-0000-0000-0000AD040000}"/>
    <cellStyle name="SAPBEXaggItemX 10 2" xfId="2628" xr:uid="{9E918275-8540-4B5F-8659-435854609D6A}"/>
    <cellStyle name="SAPBEXaggItemX 11" xfId="1296" xr:uid="{00000000-0005-0000-0000-0000AE040000}"/>
    <cellStyle name="SAPBEXaggItemX 11 2" xfId="2629" xr:uid="{AEE2180C-C120-4297-8974-096B7910AC15}"/>
    <cellStyle name="SAPBEXaggItemX 12" xfId="1297" xr:uid="{00000000-0005-0000-0000-0000AF040000}"/>
    <cellStyle name="SAPBEXaggItemX 12 2" xfId="2630" xr:uid="{D0F0F091-C9FA-44F8-AAF5-AFF9D1598A68}"/>
    <cellStyle name="SAPBEXaggItemX 13" xfId="1298" xr:uid="{00000000-0005-0000-0000-0000B0040000}"/>
    <cellStyle name="SAPBEXaggItemX 13 2" xfId="2631" xr:uid="{12E884E2-E64F-4B54-BB88-DF2229EEC14C}"/>
    <cellStyle name="SAPBEXaggItemX 14" xfId="1299" xr:uid="{00000000-0005-0000-0000-0000B1040000}"/>
    <cellStyle name="SAPBEXaggItemX 14 2" xfId="2632" xr:uid="{520C31AC-2825-407F-9455-D1941077729D}"/>
    <cellStyle name="SAPBEXaggItemX 15" xfId="1300" xr:uid="{00000000-0005-0000-0000-0000B2040000}"/>
    <cellStyle name="SAPBEXaggItemX 15 2" xfId="2633" xr:uid="{494A04B9-A17D-4895-84A9-53A7FE6102A4}"/>
    <cellStyle name="SAPBEXaggItemX 16" xfId="1301" xr:uid="{00000000-0005-0000-0000-0000B3040000}"/>
    <cellStyle name="SAPBEXaggItemX 16 2" xfId="2634" xr:uid="{88438EA8-F7C2-4F02-BE3E-2999E00DDD6B}"/>
    <cellStyle name="SAPBEXaggItemX 17" xfId="2429" xr:uid="{BE65CD2E-E644-4DA7-BFBB-578BF41458C8}"/>
    <cellStyle name="SAPBEXaggItemX 2" xfId="105" xr:uid="{00000000-0005-0000-0000-0000B4040000}"/>
    <cellStyle name="SAPBEXaggItemX 2 2" xfId="1302" xr:uid="{00000000-0005-0000-0000-0000B5040000}"/>
    <cellStyle name="SAPBEXaggItemX 2 2 2" xfId="4090" xr:uid="{2E85435F-DE33-47A0-B281-0BF1BB948F19}"/>
    <cellStyle name="SAPBEXaggItemX 2 2 3" xfId="2635" xr:uid="{AE8B9890-A566-4D27-BE47-657D06604FBA}"/>
    <cellStyle name="SAPBEXaggItemX 2 3" xfId="3663" xr:uid="{62F69CC5-5B7E-4A16-A782-02ABD988E000}"/>
    <cellStyle name="SAPBEXaggItemX 2 4" xfId="2430" xr:uid="{87E862AA-929F-4667-A6AD-54E6A45425DC}"/>
    <cellStyle name="SAPBEXaggItemX 3" xfId="1303" xr:uid="{00000000-0005-0000-0000-0000B6040000}"/>
    <cellStyle name="SAPBEXaggItemX 3 2" xfId="1304" xr:uid="{00000000-0005-0000-0000-0000B7040000}"/>
    <cellStyle name="SAPBEXaggItemX 3 2 2" xfId="2637" xr:uid="{FD02C2B7-8877-4E15-ACD4-A66150037FA0}"/>
    <cellStyle name="SAPBEXaggItemX 3 3" xfId="3664" xr:uid="{9E28C74E-296F-49EF-A516-F10A2938481F}"/>
    <cellStyle name="SAPBEXaggItemX 3 4" xfId="2636" xr:uid="{CBE9323D-AB5E-486A-8E57-97C6E112DD77}"/>
    <cellStyle name="SAPBEXaggItemX 4" xfId="1305" xr:uid="{00000000-0005-0000-0000-0000B8040000}"/>
    <cellStyle name="SAPBEXaggItemX 4 2" xfId="1306" xr:uid="{00000000-0005-0000-0000-0000B9040000}"/>
    <cellStyle name="SAPBEXaggItemX 4 2 2" xfId="2639" xr:uid="{5A2F51DC-B24C-4AE5-A213-C67DF301CAFB}"/>
    <cellStyle name="SAPBEXaggItemX 4 3" xfId="4091" xr:uid="{E40E25F7-560E-4126-B354-5B692B96D7A5}"/>
    <cellStyle name="SAPBEXaggItemX 4 4" xfId="2638" xr:uid="{1734F2EE-54C1-45BF-B5E4-534F928E70F7}"/>
    <cellStyle name="SAPBEXaggItemX 5" xfId="1307" xr:uid="{00000000-0005-0000-0000-0000BA040000}"/>
    <cellStyle name="SAPBEXaggItemX 5 2" xfId="1308" xr:uid="{00000000-0005-0000-0000-0000BB040000}"/>
    <cellStyle name="SAPBEXaggItemX 5 2 2" xfId="2641" xr:uid="{BB0477CE-D016-4D7B-A7AF-9512F433D0FC}"/>
    <cellStyle name="SAPBEXaggItemX 5 3" xfId="2640" xr:uid="{957EB21B-F7A3-4FDF-8919-ED506739C986}"/>
    <cellStyle name="SAPBEXaggItemX 6" xfId="1309" xr:uid="{00000000-0005-0000-0000-0000BC040000}"/>
    <cellStyle name="SAPBEXaggItemX 6 2" xfId="1310" xr:uid="{00000000-0005-0000-0000-0000BD040000}"/>
    <cellStyle name="SAPBEXaggItemX 6 2 2" xfId="2643" xr:uid="{16E31BC7-9F00-4C3D-BBF7-031C0E293F78}"/>
    <cellStyle name="SAPBEXaggItemX 6 3" xfId="2642" xr:uid="{42D0EBEF-492C-46BE-A10B-F8A5091B6C22}"/>
    <cellStyle name="SAPBEXaggItemX 7" xfId="1311" xr:uid="{00000000-0005-0000-0000-0000BE040000}"/>
    <cellStyle name="SAPBEXaggItemX 7 2" xfId="1312" xr:uid="{00000000-0005-0000-0000-0000BF040000}"/>
    <cellStyle name="SAPBEXaggItemX 7 2 2" xfId="2645" xr:uid="{C1BD830C-7385-419E-A583-4497B248674A}"/>
    <cellStyle name="SAPBEXaggItemX 7 3" xfId="2644" xr:uid="{B0B6B060-7CEC-4EA9-A1C5-93B77E3A81A0}"/>
    <cellStyle name="SAPBEXaggItemX 8" xfId="1313" xr:uid="{00000000-0005-0000-0000-0000C0040000}"/>
    <cellStyle name="SAPBEXaggItemX 8 2" xfId="2646" xr:uid="{302F5AD7-59BD-4533-81B0-98E2381E368E}"/>
    <cellStyle name="SAPBEXaggItemX 9" xfId="1314" xr:uid="{00000000-0005-0000-0000-0000C1040000}"/>
    <cellStyle name="SAPBEXaggItemX 9 2" xfId="2647" xr:uid="{C0B6E2DC-DD33-4049-ADC1-7784C2A9F448}"/>
    <cellStyle name="SAPBEXaggItemX_2009 Fleet segmentation" xfId="4092" xr:uid="{553CE268-DAB5-423C-82A8-48ADB0AB83E9}"/>
    <cellStyle name="SAPBEXchaText" xfId="106" xr:uid="{00000000-0005-0000-0000-0000C3040000}"/>
    <cellStyle name="SAPBEXchaText 10" xfId="2431" xr:uid="{B95938F4-F33D-4005-A356-9BDAA51A7BFB}"/>
    <cellStyle name="SAPBEXchaText 2" xfId="107" xr:uid="{00000000-0005-0000-0000-0000C4040000}"/>
    <cellStyle name="SAPBEXchaText 2 2" xfId="108" xr:uid="{00000000-0005-0000-0000-0000C5040000}"/>
    <cellStyle name="SAPBEXchaText 2 2 2" xfId="3666" xr:uid="{62FA911C-20A5-4C7E-91EF-EEF38A543D89}"/>
    <cellStyle name="SAPBEXchaText 2 2 3" xfId="2433" xr:uid="{787A6255-728E-4DA2-98B2-9BF6F120A2B5}"/>
    <cellStyle name="SAPBEXchaText 2 3" xfId="3665" xr:uid="{B71792B0-5C31-4FEE-B0D7-A22F17C7E7B4}"/>
    <cellStyle name="SAPBEXchaText 2 3 2" xfId="4255" xr:uid="{3070C5F7-A714-4E63-9F3F-687E3B55AA6B}"/>
    <cellStyle name="SAPBEXchaText 2 4" xfId="2432" xr:uid="{CE501DC7-13EE-446D-8DF0-138FB335D701}"/>
    <cellStyle name="SAPBEXchaText 3" xfId="109" xr:uid="{00000000-0005-0000-0000-0000C6040000}"/>
    <cellStyle name="SAPBEXchaText 3 2" xfId="4093" xr:uid="{7F6D25AC-40C2-4056-B2F6-C79093C2A737}"/>
    <cellStyle name="SAPBEXchaText 3 3" xfId="2544" xr:uid="{2DF06086-1995-4560-8324-7EDA23685A79}"/>
    <cellStyle name="SAPBEXchaText 4" xfId="110" xr:uid="{00000000-0005-0000-0000-0000C7040000}"/>
    <cellStyle name="SAPBEXchaText 4 2" xfId="4094" xr:uid="{A2B8F37B-DD20-4C04-A5B0-7961E1FA9B98}"/>
    <cellStyle name="SAPBEXchaText 4 2 2" xfId="4277" xr:uid="{C72FE3D5-8373-4EB4-BBAF-B59E70EB0E07}"/>
    <cellStyle name="SAPBEXchaText 4 3" xfId="2435" xr:uid="{013D78BD-6762-426A-97EF-8CF0DDE03F72}"/>
    <cellStyle name="SAPBEXchaText 5" xfId="111" xr:uid="{00000000-0005-0000-0000-0000C8040000}"/>
    <cellStyle name="SAPBEXchaText 5 2" xfId="4095" xr:uid="{64055FF4-4E6F-435D-A10C-EAC5539BBFCF}"/>
    <cellStyle name="SAPBEXchaText 5 3" xfId="2436" xr:uid="{EA3487B1-17DB-431C-B9B0-F72D8811E70B}"/>
    <cellStyle name="SAPBEXchaText 6" xfId="4096" xr:uid="{D0B2607E-705F-4F76-A78C-16D7B99AFBFE}"/>
    <cellStyle name="SAPBEXchaText 6 2" xfId="4278" xr:uid="{AA3DE2D2-9AE4-4F4B-910F-38A1184E01ED}"/>
    <cellStyle name="SAPBEXchaText 7" xfId="4097" xr:uid="{3A7BAA5F-8BAE-435B-9119-D7D48E1FEEF6}"/>
    <cellStyle name="SAPBEXchaText 7 2" xfId="4279" xr:uid="{B0E63275-1BE3-46FC-BFA5-01D3379A5668}"/>
    <cellStyle name="SAPBEXchaText 8" xfId="4098" xr:uid="{E877E3D8-E398-4465-86F0-C942EA65A55B}"/>
    <cellStyle name="SAPBEXchaText 8 2" xfId="4280" xr:uid="{D879EC29-4334-48A7-9BC2-2E33B4FAE07F}"/>
    <cellStyle name="SAPBEXchaText 9" xfId="3647" xr:uid="{325E4CC7-B254-457E-A50C-8BC64595FBEE}"/>
    <cellStyle name="SAPBEXchaText_(chuck) OpEx On-going GRC Forecast Sum 4-20-10" xfId="1315" xr:uid="{00000000-0005-0000-0000-0000C9040000}"/>
    <cellStyle name="SAPBEXexcBad" xfId="2414" xr:uid="{00000000-0005-0000-0000-0000CA040000}"/>
    <cellStyle name="SAPBEXexcBad7" xfId="112" xr:uid="{00000000-0005-0000-0000-0000CB040000}"/>
    <cellStyle name="SAPBEXexcBad7 10" xfId="1316" xr:uid="{00000000-0005-0000-0000-0000CC040000}"/>
    <cellStyle name="SAPBEXexcBad7 10 2" xfId="2648" xr:uid="{DDC2CEA1-DB82-40B0-82D7-2F036EFFEC54}"/>
    <cellStyle name="SAPBEXexcBad7 11" xfId="1317" xr:uid="{00000000-0005-0000-0000-0000CD040000}"/>
    <cellStyle name="SAPBEXexcBad7 11 2" xfId="2649" xr:uid="{0489E513-FDBC-4B78-BE47-EAACBFFB16ED}"/>
    <cellStyle name="SAPBEXexcBad7 12" xfId="1318" xr:uid="{00000000-0005-0000-0000-0000CE040000}"/>
    <cellStyle name="SAPBEXexcBad7 12 2" xfId="2650" xr:uid="{A415898F-5C46-41E3-B900-EBA5AAA5C9B0}"/>
    <cellStyle name="SAPBEXexcBad7 13" xfId="1319" xr:uid="{00000000-0005-0000-0000-0000CF040000}"/>
    <cellStyle name="SAPBEXexcBad7 13 2" xfId="2651" xr:uid="{C83A072E-BD06-4676-A33A-866EEC294CF6}"/>
    <cellStyle name="SAPBEXexcBad7 14" xfId="1320" xr:uid="{00000000-0005-0000-0000-0000D0040000}"/>
    <cellStyle name="SAPBEXexcBad7 14 2" xfId="2652" xr:uid="{2942E5D2-03B4-4BE6-AE7A-33DB66A5BFEC}"/>
    <cellStyle name="SAPBEXexcBad7 15" xfId="1321" xr:uid="{00000000-0005-0000-0000-0000D1040000}"/>
    <cellStyle name="SAPBEXexcBad7 15 2" xfId="2653" xr:uid="{9B3F7AD5-09F0-40BF-A3E7-F05B5640DE1A}"/>
    <cellStyle name="SAPBEXexcBad7 16" xfId="1322" xr:uid="{00000000-0005-0000-0000-0000D2040000}"/>
    <cellStyle name="SAPBEXexcBad7 16 2" xfId="2654" xr:uid="{76BF258C-DE4C-4AB9-9993-FD11FC467531}"/>
    <cellStyle name="SAPBEXexcBad7 17" xfId="1323" xr:uid="{00000000-0005-0000-0000-0000D3040000}"/>
    <cellStyle name="SAPBEXexcBad7 17 2" xfId="2655" xr:uid="{60E6A552-6924-4A06-BA06-190A2F4EA492}"/>
    <cellStyle name="SAPBEXexcBad7 18" xfId="2437" xr:uid="{ACC775D6-535A-41A4-BF72-06C7CB875C23}"/>
    <cellStyle name="SAPBEXexcBad7 2" xfId="113" xr:uid="{00000000-0005-0000-0000-0000D4040000}"/>
    <cellStyle name="SAPBEXexcBad7 2 2" xfId="1324" xr:uid="{00000000-0005-0000-0000-0000D5040000}"/>
    <cellStyle name="SAPBEXexcBad7 2 2 2" xfId="3667" xr:uid="{2B3BCD27-CA46-4307-99A0-B561AE9693F4}"/>
    <cellStyle name="SAPBEXexcBad7 2 2 3" xfId="2656" xr:uid="{0C166713-B441-466A-BF25-17DA4B3B5168}"/>
    <cellStyle name="SAPBEXexcBad7 2 3" xfId="2558" xr:uid="{331E5FAA-240E-451F-9EA9-90652FE14AB9}"/>
    <cellStyle name="SAPBEXexcBad7 3" xfId="1325" xr:uid="{00000000-0005-0000-0000-0000D6040000}"/>
    <cellStyle name="SAPBEXexcBad7 3 2" xfId="1326" xr:uid="{00000000-0005-0000-0000-0000D7040000}"/>
    <cellStyle name="SAPBEXexcBad7 3 2 2" xfId="2658" xr:uid="{F95FB95A-CE94-499D-9F94-C07F3B8B8F60}"/>
    <cellStyle name="SAPBEXexcBad7 3 3" xfId="2657" xr:uid="{6C2FC3D3-C67C-4992-AC1E-F527D300B7FE}"/>
    <cellStyle name="SAPBEXexcBad7 4" xfId="1327" xr:uid="{00000000-0005-0000-0000-0000D8040000}"/>
    <cellStyle name="SAPBEXexcBad7 4 2" xfId="1328" xr:uid="{00000000-0005-0000-0000-0000D9040000}"/>
    <cellStyle name="SAPBEXexcBad7 4 2 2" xfId="2660" xr:uid="{C77FCFBE-F802-4D95-9EE5-A3A326C1CBBC}"/>
    <cellStyle name="SAPBEXexcBad7 4 3" xfId="4099" xr:uid="{E0FC79B1-B199-4ABD-A4FB-B15623FB4C23}"/>
    <cellStyle name="SAPBEXexcBad7 4 4" xfId="2659" xr:uid="{6D494A21-A789-4FC0-9A01-B8C02900D18B}"/>
    <cellStyle name="SAPBEXexcBad7 5" xfId="1329" xr:uid="{00000000-0005-0000-0000-0000DA040000}"/>
    <cellStyle name="SAPBEXexcBad7 5 2" xfId="1330" xr:uid="{00000000-0005-0000-0000-0000DB040000}"/>
    <cellStyle name="SAPBEXexcBad7 5 2 2" xfId="2662" xr:uid="{43F6228E-9DDA-40C7-BD5B-FF3638533A64}"/>
    <cellStyle name="SAPBEXexcBad7 5 3" xfId="4100" xr:uid="{A5E693AA-91B6-418A-AF42-3DDC81181F9E}"/>
    <cellStyle name="SAPBEXexcBad7 5 3 2" xfId="4281" xr:uid="{26BA95D2-A88B-403A-9E34-8BC87D477FB1}"/>
    <cellStyle name="SAPBEXexcBad7 5 4" xfId="2661" xr:uid="{70AFA995-D28B-4564-BCED-24F17D566456}"/>
    <cellStyle name="SAPBEXexcBad7 6" xfId="1331" xr:uid="{00000000-0005-0000-0000-0000DC040000}"/>
    <cellStyle name="SAPBEXexcBad7 6 2" xfId="1332" xr:uid="{00000000-0005-0000-0000-0000DD040000}"/>
    <cellStyle name="SAPBEXexcBad7 6 2 2" xfId="2664" xr:uid="{A9C36AD9-5279-4F56-86A4-86FFE8F95263}"/>
    <cellStyle name="SAPBEXexcBad7 6 3" xfId="4101" xr:uid="{9BD7658D-5392-448D-8BFE-AC1A1B3679CF}"/>
    <cellStyle name="SAPBEXexcBad7 6 3 2" xfId="4282" xr:uid="{4FF088EB-0439-4302-8454-BD20BCEAAC99}"/>
    <cellStyle name="SAPBEXexcBad7 6 4" xfId="2663" xr:uid="{735FA6D5-7E90-4544-999D-35D12E632AFD}"/>
    <cellStyle name="SAPBEXexcBad7 7" xfId="1333" xr:uid="{00000000-0005-0000-0000-0000DE040000}"/>
    <cellStyle name="SAPBEXexcBad7 7 2" xfId="1334" xr:uid="{00000000-0005-0000-0000-0000DF040000}"/>
    <cellStyle name="SAPBEXexcBad7 7 2 2" xfId="2666" xr:uid="{35A92EDE-25C5-41CA-933B-D0EC533F22F6}"/>
    <cellStyle name="SAPBEXexcBad7 7 3" xfId="4102" xr:uid="{7E6ADDC8-23AA-43D9-9092-5A106C1337C0}"/>
    <cellStyle name="SAPBEXexcBad7 7 3 2" xfId="4283" xr:uid="{0C248E10-2059-43A5-BA7F-B6E36AD08D72}"/>
    <cellStyle name="SAPBEXexcBad7 7 4" xfId="2665" xr:uid="{65978FBC-2350-45D3-89EB-8CD7B4387C2A}"/>
    <cellStyle name="SAPBEXexcBad7 8" xfId="1335" xr:uid="{00000000-0005-0000-0000-0000E0040000}"/>
    <cellStyle name="SAPBEXexcBad7 8 2" xfId="4103" xr:uid="{22603B12-0954-4873-BE0F-B617C710B943}"/>
    <cellStyle name="SAPBEXexcBad7 8 2 2" xfId="4284" xr:uid="{E6094AF0-6F05-4ECD-B4CF-1EA911BFBA68}"/>
    <cellStyle name="SAPBEXexcBad7 8 3" xfId="2667" xr:uid="{FFDF6856-072B-4A5C-83D2-EBFE9A364F2A}"/>
    <cellStyle name="SAPBEXexcBad7 9" xfId="1336" xr:uid="{00000000-0005-0000-0000-0000E1040000}"/>
    <cellStyle name="SAPBEXexcBad7 9 2" xfId="2668" xr:uid="{82ACBCF8-EFFA-4A3E-9C0D-2A26B763D863}"/>
    <cellStyle name="SAPBEXexcBad7_Mesquite Solar 277 MW v1" xfId="1337" xr:uid="{00000000-0005-0000-0000-0000E2040000}"/>
    <cellStyle name="SAPBEXexcBad8" xfId="114" xr:uid="{00000000-0005-0000-0000-0000E3040000}"/>
    <cellStyle name="SAPBEXexcBad8 10" xfId="1338" xr:uid="{00000000-0005-0000-0000-0000E4040000}"/>
    <cellStyle name="SAPBEXexcBad8 10 2" xfId="2669" xr:uid="{3ACAE46E-7F76-434A-BD78-7B8E91FB52F2}"/>
    <cellStyle name="SAPBEXexcBad8 11" xfId="1339" xr:uid="{00000000-0005-0000-0000-0000E5040000}"/>
    <cellStyle name="SAPBEXexcBad8 11 2" xfId="2670" xr:uid="{95FECC94-1D74-488D-B601-2D2DD0099A32}"/>
    <cellStyle name="SAPBEXexcBad8 12" xfId="1340" xr:uid="{00000000-0005-0000-0000-0000E6040000}"/>
    <cellStyle name="SAPBEXexcBad8 12 2" xfId="2671" xr:uid="{AE9B1C50-2884-449B-A1D9-8F922EFB2986}"/>
    <cellStyle name="SAPBEXexcBad8 13" xfId="1341" xr:uid="{00000000-0005-0000-0000-0000E7040000}"/>
    <cellStyle name="SAPBEXexcBad8 13 2" xfId="2672" xr:uid="{1C234314-0CC0-4BF4-8082-29FE0D2E4037}"/>
    <cellStyle name="SAPBEXexcBad8 14" xfId="1342" xr:uid="{00000000-0005-0000-0000-0000E8040000}"/>
    <cellStyle name="SAPBEXexcBad8 14 2" xfId="2673" xr:uid="{4AF4925E-F33D-438C-BE1F-9E0247E7150F}"/>
    <cellStyle name="SAPBEXexcBad8 15" xfId="1343" xr:uid="{00000000-0005-0000-0000-0000E9040000}"/>
    <cellStyle name="SAPBEXexcBad8 15 2" xfId="2674" xr:uid="{D623581F-B77A-4284-9A5B-058AC6F4B38A}"/>
    <cellStyle name="SAPBEXexcBad8 16" xfId="1344" xr:uid="{00000000-0005-0000-0000-0000EA040000}"/>
    <cellStyle name="SAPBEXexcBad8 16 2" xfId="2675" xr:uid="{D35139CE-F148-408F-A233-05B574B793DE}"/>
    <cellStyle name="SAPBEXexcBad8 17" xfId="1345" xr:uid="{00000000-0005-0000-0000-0000EB040000}"/>
    <cellStyle name="SAPBEXexcBad8 17 2" xfId="2676" xr:uid="{7120BFD3-1B8E-4CF0-AA34-C9D338F06B7E}"/>
    <cellStyle name="SAPBEXexcBad8 18" xfId="2438" xr:uid="{EA7B62B2-864E-475A-81FD-934943560249}"/>
    <cellStyle name="SAPBEXexcBad8 2" xfId="115" xr:uid="{00000000-0005-0000-0000-0000EC040000}"/>
    <cellStyle name="SAPBEXexcBad8 2 2" xfId="1346" xr:uid="{00000000-0005-0000-0000-0000ED040000}"/>
    <cellStyle name="SAPBEXexcBad8 2 2 2" xfId="3668" xr:uid="{94F62DBA-A25F-4EBC-8185-5D49D820CC6B}"/>
    <cellStyle name="SAPBEXexcBad8 2 2 3" xfId="2677" xr:uid="{F68CF35B-1D6C-4FBC-9149-C87B0175F21D}"/>
    <cellStyle name="SAPBEXexcBad8 2 3" xfId="2557" xr:uid="{3DA8C578-8128-4584-A3B4-1AB5A188A4D1}"/>
    <cellStyle name="SAPBEXexcBad8 3" xfId="1347" xr:uid="{00000000-0005-0000-0000-0000EE040000}"/>
    <cellStyle name="SAPBEXexcBad8 3 2" xfId="1348" xr:uid="{00000000-0005-0000-0000-0000EF040000}"/>
    <cellStyle name="SAPBEXexcBad8 3 2 2" xfId="2679" xr:uid="{4DFF078A-6128-478E-951A-9E7D0AB3CB44}"/>
    <cellStyle name="SAPBEXexcBad8 3 3" xfId="2678" xr:uid="{5B5164D4-CF17-4856-B67A-CE10FC5E90F8}"/>
    <cellStyle name="SAPBEXexcBad8 4" xfId="1349" xr:uid="{00000000-0005-0000-0000-0000F0040000}"/>
    <cellStyle name="SAPBEXexcBad8 4 2" xfId="1350" xr:uid="{00000000-0005-0000-0000-0000F1040000}"/>
    <cellStyle name="SAPBEXexcBad8 4 2 2" xfId="2681" xr:uid="{DED84354-9F14-48C9-AC68-E60C65366EEB}"/>
    <cellStyle name="SAPBEXexcBad8 4 3" xfId="4104" xr:uid="{49EB1975-9A32-41C7-95C5-9E7B9A9AA618}"/>
    <cellStyle name="SAPBEXexcBad8 4 4" xfId="2680" xr:uid="{032AA691-D52F-4EC4-81C3-D286100C18A0}"/>
    <cellStyle name="SAPBEXexcBad8 5" xfId="1351" xr:uid="{00000000-0005-0000-0000-0000F2040000}"/>
    <cellStyle name="SAPBEXexcBad8 5 2" xfId="1352" xr:uid="{00000000-0005-0000-0000-0000F3040000}"/>
    <cellStyle name="SAPBEXexcBad8 5 2 2" xfId="2683" xr:uid="{50FC5B21-1512-4457-BE7F-C5BB8A99E79C}"/>
    <cellStyle name="SAPBEXexcBad8 5 3" xfId="4105" xr:uid="{61104CCF-9820-4033-B925-6078B55D7F31}"/>
    <cellStyle name="SAPBEXexcBad8 5 3 2" xfId="4285" xr:uid="{055034AB-075F-452A-AEA9-D1E5E2ED0765}"/>
    <cellStyle name="SAPBEXexcBad8 5 4" xfId="2682" xr:uid="{A832C537-B0C8-431C-A5BC-640F756DB9BD}"/>
    <cellStyle name="SAPBEXexcBad8 6" xfId="1353" xr:uid="{00000000-0005-0000-0000-0000F4040000}"/>
    <cellStyle name="SAPBEXexcBad8 6 2" xfId="1354" xr:uid="{00000000-0005-0000-0000-0000F5040000}"/>
    <cellStyle name="SAPBEXexcBad8 6 2 2" xfId="2685" xr:uid="{AF3ABCD7-EA2B-4C04-9781-4EC9D9304CE0}"/>
    <cellStyle name="SAPBEXexcBad8 6 3" xfId="4106" xr:uid="{70386A18-4BBE-437F-A275-ED389961CD89}"/>
    <cellStyle name="SAPBEXexcBad8 6 3 2" xfId="4286" xr:uid="{DF5EAB15-5721-46FA-9ED4-7EDBCDC2206C}"/>
    <cellStyle name="SAPBEXexcBad8 6 4" xfId="2684" xr:uid="{6A8C2910-8C41-4638-8D29-4B53739482D6}"/>
    <cellStyle name="SAPBEXexcBad8 7" xfId="1355" xr:uid="{00000000-0005-0000-0000-0000F6040000}"/>
    <cellStyle name="SAPBEXexcBad8 7 2" xfId="1356" xr:uid="{00000000-0005-0000-0000-0000F7040000}"/>
    <cellStyle name="SAPBEXexcBad8 7 2 2" xfId="2687" xr:uid="{08AF628D-E6B7-4494-A1C3-EBB4DB3A4682}"/>
    <cellStyle name="SAPBEXexcBad8 7 3" xfId="4107" xr:uid="{1488169E-809F-42FC-BF11-4CEE62818A8E}"/>
    <cellStyle name="SAPBEXexcBad8 7 3 2" xfId="4287" xr:uid="{B07756F5-1ADF-48F8-BE4D-C4FFF376BD28}"/>
    <cellStyle name="SAPBEXexcBad8 7 4" xfId="2686" xr:uid="{71415AF4-0DBC-4116-AE44-E3C5534CAEAF}"/>
    <cellStyle name="SAPBEXexcBad8 8" xfId="1357" xr:uid="{00000000-0005-0000-0000-0000F8040000}"/>
    <cellStyle name="SAPBEXexcBad8 8 2" xfId="4108" xr:uid="{47A21AAC-E3B4-4CDA-957F-D84975BC3FE3}"/>
    <cellStyle name="SAPBEXexcBad8 8 2 2" xfId="4288" xr:uid="{CEAB5FD9-1DFB-4029-AED3-CD189F4D4988}"/>
    <cellStyle name="SAPBEXexcBad8 8 3" xfId="2688" xr:uid="{0C7DA7C1-67A8-41D5-A842-CFB301A0A6CA}"/>
    <cellStyle name="SAPBEXexcBad8 9" xfId="1358" xr:uid="{00000000-0005-0000-0000-0000F9040000}"/>
    <cellStyle name="SAPBEXexcBad8 9 2" xfId="2689" xr:uid="{3DAF096F-7B99-444F-98BA-885C0C16AABF}"/>
    <cellStyle name="SAPBEXexcBad8_Mesquite Solar 277 MW v1" xfId="1359" xr:uid="{00000000-0005-0000-0000-0000FA040000}"/>
    <cellStyle name="SAPBEXexcBad9" xfId="116" xr:uid="{00000000-0005-0000-0000-0000FB040000}"/>
    <cellStyle name="SAPBEXexcBad9 10" xfId="1360" xr:uid="{00000000-0005-0000-0000-0000FC040000}"/>
    <cellStyle name="SAPBEXexcBad9 10 2" xfId="2690" xr:uid="{02063824-DF9C-4A80-A841-DD0BE051AC34}"/>
    <cellStyle name="SAPBEXexcBad9 11" xfId="1361" xr:uid="{00000000-0005-0000-0000-0000FD040000}"/>
    <cellStyle name="SAPBEXexcBad9 11 2" xfId="2691" xr:uid="{8D2158E9-6C3C-47B3-98D1-DA7BB4C8BE4F}"/>
    <cellStyle name="SAPBEXexcBad9 12" xfId="1362" xr:uid="{00000000-0005-0000-0000-0000FE040000}"/>
    <cellStyle name="SAPBEXexcBad9 12 2" xfId="2692" xr:uid="{338DBB95-3508-4DF1-AA3D-BBD0D9F77854}"/>
    <cellStyle name="SAPBEXexcBad9 13" xfId="1363" xr:uid="{00000000-0005-0000-0000-0000FF040000}"/>
    <cellStyle name="SAPBEXexcBad9 13 2" xfId="2693" xr:uid="{15ADFF28-3C50-40CA-B795-CDBD49155D35}"/>
    <cellStyle name="SAPBEXexcBad9 14" xfId="1364" xr:uid="{00000000-0005-0000-0000-000000050000}"/>
    <cellStyle name="SAPBEXexcBad9 14 2" xfId="2694" xr:uid="{DCF06EA0-E602-44F5-A33A-05CF2E072A07}"/>
    <cellStyle name="SAPBEXexcBad9 15" xfId="1365" xr:uid="{00000000-0005-0000-0000-000001050000}"/>
    <cellStyle name="SAPBEXexcBad9 15 2" xfId="2695" xr:uid="{1AAF1821-CEA2-468F-BD01-45A72E121A5E}"/>
    <cellStyle name="SAPBEXexcBad9 16" xfId="1366" xr:uid="{00000000-0005-0000-0000-000002050000}"/>
    <cellStyle name="SAPBEXexcBad9 16 2" xfId="2696" xr:uid="{3ACB5899-8446-4788-AF1D-D9B29B5944BF}"/>
    <cellStyle name="SAPBEXexcBad9 17" xfId="1367" xr:uid="{00000000-0005-0000-0000-000003050000}"/>
    <cellStyle name="SAPBEXexcBad9 17 2" xfId="2697" xr:uid="{44E46901-DBCC-40BE-A39D-79AE33A249EF}"/>
    <cellStyle name="SAPBEXexcBad9 18" xfId="2439" xr:uid="{303CE76C-C6C3-43A8-8CDE-598EEDC8CCA3}"/>
    <cellStyle name="SAPBEXexcBad9 2" xfId="117" xr:uid="{00000000-0005-0000-0000-000004050000}"/>
    <cellStyle name="SAPBEXexcBad9 2 2" xfId="1368" xr:uid="{00000000-0005-0000-0000-000005050000}"/>
    <cellStyle name="SAPBEXexcBad9 2 2 2" xfId="3669" xr:uid="{095AAD02-A901-40E6-8BB0-FC4AA9ADA008}"/>
    <cellStyle name="SAPBEXexcBad9 2 2 3" xfId="2698" xr:uid="{AF66A5FB-C23F-466F-B3ED-0640E93F8FB3}"/>
    <cellStyle name="SAPBEXexcBad9 2 3" xfId="2440" xr:uid="{16BD37D1-F03A-4E5E-8504-746C23E0E10F}"/>
    <cellStyle name="SAPBEXexcBad9 3" xfId="1369" xr:uid="{00000000-0005-0000-0000-000006050000}"/>
    <cellStyle name="SAPBEXexcBad9 3 2" xfId="1370" xr:uid="{00000000-0005-0000-0000-000007050000}"/>
    <cellStyle name="SAPBEXexcBad9 3 2 2" xfId="2700" xr:uid="{400D6A25-6078-4649-B0AA-3F278ECC1CE2}"/>
    <cellStyle name="SAPBEXexcBad9 3 3" xfId="2699" xr:uid="{8AEA43F4-F0A8-4A93-836D-EC417F940665}"/>
    <cellStyle name="SAPBEXexcBad9 4" xfId="1371" xr:uid="{00000000-0005-0000-0000-000008050000}"/>
    <cellStyle name="SAPBEXexcBad9 4 2" xfId="1372" xr:uid="{00000000-0005-0000-0000-000009050000}"/>
    <cellStyle name="SAPBEXexcBad9 4 2 2" xfId="2702" xr:uid="{11065177-D072-4DD4-A60A-D0AF70E62D01}"/>
    <cellStyle name="SAPBEXexcBad9 4 3" xfId="4109" xr:uid="{3253820F-5E70-4FC9-A994-FC9B3A472E9D}"/>
    <cellStyle name="SAPBEXexcBad9 4 4" xfId="2701" xr:uid="{B4E8E0ED-E990-4B69-BBB2-798D794EC07E}"/>
    <cellStyle name="SAPBEXexcBad9 5" xfId="1373" xr:uid="{00000000-0005-0000-0000-00000A050000}"/>
    <cellStyle name="SAPBEXexcBad9 5 2" xfId="1374" xr:uid="{00000000-0005-0000-0000-00000B050000}"/>
    <cellStyle name="SAPBEXexcBad9 5 2 2" xfId="2704" xr:uid="{CCB90FF9-982D-46B8-9A37-B22834BCA1D0}"/>
    <cellStyle name="SAPBEXexcBad9 5 3" xfId="4110" xr:uid="{43A59F58-EA10-44C1-B05F-55F75B6A4A65}"/>
    <cellStyle name="SAPBEXexcBad9 5 4" xfId="2703" xr:uid="{47CAA7EF-0934-4BEC-9CA2-32DE6A8678CE}"/>
    <cellStyle name="SAPBEXexcBad9 6" xfId="1375" xr:uid="{00000000-0005-0000-0000-00000C050000}"/>
    <cellStyle name="SAPBEXexcBad9 6 2" xfId="1376" xr:uid="{00000000-0005-0000-0000-00000D050000}"/>
    <cellStyle name="SAPBEXexcBad9 6 2 2" xfId="2706" xr:uid="{EE9A76BC-A01D-4F11-9FD4-9127596EB41D}"/>
    <cellStyle name="SAPBEXexcBad9 6 3" xfId="4111" xr:uid="{12B49525-E6EE-476E-9D68-DD4C73F426C6}"/>
    <cellStyle name="SAPBEXexcBad9 6 4" xfId="2705" xr:uid="{B983E3CA-DF20-4463-A7BE-57CD48142BE0}"/>
    <cellStyle name="SAPBEXexcBad9 7" xfId="1377" xr:uid="{00000000-0005-0000-0000-00000E050000}"/>
    <cellStyle name="SAPBEXexcBad9 7 2" xfId="1378" xr:uid="{00000000-0005-0000-0000-00000F050000}"/>
    <cellStyle name="SAPBEXexcBad9 7 2 2" xfId="2708" xr:uid="{EC94A7BE-43E3-4A27-BA5E-B185486F7A91}"/>
    <cellStyle name="SAPBEXexcBad9 7 3" xfId="4112" xr:uid="{008FA691-3143-4E86-AB94-8CDB28C86354}"/>
    <cellStyle name="SAPBEXexcBad9 7 4" xfId="2707" xr:uid="{D785F4F1-966A-4867-897E-C758FF801657}"/>
    <cellStyle name="SAPBEXexcBad9 8" xfId="1379" xr:uid="{00000000-0005-0000-0000-000010050000}"/>
    <cellStyle name="SAPBEXexcBad9 8 2" xfId="4113" xr:uid="{C2ABD045-DBD5-4359-9373-D23B6526FE1A}"/>
    <cellStyle name="SAPBEXexcBad9 8 3" xfId="2709" xr:uid="{A7ADE763-545C-43D0-806D-6F94D60622AF}"/>
    <cellStyle name="SAPBEXexcBad9 9" xfId="1380" xr:uid="{00000000-0005-0000-0000-000011050000}"/>
    <cellStyle name="SAPBEXexcBad9 9 2" xfId="2710" xr:uid="{4C2C56AB-6A25-4D93-AE09-FDC90037961B}"/>
    <cellStyle name="SAPBEXexcBad9_Mesquite Solar 277 MW v1" xfId="1381" xr:uid="{00000000-0005-0000-0000-000012050000}"/>
    <cellStyle name="SAPBEXexcCritical" xfId="2415" xr:uid="{00000000-0005-0000-0000-000013050000}"/>
    <cellStyle name="SAPBEXexcCritical4" xfId="118" xr:uid="{00000000-0005-0000-0000-000014050000}"/>
    <cellStyle name="SAPBEXexcCritical4 10" xfId="1382" xr:uid="{00000000-0005-0000-0000-000015050000}"/>
    <cellStyle name="SAPBEXexcCritical4 10 2" xfId="2711" xr:uid="{02C1E74A-BD85-461D-9703-633D8EBDF0BB}"/>
    <cellStyle name="SAPBEXexcCritical4 11" xfId="1383" xr:uid="{00000000-0005-0000-0000-000016050000}"/>
    <cellStyle name="SAPBEXexcCritical4 11 2" xfId="2712" xr:uid="{27C81D09-B0A7-488D-953C-D975112B7279}"/>
    <cellStyle name="SAPBEXexcCritical4 12" xfId="1384" xr:uid="{00000000-0005-0000-0000-000017050000}"/>
    <cellStyle name="SAPBEXexcCritical4 12 2" xfId="2713" xr:uid="{864D0DB1-915E-4E22-920B-B37E9945A0CA}"/>
    <cellStyle name="SAPBEXexcCritical4 13" xfId="1385" xr:uid="{00000000-0005-0000-0000-000018050000}"/>
    <cellStyle name="SAPBEXexcCritical4 13 2" xfId="2714" xr:uid="{B91639FE-A1D0-4BAF-B3BE-FCFAB23B501B}"/>
    <cellStyle name="SAPBEXexcCritical4 14" xfId="1386" xr:uid="{00000000-0005-0000-0000-000019050000}"/>
    <cellStyle name="SAPBEXexcCritical4 14 2" xfId="2715" xr:uid="{BD4C2F4B-0682-449B-83CF-944EDCEA45C0}"/>
    <cellStyle name="SAPBEXexcCritical4 15" xfId="1387" xr:uid="{00000000-0005-0000-0000-00001A050000}"/>
    <cellStyle name="SAPBEXexcCritical4 15 2" xfId="2716" xr:uid="{99F4D588-9675-4912-8683-2F243A1C5D17}"/>
    <cellStyle name="SAPBEXexcCritical4 16" xfId="1388" xr:uid="{00000000-0005-0000-0000-00001B050000}"/>
    <cellStyle name="SAPBEXexcCritical4 16 2" xfId="2717" xr:uid="{4A78D6D9-B82D-4B8B-A8A7-FA27FCC15AD6}"/>
    <cellStyle name="SAPBEXexcCritical4 17" xfId="1389" xr:uid="{00000000-0005-0000-0000-00001C050000}"/>
    <cellStyle name="SAPBEXexcCritical4 17 2" xfId="2718" xr:uid="{FDF6AC3F-5A35-4309-94F6-D0277F971392}"/>
    <cellStyle name="SAPBEXexcCritical4 18" xfId="2441" xr:uid="{9E0ADCC1-F8B8-47B1-ADF8-6B9A75404E1F}"/>
    <cellStyle name="SAPBEXexcCritical4 2" xfId="119" xr:uid="{00000000-0005-0000-0000-00001D050000}"/>
    <cellStyle name="SAPBEXexcCritical4 2 2" xfId="1390" xr:uid="{00000000-0005-0000-0000-00001E050000}"/>
    <cellStyle name="SAPBEXexcCritical4 2 2 2" xfId="3670" xr:uid="{DE3A13A5-0C42-4A93-8CFA-D2337D617732}"/>
    <cellStyle name="SAPBEXexcCritical4 2 2 3" xfId="2719" xr:uid="{1A7DB766-850A-4E8F-80F5-394D21D33883}"/>
    <cellStyle name="SAPBEXexcCritical4 2 3" xfId="2543" xr:uid="{CD25D026-D6F6-4113-968B-B48E0F60A808}"/>
    <cellStyle name="SAPBEXexcCritical4 3" xfId="1391" xr:uid="{00000000-0005-0000-0000-00001F050000}"/>
    <cellStyle name="SAPBEXexcCritical4 3 2" xfId="1392" xr:uid="{00000000-0005-0000-0000-000020050000}"/>
    <cellStyle name="SAPBEXexcCritical4 3 2 2" xfId="2721" xr:uid="{71796EAA-C180-4B85-8F1C-68C6E233C448}"/>
    <cellStyle name="SAPBEXexcCritical4 3 3" xfId="2720" xr:uid="{7F252FD0-B530-4586-87BA-7EA5AAF1716F}"/>
    <cellStyle name="SAPBEXexcCritical4 4" xfId="1393" xr:uid="{00000000-0005-0000-0000-000021050000}"/>
    <cellStyle name="SAPBEXexcCritical4 4 2" xfId="1394" xr:uid="{00000000-0005-0000-0000-000022050000}"/>
    <cellStyle name="SAPBEXexcCritical4 4 2 2" xfId="2723" xr:uid="{F76F3237-E675-4C35-A70C-4439F1D0A45E}"/>
    <cellStyle name="SAPBEXexcCritical4 4 3" xfId="4114" xr:uid="{A29B4316-7075-401D-9A96-25589E7C026F}"/>
    <cellStyle name="SAPBEXexcCritical4 4 4" xfId="2722" xr:uid="{F4A8B314-1B55-4933-A761-62EC43B54DC8}"/>
    <cellStyle name="SAPBEXexcCritical4 5" xfId="1395" xr:uid="{00000000-0005-0000-0000-000023050000}"/>
    <cellStyle name="SAPBEXexcCritical4 5 2" xfId="1396" xr:uid="{00000000-0005-0000-0000-000024050000}"/>
    <cellStyle name="SAPBEXexcCritical4 5 2 2" xfId="2725" xr:uid="{CE198391-E91F-4D8D-8681-304D7B8D83F1}"/>
    <cellStyle name="SAPBEXexcCritical4 5 3" xfId="4115" xr:uid="{ACF28B3A-A929-4044-8BF2-43E3EA44DF77}"/>
    <cellStyle name="SAPBEXexcCritical4 5 3 2" xfId="4289" xr:uid="{25831475-0552-4F43-AC55-CCCBB0C192E9}"/>
    <cellStyle name="SAPBEXexcCritical4 5 4" xfId="2724" xr:uid="{BFB337EA-86E4-46A0-ACBD-63105C1452D9}"/>
    <cellStyle name="SAPBEXexcCritical4 6" xfId="1397" xr:uid="{00000000-0005-0000-0000-000025050000}"/>
    <cellStyle name="SAPBEXexcCritical4 6 2" xfId="1398" xr:uid="{00000000-0005-0000-0000-000026050000}"/>
    <cellStyle name="SAPBEXexcCritical4 6 2 2" xfId="2727" xr:uid="{EB648A69-CA3D-499A-BB86-8566EC2F51D7}"/>
    <cellStyle name="SAPBEXexcCritical4 6 3" xfId="4116" xr:uid="{9309C4F5-D859-4F83-BC3E-313F8E0E51ED}"/>
    <cellStyle name="SAPBEXexcCritical4 6 3 2" xfId="4290" xr:uid="{01967698-93B9-478D-A69A-2CBE67502882}"/>
    <cellStyle name="SAPBEXexcCritical4 6 4" xfId="2726" xr:uid="{93794B73-7B2C-4832-B2C0-E4E2C8E67CC7}"/>
    <cellStyle name="SAPBEXexcCritical4 7" xfId="1399" xr:uid="{00000000-0005-0000-0000-000027050000}"/>
    <cellStyle name="SAPBEXexcCritical4 7 2" xfId="1400" xr:uid="{00000000-0005-0000-0000-000028050000}"/>
    <cellStyle name="SAPBEXexcCritical4 7 2 2" xfId="2729" xr:uid="{7C935D21-10C6-4504-A976-697EAF1FE689}"/>
    <cellStyle name="SAPBEXexcCritical4 7 3" xfId="4117" xr:uid="{1ED15447-FF79-4A4B-B980-B7ED46E1DB78}"/>
    <cellStyle name="SAPBEXexcCritical4 7 3 2" xfId="4291" xr:uid="{A401EEF1-F8DE-4D6C-B262-0E975C85D6D9}"/>
    <cellStyle name="SAPBEXexcCritical4 7 4" xfId="2728" xr:uid="{0AD23546-643F-4D39-A007-C36D6147017A}"/>
    <cellStyle name="SAPBEXexcCritical4 8" xfId="1401" xr:uid="{00000000-0005-0000-0000-000029050000}"/>
    <cellStyle name="SAPBEXexcCritical4 8 2" xfId="4118" xr:uid="{340F1E99-5FC5-4387-9E56-C58112A517A5}"/>
    <cellStyle name="SAPBEXexcCritical4 8 2 2" xfId="4292" xr:uid="{C748836F-D9A8-4F85-BDF1-6E016F7DD1CA}"/>
    <cellStyle name="SAPBEXexcCritical4 8 3" xfId="2730" xr:uid="{52D01D24-033A-4747-9695-37F6428D0AAD}"/>
    <cellStyle name="SAPBEXexcCritical4 9" xfId="1402" xr:uid="{00000000-0005-0000-0000-00002A050000}"/>
    <cellStyle name="SAPBEXexcCritical4 9 2" xfId="2731" xr:uid="{A54766C9-D514-4E24-BE95-33BBB8C2BBCF}"/>
    <cellStyle name="SAPBEXexcCritical4_Mesquite Solar 277 MW v1" xfId="1403" xr:uid="{00000000-0005-0000-0000-00002B050000}"/>
    <cellStyle name="SAPBEXexcCritical5" xfId="120" xr:uid="{00000000-0005-0000-0000-00002C050000}"/>
    <cellStyle name="SAPBEXexcCritical5 10" xfId="1404" xr:uid="{00000000-0005-0000-0000-00002D050000}"/>
    <cellStyle name="SAPBEXexcCritical5 10 2" xfId="2732" xr:uid="{E63EAE76-62B1-4E70-BA84-A2C8C7CAB283}"/>
    <cellStyle name="SAPBEXexcCritical5 11" xfId="1405" xr:uid="{00000000-0005-0000-0000-00002E050000}"/>
    <cellStyle name="SAPBEXexcCritical5 11 2" xfId="2733" xr:uid="{52FB6618-D0E8-441C-B138-1B5B3969384C}"/>
    <cellStyle name="SAPBEXexcCritical5 12" xfId="1406" xr:uid="{00000000-0005-0000-0000-00002F050000}"/>
    <cellStyle name="SAPBEXexcCritical5 12 2" xfId="2734" xr:uid="{8C011AD2-EFA2-43C5-8ED1-0B781D2E5C26}"/>
    <cellStyle name="SAPBEXexcCritical5 13" xfId="1407" xr:uid="{00000000-0005-0000-0000-000030050000}"/>
    <cellStyle name="SAPBEXexcCritical5 13 2" xfId="2735" xr:uid="{7DADAE06-ABD3-47DF-BD37-F8A04530537C}"/>
    <cellStyle name="SAPBEXexcCritical5 14" xfId="1408" xr:uid="{00000000-0005-0000-0000-000031050000}"/>
    <cellStyle name="SAPBEXexcCritical5 14 2" xfId="2736" xr:uid="{F0B51EB0-7D72-46CD-957B-DDC263C66D75}"/>
    <cellStyle name="SAPBEXexcCritical5 15" xfId="1409" xr:uid="{00000000-0005-0000-0000-000032050000}"/>
    <cellStyle name="SAPBEXexcCritical5 15 2" xfId="2737" xr:uid="{9699C785-3A39-4B82-8381-F270C82A1EEF}"/>
    <cellStyle name="SAPBEXexcCritical5 16" xfId="1410" xr:uid="{00000000-0005-0000-0000-000033050000}"/>
    <cellStyle name="SAPBEXexcCritical5 16 2" xfId="2738" xr:uid="{7F495202-7A82-4707-9858-CB0AAD122D9C}"/>
    <cellStyle name="SAPBEXexcCritical5 17" xfId="1411" xr:uid="{00000000-0005-0000-0000-000034050000}"/>
    <cellStyle name="SAPBEXexcCritical5 17 2" xfId="2739" xr:uid="{6AA87427-22AF-4F01-A793-CEB9ED57239A}"/>
    <cellStyle name="SAPBEXexcCritical5 18" xfId="2442" xr:uid="{B388AC17-7579-4C16-80C7-A731BDB6AC25}"/>
    <cellStyle name="SAPBEXexcCritical5 2" xfId="121" xr:uid="{00000000-0005-0000-0000-000035050000}"/>
    <cellStyle name="SAPBEXexcCritical5 2 2" xfId="1412" xr:uid="{00000000-0005-0000-0000-000036050000}"/>
    <cellStyle name="SAPBEXexcCritical5 2 2 2" xfId="3671" xr:uid="{82A2F7EE-79BE-4F4A-8FC5-B15428C412A8}"/>
    <cellStyle name="SAPBEXexcCritical5 2 2 3" xfId="2740" xr:uid="{ACA1C64E-3D14-4AC2-8530-9B7572CEB46A}"/>
    <cellStyle name="SAPBEXexcCritical5 2 3" xfId="2542" xr:uid="{18846804-BBE2-4FA6-9AC5-C7372CB211DA}"/>
    <cellStyle name="SAPBEXexcCritical5 3" xfId="1413" xr:uid="{00000000-0005-0000-0000-000037050000}"/>
    <cellStyle name="SAPBEXexcCritical5 3 2" xfId="1414" xr:uid="{00000000-0005-0000-0000-000038050000}"/>
    <cellStyle name="SAPBEXexcCritical5 3 2 2" xfId="2742" xr:uid="{4BDF7561-A3D2-4ECF-8B93-C4C1522EED3E}"/>
    <cellStyle name="SAPBEXexcCritical5 3 3" xfId="2741" xr:uid="{ED62B5A0-64B6-4838-834B-92026E0923FF}"/>
    <cellStyle name="SAPBEXexcCritical5 4" xfId="1415" xr:uid="{00000000-0005-0000-0000-000039050000}"/>
    <cellStyle name="SAPBEXexcCritical5 4 2" xfId="1416" xr:uid="{00000000-0005-0000-0000-00003A050000}"/>
    <cellStyle name="SAPBEXexcCritical5 4 2 2" xfId="2744" xr:uid="{7007E677-DA85-4558-B106-7417F515B33A}"/>
    <cellStyle name="SAPBEXexcCritical5 4 3" xfId="4119" xr:uid="{34656774-550B-4030-909B-C807C1C37DDB}"/>
    <cellStyle name="SAPBEXexcCritical5 4 4" xfId="2743" xr:uid="{66620E82-C9F5-49F2-87CD-68A76A4F55BD}"/>
    <cellStyle name="SAPBEXexcCritical5 5" xfId="1417" xr:uid="{00000000-0005-0000-0000-00003B050000}"/>
    <cellStyle name="SAPBEXexcCritical5 5 2" xfId="1418" xr:uid="{00000000-0005-0000-0000-00003C050000}"/>
    <cellStyle name="SAPBEXexcCritical5 5 2 2" xfId="2746" xr:uid="{4E5FBAA2-A013-44F2-B404-23C62C77A556}"/>
    <cellStyle name="SAPBEXexcCritical5 5 3" xfId="4120" xr:uid="{A4FCAD29-3526-40C4-96A9-D984293DFB04}"/>
    <cellStyle name="SAPBEXexcCritical5 5 3 2" xfId="4293" xr:uid="{ACE83805-11D3-49C1-AB48-B2A6CEEF73D4}"/>
    <cellStyle name="SAPBEXexcCritical5 5 4" xfId="2745" xr:uid="{E6CB8B0A-0E5F-4159-A924-403EE84720F6}"/>
    <cellStyle name="SAPBEXexcCritical5 6" xfId="1419" xr:uid="{00000000-0005-0000-0000-00003D050000}"/>
    <cellStyle name="SAPBEXexcCritical5 6 2" xfId="1420" xr:uid="{00000000-0005-0000-0000-00003E050000}"/>
    <cellStyle name="SAPBEXexcCritical5 6 2 2" xfId="2748" xr:uid="{6D47C802-4383-4D32-9A34-3835147994BF}"/>
    <cellStyle name="SAPBEXexcCritical5 6 3" xfId="4121" xr:uid="{88B62F9E-17D7-4293-A62A-209377787062}"/>
    <cellStyle name="SAPBEXexcCritical5 6 3 2" xfId="4294" xr:uid="{010E5A73-50D2-4C93-9087-ADA96FDB0CDB}"/>
    <cellStyle name="SAPBEXexcCritical5 6 4" xfId="2747" xr:uid="{1F6E9E2E-81B6-4ED9-AA9C-3A84B3241DA5}"/>
    <cellStyle name="SAPBEXexcCritical5 7" xfId="1421" xr:uid="{00000000-0005-0000-0000-00003F050000}"/>
    <cellStyle name="SAPBEXexcCritical5 7 2" xfId="1422" xr:uid="{00000000-0005-0000-0000-000040050000}"/>
    <cellStyle name="SAPBEXexcCritical5 7 2 2" xfId="2750" xr:uid="{012D447D-7051-48DB-82F4-EF85C2358C3E}"/>
    <cellStyle name="SAPBEXexcCritical5 7 3" xfId="4122" xr:uid="{C587CA6C-9AE0-4AD4-A683-D48C20845F96}"/>
    <cellStyle name="SAPBEXexcCritical5 7 3 2" xfId="4295" xr:uid="{4DCCBD93-2897-41B9-840E-EC81A4521F8C}"/>
    <cellStyle name="SAPBEXexcCritical5 7 4" xfId="2749" xr:uid="{01076FF4-D0D6-45AD-9A01-D98946AE2FB8}"/>
    <cellStyle name="SAPBEXexcCritical5 8" xfId="1423" xr:uid="{00000000-0005-0000-0000-000041050000}"/>
    <cellStyle name="SAPBEXexcCritical5 8 2" xfId="4123" xr:uid="{E6128586-C6F4-4202-93B3-CE56CD25188C}"/>
    <cellStyle name="SAPBEXexcCritical5 8 2 2" xfId="4296" xr:uid="{9DBFD412-F795-46B3-95DB-2BA98858C542}"/>
    <cellStyle name="SAPBEXexcCritical5 8 3" xfId="2751" xr:uid="{7CB8E0EE-C201-4A7C-93B0-1742D720553A}"/>
    <cellStyle name="SAPBEXexcCritical5 9" xfId="1424" xr:uid="{00000000-0005-0000-0000-000042050000}"/>
    <cellStyle name="SAPBEXexcCritical5 9 2" xfId="2752" xr:uid="{6D793334-72D3-452C-AB9D-24FBB34A06E4}"/>
    <cellStyle name="SAPBEXexcCritical5_Mesquite Solar 277 MW v1" xfId="1425" xr:uid="{00000000-0005-0000-0000-000043050000}"/>
    <cellStyle name="SAPBEXexcCritical6" xfId="122" xr:uid="{00000000-0005-0000-0000-000044050000}"/>
    <cellStyle name="SAPBEXexcCritical6 10" xfId="1426" xr:uid="{00000000-0005-0000-0000-000045050000}"/>
    <cellStyle name="SAPBEXexcCritical6 10 2" xfId="2753" xr:uid="{BA55D2E3-C33A-4610-83AA-7C5D0F4BDF14}"/>
    <cellStyle name="SAPBEXexcCritical6 11" xfId="1427" xr:uid="{00000000-0005-0000-0000-000046050000}"/>
    <cellStyle name="SAPBEXexcCritical6 11 2" xfId="2754" xr:uid="{D1BEA1C8-6FDF-4350-9967-8D70EA4E3FBC}"/>
    <cellStyle name="SAPBEXexcCritical6 12" xfId="1428" xr:uid="{00000000-0005-0000-0000-000047050000}"/>
    <cellStyle name="SAPBEXexcCritical6 12 2" xfId="2755" xr:uid="{5A6D0B5F-075F-4E46-B18E-E5690B644469}"/>
    <cellStyle name="SAPBEXexcCritical6 13" xfId="1429" xr:uid="{00000000-0005-0000-0000-000048050000}"/>
    <cellStyle name="SAPBEXexcCritical6 13 2" xfId="2756" xr:uid="{95F5FBC3-84C7-4E0D-BD28-C9388779F29B}"/>
    <cellStyle name="SAPBEXexcCritical6 14" xfId="1430" xr:uid="{00000000-0005-0000-0000-000049050000}"/>
    <cellStyle name="SAPBEXexcCritical6 14 2" xfId="2757" xr:uid="{ADDE6F25-A5AB-49BF-87B8-3FF8E2F08CB8}"/>
    <cellStyle name="SAPBEXexcCritical6 15" xfId="1431" xr:uid="{00000000-0005-0000-0000-00004A050000}"/>
    <cellStyle name="SAPBEXexcCritical6 15 2" xfId="2758" xr:uid="{12C83FD8-9849-454E-AC1E-6C812044CB62}"/>
    <cellStyle name="SAPBEXexcCritical6 16" xfId="1432" xr:uid="{00000000-0005-0000-0000-00004B050000}"/>
    <cellStyle name="SAPBEXexcCritical6 16 2" xfId="2759" xr:uid="{54A9AFB5-1AFE-49FC-AD3B-633EF1C3150D}"/>
    <cellStyle name="SAPBEXexcCritical6 17" xfId="1433" xr:uid="{00000000-0005-0000-0000-00004C050000}"/>
    <cellStyle name="SAPBEXexcCritical6 17 2" xfId="2760" xr:uid="{F1D2446E-BC48-4ABA-9D73-8696D98512BA}"/>
    <cellStyle name="SAPBEXexcCritical6 18" xfId="2443" xr:uid="{8952A3C4-FDB8-4B7F-B073-2009CF87014F}"/>
    <cellStyle name="SAPBEXexcCritical6 2" xfId="123" xr:uid="{00000000-0005-0000-0000-00004D050000}"/>
    <cellStyle name="SAPBEXexcCritical6 2 2" xfId="1434" xr:uid="{00000000-0005-0000-0000-00004E050000}"/>
    <cellStyle name="SAPBEXexcCritical6 2 2 2" xfId="3672" xr:uid="{AC17F6B3-6D23-46F2-A789-3785E2930D30}"/>
    <cellStyle name="SAPBEXexcCritical6 2 2 3" xfId="2761" xr:uid="{B8F7A62A-112E-4B17-9118-8226D1E65C26}"/>
    <cellStyle name="SAPBEXexcCritical6 2 3" xfId="2541" xr:uid="{D5CAD4C7-1E05-43AD-8452-42FCC19C6888}"/>
    <cellStyle name="SAPBEXexcCritical6 3" xfId="1435" xr:uid="{00000000-0005-0000-0000-00004F050000}"/>
    <cellStyle name="SAPBEXexcCritical6 3 2" xfId="1436" xr:uid="{00000000-0005-0000-0000-000050050000}"/>
    <cellStyle name="SAPBEXexcCritical6 3 2 2" xfId="2763" xr:uid="{E37FEAE0-B969-4C50-9322-114BACF27568}"/>
    <cellStyle name="SAPBEXexcCritical6 3 3" xfId="2762" xr:uid="{4D3064BD-0B4F-487F-ACE1-A0A029E9F444}"/>
    <cellStyle name="SAPBEXexcCritical6 4" xfId="1437" xr:uid="{00000000-0005-0000-0000-000051050000}"/>
    <cellStyle name="SAPBEXexcCritical6 4 2" xfId="1438" xr:uid="{00000000-0005-0000-0000-000052050000}"/>
    <cellStyle name="SAPBEXexcCritical6 4 2 2" xfId="2765" xr:uid="{3319291C-EA5D-4C44-9F3E-324E51BD6036}"/>
    <cellStyle name="SAPBEXexcCritical6 4 3" xfId="4124" xr:uid="{D73FDBE6-EC67-4207-BBBD-0A9ED2ABDB26}"/>
    <cellStyle name="SAPBEXexcCritical6 4 4" xfId="2764" xr:uid="{19F46F62-DEDB-488C-9358-3BFE442F87A2}"/>
    <cellStyle name="SAPBEXexcCritical6 5" xfId="1439" xr:uid="{00000000-0005-0000-0000-000053050000}"/>
    <cellStyle name="SAPBEXexcCritical6 5 2" xfId="1440" xr:uid="{00000000-0005-0000-0000-000054050000}"/>
    <cellStyle name="SAPBEXexcCritical6 5 2 2" xfId="2767" xr:uid="{8EC7EB37-698F-4939-9575-B4B5A7CB58EB}"/>
    <cellStyle name="SAPBEXexcCritical6 5 3" xfId="4125" xr:uid="{E1CC1BB7-CCB9-45F3-A73B-0322E100AEE9}"/>
    <cellStyle name="SAPBEXexcCritical6 5 3 2" xfId="4297" xr:uid="{23832CFF-897C-4B2E-8594-03DD1CC228A1}"/>
    <cellStyle name="SAPBEXexcCritical6 5 4" xfId="2766" xr:uid="{1316205E-A0A1-4F89-BCF3-CBE27CE3C2DD}"/>
    <cellStyle name="SAPBEXexcCritical6 6" xfId="1441" xr:uid="{00000000-0005-0000-0000-000055050000}"/>
    <cellStyle name="SAPBEXexcCritical6 6 2" xfId="1442" xr:uid="{00000000-0005-0000-0000-000056050000}"/>
    <cellStyle name="SAPBEXexcCritical6 6 2 2" xfId="2769" xr:uid="{05342DBB-20BB-4044-B31B-F33F3F1B8736}"/>
    <cellStyle name="SAPBEXexcCritical6 6 3" xfId="4126" xr:uid="{B5EE446F-653E-4614-80E5-ED49C4418114}"/>
    <cellStyle name="SAPBEXexcCritical6 6 3 2" xfId="4298" xr:uid="{2FFA292F-CBA1-4492-8FA4-1D5C013973EE}"/>
    <cellStyle name="SAPBEXexcCritical6 6 4" xfId="2768" xr:uid="{BD49F404-9C5F-4CDD-868A-190C5420A273}"/>
    <cellStyle name="SAPBEXexcCritical6 7" xfId="1443" xr:uid="{00000000-0005-0000-0000-000057050000}"/>
    <cellStyle name="SAPBEXexcCritical6 7 2" xfId="1444" xr:uid="{00000000-0005-0000-0000-000058050000}"/>
    <cellStyle name="SAPBEXexcCritical6 7 2 2" xfId="2771" xr:uid="{0B8C1603-9661-45BA-B75E-44030D0693C6}"/>
    <cellStyle name="SAPBEXexcCritical6 7 3" xfId="4127" xr:uid="{2FD6882A-72DE-4845-9B18-CD5ECA28AC55}"/>
    <cellStyle name="SAPBEXexcCritical6 7 3 2" xfId="4299" xr:uid="{92D0328A-C3E7-4C7A-967E-CB835ADA1B8C}"/>
    <cellStyle name="SAPBEXexcCritical6 7 4" xfId="2770" xr:uid="{2F2145F8-2D03-40E0-82F2-761B822F1DB2}"/>
    <cellStyle name="SAPBEXexcCritical6 8" xfId="1445" xr:uid="{00000000-0005-0000-0000-000059050000}"/>
    <cellStyle name="SAPBEXexcCritical6 8 2" xfId="4128" xr:uid="{8BF7952D-3580-4693-B03D-2B6423B24AE3}"/>
    <cellStyle name="SAPBEXexcCritical6 8 2 2" xfId="4300" xr:uid="{93814551-F12E-49BB-97C3-20145E6760D3}"/>
    <cellStyle name="SAPBEXexcCritical6 8 3" xfId="2772" xr:uid="{3492605F-C957-4BA1-8D8F-61C2E4800467}"/>
    <cellStyle name="SAPBEXexcCritical6 9" xfId="1446" xr:uid="{00000000-0005-0000-0000-00005A050000}"/>
    <cellStyle name="SAPBEXexcCritical6 9 2" xfId="2773" xr:uid="{FDA9A7B9-7CCF-40BE-BD22-C820F10B654D}"/>
    <cellStyle name="SAPBEXexcCritical6_Mesquite Solar 277 MW v1" xfId="1447" xr:uid="{00000000-0005-0000-0000-00005B050000}"/>
    <cellStyle name="SAPBEXexcGood" xfId="2416" xr:uid="{00000000-0005-0000-0000-00005C050000}"/>
    <cellStyle name="SAPBEXexcGood1" xfId="124" xr:uid="{00000000-0005-0000-0000-00005D050000}"/>
    <cellStyle name="SAPBEXexcGood1 10" xfId="1448" xr:uid="{00000000-0005-0000-0000-00005E050000}"/>
    <cellStyle name="SAPBEXexcGood1 10 2" xfId="2774" xr:uid="{C6536040-1363-4684-86B7-8CC145318471}"/>
    <cellStyle name="SAPBEXexcGood1 11" xfId="1449" xr:uid="{00000000-0005-0000-0000-00005F050000}"/>
    <cellStyle name="SAPBEXexcGood1 11 2" xfId="2775" xr:uid="{50A64399-C62D-49B6-991C-6F6C7E3E0D04}"/>
    <cellStyle name="SAPBEXexcGood1 12" xfId="1450" xr:uid="{00000000-0005-0000-0000-000060050000}"/>
    <cellStyle name="SAPBEXexcGood1 12 2" xfId="2776" xr:uid="{0A241F11-2D56-4437-8CF2-E8E30F33BC89}"/>
    <cellStyle name="SAPBEXexcGood1 13" xfId="1451" xr:uid="{00000000-0005-0000-0000-000061050000}"/>
    <cellStyle name="SAPBEXexcGood1 13 2" xfId="2777" xr:uid="{8653A159-F628-4633-A0D1-4BAFE9251F02}"/>
    <cellStyle name="SAPBEXexcGood1 14" xfId="1452" xr:uid="{00000000-0005-0000-0000-000062050000}"/>
    <cellStyle name="SAPBEXexcGood1 14 2" xfId="2778" xr:uid="{5CABAAED-BA8A-4E53-BA11-A73297FE1585}"/>
    <cellStyle name="SAPBEXexcGood1 15" xfId="1453" xr:uid="{00000000-0005-0000-0000-000063050000}"/>
    <cellStyle name="SAPBEXexcGood1 15 2" xfId="2779" xr:uid="{763690C6-7BD4-4B25-8881-87880398F764}"/>
    <cellStyle name="SAPBEXexcGood1 16" xfId="1454" xr:uid="{00000000-0005-0000-0000-000064050000}"/>
    <cellStyle name="SAPBEXexcGood1 16 2" xfId="2780" xr:uid="{48996A08-85F1-4666-9329-6CC4491FFD47}"/>
    <cellStyle name="SAPBEXexcGood1 17" xfId="1455" xr:uid="{00000000-0005-0000-0000-000065050000}"/>
    <cellStyle name="SAPBEXexcGood1 17 2" xfId="2781" xr:uid="{C4B1C576-2D0C-4344-BB2F-059BF9911A90}"/>
    <cellStyle name="SAPBEXexcGood1 18" xfId="2444" xr:uid="{B0FD249A-3EDF-4097-B5CE-BB0EA4B29271}"/>
    <cellStyle name="SAPBEXexcGood1 2" xfId="125" xr:uid="{00000000-0005-0000-0000-000066050000}"/>
    <cellStyle name="SAPBEXexcGood1 2 2" xfId="1456" xr:uid="{00000000-0005-0000-0000-000067050000}"/>
    <cellStyle name="SAPBEXexcGood1 2 2 2" xfId="3673" xr:uid="{B8B4C305-CB4E-4825-95A7-C54E499F4D96}"/>
    <cellStyle name="SAPBEXexcGood1 2 2 3" xfId="2782" xr:uid="{4F4A97B4-8338-4733-AC1C-476BA43F3991}"/>
    <cellStyle name="SAPBEXexcGood1 2 3" xfId="2540" xr:uid="{A22F5EA3-B774-46AF-BF5D-64A295E849EF}"/>
    <cellStyle name="SAPBEXexcGood1 3" xfId="1457" xr:uid="{00000000-0005-0000-0000-000068050000}"/>
    <cellStyle name="SAPBEXexcGood1 3 2" xfId="1458" xr:uid="{00000000-0005-0000-0000-000069050000}"/>
    <cellStyle name="SAPBEXexcGood1 3 2 2" xfId="2784" xr:uid="{605D06FD-31E8-4F4F-B1D7-05F40B9DF305}"/>
    <cellStyle name="SAPBEXexcGood1 3 3" xfId="2783" xr:uid="{76392A8D-5148-4150-BFDB-A6299211DEF2}"/>
    <cellStyle name="SAPBEXexcGood1 4" xfId="1459" xr:uid="{00000000-0005-0000-0000-00006A050000}"/>
    <cellStyle name="SAPBEXexcGood1 4 2" xfId="1460" xr:uid="{00000000-0005-0000-0000-00006B050000}"/>
    <cellStyle name="SAPBEXexcGood1 4 2 2" xfId="2786" xr:uid="{F988A441-24D9-46C7-BED5-0434F2AC332C}"/>
    <cellStyle name="SAPBEXexcGood1 4 3" xfId="4129" xr:uid="{7121FBB6-B671-45DF-B8DA-D28B566BB1C5}"/>
    <cellStyle name="SAPBEXexcGood1 4 4" xfId="2785" xr:uid="{4A6E41F2-CA75-4D39-B287-FBF5E3EBC133}"/>
    <cellStyle name="SAPBEXexcGood1 5" xfId="1461" xr:uid="{00000000-0005-0000-0000-00006C050000}"/>
    <cellStyle name="SAPBEXexcGood1 5 2" xfId="1462" xr:uid="{00000000-0005-0000-0000-00006D050000}"/>
    <cellStyle name="SAPBEXexcGood1 5 2 2" xfId="2788" xr:uid="{2211B802-48C2-41E7-A8DC-22D8788A1C70}"/>
    <cellStyle name="SAPBEXexcGood1 5 3" xfId="4130" xr:uid="{E3AF0FD3-7355-4BC0-831A-C654BF24140C}"/>
    <cellStyle name="SAPBEXexcGood1 5 3 2" xfId="4301" xr:uid="{A7B5D56C-2874-4AB0-B3AA-DBCBEAD181D9}"/>
    <cellStyle name="SAPBEXexcGood1 5 4" xfId="2787" xr:uid="{D764E503-E6F0-4DCE-B098-81F662C40A37}"/>
    <cellStyle name="SAPBEXexcGood1 6" xfId="1463" xr:uid="{00000000-0005-0000-0000-00006E050000}"/>
    <cellStyle name="SAPBEXexcGood1 6 2" xfId="1464" xr:uid="{00000000-0005-0000-0000-00006F050000}"/>
    <cellStyle name="SAPBEXexcGood1 6 2 2" xfId="2790" xr:uid="{FC9319E4-80F8-4965-867E-F26614BB8BBB}"/>
    <cellStyle name="SAPBEXexcGood1 6 3" xfId="4131" xr:uid="{ABCC4DF9-7449-4DD3-82D1-A3B49C22582B}"/>
    <cellStyle name="SAPBEXexcGood1 6 3 2" xfId="4302" xr:uid="{EC2C3CBD-319A-475B-A43B-5C87EEF9219E}"/>
    <cellStyle name="SAPBEXexcGood1 6 4" xfId="2789" xr:uid="{8A477984-1312-4759-B744-8A2199A87154}"/>
    <cellStyle name="SAPBEXexcGood1 7" xfId="1465" xr:uid="{00000000-0005-0000-0000-000070050000}"/>
    <cellStyle name="SAPBEXexcGood1 7 2" xfId="1466" xr:uid="{00000000-0005-0000-0000-000071050000}"/>
    <cellStyle name="SAPBEXexcGood1 7 2 2" xfId="2792" xr:uid="{EC323A09-6957-4834-BB54-37DF50C70322}"/>
    <cellStyle name="SAPBEXexcGood1 7 3" xfId="4132" xr:uid="{AD886BF6-CC12-40A8-A5E2-8EAC69DD5754}"/>
    <cellStyle name="SAPBEXexcGood1 7 3 2" xfId="4303" xr:uid="{03C2BB99-ADE3-42A5-BA3B-6C0941D60A13}"/>
    <cellStyle name="SAPBEXexcGood1 7 4" xfId="2791" xr:uid="{AD2B3634-B16B-4037-9FF9-42F9F9621E61}"/>
    <cellStyle name="SAPBEXexcGood1 8" xfId="1467" xr:uid="{00000000-0005-0000-0000-000072050000}"/>
    <cellStyle name="SAPBEXexcGood1 8 2" xfId="4133" xr:uid="{58255F21-58F1-44DE-BF53-1B186267CADC}"/>
    <cellStyle name="SAPBEXexcGood1 8 2 2" xfId="4304" xr:uid="{F25F735D-8D04-4512-B396-90987B7B8489}"/>
    <cellStyle name="SAPBEXexcGood1 8 3" xfId="2793" xr:uid="{A2B1D7EC-0080-4435-910D-B7D83D25D4FD}"/>
    <cellStyle name="SAPBEXexcGood1 9" xfId="1468" xr:uid="{00000000-0005-0000-0000-000073050000}"/>
    <cellStyle name="SAPBEXexcGood1 9 2" xfId="2794" xr:uid="{F94D7D6E-3F96-4D2B-9DA4-11FC274F34D6}"/>
    <cellStyle name="SAPBEXexcGood1_Mesquite Solar 277 MW v1" xfId="1469" xr:uid="{00000000-0005-0000-0000-000074050000}"/>
    <cellStyle name="SAPBEXexcGood2" xfId="126" xr:uid="{00000000-0005-0000-0000-000075050000}"/>
    <cellStyle name="SAPBEXexcGood2 10" xfId="1470" xr:uid="{00000000-0005-0000-0000-000076050000}"/>
    <cellStyle name="SAPBEXexcGood2 10 2" xfId="2795" xr:uid="{CD1AAB99-CA42-4425-AFDB-AC7089A47FCB}"/>
    <cellStyle name="SAPBEXexcGood2 11" xfId="1471" xr:uid="{00000000-0005-0000-0000-000077050000}"/>
    <cellStyle name="SAPBEXexcGood2 11 2" xfId="2796" xr:uid="{86653026-4B4E-4644-9E85-C9D905548DCA}"/>
    <cellStyle name="SAPBEXexcGood2 12" xfId="1472" xr:uid="{00000000-0005-0000-0000-000078050000}"/>
    <cellStyle name="SAPBEXexcGood2 12 2" xfId="2797" xr:uid="{977579EF-B2FD-4C7D-A7C8-1717AF029053}"/>
    <cellStyle name="SAPBEXexcGood2 13" xfId="1473" xr:uid="{00000000-0005-0000-0000-000079050000}"/>
    <cellStyle name="SAPBEXexcGood2 13 2" xfId="2798" xr:uid="{85376F2F-3ACA-488E-8A0E-3772FF367868}"/>
    <cellStyle name="SAPBEXexcGood2 14" xfId="1474" xr:uid="{00000000-0005-0000-0000-00007A050000}"/>
    <cellStyle name="SAPBEXexcGood2 14 2" xfId="2799" xr:uid="{D6FF709D-EE0E-444B-8D18-0F968854C80C}"/>
    <cellStyle name="SAPBEXexcGood2 15" xfId="1475" xr:uid="{00000000-0005-0000-0000-00007B050000}"/>
    <cellStyle name="SAPBEXexcGood2 15 2" xfId="2800" xr:uid="{A79667B9-00DF-4E5C-B537-8915E2933DA2}"/>
    <cellStyle name="SAPBEXexcGood2 16" xfId="1476" xr:uid="{00000000-0005-0000-0000-00007C050000}"/>
    <cellStyle name="SAPBEXexcGood2 16 2" xfId="2801" xr:uid="{F656CBB9-5CA8-43AA-8D54-E2B4ADEC5E61}"/>
    <cellStyle name="SAPBEXexcGood2 17" xfId="1477" xr:uid="{00000000-0005-0000-0000-00007D050000}"/>
    <cellStyle name="SAPBEXexcGood2 17 2" xfId="2802" xr:uid="{E9F263D9-F684-4678-9F2B-57168DB48BA8}"/>
    <cellStyle name="SAPBEXexcGood2 18" xfId="2445" xr:uid="{D0EC6791-886B-4D68-92B3-63F363C3E7A2}"/>
    <cellStyle name="SAPBEXexcGood2 2" xfId="127" xr:uid="{00000000-0005-0000-0000-00007E050000}"/>
    <cellStyle name="SAPBEXexcGood2 2 2" xfId="1478" xr:uid="{00000000-0005-0000-0000-00007F050000}"/>
    <cellStyle name="SAPBEXexcGood2 2 2 2" xfId="3674" xr:uid="{A5E3FEB4-3F6C-4119-BBDF-865DA182B910}"/>
    <cellStyle name="SAPBEXexcGood2 2 2 3" xfId="2803" xr:uid="{BD93E4A2-BE67-4395-9E47-E351BCBA553E}"/>
    <cellStyle name="SAPBEXexcGood2 2 3" xfId="3644" xr:uid="{FD210CF5-0DA4-43F0-BBBC-D9885046861A}"/>
    <cellStyle name="SAPBEXexcGood2 3" xfId="1479" xr:uid="{00000000-0005-0000-0000-000080050000}"/>
    <cellStyle name="SAPBEXexcGood2 3 2" xfId="1480" xr:uid="{00000000-0005-0000-0000-000081050000}"/>
    <cellStyle name="SAPBEXexcGood2 3 2 2" xfId="2805" xr:uid="{8053E3B1-942D-47C1-8FF7-6C8907A0936D}"/>
    <cellStyle name="SAPBEXexcGood2 3 3" xfId="2804" xr:uid="{1D3953DF-AF89-471E-A8FB-8A4F81E686E2}"/>
    <cellStyle name="SAPBEXexcGood2 4" xfId="1481" xr:uid="{00000000-0005-0000-0000-000082050000}"/>
    <cellStyle name="SAPBEXexcGood2 4 2" xfId="1482" xr:uid="{00000000-0005-0000-0000-000083050000}"/>
    <cellStyle name="SAPBEXexcGood2 4 2 2" xfId="2807" xr:uid="{00D83951-B897-4109-BB0A-E7DAC48BA67F}"/>
    <cellStyle name="SAPBEXexcGood2 4 3" xfId="4134" xr:uid="{F95B994E-E5AB-422F-9E2D-0CD4E3CCE2F3}"/>
    <cellStyle name="SAPBEXexcGood2 4 4" xfId="2806" xr:uid="{5197771F-2718-4FD7-9EB3-1983BBF8748F}"/>
    <cellStyle name="SAPBEXexcGood2 5" xfId="1483" xr:uid="{00000000-0005-0000-0000-000084050000}"/>
    <cellStyle name="SAPBEXexcGood2 5 2" xfId="1484" xr:uid="{00000000-0005-0000-0000-000085050000}"/>
    <cellStyle name="SAPBEXexcGood2 5 2 2" xfId="2809" xr:uid="{4BF7CF37-9E3C-4EEE-BB81-25118D9820DA}"/>
    <cellStyle name="SAPBEXexcGood2 5 3" xfId="4135" xr:uid="{D24C25CD-52B0-4736-A328-EA6B6EFC552E}"/>
    <cellStyle name="SAPBEXexcGood2 5 3 2" xfId="4305" xr:uid="{EB756587-80B5-4E64-BB69-445F3CBBD253}"/>
    <cellStyle name="SAPBEXexcGood2 5 4" xfId="2808" xr:uid="{067D337A-F274-4006-A765-B5C4F0224A53}"/>
    <cellStyle name="SAPBEXexcGood2 6" xfId="1485" xr:uid="{00000000-0005-0000-0000-000086050000}"/>
    <cellStyle name="SAPBEXexcGood2 6 2" xfId="1486" xr:uid="{00000000-0005-0000-0000-000087050000}"/>
    <cellStyle name="SAPBEXexcGood2 6 2 2" xfId="2811" xr:uid="{F6E0F4E2-BA54-4040-9CB2-69C69EE9AEC3}"/>
    <cellStyle name="SAPBEXexcGood2 6 3" xfId="4136" xr:uid="{41C26765-CC5A-41E1-AE16-4B4E583A5D1E}"/>
    <cellStyle name="SAPBEXexcGood2 6 3 2" xfId="4306" xr:uid="{9F8C43AF-7C47-40B9-8C01-2E631DAE936F}"/>
    <cellStyle name="SAPBEXexcGood2 6 4" xfId="2810" xr:uid="{4C77371E-026E-42BA-B101-1E9E46A4AA4E}"/>
    <cellStyle name="SAPBEXexcGood2 7" xfId="1487" xr:uid="{00000000-0005-0000-0000-000088050000}"/>
    <cellStyle name="SAPBEXexcGood2 7 2" xfId="1488" xr:uid="{00000000-0005-0000-0000-000089050000}"/>
    <cellStyle name="SAPBEXexcGood2 7 2 2" xfId="2813" xr:uid="{91D98B01-F9A3-4CC0-9B2E-E0B33C78E4C3}"/>
    <cellStyle name="SAPBEXexcGood2 7 3" xfId="4137" xr:uid="{F5B2F801-3AD9-4DE5-9641-E294404053C7}"/>
    <cellStyle name="SAPBEXexcGood2 7 3 2" xfId="4307" xr:uid="{B0DE1744-E998-4294-B245-9D65272F934D}"/>
    <cellStyle name="SAPBEXexcGood2 7 4" xfId="2812" xr:uid="{CA85F348-6FE8-4069-8263-AABB4A391099}"/>
    <cellStyle name="SAPBEXexcGood2 8" xfId="1489" xr:uid="{00000000-0005-0000-0000-00008A050000}"/>
    <cellStyle name="SAPBEXexcGood2 8 2" xfId="4138" xr:uid="{F7557683-B5C1-42C3-9DCC-5CD303E4CE36}"/>
    <cellStyle name="SAPBEXexcGood2 8 2 2" xfId="4308" xr:uid="{47AA8EF8-7D8B-4968-8B5F-AF505399E202}"/>
    <cellStyle name="SAPBEXexcGood2 8 3" xfId="2814" xr:uid="{A2715A8E-FE9F-4674-8811-24A29B05F745}"/>
    <cellStyle name="SAPBEXexcGood2 9" xfId="1490" xr:uid="{00000000-0005-0000-0000-00008B050000}"/>
    <cellStyle name="SAPBEXexcGood2 9 2" xfId="2815" xr:uid="{0CF45094-4A1E-49CD-829E-D73439A00E26}"/>
    <cellStyle name="SAPBEXexcGood2_Mesquite Solar 277 MW v1" xfId="1491" xr:uid="{00000000-0005-0000-0000-00008C050000}"/>
    <cellStyle name="SAPBEXexcGood3" xfId="128" xr:uid="{00000000-0005-0000-0000-00008D050000}"/>
    <cellStyle name="SAPBEXexcGood3 10" xfId="1492" xr:uid="{00000000-0005-0000-0000-00008E050000}"/>
    <cellStyle name="SAPBEXexcGood3 10 2" xfId="2816" xr:uid="{4DBD5C61-27A4-4305-B3BB-446EABB8EA76}"/>
    <cellStyle name="SAPBEXexcGood3 11" xfId="1493" xr:uid="{00000000-0005-0000-0000-00008F050000}"/>
    <cellStyle name="SAPBEXexcGood3 11 2" xfId="2817" xr:uid="{11FF1A98-45E6-4A00-BB8F-141777420E40}"/>
    <cellStyle name="SAPBEXexcGood3 12" xfId="1494" xr:uid="{00000000-0005-0000-0000-000090050000}"/>
    <cellStyle name="SAPBEXexcGood3 12 2" xfId="2818" xr:uid="{28AAEC94-6C23-4310-B2F0-E1826AAC9981}"/>
    <cellStyle name="SAPBEXexcGood3 13" xfId="1495" xr:uid="{00000000-0005-0000-0000-000091050000}"/>
    <cellStyle name="SAPBEXexcGood3 13 2" xfId="2819" xr:uid="{22D51EFC-15BD-4E0D-B803-F9CC6D98FAF1}"/>
    <cellStyle name="SAPBEXexcGood3 14" xfId="1496" xr:uid="{00000000-0005-0000-0000-000092050000}"/>
    <cellStyle name="SAPBEXexcGood3 14 2" xfId="2820" xr:uid="{C0369985-916E-4BD4-ACDD-D6A2C4BF4C70}"/>
    <cellStyle name="SAPBEXexcGood3 15" xfId="1497" xr:uid="{00000000-0005-0000-0000-000093050000}"/>
    <cellStyle name="SAPBEXexcGood3 15 2" xfId="2821" xr:uid="{4A67F721-42E8-4C89-81A8-6BB4A15A7D0D}"/>
    <cellStyle name="SAPBEXexcGood3 16" xfId="1498" xr:uid="{00000000-0005-0000-0000-000094050000}"/>
    <cellStyle name="SAPBEXexcGood3 16 2" xfId="2822" xr:uid="{A2232722-83B9-4A69-89A0-5C620916BFF5}"/>
    <cellStyle name="SAPBEXexcGood3 17" xfId="1499" xr:uid="{00000000-0005-0000-0000-000095050000}"/>
    <cellStyle name="SAPBEXexcGood3 17 2" xfId="2823" xr:uid="{36EA2390-2337-4C6D-A17E-437238FBF7AD}"/>
    <cellStyle name="SAPBEXexcGood3 18" xfId="2446" xr:uid="{49A55BC6-333F-46C1-8476-BEA8EBA53994}"/>
    <cellStyle name="SAPBEXexcGood3 2" xfId="129" xr:uid="{00000000-0005-0000-0000-000096050000}"/>
    <cellStyle name="SAPBEXexcGood3 2 2" xfId="1500" xr:uid="{00000000-0005-0000-0000-000097050000}"/>
    <cellStyle name="SAPBEXexcGood3 2 2 2" xfId="3675" xr:uid="{440BEF59-F50F-4032-9BA3-86E6E86D88C3}"/>
    <cellStyle name="SAPBEXexcGood3 2 2 3" xfId="2824" xr:uid="{80B6302C-4222-4230-8822-B1B81FD843BB}"/>
    <cellStyle name="SAPBEXexcGood3 2 3" xfId="3643" xr:uid="{72ADAAF3-65FB-42C8-A43C-FFE422044528}"/>
    <cellStyle name="SAPBEXexcGood3 3" xfId="1501" xr:uid="{00000000-0005-0000-0000-000098050000}"/>
    <cellStyle name="SAPBEXexcGood3 3 2" xfId="1502" xr:uid="{00000000-0005-0000-0000-000099050000}"/>
    <cellStyle name="SAPBEXexcGood3 3 2 2" xfId="2826" xr:uid="{C9B344C8-8A4B-4C03-9CA4-C28BDDF83D37}"/>
    <cellStyle name="SAPBEXexcGood3 3 3" xfId="2825" xr:uid="{4BD77D21-8800-4F5E-A0F2-2E77009C08C1}"/>
    <cellStyle name="SAPBEXexcGood3 4" xfId="1503" xr:uid="{00000000-0005-0000-0000-00009A050000}"/>
    <cellStyle name="SAPBEXexcGood3 4 2" xfId="1504" xr:uid="{00000000-0005-0000-0000-00009B050000}"/>
    <cellStyle name="SAPBEXexcGood3 4 2 2" xfId="2828" xr:uid="{25EB6962-09ED-4871-A1E5-52312308584C}"/>
    <cellStyle name="SAPBEXexcGood3 4 3" xfId="4139" xr:uid="{D0D830BF-1A21-4449-828C-C413C2E8DBF0}"/>
    <cellStyle name="SAPBEXexcGood3 4 4" xfId="2827" xr:uid="{738F5278-8E52-4D9D-AEFE-29EAB6F6909B}"/>
    <cellStyle name="SAPBEXexcGood3 5" xfId="1505" xr:uid="{00000000-0005-0000-0000-00009C050000}"/>
    <cellStyle name="SAPBEXexcGood3 5 2" xfId="1506" xr:uid="{00000000-0005-0000-0000-00009D050000}"/>
    <cellStyle name="SAPBEXexcGood3 5 2 2" xfId="2830" xr:uid="{809BE02D-C257-4573-8ACF-AD4146CD77CF}"/>
    <cellStyle name="SAPBEXexcGood3 5 3" xfId="4140" xr:uid="{7C382740-28E9-4B4A-A686-0AB8954E1B83}"/>
    <cellStyle name="SAPBEXexcGood3 5 3 2" xfId="4309" xr:uid="{A021D3C2-888B-4BEA-9236-AA93CEC009B6}"/>
    <cellStyle name="SAPBEXexcGood3 5 4" xfId="2829" xr:uid="{9D4A7112-2979-4797-9211-CF9AF72FE448}"/>
    <cellStyle name="SAPBEXexcGood3 6" xfId="1507" xr:uid="{00000000-0005-0000-0000-00009E050000}"/>
    <cellStyle name="SAPBEXexcGood3 6 2" xfId="1508" xr:uid="{00000000-0005-0000-0000-00009F050000}"/>
    <cellStyle name="SAPBEXexcGood3 6 2 2" xfId="2832" xr:uid="{50071736-008F-43D5-B20C-A390944201AD}"/>
    <cellStyle name="SAPBEXexcGood3 6 3" xfId="4141" xr:uid="{55E6130A-FE1E-43ED-B8B3-1DA16C3C8BB2}"/>
    <cellStyle name="SAPBEXexcGood3 6 3 2" xfId="4310" xr:uid="{8A542E72-696F-4893-A49B-C85878D48E5A}"/>
    <cellStyle name="SAPBEXexcGood3 6 4" xfId="2831" xr:uid="{85DDC95F-4607-4BE6-BE08-71F34801E0F1}"/>
    <cellStyle name="SAPBEXexcGood3 7" xfId="1509" xr:uid="{00000000-0005-0000-0000-0000A0050000}"/>
    <cellStyle name="SAPBEXexcGood3 7 2" xfId="1510" xr:uid="{00000000-0005-0000-0000-0000A1050000}"/>
    <cellStyle name="SAPBEXexcGood3 7 2 2" xfId="2834" xr:uid="{1AFE8E44-908B-44BB-BDD6-964AFBEF25C4}"/>
    <cellStyle name="SAPBEXexcGood3 7 3" xfId="4142" xr:uid="{B75EA64B-EAE5-4CFB-8A22-C7B8624A2F42}"/>
    <cellStyle name="SAPBEXexcGood3 7 3 2" xfId="4311" xr:uid="{3EF78C22-C7D4-47DE-960B-6F1E41ED1C62}"/>
    <cellStyle name="SAPBEXexcGood3 7 4" xfId="2833" xr:uid="{75A06088-6249-486F-9DB1-82C616346060}"/>
    <cellStyle name="SAPBEXexcGood3 8" xfId="1511" xr:uid="{00000000-0005-0000-0000-0000A2050000}"/>
    <cellStyle name="SAPBEXexcGood3 8 2" xfId="4143" xr:uid="{58DF97CE-2564-443A-BA3A-0CE535FC9767}"/>
    <cellStyle name="SAPBEXexcGood3 8 2 2" xfId="4312" xr:uid="{EB5B2665-F098-448A-9B65-B5937B17F1FE}"/>
    <cellStyle name="SAPBEXexcGood3 8 3" xfId="2835" xr:uid="{702F58A3-E5BF-4B68-AB45-078A9A9F5B21}"/>
    <cellStyle name="SAPBEXexcGood3 9" xfId="1512" xr:uid="{00000000-0005-0000-0000-0000A3050000}"/>
    <cellStyle name="SAPBEXexcGood3 9 2" xfId="2836" xr:uid="{EFBA492D-FC56-473A-A59C-82EA25264FA7}"/>
    <cellStyle name="SAPBEXexcGood3_Mesquite Solar 277 MW v1" xfId="1513" xr:uid="{00000000-0005-0000-0000-0000A4050000}"/>
    <cellStyle name="SAPBEXexcVeryBad" xfId="2417" xr:uid="{00000000-0005-0000-0000-0000A5050000}"/>
    <cellStyle name="SAPBEXfilterDrill" xfId="130" xr:uid="{00000000-0005-0000-0000-0000A6050000}"/>
    <cellStyle name="SAPBEXfilterDrill 2" xfId="131" xr:uid="{00000000-0005-0000-0000-0000A7050000}"/>
    <cellStyle name="SAPBEXfilterDrill 2 2" xfId="3676" xr:uid="{EA9F7F7B-5CB7-4C6E-A293-D614289F1D38}"/>
    <cellStyle name="SAPBEXfilterDrill 2 3" xfId="2448" xr:uid="{1A631967-4036-4712-9840-DBA2420422B7}"/>
    <cellStyle name="SAPBEXfilterDrill 3" xfId="4144" xr:uid="{8B044581-1CA9-4B51-8C79-7EBB7BBC5178}"/>
    <cellStyle name="SAPBEXfilterDrill 4" xfId="4145" xr:uid="{9FC28272-6628-4E16-97EE-A35A9D446CC8}"/>
    <cellStyle name="SAPBEXfilterDrill 5" xfId="4146" xr:uid="{11C4EBE2-A0FD-42CC-99E8-F1F7AA37765B}"/>
    <cellStyle name="SAPBEXfilterDrill 6" xfId="4147" xr:uid="{CE9D637E-D52A-4C55-B75D-F8EA3B3A4D94}"/>
    <cellStyle name="SAPBEXfilterDrill 7" xfId="4148" xr:uid="{4494DA44-361A-4D44-89B7-A6DF1145B20F}"/>
    <cellStyle name="SAPBEXfilterDrill 8" xfId="2447" xr:uid="{749F1B41-C265-46E0-986F-57766CD86516}"/>
    <cellStyle name="SAPBEXfilterDrill_2009 Fleet segmentation" xfId="4149" xr:uid="{8EE53B0F-5A90-4B51-9795-CD896A3BC139}"/>
    <cellStyle name="SAPBEXfilterItem" xfId="132" xr:uid="{00000000-0005-0000-0000-0000A8050000}"/>
    <cellStyle name="SAPBEXfilterItem 2" xfId="133" xr:uid="{00000000-0005-0000-0000-0000A9050000}"/>
    <cellStyle name="SAPBEXfilterItem 2 2" xfId="4150" xr:uid="{8E056605-E41C-4C2B-BE06-3486FFC6F236}"/>
    <cellStyle name="SAPBEXfilterItem 2 3" xfId="3677" xr:uid="{1BD713EA-2D59-4A84-BFD3-6F5222596627}"/>
    <cellStyle name="SAPBEXfilterItem 2 4" xfId="2450" xr:uid="{CC4DE854-DAEE-400C-A165-1408EAFF8DDD}"/>
    <cellStyle name="SAPBEXfilterItem 3" xfId="3678" xr:uid="{A33A4950-1BF0-4EE0-8BFD-B31115E8385C}"/>
    <cellStyle name="SAPBEXfilterItem 3 2" xfId="4151" xr:uid="{C1EBDABF-759A-4879-B335-44DF63F05196}"/>
    <cellStyle name="SAPBEXfilterItem 4" xfId="4152" xr:uid="{FF4C958D-EA8A-4ED5-853E-FF2DBE7B85F6}"/>
    <cellStyle name="SAPBEXfilterItem 5" xfId="4153" xr:uid="{218F5EC6-4301-4EBC-89C1-9F8432471F88}"/>
    <cellStyle name="SAPBEXfilterItem 6" xfId="2449" xr:uid="{CB6DE340-9C8D-4D70-ABF5-A8F723AA9BEC}"/>
    <cellStyle name="SAPBEXfilterItem_2009 Fleet segmentation" xfId="4154" xr:uid="{2164EC8D-37FE-4D5F-A13F-68240A5326CA}"/>
    <cellStyle name="SAPBEXfilterText" xfId="134" xr:uid="{00000000-0005-0000-0000-0000AA050000}"/>
    <cellStyle name="SAPBEXfilterText 2" xfId="135" xr:uid="{00000000-0005-0000-0000-0000AB050000}"/>
    <cellStyle name="SAPBEXfilterText 2 2" xfId="3679" xr:uid="{83A73AFF-1023-43C3-9889-A15250800E01}"/>
    <cellStyle name="SAPBEXfilterText 2 3" xfId="2452" xr:uid="{5F894CD4-744D-44EA-BA44-E91784EB76E8}"/>
    <cellStyle name="SAPBEXfilterText 3" xfId="3680" xr:uid="{92CEAA5A-4F42-4618-9694-426465574192}"/>
    <cellStyle name="SAPBEXfilterText 3 2" xfId="4155" xr:uid="{F19EAED2-445F-4694-8C72-BAC4DA05404E}"/>
    <cellStyle name="SAPBEXfilterText 4" xfId="4156" xr:uid="{C385FEE5-0A09-4989-A73D-9C525D488051}"/>
    <cellStyle name="SAPBEXformats" xfId="136" xr:uid="{00000000-0005-0000-0000-0000AC050000}"/>
    <cellStyle name="SAPBEXformats 10" xfId="1514" xr:uid="{00000000-0005-0000-0000-0000AD050000}"/>
    <cellStyle name="SAPBEXformats 10 2" xfId="2837" xr:uid="{F6FC1016-BA47-4C66-83C7-8CD8E9377E43}"/>
    <cellStyle name="SAPBEXformats 11" xfId="1515" xr:uid="{00000000-0005-0000-0000-0000AE050000}"/>
    <cellStyle name="SAPBEXformats 11 2" xfId="2838" xr:uid="{2023D7F0-423B-4D92-AE14-3390F27D6A2B}"/>
    <cellStyle name="SAPBEXformats 12" xfId="1516" xr:uid="{00000000-0005-0000-0000-0000AF050000}"/>
    <cellStyle name="SAPBEXformats 12 2" xfId="2839" xr:uid="{56D8465A-40AA-473F-8747-C587DF74120E}"/>
    <cellStyle name="SAPBEXformats 13" xfId="1517" xr:uid="{00000000-0005-0000-0000-0000B0050000}"/>
    <cellStyle name="SAPBEXformats 13 2" xfId="2840" xr:uid="{1C349296-9037-4182-AFD1-FA4B175960E0}"/>
    <cellStyle name="SAPBEXformats 14" xfId="1518" xr:uid="{00000000-0005-0000-0000-0000B1050000}"/>
    <cellStyle name="SAPBEXformats 14 2" xfId="2841" xr:uid="{00A8EED9-5A1F-44B5-9102-1C6A7231047C}"/>
    <cellStyle name="SAPBEXformats 15" xfId="1519" xr:uid="{00000000-0005-0000-0000-0000B2050000}"/>
    <cellStyle name="SAPBEXformats 15 2" xfId="2842" xr:uid="{23459100-39CB-4338-A551-D02B99FBD0C7}"/>
    <cellStyle name="SAPBEXformats 16" xfId="1520" xr:uid="{00000000-0005-0000-0000-0000B3050000}"/>
    <cellStyle name="SAPBEXformats 16 2" xfId="2843" xr:uid="{4916957C-76A6-4C44-9243-047C506F37D9}"/>
    <cellStyle name="SAPBEXformats 17" xfId="1521" xr:uid="{00000000-0005-0000-0000-0000B4050000}"/>
    <cellStyle name="SAPBEXformats 17 2" xfId="2844" xr:uid="{065CAF31-CA09-4E85-AA28-F0DC90B3FE4D}"/>
    <cellStyle name="SAPBEXformats 18" xfId="2453" xr:uid="{6FDF667E-303C-4E1B-82DB-ACE6A2E03B92}"/>
    <cellStyle name="SAPBEXformats 2" xfId="137" xr:uid="{00000000-0005-0000-0000-0000B5050000}"/>
    <cellStyle name="SAPBEXformats 2 2" xfId="1522" xr:uid="{00000000-0005-0000-0000-0000B6050000}"/>
    <cellStyle name="SAPBEXformats 2 2 2" xfId="3682" xr:uid="{6CBA467D-C73F-45B9-96F4-488EF4B40DAD}"/>
    <cellStyle name="SAPBEXformats 2 2 3" xfId="3681" xr:uid="{F2ECDE3E-8AFC-44E3-BAA5-51DA12EA9F7B}"/>
    <cellStyle name="SAPBEXformats 2 2 4" xfId="2845" xr:uid="{B99BCDAD-F94E-43C1-9C27-CAA24ED81DAD}"/>
    <cellStyle name="SAPBEXformats 2 3" xfId="2539" xr:uid="{4500A350-B5E8-4CFF-9D2E-CFF49B34CCD5}"/>
    <cellStyle name="SAPBEXformats 3" xfId="138" xr:uid="{00000000-0005-0000-0000-0000B7050000}"/>
    <cellStyle name="SAPBEXformats 3 2" xfId="1523" xr:uid="{00000000-0005-0000-0000-0000B8050000}"/>
    <cellStyle name="SAPBEXformats 3 2 2" xfId="2846" xr:uid="{0A7D9C6D-6FF8-4159-9F2B-DF6429C57FF7}"/>
    <cellStyle name="SAPBEXformats 3 3" xfId="2454" xr:uid="{4F50E9E5-DA87-4BF8-AD14-2C8757049029}"/>
    <cellStyle name="SAPBEXformats 4" xfId="139" xr:uid="{00000000-0005-0000-0000-0000B9050000}"/>
    <cellStyle name="SAPBEXformats 4 2" xfId="1524" xr:uid="{00000000-0005-0000-0000-0000BA050000}"/>
    <cellStyle name="SAPBEXformats 4 2 2" xfId="4157" xr:uid="{109A2E1B-4949-46FB-AC66-5777F9756B7C}"/>
    <cellStyle name="SAPBEXformats 4 2 3" xfId="2847" xr:uid="{C3489122-8DB2-44FD-A077-38B405DE5BD9}"/>
    <cellStyle name="SAPBEXformats 4 3" xfId="2455" xr:uid="{1E7ED08F-DA6A-4DA2-8F75-F12C4E5A56C8}"/>
    <cellStyle name="SAPBEXformats 5" xfId="140" xr:uid="{00000000-0005-0000-0000-0000BB050000}"/>
    <cellStyle name="SAPBEXformats 5 2" xfId="1525" xr:uid="{00000000-0005-0000-0000-0000BC050000}"/>
    <cellStyle name="SAPBEXformats 5 2 2" xfId="2848" xr:uid="{32050B93-9300-4D1E-AEC1-E596D6706865}"/>
    <cellStyle name="SAPBEXformats 5 3" xfId="4158" xr:uid="{61B06131-D098-4E38-8B99-9406E4B5DE0F}"/>
    <cellStyle name="SAPBEXformats 5 3 2" xfId="4313" xr:uid="{678A3A38-E591-406E-8EEE-8A4564AC7766}"/>
    <cellStyle name="SAPBEXformats 5 4" xfId="2456" xr:uid="{140BE54D-483B-4661-B515-7A63834E683F}"/>
    <cellStyle name="SAPBEXformats 6" xfId="1526" xr:uid="{00000000-0005-0000-0000-0000BD050000}"/>
    <cellStyle name="SAPBEXformats 6 2" xfId="1527" xr:uid="{00000000-0005-0000-0000-0000BE050000}"/>
    <cellStyle name="SAPBEXformats 6 2 2" xfId="2850" xr:uid="{2A39476B-6791-48D8-A4BB-F823B6DC6750}"/>
    <cellStyle name="SAPBEXformats 6 3" xfId="4159" xr:uid="{C91BD5F7-762C-45B6-94B8-3E4944133C9C}"/>
    <cellStyle name="SAPBEXformats 6 3 2" xfId="4314" xr:uid="{EAA2B385-D705-4FA3-82E2-BD28A1B97FF4}"/>
    <cellStyle name="SAPBEXformats 6 4" xfId="2849" xr:uid="{2193AB71-62AE-4DBE-9623-C69185E942AC}"/>
    <cellStyle name="SAPBEXformats 7" xfId="1528" xr:uid="{00000000-0005-0000-0000-0000BF050000}"/>
    <cellStyle name="SAPBEXformats 7 2" xfId="1529" xr:uid="{00000000-0005-0000-0000-0000C0050000}"/>
    <cellStyle name="SAPBEXformats 7 2 2" xfId="2852" xr:uid="{FB34C082-3957-4A70-91F7-C26C8C59BC15}"/>
    <cellStyle name="SAPBEXformats 7 3" xfId="4160" xr:uid="{305BA80B-587B-4B50-8490-4A2F31EEE981}"/>
    <cellStyle name="SAPBEXformats 7 3 2" xfId="4315" xr:uid="{CABA8AA1-43EC-422A-B1E6-D5484DEB1ECB}"/>
    <cellStyle name="SAPBEXformats 7 4" xfId="2851" xr:uid="{8F89DBC4-D509-4549-B090-462466DE8C19}"/>
    <cellStyle name="SAPBEXformats 8" xfId="1530" xr:uid="{00000000-0005-0000-0000-0000C1050000}"/>
    <cellStyle name="SAPBEXformats 8 2" xfId="4161" xr:uid="{35C7FE34-924A-4975-8F2C-E8E3F632A387}"/>
    <cellStyle name="SAPBEXformats 8 2 2" xfId="4316" xr:uid="{A5B04DDD-A501-4EC7-9405-608B7DB3651B}"/>
    <cellStyle name="SAPBEXformats 8 3" xfId="2853" xr:uid="{10DF4A1B-63C7-43F5-B0DB-F809959D7B31}"/>
    <cellStyle name="SAPBEXformats 9" xfId="1531" xr:uid="{00000000-0005-0000-0000-0000C2050000}"/>
    <cellStyle name="SAPBEXformats 9 2" xfId="2854" xr:uid="{85C18E9A-3FF0-48F1-A1B4-AC1D101D6387}"/>
    <cellStyle name="SAPBEXformats_Mesquite Solar 277 MW v1" xfId="1532" xr:uid="{00000000-0005-0000-0000-0000C3050000}"/>
    <cellStyle name="SAPBEXheaderData" xfId="2418" xr:uid="{00000000-0005-0000-0000-0000C4050000}"/>
    <cellStyle name="SAPBEXheaderItem" xfId="141" xr:uid="{00000000-0005-0000-0000-0000C5050000}"/>
    <cellStyle name="SAPBEXheaderItem 10" xfId="2457" xr:uid="{350CF701-EB89-4C08-82B0-B4C9FB5BFF0D}"/>
    <cellStyle name="SAPBEXheaderItem 2" xfId="142" xr:uid="{00000000-0005-0000-0000-0000C6050000}"/>
    <cellStyle name="SAPBEXheaderItem 2 2" xfId="3684" xr:uid="{8EC8527C-0D66-4094-A581-AFC2743DE24D}"/>
    <cellStyle name="SAPBEXheaderItem 2 3" xfId="3683" xr:uid="{EE6B5DF2-ABF4-427D-9A41-3318A10B20E8}"/>
    <cellStyle name="SAPBEXheaderItem 2 4" xfId="2458" xr:uid="{74500DDC-677B-41BA-B0F2-9DF2EF9047AF}"/>
    <cellStyle name="SAPBEXheaderItem 3" xfId="143" xr:uid="{00000000-0005-0000-0000-0000C7050000}"/>
    <cellStyle name="SAPBEXheaderItem 3 2" xfId="4163" xr:uid="{53DF9686-F336-4035-A49C-054068BF8573}"/>
    <cellStyle name="SAPBEXheaderItem 3 3" xfId="4162" xr:uid="{150EE8A8-2130-4786-AF74-F1923BA06B18}"/>
    <cellStyle name="SAPBEXheaderItem 3 4" xfId="2459" xr:uid="{B36F9DA3-D470-414F-8B7C-7AABF45AE7EC}"/>
    <cellStyle name="SAPBEXheaderItem 4" xfId="4164" xr:uid="{80C4F6C2-9654-44FA-9091-811E9B41E91B}"/>
    <cellStyle name="SAPBEXheaderItem 4 2" xfId="4165" xr:uid="{F23575CD-2D43-4859-8E2A-23A954366553}"/>
    <cellStyle name="SAPBEXheaderItem 5" xfId="4166" xr:uid="{34B155BC-AEB7-41CA-88F5-4B3437BAA7F7}"/>
    <cellStyle name="SAPBEXheaderItem 6" xfId="4167" xr:uid="{109D1DE1-A834-4405-ADBC-B484164D2D17}"/>
    <cellStyle name="SAPBEXheaderItem 7" xfId="4168" xr:uid="{456EAB82-BCB3-45F6-B786-97A81D0DD91C}"/>
    <cellStyle name="SAPBEXheaderItem 8" xfId="4169" xr:uid="{E00BD835-F26A-4999-84EA-296578AD4993}"/>
    <cellStyle name="SAPBEXheaderItem 9" xfId="4170" xr:uid="{E710C996-30D2-4893-B192-5AC725F562CD}"/>
    <cellStyle name="SAPBEXheaderText" xfId="144" xr:uid="{00000000-0005-0000-0000-0000C8050000}"/>
    <cellStyle name="SAPBEXheaderText 10" xfId="2460" xr:uid="{2BBC4BF1-23E6-4E4F-BA03-8EC9DBAAB346}"/>
    <cellStyle name="SAPBEXheaderText 2" xfId="145" xr:uid="{00000000-0005-0000-0000-0000C9050000}"/>
    <cellStyle name="SAPBEXheaderText 2 2" xfId="3686" xr:uid="{C21A85F8-7A4D-4E9F-9F43-D89DAC35952E}"/>
    <cellStyle name="SAPBEXheaderText 2 3" xfId="3685" xr:uid="{F3D71C3B-197E-48B4-B57F-C910B9BB5E62}"/>
    <cellStyle name="SAPBEXheaderText 2 4" xfId="2461" xr:uid="{AE38B7D0-6749-400A-BE70-B8CCEC27EE61}"/>
    <cellStyle name="SAPBEXheaderText 3" xfId="146" xr:uid="{00000000-0005-0000-0000-0000CA050000}"/>
    <cellStyle name="SAPBEXheaderText 3 2" xfId="4172" xr:uid="{F915ED04-BE6E-4AE7-BF41-D315BDC08C1C}"/>
    <cellStyle name="SAPBEXheaderText 3 3" xfId="4171" xr:uid="{37CD624F-63D7-4003-898B-0C2389587133}"/>
    <cellStyle name="SAPBEXheaderText 3 4" xfId="2462" xr:uid="{58819893-A302-40CA-AF03-A6FB23F0BB3C}"/>
    <cellStyle name="SAPBEXheaderText 4" xfId="4173" xr:uid="{AB40FB68-F753-4656-BA1F-84E697F1EF50}"/>
    <cellStyle name="SAPBEXheaderText 4 2" xfId="4174" xr:uid="{0066DC3F-F0A1-4AE1-9365-61C9061D12FA}"/>
    <cellStyle name="SAPBEXheaderText 5" xfId="4175" xr:uid="{FC478E58-3D44-4D64-958A-3C0C5F5BCEEA}"/>
    <cellStyle name="SAPBEXheaderText 6" xfId="4176" xr:uid="{EA267757-63D6-478D-9292-7A880CCBFAEC}"/>
    <cellStyle name="SAPBEXheaderText 7" xfId="4177" xr:uid="{AE354EB2-E225-4032-A292-AB6296E14893}"/>
    <cellStyle name="SAPBEXheaderText 8" xfId="4178" xr:uid="{B259274E-8312-4AB5-90C7-393562B61798}"/>
    <cellStyle name="SAPBEXheaderText 9" xfId="4179" xr:uid="{A4E52018-6595-476E-B1AB-AAB754E8F481}"/>
    <cellStyle name="SAPBEXHLevel0" xfId="147" xr:uid="{00000000-0005-0000-0000-0000CB050000}"/>
    <cellStyle name="SAPBEXHLevel0 10" xfId="1533" xr:uid="{00000000-0005-0000-0000-0000CC050000}"/>
    <cellStyle name="SAPBEXHLevel0 10 2" xfId="1534" xr:uid="{00000000-0005-0000-0000-0000CD050000}"/>
    <cellStyle name="SAPBEXHLevel0 10 2 2" xfId="2856" xr:uid="{B661D811-372B-49F6-AEFF-5F73038935E8}"/>
    <cellStyle name="SAPBEXHLevel0 10 3" xfId="2855" xr:uid="{E9A816FF-7866-48FA-BC51-0547896625B4}"/>
    <cellStyle name="SAPBEXHLevel0 11" xfId="1535" xr:uid="{00000000-0005-0000-0000-0000CE050000}"/>
    <cellStyle name="SAPBEXHLevel0 11 2" xfId="1536" xr:uid="{00000000-0005-0000-0000-0000CF050000}"/>
    <cellStyle name="SAPBEXHLevel0 11 2 2" xfId="2858" xr:uid="{FEB05DDF-5EE4-4CE1-90EE-DC40E52D9D10}"/>
    <cellStyle name="SAPBEXHLevel0 11 3" xfId="2857" xr:uid="{AA6194BC-A4D9-4124-BD95-EA8630BF3D9D}"/>
    <cellStyle name="SAPBEXHLevel0 11_48MW CMSI CAPEX Budget rev 11Jun10-rev16b (Updated Forecast cash flow)" xfId="1537" xr:uid="{00000000-0005-0000-0000-0000D0050000}"/>
    <cellStyle name="SAPBEXHLevel0 12" xfId="1538" xr:uid="{00000000-0005-0000-0000-0000D1050000}"/>
    <cellStyle name="SAPBEXHLevel0 12 2" xfId="2859" xr:uid="{745BB591-7483-4C0E-A8E7-CF114D5B2533}"/>
    <cellStyle name="SAPBEXHLevel0 13" xfId="1539" xr:uid="{00000000-0005-0000-0000-0000D2050000}"/>
    <cellStyle name="SAPBEXHLevel0 13 2" xfId="2860" xr:uid="{86E1809E-6B12-4E05-B74A-2B0C1041F1FA}"/>
    <cellStyle name="SAPBEXHLevel0 14" xfId="1540" xr:uid="{00000000-0005-0000-0000-0000D3050000}"/>
    <cellStyle name="SAPBEXHLevel0 14 2" xfId="2861" xr:uid="{D30B5789-F523-4A1F-83C2-97D2CB9AA470}"/>
    <cellStyle name="SAPBEXHLevel0 15" xfId="1541" xr:uid="{00000000-0005-0000-0000-0000D4050000}"/>
    <cellStyle name="SAPBEXHLevel0 15 2" xfId="2862" xr:uid="{B7DBDC93-0935-4375-94CE-C2637D551300}"/>
    <cellStyle name="SAPBEXHLevel0 16" xfId="1542" xr:uid="{00000000-0005-0000-0000-0000D5050000}"/>
    <cellStyle name="SAPBEXHLevel0 16 2" xfId="2863" xr:uid="{BC7CA893-2FD2-4DCB-92E1-B50D6ABE27F9}"/>
    <cellStyle name="SAPBEXHLevel0 17" xfId="1543" xr:uid="{00000000-0005-0000-0000-0000D6050000}"/>
    <cellStyle name="SAPBEXHLevel0 17 2" xfId="2864" xr:uid="{AA24C720-D3DE-4903-A8D9-7BB06F28EA82}"/>
    <cellStyle name="SAPBEXHLevel0 18" xfId="1544" xr:uid="{00000000-0005-0000-0000-0000D7050000}"/>
    <cellStyle name="SAPBEXHLevel0 18 2" xfId="2865" xr:uid="{CFF4502A-0361-4BCA-B428-B65AB5850126}"/>
    <cellStyle name="SAPBEXHLevel0 19" xfId="1545" xr:uid="{00000000-0005-0000-0000-0000D8050000}"/>
    <cellStyle name="SAPBEXHLevel0 19 2" xfId="2866" xr:uid="{97EAC2CB-C7D0-4D87-8949-550AF53E30FD}"/>
    <cellStyle name="SAPBEXHLevel0 2" xfId="148" xr:uid="{00000000-0005-0000-0000-0000D9050000}"/>
    <cellStyle name="SAPBEXHLevel0 2 10" xfId="1546" xr:uid="{00000000-0005-0000-0000-0000DA050000}"/>
    <cellStyle name="SAPBEXHLevel0 2 10 2" xfId="2867" xr:uid="{AAA80F61-89AF-41CD-951E-4DFB34187AB5}"/>
    <cellStyle name="SAPBEXHLevel0 2 11" xfId="1547" xr:uid="{00000000-0005-0000-0000-0000DB050000}"/>
    <cellStyle name="SAPBEXHLevel0 2 11 2" xfId="2868" xr:uid="{B06E7743-9B3A-49BA-8CA3-CA4DBEE5F134}"/>
    <cellStyle name="SAPBEXHLevel0 2 12" xfId="1548" xr:uid="{00000000-0005-0000-0000-0000DC050000}"/>
    <cellStyle name="SAPBEXHLevel0 2 12 2" xfId="2869" xr:uid="{FA3984CA-6E62-4386-98D2-950119D04908}"/>
    <cellStyle name="SAPBEXHLevel0 2 13" xfId="1549" xr:uid="{00000000-0005-0000-0000-0000DD050000}"/>
    <cellStyle name="SAPBEXHLevel0 2 13 2" xfId="2870" xr:uid="{B3314736-BD8C-48CC-82ED-6DEC0409AF53}"/>
    <cellStyle name="SAPBEXHLevel0 2 14" xfId="1550" xr:uid="{00000000-0005-0000-0000-0000DE050000}"/>
    <cellStyle name="SAPBEXHLevel0 2 14 2" xfId="2871" xr:uid="{5E69F5BC-992A-4DA2-BC79-2E8FF4D5BA64}"/>
    <cellStyle name="SAPBEXHLevel0 2 15" xfId="1551" xr:uid="{00000000-0005-0000-0000-0000DF050000}"/>
    <cellStyle name="SAPBEXHLevel0 2 15 2" xfId="2872" xr:uid="{DE86297B-6EB4-4802-848F-9CC6FB2DD3AD}"/>
    <cellStyle name="SAPBEXHLevel0 2 16" xfId="1552" xr:uid="{00000000-0005-0000-0000-0000E0050000}"/>
    <cellStyle name="SAPBEXHLevel0 2 16 2" xfId="2873" xr:uid="{AF773D2F-5520-45D1-9C0F-CD0827607483}"/>
    <cellStyle name="SAPBEXHLevel0 2 17" xfId="2537" xr:uid="{856B20DA-C845-4EE4-8FFB-87EA5CF69E05}"/>
    <cellStyle name="SAPBEXHLevel0 2 2" xfId="1553" xr:uid="{00000000-0005-0000-0000-0000E1050000}"/>
    <cellStyle name="SAPBEXHLevel0 2 2 2" xfId="1554" xr:uid="{00000000-0005-0000-0000-0000E2050000}"/>
    <cellStyle name="SAPBEXHLevel0 2 2 2 2" xfId="3688" xr:uid="{B31CCCA9-329C-47A9-A5D2-0C6BDDEDF7AD}"/>
    <cellStyle name="SAPBEXHLevel0 2 2 2 3" xfId="2875" xr:uid="{D6949083-07B8-4B01-8AF9-330AD1920D4B}"/>
    <cellStyle name="SAPBEXHLevel0 2 2 3" xfId="3687" xr:uid="{7D58923D-6024-4B99-A358-1184B8D21BB8}"/>
    <cellStyle name="SAPBEXHLevel0 2 2 4" xfId="2874" xr:uid="{1862B88E-636B-4D71-80E4-35D9CB727177}"/>
    <cellStyle name="SAPBEXHLevel0 2 3" xfId="1555" xr:uid="{00000000-0005-0000-0000-0000E3050000}"/>
    <cellStyle name="SAPBEXHLevel0 2 3 2" xfId="1556" xr:uid="{00000000-0005-0000-0000-0000E4050000}"/>
    <cellStyle name="SAPBEXHLevel0 2 3 2 2" xfId="2877" xr:uid="{02528C5C-DB35-4AD0-8CA4-73E00E7D6BD5}"/>
    <cellStyle name="SAPBEXHLevel0 2 3 3" xfId="2876" xr:uid="{AED18AA1-F90F-47E3-AA2B-6AA7FDBD561D}"/>
    <cellStyle name="SAPBEXHLevel0 2 4" xfId="1557" xr:uid="{00000000-0005-0000-0000-0000E5050000}"/>
    <cellStyle name="SAPBEXHLevel0 2 4 2" xfId="1558" xr:uid="{00000000-0005-0000-0000-0000E6050000}"/>
    <cellStyle name="SAPBEXHLevel0 2 4 2 2" xfId="2879" xr:uid="{9B11564A-4F37-4390-889D-CC4D2A9A95D1}"/>
    <cellStyle name="SAPBEXHLevel0 2 4 3" xfId="2878" xr:uid="{96408DC2-15AB-4DAF-998B-8FD0B8081471}"/>
    <cellStyle name="SAPBEXHLevel0 2 5" xfId="1559" xr:uid="{00000000-0005-0000-0000-0000E7050000}"/>
    <cellStyle name="SAPBEXHLevel0 2 5 2" xfId="1560" xr:uid="{00000000-0005-0000-0000-0000E8050000}"/>
    <cellStyle name="SAPBEXHLevel0 2 5 2 2" xfId="2881" xr:uid="{5F181C73-6FFD-4659-98ED-548A256C9DEF}"/>
    <cellStyle name="SAPBEXHLevel0 2 5 3" xfId="2880" xr:uid="{4DE6BCA8-D1B5-4AE0-BE20-BE881EB319BB}"/>
    <cellStyle name="SAPBEXHLevel0 2 6" xfId="1561" xr:uid="{00000000-0005-0000-0000-0000E9050000}"/>
    <cellStyle name="SAPBEXHLevel0 2 6 2" xfId="1562" xr:uid="{00000000-0005-0000-0000-0000EA050000}"/>
    <cellStyle name="SAPBEXHLevel0 2 6 2 2" xfId="2883" xr:uid="{449CB19A-4E90-4125-89FE-5B5C304E0C51}"/>
    <cellStyle name="SAPBEXHLevel0 2 6 3" xfId="2882" xr:uid="{2D8CAF0E-40FF-40B8-8704-A8B08E5FD234}"/>
    <cellStyle name="SAPBEXHLevel0 2 7" xfId="1563" xr:uid="{00000000-0005-0000-0000-0000EB050000}"/>
    <cellStyle name="SAPBEXHLevel0 2 7 2" xfId="1564" xr:uid="{00000000-0005-0000-0000-0000EC050000}"/>
    <cellStyle name="SAPBEXHLevel0 2 7 2 2" xfId="2885" xr:uid="{48EA421D-9257-4A25-ABE8-D095733ED414}"/>
    <cellStyle name="SAPBEXHLevel0 2 7 3" xfId="2884" xr:uid="{66CF46D8-4DBC-43C8-8585-C70E5353FB37}"/>
    <cellStyle name="SAPBEXHLevel0 2 8" xfId="1565" xr:uid="{00000000-0005-0000-0000-0000ED050000}"/>
    <cellStyle name="SAPBEXHLevel0 2 8 2" xfId="2886" xr:uid="{689FA952-5492-429B-B4F0-CA785A17D500}"/>
    <cellStyle name="SAPBEXHLevel0 2 9" xfId="1566" xr:uid="{00000000-0005-0000-0000-0000EE050000}"/>
    <cellStyle name="SAPBEXHLevel0 2 9 2" xfId="2887" xr:uid="{9E36A297-B420-4DA2-A89C-1E272F2EB2A4}"/>
    <cellStyle name="SAPBEXHLevel0 20" xfId="1567" xr:uid="{00000000-0005-0000-0000-0000EF050000}"/>
    <cellStyle name="SAPBEXHLevel0 20 2" xfId="2888" xr:uid="{9B442020-8AB6-496F-A8B2-A8CBC966877F}"/>
    <cellStyle name="SAPBEXHLevel0 21" xfId="2463" xr:uid="{18802CB3-26AD-4178-8BBB-7E0171829C31}"/>
    <cellStyle name="SAPBEXHLevel0 22" xfId="2538" xr:uid="{A35E0536-64FC-4743-930B-577DB87F4FE1}"/>
    <cellStyle name="SAPBEXHLevel0 3" xfId="149" xr:uid="{00000000-0005-0000-0000-0000F0050000}"/>
    <cellStyle name="SAPBEXHLevel0 3 10" xfId="1568" xr:uid="{00000000-0005-0000-0000-0000F1050000}"/>
    <cellStyle name="SAPBEXHLevel0 3 10 2" xfId="2889" xr:uid="{F1BE7537-03F6-4D6C-9B35-18DD7F50606D}"/>
    <cellStyle name="SAPBEXHLevel0 3 11" xfId="1569" xr:uid="{00000000-0005-0000-0000-0000F2050000}"/>
    <cellStyle name="SAPBEXHLevel0 3 11 2" xfId="2890" xr:uid="{FBB640C5-B797-41D2-AB75-573370856B03}"/>
    <cellStyle name="SAPBEXHLevel0 3 12" xfId="1570" xr:uid="{00000000-0005-0000-0000-0000F3050000}"/>
    <cellStyle name="SAPBEXHLevel0 3 12 2" xfId="2891" xr:uid="{07AB7BD5-36C5-43E6-A7D5-37B2ED1F84CF}"/>
    <cellStyle name="SAPBEXHLevel0 3 13" xfId="1571" xr:uid="{00000000-0005-0000-0000-0000F4050000}"/>
    <cellStyle name="SAPBEXHLevel0 3 13 2" xfId="2892" xr:uid="{8744FABF-8783-497F-A702-D08F9222331D}"/>
    <cellStyle name="SAPBEXHLevel0 3 14" xfId="1572" xr:uid="{00000000-0005-0000-0000-0000F5050000}"/>
    <cellStyle name="SAPBEXHLevel0 3 14 2" xfId="2893" xr:uid="{B18D96EC-A28B-4380-B1C7-9CF51708ADAE}"/>
    <cellStyle name="SAPBEXHLevel0 3 15" xfId="1573" xr:uid="{00000000-0005-0000-0000-0000F6050000}"/>
    <cellStyle name="SAPBEXHLevel0 3 15 2" xfId="2894" xr:uid="{5929758D-E463-4B2A-997F-7B3D1B4A6B98}"/>
    <cellStyle name="SAPBEXHLevel0 3 16" xfId="1574" xr:uid="{00000000-0005-0000-0000-0000F7050000}"/>
    <cellStyle name="SAPBEXHLevel0 3 16 2" xfId="2895" xr:uid="{D6172B64-97F2-48F4-AD74-5EA9733C3771}"/>
    <cellStyle name="SAPBEXHLevel0 3 17" xfId="2464" xr:uid="{65322471-E00D-4513-8CDB-B1AA16BC0A43}"/>
    <cellStyle name="SAPBEXHLevel0 3 2" xfId="1575" xr:uid="{00000000-0005-0000-0000-0000F8050000}"/>
    <cellStyle name="SAPBEXHLevel0 3 2 2" xfId="1576" xr:uid="{00000000-0005-0000-0000-0000F9050000}"/>
    <cellStyle name="SAPBEXHLevel0 3 2 2 2" xfId="2897" xr:uid="{C753C968-C9F9-4023-81FE-5BE7BE8CA7EE}"/>
    <cellStyle name="SAPBEXHLevel0 3 2 3" xfId="2896" xr:uid="{E3BC440E-D029-4012-BCCD-55335F8A93F6}"/>
    <cellStyle name="SAPBEXHLevel0 3 3" xfId="1577" xr:uid="{00000000-0005-0000-0000-0000FA050000}"/>
    <cellStyle name="SAPBEXHLevel0 3 3 2" xfId="1578" xr:uid="{00000000-0005-0000-0000-0000FB050000}"/>
    <cellStyle name="SAPBEXHLevel0 3 3 2 2" xfId="2899" xr:uid="{66A096D3-BCAF-4809-BBC4-5A3AA55EA1E9}"/>
    <cellStyle name="SAPBEXHLevel0 3 3 3" xfId="2898" xr:uid="{26BD1AD4-E179-459A-82C7-8F7664FDD3AA}"/>
    <cellStyle name="SAPBEXHLevel0 3 4" xfId="1579" xr:uid="{00000000-0005-0000-0000-0000FC050000}"/>
    <cellStyle name="SAPBEXHLevel0 3 4 2" xfId="1580" xr:uid="{00000000-0005-0000-0000-0000FD050000}"/>
    <cellStyle name="SAPBEXHLevel0 3 4 2 2" xfId="2901" xr:uid="{D3FED340-D569-4184-A328-28DECDE32A4C}"/>
    <cellStyle name="SAPBEXHLevel0 3 4 3" xfId="2900" xr:uid="{13D2B2A7-2748-45FE-B0CC-4F636019A06B}"/>
    <cellStyle name="SAPBEXHLevel0 3 5" xfId="1581" xr:uid="{00000000-0005-0000-0000-0000FE050000}"/>
    <cellStyle name="SAPBEXHLevel0 3 5 2" xfId="1582" xr:uid="{00000000-0005-0000-0000-0000FF050000}"/>
    <cellStyle name="SAPBEXHLevel0 3 5 2 2" xfId="2903" xr:uid="{B5AD4314-7645-4C3C-BB12-595B7637A0E9}"/>
    <cellStyle name="SAPBEXHLevel0 3 5 3" xfId="2902" xr:uid="{DD0A229E-1466-4EF9-8E01-38620EB05C94}"/>
    <cellStyle name="SAPBEXHLevel0 3 6" xfId="1583" xr:uid="{00000000-0005-0000-0000-000000060000}"/>
    <cellStyle name="SAPBEXHLevel0 3 6 2" xfId="1584" xr:uid="{00000000-0005-0000-0000-000001060000}"/>
    <cellStyle name="SAPBEXHLevel0 3 6 2 2" xfId="2905" xr:uid="{7EAC2216-8310-469E-BE62-A6AB745D8E28}"/>
    <cellStyle name="SAPBEXHLevel0 3 6 3" xfId="2904" xr:uid="{05F2716E-EEB3-4B89-A749-E1983997DA68}"/>
    <cellStyle name="SAPBEXHLevel0 3 7" xfId="1585" xr:uid="{00000000-0005-0000-0000-000002060000}"/>
    <cellStyle name="SAPBEXHLevel0 3 7 2" xfId="1586" xr:uid="{00000000-0005-0000-0000-000003060000}"/>
    <cellStyle name="SAPBEXHLevel0 3 7 2 2" xfId="2907" xr:uid="{387659D7-B3A3-48B3-8EB3-2AA870E691E6}"/>
    <cellStyle name="SAPBEXHLevel0 3 7 3" xfId="2906" xr:uid="{D68686EA-CC46-4384-B9CA-C964F53E66BF}"/>
    <cellStyle name="SAPBEXHLevel0 3 8" xfId="1587" xr:uid="{00000000-0005-0000-0000-000004060000}"/>
    <cellStyle name="SAPBEXHLevel0 3 8 2" xfId="2908" xr:uid="{7694A6EB-5576-4DC4-9D70-FBDCC8FAFFAA}"/>
    <cellStyle name="SAPBEXHLevel0 3 9" xfId="1588" xr:uid="{00000000-0005-0000-0000-000005060000}"/>
    <cellStyle name="SAPBEXHLevel0 3 9 2" xfId="2909" xr:uid="{1ED60335-8C7F-412A-AFE1-B1145C845785}"/>
    <cellStyle name="SAPBEXHLevel0 4" xfId="150" xr:uid="{00000000-0005-0000-0000-000006060000}"/>
    <cellStyle name="SAPBEXHLevel0 4 10" xfId="1589" xr:uid="{00000000-0005-0000-0000-000007060000}"/>
    <cellStyle name="SAPBEXHLevel0 4 10 2" xfId="2910" xr:uid="{E0A7D004-8067-42A6-A19D-45A0FF377700}"/>
    <cellStyle name="SAPBEXHLevel0 4 11" xfId="1590" xr:uid="{00000000-0005-0000-0000-000008060000}"/>
    <cellStyle name="SAPBEXHLevel0 4 11 2" xfId="2911" xr:uid="{B4B1F7D9-50E5-410C-AE48-FEA46AFCDCC3}"/>
    <cellStyle name="SAPBEXHLevel0 4 12" xfId="1591" xr:uid="{00000000-0005-0000-0000-000009060000}"/>
    <cellStyle name="SAPBEXHLevel0 4 12 2" xfId="2912" xr:uid="{E5D61959-AC39-42AF-B223-0CCAFC26EBA5}"/>
    <cellStyle name="SAPBEXHLevel0 4 13" xfId="1592" xr:uid="{00000000-0005-0000-0000-00000A060000}"/>
    <cellStyle name="SAPBEXHLevel0 4 13 2" xfId="2913" xr:uid="{BB26B6C3-283E-4717-B8FE-159738D4CB9B}"/>
    <cellStyle name="SAPBEXHLevel0 4 14" xfId="1593" xr:uid="{00000000-0005-0000-0000-00000B060000}"/>
    <cellStyle name="SAPBEXHLevel0 4 14 2" xfId="2914" xr:uid="{4C42DCD4-E9B0-413E-A8BD-EB4C0F26DAAE}"/>
    <cellStyle name="SAPBEXHLevel0 4 15" xfId="1594" xr:uid="{00000000-0005-0000-0000-00000C060000}"/>
    <cellStyle name="SAPBEXHLevel0 4 15 2" xfId="2915" xr:uid="{716255EA-3154-4E0A-8133-3A0F3623813F}"/>
    <cellStyle name="SAPBEXHLevel0 4 16" xfId="1595" xr:uid="{00000000-0005-0000-0000-00000D060000}"/>
    <cellStyle name="SAPBEXHLevel0 4 16 2" xfId="2916" xr:uid="{B99E6674-1EEB-40EB-A230-E24985998D9A}"/>
    <cellStyle name="SAPBEXHLevel0 4 17" xfId="2465" xr:uid="{473B5886-1C4C-4279-9DD1-D160E8048F9E}"/>
    <cellStyle name="SAPBEXHLevel0 4 2" xfId="1596" xr:uid="{00000000-0005-0000-0000-00000E060000}"/>
    <cellStyle name="SAPBEXHLevel0 4 2 2" xfId="1597" xr:uid="{00000000-0005-0000-0000-00000F060000}"/>
    <cellStyle name="SAPBEXHLevel0 4 2 2 2" xfId="2918" xr:uid="{4E95AC3E-BAF1-4EA1-884A-3623FF775039}"/>
    <cellStyle name="SAPBEXHLevel0 4 2 3" xfId="4180" xr:uid="{1E051E15-7324-4102-B361-6352013A66C9}"/>
    <cellStyle name="SAPBEXHLevel0 4 2 4" xfId="2917" xr:uid="{459FCFEB-9B06-4D6A-B12A-B6C27E647B36}"/>
    <cellStyle name="SAPBEXHLevel0 4 3" xfId="1598" xr:uid="{00000000-0005-0000-0000-000010060000}"/>
    <cellStyle name="SAPBEXHLevel0 4 3 2" xfId="1599" xr:uid="{00000000-0005-0000-0000-000011060000}"/>
    <cellStyle name="SAPBEXHLevel0 4 3 2 2" xfId="2920" xr:uid="{DAA1354A-0577-4889-B37C-587FD2B3E67A}"/>
    <cellStyle name="SAPBEXHLevel0 4 3 3" xfId="2919" xr:uid="{E21721FD-195D-49CE-9241-F411B638CB0A}"/>
    <cellStyle name="SAPBEXHLevel0 4 4" xfId="1600" xr:uid="{00000000-0005-0000-0000-000012060000}"/>
    <cellStyle name="SAPBEXHLevel0 4 4 2" xfId="1601" xr:uid="{00000000-0005-0000-0000-000013060000}"/>
    <cellStyle name="SAPBEXHLevel0 4 4 2 2" xfId="2922" xr:uid="{65267754-92CE-4B5C-9BE3-C8977381692A}"/>
    <cellStyle name="SAPBEXHLevel0 4 4 3" xfId="2921" xr:uid="{5E35B5FD-0671-49F6-BA8A-FD2EDEB9D83B}"/>
    <cellStyle name="SAPBEXHLevel0 4 5" xfId="1602" xr:uid="{00000000-0005-0000-0000-000014060000}"/>
    <cellStyle name="SAPBEXHLevel0 4 5 2" xfId="1603" xr:uid="{00000000-0005-0000-0000-000015060000}"/>
    <cellStyle name="SAPBEXHLevel0 4 5 2 2" xfId="2924" xr:uid="{2614716B-2C5F-49AA-B59D-DC1A46D3A122}"/>
    <cellStyle name="SAPBEXHLevel0 4 5 3" xfId="2923" xr:uid="{B9EE23FB-6AB2-4583-8DCD-44ED9A70A3FE}"/>
    <cellStyle name="SAPBEXHLevel0 4 6" xfId="1604" xr:uid="{00000000-0005-0000-0000-000016060000}"/>
    <cellStyle name="SAPBEXHLevel0 4 6 2" xfId="1605" xr:uid="{00000000-0005-0000-0000-000017060000}"/>
    <cellStyle name="SAPBEXHLevel0 4 6 2 2" xfId="2926" xr:uid="{FF21BBC6-A604-47C0-B2E5-85FD5DD450A4}"/>
    <cellStyle name="SAPBEXHLevel0 4 6 3" xfId="2925" xr:uid="{716C76BA-2426-4094-AEB2-8578826FEB7B}"/>
    <cellStyle name="SAPBEXHLevel0 4 7" xfId="1606" xr:uid="{00000000-0005-0000-0000-000018060000}"/>
    <cellStyle name="SAPBEXHLevel0 4 7 2" xfId="1607" xr:uid="{00000000-0005-0000-0000-000019060000}"/>
    <cellStyle name="SAPBEXHLevel0 4 7 2 2" xfId="2928" xr:uid="{BDD57C7E-58CB-4481-ADB8-57A9B815101E}"/>
    <cellStyle name="SAPBEXHLevel0 4 7 3" xfId="2927" xr:uid="{0287B9F4-968A-4D8B-8F99-F7AAE664E949}"/>
    <cellStyle name="SAPBEXHLevel0 4 8" xfId="1608" xr:uid="{00000000-0005-0000-0000-00001A060000}"/>
    <cellStyle name="SAPBEXHLevel0 4 8 2" xfId="2929" xr:uid="{228EEC31-614D-4CCC-9B72-2D9668644E0E}"/>
    <cellStyle name="SAPBEXHLevel0 4 9" xfId="1609" xr:uid="{00000000-0005-0000-0000-00001B060000}"/>
    <cellStyle name="SAPBEXHLevel0 4 9 2" xfId="2930" xr:uid="{301EF08B-885B-4A98-8CD5-B4AE978786C0}"/>
    <cellStyle name="SAPBEXHLevel0 5" xfId="151" xr:uid="{00000000-0005-0000-0000-00001C060000}"/>
    <cellStyle name="SAPBEXHLevel0 5 10" xfId="1610" xr:uid="{00000000-0005-0000-0000-00001D060000}"/>
    <cellStyle name="SAPBEXHLevel0 5 10 2" xfId="2931" xr:uid="{EF48AD2D-5063-426D-9238-A52EE605C902}"/>
    <cellStyle name="SAPBEXHLevel0 5 11" xfId="1611" xr:uid="{00000000-0005-0000-0000-00001E060000}"/>
    <cellStyle name="SAPBEXHLevel0 5 11 2" xfId="2932" xr:uid="{88FF8313-DB20-49FB-83CA-35A61183CFFD}"/>
    <cellStyle name="SAPBEXHLevel0 5 12" xfId="1612" xr:uid="{00000000-0005-0000-0000-00001F060000}"/>
    <cellStyle name="SAPBEXHLevel0 5 12 2" xfId="2933" xr:uid="{D5E33104-F0ED-4EA4-B40A-A8B2BCB0CC91}"/>
    <cellStyle name="SAPBEXHLevel0 5 13" xfId="1613" xr:uid="{00000000-0005-0000-0000-000020060000}"/>
    <cellStyle name="SAPBEXHLevel0 5 13 2" xfId="2934" xr:uid="{82037051-6135-4E33-B7FE-99858D88A28D}"/>
    <cellStyle name="SAPBEXHLevel0 5 14" xfId="1614" xr:uid="{00000000-0005-0000-0000-000021060000}"/>
    <cellStyle name="SAPBEXHLevel0 5 14 2" xfId="2935" xr:uid="{7EFE8E67-95BD-4D1A-9C42-0CF0BA332AEB}"/>
    <cellStyle name="SAPBEXHLevel0 5 15" xfId="1615" xr:uid="{00000000-0005-0000-0000-000022060000}"/>
    <cellStyle name="SAPBEXHLevel0 5 15 2" xfId="2936" xr:uid="{8B1A4D3E-6D1E-422F-8D8C-0FBFAEA737E7}"/>
    <cellStyle name="SAPBEXHLevel0 5 16" xfId="1616" xr:uid="{00000000-0005-0000-0000-000023060000}"/>
    <cellStyle name="SAPBEXHLevel0 5 16 2" xfId="2937" xr:uid="{AA412E12-A846-4063-A625-F193D56C8609}"/>
    <cellStyle name="SAPBEXHLevel0 5 17" xfId="4181" xr:uid="{6FC90588-9443-4916-B895-F5512A5BB15E}"/>
    <cellStyle name="SAPBEXHLevel0 5 17 2" xfId="4317" xr:uid="{26BA2AD5-BB2A-4087-953B-86029A2FDF00}"/>
    <cellStyle name="SAPBEXHLevel0 5 18" xfId="2466" xr:uid="{1D112D47-9403-47FE-9D01-9817B738A2EB}"/>
    <cellStyle name="SAPBEXHLevel0 5 2" xfId="1617" xr:uid="{00000000-0005-0000-0000-000024060000}"/>
    <cellStyle name="SAPBEXHLevel0 5 2 2" xfId="1618" xr:uid="{00000000-0005-0000-0000-000025060000}"/>
    <cellStyle name="SAPBEXHLevel0 5 2 2 2" xfId="2939" xr:uid="{CBC238A7-C103-4EAB-B0CD-BCE82060E4C4}"/>
    <cellStyle name="SAPBEXHLevel0 5 2 3" xfId="2938" xr:uid="{F4801346-269B-47BF-B85F-B375EAA32BF0}"/>
    <cellStyle name="SAPBEXHLevel0 5 3" xfId="1619" xr:uid="{00000000-0005-0000-0000-000026060000}"/>
    <cellStyle name="SAPBEXHLevel0 5 3 2" xfId="1620" xr:uid="{00000000-0005-0000-0000-000027060000}"/>
    <cellStyle name="SAPBEXHLevel0 5 3 2 2" xfId="2941" xr:uid="{19ED6695-2384-4033-9CA8-6197B80C247F}"/>
    <cellStyle name="SAPBEXHLevel0 5 3 3" xfId="2940" xr:uid="{C9406440-D32E-4498-A93A-B49616B18F7F}"/>
    <cellStyle name="SAPBEXHLevel0 5 4" xfId="1621" xr:uid="{00000000-0005-0000-0000-000028060000}"/>
    <cellStyle name="SAPBEXHLevel0 5 4 2" xfId="1622" xr:uid="{00000000-0005-0000-0000-000029060000}"/>
    <cellStyle name="SAPBEXHLevel0 5 4 2 2" xfId="2943" xr:uid="{A4877E64-30F3-4231-B662-CFB89DE85BD0}"/>
    <cellStyle name="SAPBEXHLevel0 5 4 3" xfId="2942" xr:uid="{C1C336A8-F35E-49BC-9C73-9A9F966C64B3}"/>
    <cellStyle name="SAPBEXHLevel0 5 5" xfId="1623" xr:uid="{00000000-0005-0000-0000-00002A060000}"/>
    <cellStyle name="SAPBEXHLevel0 5 5 2" xfId="1624" xr:uid="{00000000-0005-0000-0000-00002B060000}"/>
    <cellStyle name="SAPBEXHLevel0 5 5 2 2" xfId="2945" xr:uid="{88DF05DF-F1AC-4511-B87B-146EBB6A3057}"/>
    <cellStyle name="SAPBEXHLevel0 5 5 3" xfId="2944" xr:uid="{21F31001-73EE-423C-B55D-B37E4F2FAA0F}"/>
    <cellStyle name="SAPBEXHLevel0 5 6" xfId="1625" xr:uid="{00000000-0005-0000-0000-00002C060000}"/>
    <cellStyle name="SAPBEXHLevel0 5 6 2" xfId="1626" xr:uid="{00000000-0005-0000-0000-00002D060000}"/>
    <cellStyle name="SAPBEXHLevel0 5 6 2 2" xfId="2947" xr:uid="{C9FF76C3-5ED6-4FC2-917D-FB48C7D27198}"/>
    <cellStyle name="SAPBEXHLevel0 5 6 3" xfId="2946" xr:uid="{8B5FEF61-EE4D-47B4-8D68-3F1A702C0E96}"/>
    <cellStyle name="SAPBEXHLevel0 5 7" xfId="1627" xr:uid="{00000000-0005-0000-0000-00002E060000}"/>
    <cellStyle name="SAPBEXHLevel0 5 7 2" xfId="1628" xr:uid="{00000000-0005-0000-0000-00002F060000}"/>
    <cellStyle name="SAPBEXHLevel0 5 7 2 2" xfId="2949" xr:uid="{46D1841C-4E88-4DC5-9BF6-C1D722E743A7}"/>
    <cellStyle name="SAPBEXHLevel0 5 7 3" xfId="2948" xr:uid="{6B3B2E08-21A0-4D36-96AD-1817CB5DC8D6}"/>
    <cellStyle name="SAPBEXHLevel0 5 8" xfId="1629" xr:uid="{00000000-0005-0000-0000-000030060000}"/>
    <cellStyle name="SAPBEXHLevel0 5 8 2" xfId="2950" xr:uid="{B5236002-A61D-4FD4-A4BD-0CAC65E172E5}"/>
    <cellStyle name="SAPBEXHLevel0 5 9" xfId="1630" xr:uid="{00000000-0005-0000-0000-000031060000}"/>
    <cellStyle name="SAPBEXHLevel0 5 9 2" xfId="2951" xr:uid="{6A16D64C-DC08-47EE-8604-7F6D385A4B33}"/>
    <cellStyle name="SAPBEXHLevel0 6" xfId="1631" xr:uid="{00000000-0005-0000-0000-000032060000}"/>
    <cellStyle name="SAPBEXHLevel0 6 2" xfId="1632" xr:uid="{00000000-0005-0000-0000-000033060000}"/>
    <cellStyle name="SAPBEXHLevel0 6 2 2" xfId="2953" xr:uid="{C2897DB5-96F1-45E2-B60E-3AAB11E36537}"/>
    <cellStyle name="SAPBEXHLevel0 6 3" xfId="4182" xr:uid="{E46F9CD3-B561-4626-835F-5C4478925AA7}"/>
    <cellStyle name="SAPBEXHLevel0 6 3 2" xfId="4318" xr:uid="{B08C8FBC-8548-486D-9D30-DA9F6D464168}"/>
    <cellStyle name="SAPBEXHLevel0 6 4" xfId="2952" xr:uid="{26C791D4-A58E-4F7C-8666-7014913BA4E8}"/>
    <cellStyle name="SAPBEXHLevel0 7" xfId="1633" xr:uid="{00000000-0005-0000-0000-000034060000}"/>
    <cellStyle name="SAPBEXHLevel0 7 2" xfId="1634" xr:uid="{00000000-0005-0000-0000-000035060000}"/>
    <cellStyle name="SAPBEXHLevel0 7 2 2" xfId="2955" xr:uid="{9D54F1E3-F533-4F9F-992D-C8410CB875E6}"/>
    <cellStyle name="SAPBEXHLevel0 7 3" xfId="4183" xr:uid="{A2C2B90F-CD9C-4BEF-961B-14C0036AAB33}"/>
    <cellStyle name="SAPBEXHLevel0 7 3 2" xfId="4319" xr:uid="{102AF313-A4C6-43CA-AF86-DBEEB83D8222}"/>
    <cellStyle name="SAPBEXHLevel0 7 4" xfId="2954" xr:uid="{DA5F6223-7047-491D-9464-8D7C06C832CD}"/>
    <cellStyle name="SAPBEXHLevel0 8" xfId="1635" xr:uid="{00000000-0005-0000-0000-000036060000}"/>
    <cellStyle name="SAPBEXHLevel0 8 2" xfId="1636" xr:uid="{00000000-0005-0000-0000-000037060000}"/>
    <cellStyle name="SAPBEXHLevel0 8 2 2" xfId="2957" xr:uid="{C06DD56D-B8F5-4FE2-B702-2A56490052D6}"/>
    <cellStyle name="SAPBEXHLevel0 8 3" xfId="4184" xr:uid="{FE262B15-60E4-4C6E-AB4B-66197DDB70BE}"/>
    <cellStyle name="SAPBEXHLevel0 8 3 2" xfId="4320" xr:uid="{25159C24-0BD5-455D-8156-BE3B2323A671}"/>
    <cellStyle name="SAPBEXHLevel0 8 4" xfId="2956" xr:uid="{368B1D43-F66E-4429-AB2F-A49EB539CC02}"/>
    <cellStyle name="SAPBEXHLevel0 9" xfId="1637" xr:uid="{00000000-0005-0000-0000-000038060000}"/>
    <cellStyle name="SAPBEXHLevel0 9 2" xfId="1638" xr:uid="{00000000-0005-0000-0000-000039060000}"/>
    <cellStyle name="SAPBEXHLevel0 9 2 2" xfId="2959" xr:uid="{3DD98BF3-D613-4F91-B157-908D64A78AFA}"/>
    <cellStyle name="SAPBEXHLevel0 9 3" xfId="2958" xr:uid="{E0E62624-9C53-4F00-B57A-4C14CEB5A50D}"/>
    <cellStyle name="SAPBEXHLevel0_Mesquite Solar 277 MW v1" xfId="1639" xr:uid="{00000000-0005-0000-0000-00003A060000}"/>
    <cellStyle name="SAPBEXHLevel0X" xfId="152" xr:uid="{00000000-0005-0000-0000-00003B060000}"/>
    <cellStyle name="SAPBEXHLevel0X 10" xfId="1640" xr:uid="{00000000-0005-0000-0000-00003C060000}"/>
    <cellStyle name="SAPBEXHLevel0X 10 2" xfId="1641" xr:uid="{00000000-0005-0000-0000-00003D060000}"/>
    <cellStyle name="SAPBEXHLevel0X 10 2 2" xfId="2961" xr:uid="{AF49DA9A-D537-4E80-9987-A41BF12C2256}"/>
    <cellStyle name="SAPBEXHLevel0X 10 3" xfId="2960" xr:uid="{16C84E77-A8E5-4159-A37E-B1865FE17903}"/>
    <cellStyle name="SAPBEXHLevel0X 11" xfId="1642" xr:uid="{00000000-0005-0000-0000-00003E060000}"/>
    <cellStyle name="SAPBEXHLevel0X 11 2" xfId="1643" xr:uid="{00000000-0005-0000-0000-00003F060000}"/>
    <cellStyle name="SAPBEXHLevel0X 11 2 2" xfId="2963" xr:uid="{6A2E76F2-DA36-4754-80E9-77DA81D26CD9}"/>
    <cellStyle name="SAPBEXHLevel0X 11 3" xfId="2962" xr:uid="{0C350994-BA38-4755-B748-4BFF8934CB42}"/>
    <cellStyle name="SAPBEXHLevel0X 11_48MW CMSI CAPEX Budget rev 11Jun10-rev16b (Updated Forecast cash flow)" xfId="1644" xr:uid="{00000000-0005-0000-0000-000040060000}"/>
    <cellStyle name="SAPBEXHLevel0X 12" xfId="1645" xr:uid="{00000000-0005-0000-0000-000041060000}"/>
    <cellStyle name="SAPBEXHLevel0X 12 2" xfId="2964" xr:uid="{80C52D67-94B9-4CFB-9FF3-0CF6E86B6CCF}"/>
    <cellStyle name="SAPBEXHLevel0X 13" xfId="1646" xr:uid="{00000000-0005-0000-0000-000042060000}"/>
    <cellStyle name="SAPBEXHLevel0X 13 2" xfId="2965" xr:uid="{18D3295B-7DF4-4924-AE1E-6364DDF2DBB4}"/>
    <cellStyle name="SAPBEXHLevel0X 14" xfId="1647" xr:uid="{00000000-0005-0000-0000-000043060000}"/>
    <cellStyle name="SAPBEXHLevel0X 14 2" xfId="2966" xr:uid="{5353E257-FEA5-4DDC-B843-FC5244EB9C60}"/>
    <cellStyle name="SAPBEXHLevel0X 15" xfId="1648" xr:uid="{00000000-0005-0000-0000-000044060000}"/>
    <cellStyle name="SAPBEXHLevel0X 15 2" xfId="2967" xr:uid="{2BCB567A-F333-4F51-988F-DA9CBE8999C5}"/>
    <cellStyle name="SAPBEXHLevel0X 16" xfId="1649" xr:uid="{00000000-0005-0000-0000-000045060000}"/>
    <cellStyle name="SAPBEXHLevel0X 16 2" xfId="2968" xr:uid="{92B81200-CA76-4F0E-85D6-5CCF1D229113}"/>
    <cellStyle name="SAPBEXHLevel0X 17" xfId="1650" xr:uid="{00000000-0005-0000-0000-000046060000}"/>
    <cellStyle name="SAPBEXHLevel0X 17 2" xfId="2969" xr:uid="{519D95DB-D7CC-451A-B124-5A9518D221E9}"/>
    <cellStyle name="SAPBEXHLevel0X 18" xfId="1651" xr:uid="{00000000-0005-0000-0000-000047060000}"/>
    <cellStyle name="SAPBEXHLevel0X 18 2" xfId="2970" xr:uid="{C4043281-09B9-4B8C-A71F-AA508C69062F}"/>
    <cellStyle name="SAPBEXHLevel0X 19" xfId="1652" xr:uid="{00000000-0005-0000-0000-000048060000}"/>
    <cellStyle name="SAPBEXHLevel0X 19 2" xfId="2971" xr:uid="{D2D92D3F-56BC-406B-9149-9FB19F7FE03D}"/>
    <cellStyle name="SAPBEXHLevel0X 2" xfId="153" xr:uid="{00000000-0005-0000-0000-000049060000}"/>
    <cellStyle name="SAPBEXHLevel0X 2 10" xfId="1653" xr:uid="{00000000-0005-0000-0000-00004A060000}"/>
    <cellStyle name="SAPBEXHLevel0X 2 10 2" xfId="2972" xr:uid="{3872A5FC-C1A1-43B5-90D8-D0EF274380B8}"/>
    <cellStyle name="SAPBEXHLevel0X 2 11" xfId="1654" xr:uid="{00000000-0005-0000-0000-00004B060000}"/>
    <cellStyle name="SAPBEXHLevel0X 2 11 2" xfId="2973" xr:uid="{129774EF-E847-48B2-BC52-8F14F565BB24}"/>
    <cellStyle name="SAPBEXHLevel0X 2 12" xfId="1655" xr:uid="{00000000-0005-0000-0000-00004C060000}"/>
    <cellStyle name="SAPBEXHLevel0X 2 12 2" xfId="2974" xr:uid="{1514D36D-BD9C-4BDD-8DC9-102DA4DB58F9}"/>
    <cellStyle name="SAPBEXHLevel0X 2 13" xfId="1656" xr:uid="{00000000-0005-0000-0000-00004D060000}"/>
    <cellStyle name="SAPBEXHLevel0X 2 13 2" xfId="2975" xr:uid="{5FAD2E74-5EA3-482F-B410-DBACC1696E61}"/>
    <cellStyle name="SAPBEXHLevel0X 2 14" xfId="1657" xr:uid="{00000000-0005-0000-0000-00004E060000}"/>
    <cellStyle name="SAPBEXHLevel0X 2 14 2" xfId="2976" xr:uid="{1C32E9A0-8775-4072-8C2F-6331DEA52D14}"/>
    <cellStyle name="SAPBEXHLevel0X 2 15" xfId="1658" xr:uid="{00000000-0005-0000-0000-00004F060000}"/>
    <cellStyle name="SAPBEXHLevel0X 2 15 2" xfId="2977" xr:uid="{9E8C2A1B-9706-4240-BBD7-A427F9E54999}"/>
    <cellStyle name="SAPBEXHLevel0X 2 16" xfId="1659" xr:uid="{00000000-0005-0000-0000-000050060000}"/>
    <cellStyle name="SAPBEXHLevel0X 2 16 2" xfId="2978" xr:uid="{7CE38ABA-1350-4126-8E70-70E4A9CC330D}"/>
    <cellStyle name="SAPBEXHLevel0X 2 17" xfId="2468" xr:uid="{A4EF9AA8-6A80-46BF-BBA9-45754F7B61C9}"/>
    <cellStyle name="SAPBEXHLevel0X 2 2" xfId="1660" xr:uid="{00000000-0005-0000-0000-000051060000}"/>
    <cellStyle name="SAPBEXHLevel0X 2 2 2" xfId="1661" xr:uid="{00000000-0005-0000-0000-000052060000}"/>
    <cellStyle name="SAPBEXHLevel0X 2 2 2 2" xfId="3690" xr:uid="{5AD421EA-7203-47D6-BBC2-752B60B278DD}"/>
    <cellStyle name="SAPBEXHLevel0X 2 2 2 3" xfId="2980" xr:uid="{A201E8AD-2D55-4DD7-B567-D24ED7B84AE8}"/>
    <cellStyle name="SAPBEXHLevel0X 2 2 3" xfId="3689" xr:uid="{EE12649A-8B29-44F4-B601-68B37D38F244}"/>
    <cellStyle name="SAPBEXHLevel0X 2 2 4" xfId="2979" xr:uid="{98BE7FEB-A197-4EFA-A94F-910FCAFD93BF}"/>
    <cellStyle name="SAPBEXHLevel0X 2 3" xfId="1662" xr:uid="{00000000-0005-0000-0000-000053060000}"/>
    <cellStyle name="SAPBEXHLevel0X 2 3 2" xfId="1663" xr:uid="{00000000-0005-0000-0000-000054060000}"/>
    <cellStyle name="SAPBEXHLevel0X 2 3 2 2" xfId="2982" xr:uid="{2B5AA2AA-7537-4321-BF19-D20410B4721F}"/>
    <cellStyle name="SAPBEXHLevel0X 2 3 3" xfId="2981" xr:uid="{8821EC6D-CE5E-453C-AAC3-7783A6571B60}"/>
    <cellStyle name="SAPBEXHLevel0X 2 4" xfId="1664" xr:uid="{00000000-0005-0000-0000-000055060000}"/>
    <cellStyle name="SAPBEXHLevel0X 2 4 2" xfId="1665" xr:uid="{00000000-0005-0000-0000-000056060000}"/>
    <cellStyle name="SAPBEXHLevel0X 2 4 2 2" xfId="2984" xr:uid="{5C002B24-1A22-4AD6-9C7A-C91FFD964C24}"/>
    <cellStyle name="SAPBEXHLevel0X 2 4 3" xfId="2983" xr:uid="{F31F1331-9723-4AB5-ACF4-213C181AEB34}"/>
    <cellStyle name="SAPBEXHLevel0X 2 5" xfId="1666" xr:uid="{00000000-0005-0000-0000-000057060000}"/>
    <cellStyle name="SAPBEXHLevel0X 2 5 2" xfId="1667" xr:uid="{00000000-0005-0000-0000-000058060000}"/>
    <cellStyle name="SAPBEXHLevel0X 2 5 2 2" xfId="2986" xr:uid="{325D70B3-9994-4AAA-81EF-E8DFAAFF14A0}"/>
    <cellStyle name="SAPBEXHLevel0X 2 5 3" xfId="2985" xr:uid="{01ADB5E6-3324-4B5D-B9F1-777615776274}"/>
    <cellStyle name="SAPBEXHLevel0X 2 6" xfId="1668" xr:uid="{00000000-0005-0000-0000-000059060000}"/>
    <cellStyle name="SAPBEXHLevel0X 2 6 2" xfId="1669" xr:uid="{00000000-0005-0000-0000-00005A060000}"/>
    <cellStyle name="SAPBEXHLevel0X 2 6 2 2" xfId="2988" xr:uid="{FCE5C504-3211-4A20-91A9-EE6FA6A9338E}"/>
    <cellStyle name="SAPBEXHLevel0X 2 6 3" xfId="2987" xr:uid="{AB0B4FA6-5F6B-44F3-9C3D-51C726BC7682}"/>
    <cellStyle name="SAPBEXHLevel0X 2 7" xfId="1670" xr:uid="{00000000-0005-0000-0000-00005B060000}"/>
    <cellStyle name="SAPBEXHLevel0X 2 7 2" xfId="1671" xr:uid="{00000000-0005-0000-0000-00005C060000}"/>
    <cellStyle name="SAPBEXHLevel0X 2 7 2 2" xfId="2990" xr:uid="{739A6CC5-D1A9-4CD5-8ED1-A10892821465}"/>
    <cellStyle name="SAPBEXHLevel0X 2 7 3" xfId="2989" xr:uid="{D9DF4E46-5D6A-4570-BE78-56B3637610D4}"/>
    <cellStyle name="SAPBEXHLevel0X 2 8" xfId="1672" xr:uid="{00000000-0005-0000-0000-00005D060000}"/>
    <cellStyle name="SAPBEXHLevel0X 2 8 2" xfId="2991" xr:uid="{97E24924-361D-466F-BEC6-9859AACDD334}"/>
    <cellStyle name="SAPBEXHLevel0X 2 9" xfId="1673" xr:uid="{00000000-0005-0000-0000-00005E060000}"/>
    <cellStyle name="SAPBEXHLevel0X 2 9 2" xfId="2992" xr:uid="{4C7B23E8-47E8-440B-8A9E-BCE4596C8ED8}"/>
    <cellStyle name="SAPBEXHLevel0X 20" xfId="1674" xr:uid="{00000000-0005-0000-0000-00005F060000}"/>
    <cellStyle name="SAPBEXHLevel0X 20 2" xfId="2993" xr:uid="{A91C99FD-BB16-4B85-9A95-3964C2D705C7}"/>
    <cellStyle name="SAPBEXHLevel0X 21" xfId="2467" xr:uid="{CD1B9E5B-3D2C-4A9B-97B0-C52B76C21BEE}"/>
    <cellStyle name="SAPBEXHLevel0X 22" xfId="2536" xr:uid="{C4B89A28-30F6-4784-B001-02DD35FF6957}"/>
    <cellStyle name="SAPBEXHLevel0X 3" xfId="154" xr:uid="{00000000-0005-0000-0000-000060060000}"/>
    <cellStyle name="SAPBEXHLevel0X 3 10" xfId="1675" xr:uid="{00000000-0005-0000-0000-000061060000}"/>
    <cellStyle name="SAPBEXHLevel0X 3 10 2" xfId="2994" xr:uid="{B8A73596-5E42-46B3-958B-B071CD510643}"/>
    <cellStyle name="SAPBEXHLevel0X 3 11" xfId="1676" xr:uid="{00000000-0005-0000-0000-000062060000}"/>
    <cellStyle name="SAPBEXHLevel0X 3 11 2" xfId="2995" xr:uid="{21690C1E-4476-4AE6-AB12-1742C90E05BB}"/>
    <cellStyle name="SAPBEXHLevel0X 3 12" xfId="1677" xr:uid="{00000000-0005-0000-0000-000063060000}"/>
    <cellStyle name="SAPBEXHLevel0X 3 12 2" xfId="2996" xr:uid="{431BF71D-3A89-43B1-8F0B-97D5E8624D2D}"/>
    <cellStyle name="SAPBEXHLevel0X 3 13" xfId="1678" xr:uid="{00000000-0005-0000-0000-000064060000}"/>
    <cellStyle name="SAPBEXHLevel0X 3 13 2" xfId="2997" xr:uid="{0B603671-C210-4263-BA89-4A757A038214}"/>
    <cellStyle name="SAPBEXHLevel0X 3 14" xfId="1679" xr:uid="{00000000-0005-0000-0000-000065060000}"/>
    <cellStyle name="SAPBEXHLevel0X 3 14 2" xfId="2998" xr:uid="{25100C66-BFB1-4A8F-A482-D0C015A83B30}"/>
    <cellStyle name="SAPBEXHLevel0X 3 15" xfId="1680" xr:uid="{00000000-0005-0000-0000-000066060000}"/>
    <cellStyle name="SAPBEXHLevel0X 3 15 2" xfId="2999" xr:uid="{A602ED93-1786-41BD-9EF6-95A69E4DAB87}"/>
    <cellStyle name="SAPBEXHLevel0X 3 16" xfId="1681" xr:uid="{00000000-0005-0000-0000-000067060000}"/>
    <cellStyle name="SAPBEXHLevel0X 3 16 2" xfId="3000" xr:uid="{BB509BEA-0BCC-48E5-A1C1-B4B733063FE1}"/>
    <cellStyle name="SAPBEXHLevel0X 3 17" xfId="3691" xr:uid="{3B57BB38-4BC7-4F90-A654-7FAD721A1C4A}"/>
    <cellStyle name="SAPBEXHLevel0X 3 18" xfId="2469" xr:uid="{A5D2B35D-6B72-4DAB-99E9-CB8ABC4FC58F}"/>
    <cellStyle name="SAPBEXHLevel0X 3 2" xfId="1682" xr:uid="{00000000-0005-0000-0000-000068060000}"/>
    <cellStyle name="SAPBEXHLevel0X 3 2 2" xfId="1683" xr:uid="{00000000-0005-0000-0000-000069060000}"/>
    <cellStyle name="SAPBEXHLevel0X 3 2 2 2" xfId="3002" xr:uid="{C2823D9F-2F7F-4E4A-8806-CFDA9ADC3C04}"/>
    <cellStyle name="SAPBEXHLevel0X 3 2 3" xfId="3692" xr:uid="{A7F3550D-C652-4B85-A611-CCF4301D85D1}"/>
    <cellStyle name="SAPBEXHLevel0X 3 2 4" xfId="3001" xr:uid="{C7BEF74F-BA64-459B-B5F3-E0E7A31C0711}"/>
    <cellStyle name="SAPBEXHLevel0X 3 3" xfId="1684" xr:uid="{00000000-0005-0000-0000-00006A060000}"/>
    <cellStyle name="SAPBEXHLevel0X 3 3 2" xfId="1685" xr:uid="{00000000-0005-0000-0000-00006B060000}"/>
    <cellStyle name="SAPBEXHLevel0X 3 3 2 2" xfId="3004" xr:uid="{8F62596D-E117-4322-99A8-AC95074287A8}"/>
    <cellStyle name="SAPBEXHLevel0X 3 3 3" xfId="3003" xr:uid="{12B1D10A-4FA6-4915-9F30-5F29105BAAA1}"/>
    <cellStyle name="SAPBEXHLevel0X 3 4" xfId="1686" xr:uid="{00000000-0005-0000-0000-00006C060000}"/>
    <cellStyle name="SAPBEXHLevel0X 3 4 2" xfId="1687" xr:uid="{00000000-0005-0000-0000-00006D060000}"/>
    <cellStyle name="SAPBEXHLevel0X 3 4 2 2" xfId="3006" xr:uid="{90F43BED-9569-4801-9511-A46987F983E9}"/>
    <cellStyle name="SAPBEXHLevel0X 3 4 3" xfId="3005" xr:uid="{1306112B-456A-4B19-AAB6-F5C00039E052}"/>
    <cellStyle name="SAPBEXHLevel0X 3 5" xfId="1688" xr:uid="{00000000-0005-0000-0000-00006E060000}"/>
    <cellStyle name="SAPBEXHLevel0X 3 5 2" xfId="1689" xr:uid="{00000000-0005-0000-0000-00006F060000}"/>
    <cellStyle name="SAPBEXHLevel0X 3 5 2 2" xfId="3008" xr:uid="{0E8981FB-ED7F-4A6D-8E8A-9138CD1367F0}"/>
    <cellStyle name="SAPBEXHLevel0X 3 5 3" xfId="3007" xr:uid="{1FC30E09-5801-471D-A310-69388180A4EA}"/>
    <cellStyle name="SAPBEXHLevel0X 3 6" xfId="1690" xr:uid="{00000000-0005-0000-0000-000070060000}"/>
    <cellStyle name="SAPBEXHLevel0X 3 6 2" xfId="1691" xr:uid="{00000000-0005-0000-0000-000071060000}"/>
    <cellStyle name="SAPBEXHLevel0X 3 6 2 2" xfId="3010" xr:uid="{A49D506C-903F-46AD-BC15-E181082F9223}"/>
    <cellStyle name="SAPBEXHLevel0X 3 6 3" xfId="3009" xr:uid="{E4C27F6F-A9F2-41FA-A835-31E3DB563262}"/>
    <cellStyle name="SAPBEXHLevel0X 3 7" xfId="1692" xr:uid="{00000000-0005-0000-0000-000072060000}"/>
    <cellStyle name="SAPBEXHLevel0X 3 7 2" xfId="1693" xr:uid="{00000000-0005-0000-0000-000073060000}"/>
    <cellStyle name="SAPBEXHLevel0X 3 7 2 2" xfId="3012" xr:uid="{FC5945D5-BE38-4BB2-9F4F-13AE5F2971F3}"/>
    <cellStyle name="SAPBEXHLevel0X 3 7 3" xfId="3011" xr:uid="{ACB4B52F-436D-4AA3-961E-2B7CCF31F626}"/>
    <cellStyle name="SAPBEXHLevel0X 3 8" xfId="1694" xr:uid="{00000000-0005-0000-0000-000074060000}"/>
    <cellStyle name="SAPBEXHLevel0X 3 8 2" xfId="3013" xr:uid="{1199DFF9-6568-4F19-AE66-83E175F32700}"/>
    <cellStyle name="SAPBEXHLevel0X 3 9" xfId="1695" xr:uid="{00000000-0005-0000-0000-000075060000}"/>
    <cellStyle name="SAPBEXHLevel0X 3 9 2" xfId="3014" xr:uid="{02F7A3F6-8A50-46FC-BDA4-0E8C5CF2548B}"/>
    <cellStyle name="SAPBEXHLevel0X 4" xfId="155" xr:uid="{00000000-0005-0000-0000-000076060000}"/>
    <cellStyle name="SAPBEXHLevel0X 4 10" xfId="1696" xr:uid="{00000000-0005-0000-0000-000077060000}"/>
    <cellStyle name="SAPBEXHLevel0X 4 10 2" xfId="3015" xr:uid="{C3E2C31F-CB86-4550-812B-7D5C635DF3D6}"/>
    <cellStyle name="SAPBEXHLevel0X 4 11" xfId="1697" xr:uid="{00000000-0005-0000-0000-000078060000}"/>
    <cellStyle name="SAPBEXHLevel0X 4 11 2" xfId="3016" xr:uid="{363D32EB-5989-4A08-B31B-2EB7EA415B25}"/>
    <cellStyle name="SAPBEXHLevel0X 4 12" xfId="1698" xr:uid="{00000000-0005-0000-0000-000079060000}"/>
    <cellStyle name="SAPBEXHLevel0X 4 12 2" xfId="3017" xr:uid="{3327EBF7-AA8C-4565-A5E1-8BBA2399A37B}"/>
    <cellStyle name="SAPBEXHLevel0X 4 13" xfId="1699" xr:uid="{00000000-0005-0000-0000-00007A060000}"/>
    <cellStyle name="SAPBEXHLevel0X 4 13 2" xfId="3018" xr:uid="{6C052152-13A7-4873-BBBB-10CE2845C203}"/>
    <cellStyle name="SAPBEXHLevel0X 4 14" xfId="1700" xr:uid="{00000000-0005-0000-0000-00007B060000}"/>
    <cellStyle name="SAPBEXHLevel0X 4 14 2" xfId="3019" xr:uid="{35A56FF0-F594-46AC-9E36-F5A5DE90A316}"/>
    <cellStyle name="SAPBEXHLevel0X 4 15" xfId="1701" xr:uid="{00000000-0005-0000-0000-00007C060000}"/>
    <cellStyle name="SAPBEXHLevel0X 4 15 2" xfId="3020" xr:uid="{8D8B880C-73CC-4C92-84F3-CF031D5AC60B}"/>
    <cellStyle name="SAPBEXHLevel0X 4 16" xfId="1702" xr:uid="{00000000-0005-0000-0000-00007D060000}"/>
    <cellStyle name="SAPBEXHLevel0X 4 16 2" xfId="3021" xr:uid="{EEF95478-02D8-4EBA-8A91-144563FCFE85}"/>
    <cellStyle name="SAPBEXHLevel0X 4 17" xfId="3693" xr:uid="{AEE06CE0-0056-4696-A04F-F7CEBCD59100}"/>
    <cellStyle name="SAPBEXHLevel0X 4 18" xfId="2470" xr:uid="{98F3562C-77DB-4F87-8322-A6BB8BF3BDC6}"/>
    <cellStyle name="SAPBEXHLevel0X 4 2" xfId="1703" xr:uid="{00000000-0005-0000-0000-00007E060000}"/>
    <cellStyle name="SAPBEXHLevel0X 4 2 2" xfId="1704" xr:uid="{00000000-0005-0000-0000-00007F060000}"/>
    <cellStyle name="SAPBEXHLevel0X 4 2 2 2" xfId="3023" xr:uid="{62F5526F-209C-4143-914D-2415942268EA}"/>
    <cellStyle name="SAPBEXHLevel0X 4 2 3" xfId="4185" xr:uid="{793263E2-48F6-4127-8756-9F2EF735FEC7}"/>
    <cellStyle name="SAPBEXHLevel0X 4 2 4" xfId="3022" xr:uid="{1899BF5B-2ABB-48E5-8B44-4D026017F3DE}"/>
    <cellStyle name="SAPBEXHLevel0X 4 3" xfId="1705" xr:uid="{00000000-0005-0000-0000-000080060000}"/>
    <cellStyle name="SAPBEXHLevel0X 4 3 2" xfId="1706" xr:uid="{00000000-0005-0000-0000-000081060000}"/>
    <cellStyle name="SAPBEXHLevel0X 4 3 2 2" xfId="3025" xr:uid="{516E5F00-CF92-4E8D-BFF5-119C7EF8BDF0}"/>
    <cellStyle name="SAPBEXHLevel0X 4 3 3" xfId="3024" xr:uid="{739B8D3C-C263-48A4-92D8-F8A22817126B}"/>
    <cellStyle name="SAPBEXHLevel0X 4 4" xfId="1707" xr:uid="{00000000-0005-0000-0000-000082060000}"/>
    <cellStyle name="SAPBEXHLevel0X 4 4 2" xfId="1708" xr:uid="{00000000-0005-0000-0000-000083060000}"/>
    <cellStyle name="SAPBEXHLevel0X 4 4 2 2" xfId="3027" xr:uid="{14BE7099-3978-49FD-B329-A85E33799AFD}"/>
    <cellStyle name="SAPBEXHLevel0X 4 4 3" xfId="3026" xr:uid="{A0E62708-35F8-452A-8AB9-8F55313D907B}"/>
    <cellStyle name="SAPBEXHLevel0X 4 5" xfId="1709" xr:uid="{00000000-0005-0000-0000-000084060000}"/>
    <cellStyle name="SAPBEXHLevel0X 4 5 2" xfId="1710" xr:uid="{00000000-0005-0000-0000-000085060000}"/>
    <cellStyle name="SAPBEXHLevel0X 4 5 2 2" xfId="3029" xr:uid="{7EEA87F3-BF75-449C-A8CD-31DEA098F727}"/>
    <cellStyle name="SAPBEXHLevel0X 4 5 3" xfId="3028" xr:uid="{288279E8-14CB-4775-B6FF-5EAAD0BB57F2}"/>
    <cellStyle name="SAPBEXHLevel0X 4 6" xfId="1711" xr:uid="{00000000-0005-0000-0000-000086060000}"/>
    <cellStyle name="SAPBEXHLevel0X 4 6 2" xfId="1712" xr:uid="{00000000-0005-0000-0000-000087060000}"/>
    <cellStyle name="SAPBEXHLevel0X 4 6 2 2" xfId="3031" xr:uid="{32F11D8E-D3C4-40CD-9C84-D9F20C54960C}"/>
    <cellStyle name="SAPBEXHLevel0X 4 6 3" xfId="3030" xr:uid="{6DDAC0EE-DD47-42C5-99D9-21686083C6C4}"/>
    <cellStyle name="SAPBEXHLevel0X 4 7" xfId="1713" xr:uid="{00000000-0005-0000-0000-000088060000}"/>
    <cellStyle name="SAPBEXHLevel0X 4 7 2" xfId="1714" xr:uid="{00000000-0005-0000-0000-000089060000}"/>
    <cellStyle name="SAPBEXHLevel0X 4 7 2 2" xfId="3033" xr:uid="{39783086-4FD6-4329-8BD3-3BF4586B01BE}"/>
    <cellStyle name="SAPBEXHLevel0X 4 7 3" xfId="3032" xr:uid="{B676BDFE-651B-46D5-B3BC-953797E67F0E}"/>
    <cellStyle name="SAPBEXHLevel0X 4 8" xfId="1715" xr:uid="{00000000-0005-0000-0000-00008A060000}"/>
    <cellStyle name="SAPBEXHLevel0X 4 8 2" xfId="3034" xr:uid="{21ACC8F4-41D2-4017-97D7-3D8006F7E009}"/>
    <cellStyle name="SAPBEXHLevel0X 4 9" xfId="1716" xr:uid="{00000000-0005-0000-0000-00008B060000}"/>
    <cellStyle name="SAPBEXHLevel0X 4 9 2" xfId="3035" xr:uid="{E348EB42-D7DD-47F0-B6A2-43E58B15DAB3}"/>
    <cellStyle name="SAPBEXHLevel0X 5" xfId="156" xr:uid="{00000000-0005-0000-0000-00008C060000}"/>
    <cellStyle name="SAPBEXHLevel0X 5 10" xfId="1717" xr:uid="{00000000-0005-0000-0000-00008D060000}"/>
    <cellStyle name="SAPBEXHLevel0X 5 10 2" xfId="3036" xr:uid="{E6A1730E-8B51-4353-ADD0-974708FE9FD2}"/>
    <cellStyle name="SAPBEXHLevel0X 5 11" xfId="1718" xr:uid="{00000000-0005-0000-0000-00008E060000}"/>
    <cellStyle name="SAPBEXHLevel0X 5 11 2" xfId="3037" xr:uid="{8624ABC0-0E78-4130-934E-B1309A88879E}"/>
    <cellStyle name="SAPBEXHLevel0X 5 12" xfId="1719" xr:uid="{00000000-0005-0000-0000-00008F060000}"/>
    <cellStyle name="SAPBEXHLevel0X 5 12 2" xfId="3038" xr:uid="{762D2900-2FF8-4595-908E-46A7F35FC74C}"/>
    <cellStyle name="SAPBEXHLevel0X 5 13" xfId="1720" xr:uid="{00000000-0005-0000-0000-000090060000}"/>
    <cellStyle name="SAPBEXHLevel0X 5 13 2" xfId="3039" xr:uid="{0A4EF1E2-F348-4DE5-9038-263CF38E311A}"/>
    <cellStyle name="SAPBEXHLevel0X 5 14" xfId="1721" xr:uid="{00000000-0005-0000-0000-000091060000}"/>
    <cellStyle name="SAPBEXHLevel0X 5 14 2" xfId="3040" xr:uid="{F75376E5-B019-4C33-9827-3AD825BC2234}"/>
    <cellStyle name="SAPBEXHLevel0X 5 15" xfId="1722" xr:uid="{00000000-0005-0000-0000-000092060000}"/>
    <cellStyle name="SAPBEXHLevel0X 5 15 2" xfId="3041" xr:uid="{55F13026-A7C5-4F6C-8651-8408008BF9E8}"/>
    <cellStyle name="SAPBEXHLevel0X 5 16" xfId="1723" xr:uid="{00000000-0005-0000-0000-000093060000}"/>
    <cellStyle name="SAPBEXHLevel0X 5 16 2" xfId="3042" xr:uid="{36CA3D3F-78F0-4D1E-9B50-3883A9069D0F}"/>
    <cellStyle name="SAPBEXHLevel0X 5 17" xfId="4186" xr:uid="{B70A065A-6327-4DFA-8CE0-C25611AD0F48}"/>
    <cellStyle name="SAPBEXHLevel0X 5 18" xfId="2471" xr:uid="{DD50019F-E688-4BB0-BE4C-E507735150B5}"/>
    <cellStyle name="SAPBEXHLevel0X 5 2" xfId="1724" xr:uid="{00000000-0005-0000-0000-000094060000}"/>
    <cellStyle name="SAPBEXHLevel0X 5 2 2" xfId="1725" xr:uid="{00000000-0005-0000-0000-000095060000}"/>
    <cellStyle name="SAPBEXHLevel0X 5 2 2 2" xfId="3044" xr:uid="{2568553E-BDBD-4068-9E1F-5F7F73732868}"/>
    <cellStyle name="SAPBEXHLevel0X 5 2 3" xfId="3043" xr:uid="{69CF83D3-8B3C-4CA1-B524-9688422AAABC}"/>
    <cellStyle name="SAPBEXHLevel0X 5 3" xfId="1726" xr:uid="{00000000-0005-0000-0000-000096060000}"/>
    <cellStyle name="SAPBEXHLevel0X 5 3 2" xfId="1727" xr:uid="{00000000-0005-0000-0000-000097060000}"/>
    <cellStyle name="SAPBEXHLevel0X 5 3 2 2" xfId="3046" xr:uid="{10522B1E-E001-4B81-8709-D9BE256AED25}"/>
    <cellStyle name="SAPBEXHLevel0X 5 3 3" xfId="3045" xr:uid="{DB36B6C9-E754-4941-BBD8-1BBA7A29C560}"/>
    <cellStyle name="SAPBEXHLevel0X 5 4" xfId="1728" xr:uid="{00000000-0005-0000-0000-000098060000}"/>
    <cellStyle name="SAPBEXHLevel0X 5 4 2" xfId="1729" xr:uid="{00000000-0005-0000-0000-000099060000}"/>
    <cellStyle name="SAPBEXHLevel0X 5 4 2 2" xfId="3048" xr:uid="{048D011C-E4AF-4068-80D7-60E8FA45381D}"/>
    <cellStyle name="SAPBEXHLevel0X 5 4 3" xfId="3047" xr:uid="{2C4A60E9-2721-4443-9C46-1AFD45DE5228}"/>
    <cellStyle name="SAPBEXHLevel0X 5 5" xfId="1730" xr:uid="{00000000-0005-0000-0000-00009A060000}"/>
    <cellStyle name="SAPBEXHLevel0X 5 5 2" xfId="1731" xr:uid="{00000000-0005-0000-0000-00009B060000}"/>
    <cellStyle name="SAPBEXHLevel0X 5 5 2 2" xfId="3050" xr:uid="{69C40D7B-66EA-4F5C-9990-0A16B8A3B5AF}"/>
    <cellStyle name="SAPBEXHLevel0X 5 5 3" xfId="3049" xr:uid="{9F956822-4D6A-4926-BCF9-A5E3F245697C}"/>
    <cellStyle name="SAPBEXHLevel0X 5 6" xfId="1732" xr:uid="{00000000-0005-0000-0000-00009C060000}"/>
    <cellStyle name="SAPBEXHLevel0X 5 6 2" xfId="1733" xr:uid="{00000000-0005-0000-0000-00009D060000}"/>
    <cellStyle name="SAPBEXHLevel0X 5 6 2 2" xfId="3052" xr:uid="{674BE37F-0B3B-40FB-81B1-820E3F97A3CB}"/>
    <cellStyle name="SAPBEXHLevel0X 5 6 3" xfId="3051" xr:uid="{9A8933B7-F47F-4648-B783-9375052D15FB}"/>
    <cellStyle name="SAPBEXHLevel0X 5 7" xfId="1734" xr:uid="{00000000-0005-0000-0000-00009E060000}"/>
    <cellStyle name="SAPBEXHLevel0X 5 7 2" xfId="1735" xr:uid="{00000000-0005-0000-0000-00009F060000}"/>
    <cellStyle name="SAPBEXHLevel0X 5 7 2 2" xfId="3054" xr:uid="{F2452CE7-3E5B-4EC5-84C7-F4838231E5BB}"/>
    <cellStyle name="SAPBEXHLevel0X 5 7 3" xfId="3053" xr:uid="{88DDB438-CAC0-4496-9CBF-4CAC00D5D6A1}"/>
    <cellStyle name="SAPBEXHLevel0X 5 8" xfId="1736" xr:uid="{00000000-0005-0000-0000-0000A0060000}"/>
    <cellStyle name="SAPBEXHLevel0X 5 8 2" xfId="3055" xr:uid="{38E16CB0-547D-46A1-A121-D58F2759A1F5}"/>
    <cellStyle name="SAPBEXHLevel0X 5 9" xfId="1737" xr:uid="{00000000-0005-0000-0000-0000A1060000}"/>
    <cellStyle name="SAPBEXHLevel0X 5 9 2" xfId="3056" xr:uid="{BA3E5C0F-5F61-4C14-9F40-9258593EBC66}"/>
    <cellStyle name="SAPBEXHLevel0X 6" xfId="1738" xr:uid="{00000000-0005-0000-0000-0000A2060000}"/>
    <cellStyle name="SAPBEXHLevel0X 6 2" xfId="1739" xr:uid="{00000000-0005-0000-0000-0000A3060000}"/>
    <cellStyle name="SAPBEXHLevel0X 6 2 2" xfId="3058" xr:uid="{668DA557-89DA-4AC6-A2F2-D7E4678221D1}"/>
    <cellStyle name="SAPBEXHLevel0X 6 3" xfId="3057" xr:uid="{5D209A66-6A9B-4FED-9A7D-6D3189248A22}"/>
    <cellStyle name="SAPBEXHLevel0X 7" xfId="1740" xr:uid="{00000000-0005-0000-0000-0000A4060000}"/>
    <cellStyle name="SAPBEXHLevel0X 7 2" xfId="1741" xr:uid="{00000000-0005-0000-0000-0000A5060000}"/>
    <cellStyle name="SAPBEXHLevel0X 7 2 2" xfId="3060" xr:uid="{D76080AD-B2F0-4D21-93FE-CA27E8DDF072}"/>
    <cellStyle name="SAPBEXHLevel0X 7 3" xfId="3059" xr:uid="{54C20E20-8FDB-4B46-931D-606E9A756B6B}"/>
    <cellStyle name="SAPBEXHLevel0X 8" xfId="1742" xr:uid="{00000000-0005-0000-0000-0000A6060000}"/>
    <cellStyle name="SAPBEXHLevel0X 8 2" xfId="1743" xr:uid="{00000000-0005-0000-0000-0000A7060000}"/>
    <cellStyle name="SAPBEXHLevel0X 8 2 2" xfId="3062" xr:uid="{3F31A83D-AA4C-4CA0-AC1E-FB61934A5470}"/>
    <cellStyle name="SAPBEXHLevel0X 8 3" xfId="3061" xr:uid="{3852C23D-E087-4882-A53C-ACCB9757C96C}"/>
    <cellStyle name="SAPBEXHLevel0X 9" xfId="1744" xr:uid="{00000000-0005-0000-0000-0000A8060000}"/>
    <cellStyle name="SAPBEXHLevel0X 9 2" xfId="1745" xr:uid="{00000000-0005-0000-0000-0000A9060000}"/>
    <cellStyle name="SAPBEXHLevel0X 9 2 2" xfId="3064" xr:uid="{5507D5D6-28A1-4A7E-BD32-B2C04CBA8E4A}"/>
    <cellStyle name="SAPBEXHLevel0X 9 3" xfId="3063" xr:uid="{C0E90BB7-A8B8-4761-8F14-EB5BB0C30A52}"/>
    <cellStyle name="SAPBEXHLevel0X_Mesquite Solar 277 MW v1" xfId="1746" xr:uid="{00000000-0005-0000-0000-0000AA060000}"/>
    <cellStyle name="SAPBEXHLevel1" xfId="157" xr:uid="{00000000-0005-0000-0000-0000AB060000}"/>
    <cellStyle name="SAPBEXHLevel1 10" xfId="1747" xr:uid="{00000000-0005-0000-0000-0000AC060000}"/>
    <cellStyle name="SAPBEXHLevel1 10 2" xfId="1748" xr:uid="{00000000-0005-0000-0000-0000AD060000}"/>
    <cellStyle name="SAPBEXHLevel1 10 2 2" xfId="3066" xr:uid="{7BD8CC2B-5F83-41B3-8721-E29D5BB9D207}"/>
    <cellStyle name="SAPBEXHLevel1 10 3" xfId="3065" xr:uid="{9553BED3-6459-4380-BAFB-D19623C18552}"/>
    <cellStyle name="SAPBEXHLevel1 11" xfId="1749" xr:uid="{00000000-0005-0000-0000-0000AE060000}"/>
    <cellStyle name="SAPBEXHLevel1 11 2" xfId="1750" xr:uid="{00000000-0005-0000-0000-0000AF060000}"/>
    <cellStyle name="SAPBEXHLevel1 11 2 2" xfId="3068" xr:uid="{2E16BDCC-B24A-4DBE-9DF8-E15695104D5B}"/>
    <cellStyle name="SAPBEXHLevel1 11 3" xfId="3067" xr:uid="{201F4ABD-878C-4A26-AF45-320C37DA7E56}"/>
    <cellStyle name="SAPBEXHLevel1 11_48MW CMSI CAPEX Budget rev 11Jun10-rev16b (Updated Forecast cash flow)" xfId="1751" xr:uid="{00000000-0005-0000-0000-0000B0060000}"/>
    <cellStyle name="SAPBEXHLevel1 12" xfId="1752" xr:uid="{00000000-0005-0000-0000-0000B1060000}"/>
    <cellStyle name="SAPBEXHLevel1 12 2" xfId="3069" xr:uid="{C6D62ED6-EA8B-4A47-BD9A-C45D77F9DC05}"/>
    <cellStyle name="SAPBEXHLevel1 13" xfId="1753" xr:uid="{00000000-0005-0000-0000-0000B2060000}"/>
    <cellStyle name="SAPBEXHLevel1 13 2" xfId="3070" xr:uid="{30379032-7709-478D-A02C-40DB73A5D327}"/>
    <cellStyle name="SAPBEXHLevel1 14" xfId="1754" xr:uid="{00000000-0005-0000-0000-0000B3060000}"/>
    <cellStyle name="SAPBEXHLevel1 14 2" xfId="3071" xr:uid="{5AB1F57D-5924-43CF-A2F1-616C7F4A261A}"/>
    <cellStyle name="SAPBEXHLevel1 15" xfId="1755" xr:uid="{00000000-0005-0000-0000-0000B4060000}"/>
    <cellStyle name="SAPBEXHLevel1 15 2" xfId="3072" xr:uid="{6E4E3967-6DC2-4139-B6E6-F3D1BEEF4BCC}"/>
    <cellStyle name="SAPBEXHLevel1 16" xfId="1756" xr:uid="{00000000-0005-0000-0000-0000B5060000}"/>
    <cellStyle name="SAPBEXHLevel1 16 2" xfId="3073" xr:uid="{316E016E-592E-4D34-AAE6-07D2C68C38F9}"/>
    <cellStyle name="SAPBEXHLevel1 17" xfId="1757" xr:uid="{00000000-0005-0000-0000-0000B6060000}"/>
    <cellStyle name="SAPBEXHLevel1 17 2" xfId="3074" xr:uid="{1505305F-AA48-4E5C-826A-07584C17275B}"/>
    <cellStyle name="SAPBEXHLevel1 18" xfId="1758" xr:uid="{00000000-0005-0000-0000-0000B7060000}"/>
    <cellStyle name="SAPBEXHLevel1 18 2" xfId="3075" xr:uid="{D9617740-E286-4307-9DE4-9A5F962289D9}"/>
    <cellStyle name="SAPBEXHLevel1 19" xfId="1759" xr:uid="{00000000-0005-0000-0000-0000B8060000}"/>
    <cellStyle name="SAPBEXHLevel1 19 2" xfId="3076" xr:uid="{BEAD61F4-8D8E-419F-A7BF-BDE34489FADA}"/>
    <cellStyle name="SAPBEXHLevel1 2" xfId="158" xr:uid="{00000000-0005-0000-0000-0000B9060000}"/>
    <cellStyle name="SAPBEXHLevel1 2 10" xfId="1760" xr:uid="{00000000-0005-0000-0000-0000BA060000}"/>
    <cellStyle name="SAPBEXHLevel1 2 10 2" xfId="3077" xr:uid="{B9B532D9-720A-4295-821E-E54ABBA2460E}"/>
    <cellStyle name="SAPBEXHLevel1 2 11" xfId="1761" xr:uid="{00000000-0005-0000-0000-0000BB060000}"/>
    <cellStyle name="SAPBEXHLevel1 2 11 2" xfId="3078" xr:uid="{BF33EC96-6D32-45DA-9C66-F318C5C46CA8}"/>
    <cellStyle name="SAPBEXHLevel1 2 12" xfId="1762" xr:uid="{00000000-0005-0000-0000-0000BC060000}"/>
    <cellStyle name="SAPBEXHLevel1 2 12 2" xfId="3079" xr:uid="{FA33E6F5-CDD4-4DC0-A32D-90DF30999362}"/>
    <cellStyle name="SAPBEXHLevel1 2 13" xfId="1763" xr:uid="{00000000-0005-0000-0000-0000BD060000}"/>
    <cellStyle name="SAPBEXHLevel1 2 13 2" xfId="3080" xr:uid="{E006AC2C-5565-47C5-8A3D-88D14290E35F}"/>
    <cellStyle name="SAPBEXHLevel1 2 14" xfId="1764" xr:uid="{00000000-0005-0000-0000-0000BE060000}"/>
    <cellStyle name="SAPBEXHLevel1 2 14 2" xfId="3081" xr:uid="{F0BF1618-3D21-4710-99CA-1A8DE261FD28}"/>
    <cellStyle name="SAPBEXHLevel1 2 15" xfId="1765" xr:uid="{00000000-0005-0000-0000-0000BF060000}"/>
    <cellStyle name="SAPBEXHLevel1 2 15 2" xfId="3082" xr:uid="{409DB701-76AE-4E0B-B21B-595E727A4A55}"/>
    <cellStyle name="SAPBEXHLevel1 2 16" xfId="1766" xr:uid="{00000000-0005-0000-0000-0000C0060000}"/>
    <cellStyle name="SAPBEXHLevel1 2 16 2" xfId="3083" xr:uid="{2E9843E9-7D4C-4F27-8768-BD351A49FE1C}"/>
    <cellStyle name="SAPBEXHLevel1 2 17" xfId="2534" xr:uid="{4DDB80E6-5EC7-4107-BF5A-68CE8A0F2E4D}"/>
    <cellStyle name="SAPBEXHLevel1 2 2" xfId="1767" xr:uid="{00000000-0005-0000-0000-0000C1060000}"/>
    <cellStyle name="SAPBEXHLevel1 2 2 2" xfId="1768" xr:uid="{00000000-0005-0000-0000-0000C2060000}"/>
    <cellStyle name="SAPBEXHLevel1 2 2 2 2" xfId="3695" xr:uid="{34741E3A-E0F2-481C-A2C5-417BA30CAAC7}"/>
    <cellStyle name="SAPBEXHLevel1 2 2 2 3" xfId="3085" xr:uid="{DFDB0083-1F66-4BD6-81C2-208F964A3C2F}"/>
    <cellStyle name="SAPBEXHLevel1 2 2 3" xfId="3694" xr:uid="{B4448588-74C4-4B91-A4F4-C8144CC8BC32}"/>
    <cellStyle name="SAPBEXHLevel1 2 2 4" xfId="3084" xr:uid="{683E603B-C5B3-4BB0-AD9F-DB59408AF2D7}"/>
    <cellStyle name="SAPBEXHLevel1 2 3" xfId="1769" xr:uid="{00000000-0005-0000-0000-0000C3060000}"/>
    <cellStyle name="SAPBEXHLevel1 2 3 2" xfId="1770" xr:uid="{00000000-0005-0000-0000-0000C4060000}"/>
    <cellStyle name="SAPBEXHLevel1 2 3 2 2" xfId="3087" xr:uid="{18AB02D1-C9C9-4314-BFF6-A3B54D2B5DA0}"/>
    <cellStyle name="SAPBEXHLevel1 2 3 3" xfId="3086" xr:uid="{965A8623-DE25-4CF4-B07C-8B5CED256063}"/>
    <cellStyle name="SAPBEXHLevel1 2 4" xfId="1771" xr:uid="{00000000-0005-0000-0000-0000C5060000}"/>
    <cellStyle name="SAPBEXHLevel1 2 4 2" xfId="1772" xr:uid="{00000000-0005-0000-0000-0000C6060000}"/>
    <cellStyle name="SAPBEXHLevel1 2 4 2 2" xfId="3089" xr:uid="{23482CD0-B27F-43D4-8E47-AA7284A68F35}"/>
    <cellStyle name="SAPBEXHLevel1 2 4 3" xfId="3088" xr:uid="{01FC150C-8DF4-4E68-ABE4-A8E605EAB690}"/>
    <cellStyle name="SAPBEXHLevel1 2 5" xfId="1773" xr:uid="{00000000-0005-0000-0000-0000C7060000}"/>
    <cellStyle name="SAPBEXHLevel1 2 5 2" xfId="1774" xr:uid="{00000000-0005-0000-0000-0000C8060000}"/>
    <cellStyle name="SAPBEXHLevel1 2 5 2 2" xfId="3091" xr:uid="{C07C7959-C8F1-43E5-9CAD-798ABF89E228}"/>
    <cellStyle name="SAPBEXHLevel1 2 5 3" xfId="3090" xr:uid="{7EC9950B-DB48-479E-B357-F914BFCC2202}"/>
    <cellStyle name="SAPBEXHLevel1 2 6" xfId="1775" xr:uid="{00000000-0005-0000-0000-0000C9060000}"/>
    <cellStyle name="SAPBEXHLevel1 2 6 2" xfId="1776" xr:uid="{00000000-0005-0000-0000-0000CA060000}"/>
    <cellStyle name="SAPBEXHLevel1 2 6 2 2" xfId="3093" xr:uid="{B09CE749-990F-41CF-A189-43AF4119A4B1}"/>
    <cellStyle name="SAPBEXHLevel1 2 6 3" xfId="3092" xr:uid="{AECF7D94-B861-4197-B425-FBDA8F649EC3}"/>
    <cellStyle name="SAPBEXHLevel1 2 7" xfId="1777" xr:uid="{00000000-0005-0000-0000-0000CB060000}"/>
    <cellStyle name="SAPBEXHLevel1 2 7 2" xfId="1778" xr:uid="{00000000-0005-0000-0000-0000CC060000}"/>
    <cellStyle name="SAPBEXHLevel1 2 7 2 2" xfId="3095" xr:uid="{0AF72733-5B29-462A-A39D-E2678A212523}"/>
    <cellStyle name="SAPBEXHLevel1 2 7 3" xfId="3094" xr:uid="{BEBDDC75-EAF3-443E-9F72-4F2F5B000C09}"/>
    <cellStyle name="SAPBEXHLevel1 2 8" xfId="1779" xr:uid="{00000000-0005-0000-0000-0000CD060000}"/>
    <cellStyle name="SAPBEXHLevel1 2 8 2" xfId="3096" xr:uid="{9FA73F68-CB83-4F58-B8E7-FC62E1176F9A}"/>
    <cellStyle name="SAPBEXHLevel1 2 9" xfId="1780" xr:uid="{00000000-0005-0000-0000-0000CE060000}"/>
    <cellStyle name="SAPBEXHLevel1 2 9 2" xfId="3097" xr:uid="{C49CCDC1-0136-40E2-A764-735DC30CB0DD}"/>
    <cellStyle name="SAPBEXHLevel1 20" xfId="1781" xr:uid="{00000000-0005-0000-0000-0000CF060000}"/>
    <cellStyle name="SAPBEXHLevel1 20 2" xfId="3098" xr:uid="{D1779750-1369-4F19-8715-5F4375379CFF}"/>
    <cellStyle name="SAPBEXHLevel1 21" xfId="2472" xr:uid="{9B4B2A9A-8528-4174-ABED-282209E6851A}"/>
    <cellStyle name="SAPBEXHLevel1 22" xfId="2535" xr:uid="{3FE4C892-4B4C-4866-8D7D-4C9248E1E219}"/>
    <cellStyle name="SAPBEXHLevel1 3" xfId="159" xr:uid="{00000000-0005-0000-0000-0000D0060000}"/>
    <cellStyle name="SAPBEXHLevel1 3 10" xfId="1782" xr:uid="{00000000-0005-0000-0000-0000D1060000}"/>
    <cellStyle name="SAPBEXHLevel1 3 10 2" xfId="3099" xr:uid="{23DD999A-5BAF-43D2-AE48-34ADA1D48907}"/>
    <cellStyle name="SAPBEXHLevel1 3 11" xfId="1783" xr:uid="{00000000-0005-0000-0000-0000D2060000}"/>
    <cellStyle name="SAPBEXHLevel1 3 11 2" xfId="3100" xr:uid="{5CC7FFF8-068D-4F5A-8895-B0620BCAA57C}"/>
    <cellStyle name="SAPBEXHLevel1 3 12" xfId="1784" xr:uid="{00000000-0005-0000-0000-0000D3060000}"/>
    <cellStyle name="SAPBEXHLevel1 3 12 2" xfId="3101" xr:uid="{B9F7C500-3B98-4045-9251-A396BC1125B2}"/>
    <cellStyle name="SAPBEXHLevel1 3 13" xfId="1785" xr:uid="{00000000-0005-0000-0000-0000D4060000}"/>
    <cellStyle name="SAPBEXHLevel1 3 13 2" xfId="3102" xr:uid="{B8A6D499-4DCB-4982-BE60-FD432B761C86}"/>
    <cellStyle name="SAPBEXHLevel1 3 14" xfId="1786" xr:uid="{00000000-0005-0000-0000-0000D5060000}"/>
    <cellStyle name="SAPBEXHLevel1 3 14 2" xfId="3103" xr:uid="{B396F62E-4677-492C-A406-A4D7141762D6}"/>
    <cellStyle name="SAPBEXHLevel1 3 15" xfId="1787" xr:uid="{00000000-0005-0000-0000-0000D6060000}"/>
    <cellStyle name="SAPBEXHLevel1 3 15 2" xfId="3104" xr:uid="{0B8750DA-F91D-4215-BA77-ABE1DBACCD78}"/>
    <cellStyle name="SAPBEXHLevel1 3 16" xfId="1788" xr:uid="{00000000-0005-0000-0000-0000D7060000}"/>
    <cellStyle name="SAPBEXHLevel1 3 16 2" xfId="3105" xr:uid="{BF5210D7-2DCA-4D19-8C3C-1582FF1673BB}"/>
    <cellStyle name="SAPBEXHLevel1 3 17" xfId="2473" xr:uid="{D83C0114-9354-49CA-8C35-E4F8B83A3004}"/>
    <cellStyle name="SAPBEXHLevel1 3 2" xfId="1789" xr:uid="{00000000-0005-0000-0000-0000D8060000}"/>
    <cellStyle name="SAPBEXHLevel1 3 2 2" xfId="1790" xr:uid="{00000000-0005-0000-0000-0000D9060000}"/>
    <cellStyle name="SAPBEXHLevel1 3 2 2 2" xfId="3107" xr:uid="{F816A9EE-DE34-4451-A2FB-3BD98D410F76}"/>
    <cellStyle name="SAPBEXHLevel1 3 2 3" xfId="3106" xr:uid="{9E68B71A-7CDC-4921-81D3-5E9D4EFF022F}"/>
    <cellStyle name="SAPBEXHLevel1 3 3" xfId="1791" xr:uid="{00000000-0005-0000-0000-0000DA060000}"/>
    <cellStyle name="SAPBEXHLevel1 3 3 2" xfId="1792" xr:uid="{00000000-0005-0000-0000-0000DB060000}"/>
    <cellStyle name="SAPBEXHLevel1 3 3 2 2" xfId="3109" xr:uid="{68D89723-5278-4323-B9B3-D1EF86640B17}"/>
    <cellStyle name="SAPBEXHLevel1 3 3 3" xfId="3108" xr:uid="{F15BA69C-9DFE-4DB8-BC75-211BC858E10F}"/>
    <cellStyle name="SAPBEXHLevel1 3 4" xfId="1793" xr:uid="{00000000-0005-0000-0000-0000DC060000}"/>
    <cellStyle name="SAPBEXHLevel1 3 4 2" xfId="1794" xr:uid="{00000000-0005-0000-0000-0000DD060000}"/>
    <cellStyle name="SAPBEXHLevel1 3 4 2 2" xfId="3111" xr:uid="{7F99B42B-822C-4251-AF38-CA9D7E2C0E9C}"/>
    <cellStyle name="SAPBEXHLevel1 3 4 3" xfId="3110" xr:uid="{9788CD4D-3429-4C11-B6D4-246A038DAD5C}"/>
    <cellStyle name="SAPBEXHLevel1 3 5" xfId="1795" xr:uid="{00000000-0005-0000-0000-0000DE060000}"/>
    <cellStyle name="SAPBEXHLevel1 3 5 2" xfId="1796" xr:uid="{00000000-0005-0000-0000-0000DF060000}"/>
    <cellStyle name="SAPBEXHLevel1 3 5 2 2" xfId="3113" xr:uid="{BBCAB07C-D1D9-4BCC-A03D-FA0DDC6B8DE3}"/>
    <cellStyle name="SAPBEXHLevel1 3 5 3" xfId="3112" xr:uid="{53230B78-13BC-4F1F-A95A-5AB286A2240F}"/>
    <cellStyle name="SAPBEXHLevel1 3 6" xfId="1797" xr:uid="{00000000-0005-0000-0000-0000E0060000}"/>
    <cellStyle name="SAPBEXHLevel1 3 6 2" xfId="1798" xr:uid="{00000000-0005-0000-0000-0000E1060000}"/>
    <cellStyle name="SAPBEXHLevel1 3 6 2 2" xfId="3115" xr:uid="{591D380D-3814-4AC2-907E-14909583FC95}"/>
    <cellStyle name="SAPBEXHLevel1 3 6 3" xfId="3114" xr:uid="{3F3A2F1A-141B-4AAF-925E-F74EC60934E3}"/>
    <cellStyle name="SAPBEXHLevel1 3 7" xfId="1799" xr:uid="{00000000-0005-0000-0000-0000E2060000}"/>
    <cellStyle name="SAPBEXHLevel1 3 7 2" xfId="1800" xr:uid="{00000000-0005-0000-0000-0000E3060000}"/>
    <cellStyle name="SAPBEXHLevel1 3 7 2 2" xfId="3117" xr:uid="{520BB7B9-51F1-432F-9A19-9F30548F55EA}"/>
    <cellStyle name="SAPBEXHLevel1 3 7 3" xfId="3116" xr:uid="{EBBB22D6-32C0-48F5-A067-ED1BA4093D4D}"/>
    <cellStyle name="SAPBEXHLevel1 3 8" xfId="1801" xr:uid="{00000000-0005-0000-0000-0000E4060000}"/>
    <cellStyle name="SAPBEXHLevel1 3 8 2" xfId="3118" xr:uid="{5200A0BC-F82D-465C-8F95-8EFF5FC92C0C}"/>
    <cellStyle name="SAPBEXHLevel1 3 9" xfId="1802" xr:uid="{00000000-0005-0000-0000-0000E5060000}"/>
    <cellStyle name="SAPBEXHLevel1 3 9 2" xfId="3119" xr:uid="{737B6BC8-4200-49F2-8B00-F2A60F4EC2D5}"/>
    <cellStyle name="SAPBEXHLevel1 4" xfId="160" xr:uid="{00000000-0005-0000-0000-0000E6060000}"/>
    <cellStyle name="SAPBEXHLevel1 4 10" xfId="1803" xr:uid="{00000000-0005-0000-0000-0000E7060000}"/>
    <cellStyle name="SAPBEXHLevel1 4 10 2" xfId="3120" xr:uid="{F2F54C0A-BECE-4BEB-AA79-A237AC9B76A1}"/>
    <cellStyle name="SAPBEXHLevel1 4 11" xfId="1804" xr:uid="{00000000-0005-0000-0000-0000E8060000}"/>
    <cellStyle name="SAPBEXHLevel1 4 11 2" xfId="3121" xr:uid="{9B7DBF6E-6E37-4D72-9EA1-C689A8B58468}"/>
    <cellStyle name="SAPBEXHLevel1 4 12" xfId="1805" xr:uid="{00000000-0005-0000-0000-0000E9060000}"/>
    <cellStyle name="SAPBEXHLevel1 4 12 2" xfId="3122" xr:uid="{06B9DFC5-546C-4BE7-905A-FC3D016EDCD7}"/>
    <cellStyle name="SAPBEXHLevel1 4 13" xfId="1806" xr:uid="{00000000-0005-0000-0000-0000EA060000}"/>
    <cellStyle name="SAPBEXHLevel1 4 13 2" xfId="3123" xr:uid="{DB7C009B-AEA1-479C-9B9B-986FB749D9C3}"/>
    <cellStyle name="SAPBEXHLevel1 4 14" xfId="1807" xr:uid="{00000000-0005-0000-0000-0000EB060000}"/>
    <cellStyle name="SAPBEXHLevel1 4 14 2" xfId="3124" xr:uid="{EE4545C4-7F06-44A3-B285-61A8B4D32096}"/>
    <cellStyle name="SAPBEXHLevel1 4 15" xfId="1808" xr:uid="{00000000-0005-0000-0000-0000EC060000}"/>
    <cellStyle name="SAPBEXHLevel1 4 15 2" xfId="3125" xr:uid="{32C40F87-A0A4-4499-A382-2966AAB4F5BC}"/>
    <cellStyle name="SAPBEXHLevel1 4 16" xfId="1809" xr:uid="{00000000-0005-0000-0000-0000ED060000}"/>
    <cellStyle name="SAPBEXHLevel1 4 16 2" xfId="3126" xr:uid="{33B7F0E2-F35A-491C-89C3-E7BC777BC0CD}"/>
    <cellStyle name="SAPBEXHLevel1 4 17" xfId="2474" xr:uid="{8DEE00E7-7162-424C-AC6D-334D292122BE}"/>
    <cellStyle name="SAPBEXHLevel1 4 2" xfId="1810" xr:uid="{00000000-0005-0000-0000-0000EE060000}"/>
    <cellStyle name="SAPBEXHLevel1 4 2 2" xfId="1811" xr:uid="{00000000-0005-0000-0000-0000EF060000}"/>
    <cellStyle name="SAPBEXHLevel1 4 2 2 2" xfId="3128" xr:uid="{2C90F4B0-3418-470F-B477-AC7C124E8FF6}"/>
    <cellStyle name="SAPBEXHLevel1 4 2 3" xfId="4187" xr:uid="{A1D14771-19C7-4A17-BBCB-7560BC7FD37D}"/>
    <cellStyle name="SAPBEXHLevel1 4 2 4" xfId="3127" xr:uid="{A0E04AB3-60E5-4DAE-95B3-238C071E708E}"/>
    <cellStyle name="SAPBEXHLevel1 4 3" xfId="1812" xr:uid="{00000000-0005-0000-0000-0000F0060000}"/>
    <cellStyle name="SAPBEXHLevel1 4 3 2" xfId="1813" xr:uid="{00000000-0005-0000-0000-0000F1060000}"/>
    <cellStyle name="SAPBEXHLevel1 4 3 2 2" xfId="3130" xr:uid="{7F601BA8-BD8D-43D4-8951-DE7626FE9E8D}"/>
    <cellStyle name="SAPBEXHLevel1 4 3 3" xfId="3129" xr:uid="{D76412A1-958B-4973-99BC-60EA9E367F51}"/>
    <cellStyle name="SAPBEXHLevel1 4 4" xfId="1814" xr:uid="{00000000-0005-0000-0000-0000F2060000}"/>
    <cellStyle name="SAPBEXHLevel1 4 4 2" xfId="1815" xr:uid="{00000000-0005-0000-0000-0000F3060000}"/>
    <cellStyle name="SAPBEXHLevel1 4 4 2 2" xfId="3132" xr:uid="{CC0833E2-C1B6-48BD-AC14-0201618CC159}"/>
    <cellStyle name="SAPBEXHLevel1 4 4 3" xfId="3131" xr:uid="{F5588724-A681-4977-8827-0DF1C85FB801}"/>
    <cellStyle name="SAPBEXHLevel1 4 5" xfId="1816" xr:uid="{00000000-0005-0000-0000-0000F4060000}"/>
    <cellStyle name="SAPBEXHLevel1 4 5 2" xfId="1817" xr:uid="{00000000-0005-0000-0000-0000F5060000}"/>
    <cellStyle name="SAPBEXHLevel1 4 5 2 2" xfId="3134" xr:uid="{B8C0F12E-B49C-45D3-9753-205656BA9631}"/>
    <cellStyle name="SAPBEXHLevel1 4 5 3" xfId="3133" xr:uid="{6273FC2B-BAD7-4F89-B3F2-AA31E504573C}"/>
    <cellStyle name="SAPBEXHLevel1 4 6" xfId="1818" xr:uid="{00000000-0005-0000-0000-0000F6060000}"/>
    <cellStyle name="SAPBEXHLevel1 4 6 2" xfId="1819" xr:uid="{00000000-0005-0000-0000-0000F7060000}"/>
    <cellStyle name="SAPBEXHLevel1 4 6 2 2" xfId="3136" xr:uid="{7243022F-09C3-4551-956B-502F9BB470CC}"/>
    <cellStyle name="SAPBEXHLevel1 4 6 3" xfId="3135" xr:uid="{4F329830-3EC1-4D10-816D-D0AB6C512E6C}"/>
    <cellStyle name="SAPBEXHLevel1 4 7" xfId="1820" xr:uid="{00000000-0005-0000-0000-0000F8060000}"/>
    <cellStyle name="SAPBEXHLevel1 4 7 2" xfId="1821" xr:uid="{00000000-0005-0000-0000-0000F9060000}"/>
    <cellStyle name="SAPBEXHLevel1 4 7 2 2" xfId="3138" xr:uid="{3DD694A4-7E53-4F4C-BF21-A9B19D1E035B}"/>
    <cellStyle name="SAPBEXHLevel1 4 7 3" xfId="3137" xr:uid="{AB1BF504-CB6D-4195-82BD-A86C5FC078B7}"/>
    <cellStyle name="SAPBEXHLevel1 4 8" xfId="1822" xr:uid="{00000000-0005-0000-0000-0000FA060000}"/>
    <cellStyle name="SAPBEXHLevel1 4 8 2" xfId="3139" xr:uid="{E5312B0B-97AD-4D48-A781-BF0BAB3E93B5}"/>
    <cellStyle name="SAPBEXHLevel1 4 9" xfId="1823" xr:uid="{00000000-0005-0000-0000-0000FB060000}"/>
    <cellStyle name="SAPBEXHLevel1 4 9 2" xfId="3140" xr:uid="{2E22D0FE-4847-4199-AD39-D2DCD4B26300}"/>
    <cellStyle name="SAPBEXHLevel1 5" xfId="161" xr:uid="{00000000-0005-0000-0000-0000FC060000}"/>
    <cellStyle name="SAPBEXHLevel1 5 10" xfId="1824" xr:uid="{00000000-0005-0000-0000-0000FD060000}"/>
    <cellStyle name="SAPBEXHLevel1 5 10 2" xfId="3141" xr:uid="{74022166-BCD0-4884-BF23-8340C00FB400}"/>
    <cellStyle name="SAPBEXHLevel1 5 11" xfId="1825" xr:uid="{00000000-0005-0000-0000-0000FE060000}"/>
    <cellStyle name="SAPBEXHLevel1 5 11 2" xfId="3142" xr:uid="{C51CF657-D468-4ADD-A831-3DD2FA290AA2}"/>
    <cellStyle name="SAPBEXHLevel1 5 12" xfId="1826" xr:uid="{00000000-0005-0000-0000-0000FF060000}"/>
    <cellStyle name="SAPBEXHLevel1 5 12 2" xfId="3143" xr:uid="{62FB98B9-006C-4C0E-AA9F-175CBF6FD6AA}"/>
    <cellStyle name="SAPBEXHLevel1 5 13" xfId="1827" xr:uid="{00000000-0005-0000-0000-000000070000}"/>
    <cellStyle name="SAPBEXHLevel1 5 13 2" xfId="3144" xr:uid="{E235D749-86A0-44CC-BA1D-95E64AD6AEBF}"/>
    <cellStyle name="SAPBEXHLevel1 5 14" xfId="1828" xr:uid="{00000000-0005-0000-0000-000001070000}"/>
    <cellStyle name="SAPBEXHLevel1 5 14 2" xfId="3145" xr:uid="{D36E0EF5-7CC4-41F4-A86A-BE511811D524}"/>
    <cellStyle name="SAPBEXHLevel1 5 15" xfId="1829" xr:uid="{00000000-0005-0000-0000-000002070000}"/>
    <cellStyle name="SAPBEXHLevel1 5 15 2" xfId="3146" xr:uid="{6B4B6A77-7D9B-4ED8-B9D9-B28AD9FE009A}"/>
    <cellStyle name="SAPBEXHLevel1 5 16" xfId="1830" xr:uid="{00000000-0005-0000-0000-000003070000}"/>
    <cellStyle name="SAPBEXHLevel1 5 16 2" xfId="3147" xr:uid="{367C8CB0-D098-4C7D-8322-159BDD7272AE}"/>
    <cellStyle name="SAPBEXHLevel1 5 17" xfId="4188" xr:uid="{B3374E8D-62A1-4D28-AD90-0D87978F41F1}"/>
    <cellStyle name="SAPBEXHLevel1 5 17 2" xfId="4321" xr:uid="{A62AD0FF-33DC-4583-A725-648C8A1A98AB}"/>
    <cellStyle name="SAPBEXHLevel1 5 18" xfId="2475" xr:uid="{48836EB0-94A8-4ECD-A6F6-019B019CC6E2}"/>
    <cellStyle name="SAPBEXHLevel1 5 2" xfId="1831" xr:uid="{00000000-0005-0000-0000-000004070000}"/>
    <cellStyle name="SAPBEXHLevel1 5 2 2" xfId="1832" xr:uid="{00000000-0005-0000-0000-000005070000}"/>
    <cellStyle name="SAPBEXHLevel1 5 2 2 2" xfId="3149" xr:uid="{3262DD96-8908-4FAD-9900-1534892D562E}"/>
    <cellStyle name="SAPBEXHLevel1 5 2 3" xfId="3148" xr:uid="{37861CDA-BA9E-44B4-BCAC-8882CB11E3CA}"/>
    <cellStyle name="SAPBEXHLevel1 5 3" xfId="1833" xr:uid="{00000000-0005-0000-0000-000006070000}"/>
    <cellStyle name="SAPBEXHLevel1 5 3 2" xfId="1834" xr:uid="{00000000-0005-0000-0000-000007070000}"/>
    <cellStyle name="SAPBEXHLevel1 5 3 2 2" xfId="3151" xr:uid="{43AD1BF5-8F3E-4A6C-BBF1-93B32D3E0BA6}"/>
    <cellStyle name="SAPBEXHLevel1 5 3 3" xfId="3150" xr:uid="{9F51D4A9-0D95-4125-8237-0AD341177973}"/>
    <cellStyle name="SAPBEXHLevel1 5 4" xfId="1835" xr:uid="{00000000-0005-0000-0000-000008070000}"/>
    <cellStyle name="SAPBEXHLevel1 5 4 2" xfId="1836" xr:uid="{00000000-0005-0000-0000-000009070000}"/>
    <cellStyle name="SAPBEXHLevel1 5 4 2 2" xfId="3153" xr:uid="{77101B1F-AE6C-4BE1-9B69-CBF9B9819462}"/>
    <cellStyle name="SAPBEXHLevel1 5 4 3" xfId="3152" xr:uid="{E9BAEA7D-2268-426D-88E8-019BBB906551}"/>
    <cellStyle name="SAPBEXHLevel1 5 5" xfId="1837" xr:uid="{00000000-0005-0000-0000-00000A070000}"/>
    <cellStyle name="SAPBEXHLevel1 5 5 2" xfId="1838" xr:uid="{00000000-0005-0000-0000-00000B070000}"/>
    <cellStyle name="SAPBEXHLevel1 5 5 2 2" xfId="3155" xr:uid="{A0E01F58-19BC-4D37-A65E-79329D636E99}"/>
    <cellStyle name="SAPBEXHLevel1 5 5 3" xfId="3154" xr:uid="{9D9A41FD-31C1-479C-AEA2-F5CC759E0491}"/>
    <cellStyle name="SAPBEXHLevel1 5 6" xfId="1839" xr:uid="{00000000-0005-0000-0000-00000C070000}"/>
    <cellStyle name="SAPBEXHLevel1 5 6 2" xfId="1840" xr:uid="{00000000-0005-0000-0000-00000D070000}"/>
    <cellStyle name="SAPBEXHLevel1 5 6 2 2" xfId="3157" xr:uid="{079065B5-9F0D-4E31-850D-A7ABD1BEF3C5}"/>
    <cellStyle name="SAPBEXHLevel1 5 6 3" xfId="3156" xr:uid="{08879C58-1B7E-4B70-900F-23C156E58265}"/>
    <cellStyle name="SAPBEXHLevel1 5 7" xfId="1841" xr:uid="{00000000-0005-0000-0000-00000E070000}"/>
    <cellStyle name="SAPBEXHLevel1 5 7 2" xfId="1842" xr:uid="{00000000-0005-0000-0000-00000F070000}"/>
    <cellStyle name="SAPBEXHLevel1 5 7 2 2" xfId="3159" xr:uid="{04328B92-9415-4B71-B1DB-38A57F13D4C1}"/>
    <cellStyle name="SAPBEXHLevel1 5 7 3" xfId="3158" xr:uid="{37428A5E-D4A0-4883-A220-3F75F617C097}"/>
    <cellStyle name="SAPBEXHLevel1 5 8" xfId="1843" xr:uid="{00000000-0005-0000-0000-000010070000}"/>
    <cellStyle name="SAPBEXHLevel1 5 8 2" xfId="3160" xr:uid="{49971618-4508-41FB-83DD-0B40878A1460}"/>
    <cellStyle name="SAPBEXHLevel1 5 9" xfId="1844" xr:uid="{00000000-0005-0000-0000-000011070000}"/>
    <cellStyle name="SAPBEXHLevel1 5 9 2" xfId="3161" xr:uid="{52FEA2AF-CA9E-4958-B2BA-4E85DEFBA325}"/>
    <cellStyle name="SAPBEXHLevel1 6" xfId="1845" xr:uid="{00000000-0005-0000-0000-000012070000}"/>
    <cellStyle name="SAPBEXHLevel1 6 2" xfId="1846" xr:uid="{00000000-0005-0000-0000-000013070000}"/>
    <cellStyle name="SAPBEXHLevel1 6 2 2" xfId="3163" xr:uid="{CE40B8EF-9908-4DDA-B964-529575271959}"/>
    <cellStyle name="SAPBEXHLevel1 6 3" xfId="4189" xr:uid="{7BC3A28B-6C45-49C1-895A-AE7685A9DFC0}"/>
    <cellStyle name="SAPBEXHLevel1 6 3 2" xfId="4322" xr:uid="{37467524-E7F3-417D-BD55-E57B652506DE}"/>
    <cellStyle name="SAPBEXHLevel1 6 4" xfId="3162" xr:uid="{07CEEA1C-608D-4191-92E7-8E332A91F944}"/>
    <cellStyle name="SAPBEXHLevel1 7" xfId="1847" xr:uid="{00000000-0005-0000-0000-000014070000}"/>
    <cellStyle name="SAPBEXHLevel1 7 2" xfId="1848" xr:uid="{00000000-0005-0000-0000-000015070000}"/>
    <cellStyle name="SAPBEXHLevel1 7 2 2" xfId="3165" xr:uid="{E3CD347F-68CF-4600-98F4-3EE51B0D9945}"/>
    <cellStyle name="SAPBEXHLevel1 7 3" xfId="4190" xr:uid="{4582E2A0-2811-4871-BB5B-3D3BEF0B0166}"/>
    <cellStyle name="SAPBEXHLevel1 7 3 2" xfId="4323" xr:uid="{06C2E3DB-493A-4D60-B451-0A8A104E35AE}"/>
    <cellStyle name="SAPBEXHLevel1 7 4" xfId="3164" xr:uid="{8F89A2C0-C149-42BC-803C-6FD5F5FD20AE}"/>
    <cellStyle name="SAPBEXHLevel1 8" xfId="1849" xr:uid="{00000000-0005-0000-0000-000016070000}"/>
    <cellStyle name="SAPBEXHLevel1 8 2" xfId="1850" xr:uid="{00000000-0005-0000-0000-000017070000}"/>
    <cellStyle name="SAPBEXHLevel1 8 2 2" xfId="3167" xr:uid="{1F1C270D-99BB-4110-A60E-4B672FCBE7D3}"/>
    <cellStyle name="SAPBEXHLevel1 8 3" xfId="4191" xr:uid="{35931A86-5707-4EE6-8846-1E083EEF5399}"/>
    <cellStyle name="SAPBEXHLevel1 8 3 2" xfId="4324" xr:uid="{19A86D0F-ADA6-44D7-8F9F-89DE23CB154B}"/>
    <cellStyle name="SAPBEXHLevel1 8 4" xfId="3166" xr:uid="{E27121A9-7975-48E2-949F-E5EDE7C7EE68}"/>
    <cellStyle name="SAPBEXHLevel1 9" xfId="1851" xr:uid="{00000000-0005-0000-0000-000018070000}"/>
    <cellStyle name="SAPBEXHLevel1 9 2" xfId="1852" xr:uid="{00000000-0005-0000-0000-000019070000}"/>
    <cellStyle name="SAPBEXHLevel1 9 2 2" xfId="3169" xr:uid="{BADD2203-D9F7-45F2-B97D-DB42B14F1B33}"/>
    <cellStyle name="SAPBEXHLevel1 9 3" xfId="3168" xr:uid="{52B550F7-188C-4A26-B1A4-976586C3A3B2}"/>
    <cellStyle name="SAPBEXHLevel1_Mesquite Solar 277 MW v1" xfId="1853" xr:uid="{00000000-0005-0000-0000-00001A070000}"/>
    <cellStyle name="SAPBEXHLevel1X" xfId="162" xr:uid="{00000000-0005-0000-0000-00001B070000}"/>
    <cellStyle name="SAPBEXHLevel1X 10" xfId="1854" xr:uid="{00000000-0005-0000-0000-00001C070000}"/>
    <cellStyle name="SAPBEXHLevel1X 10 2" xfId="1855" xr:uid="{00000000-0005-0000-0000-00001D070000}"/>
    <cellStyle name="SAPBEXHLevel1X 10 2 2" xfId="3171" xr:uid="{F8CAA1CD-ED1B-4C85-A054-CAC40C40F716}"/>
    <cellStyle name="SAPBEXHLevel1X 10 3" xfId="3170" xr:uid="{E48E4721-ED4B-4590-9F68-D19419DC213B}"/>
    <cellStyle name="SAPBEXHLevel1X 11" xfId="1856" xr:uid="{00000000-0005-0000-0000-00001E070000}"/>
    <cellStyle name="SAPBEXHLevel1X 11 2" xfId="1857" xr:uid="{00000000-0005-0000-0000-00001F070000}"/>
    <cellStyle name="SAPBEXHLevel1X 11 2 2" xfId="3173" xr:uid="{AD81A67F-0D29-4431-9F3C-FFCF7FB7470F}"/>
    <cellStyle name="SAPBEXHLevel1X 11 3" xfId="3172" xr:uid="{A8D0266E-FD96-4C84-9B5E-7798FE8F11B5}"/>
    <cellStyle name="SAPBEXHLevel1X 11_48MW CMSI CAPEX Budget rev 11Jun10-rev16b (Updated Forecast cash flow)" xfId="1858" xr:uid="{00000000-0005-0000-0000-000020070000}"/>
    <cellStyle name="SAPBEXHLevel1X 12" xfId="1859" xr:uid="{00000000-0005-0000-0000-000021070000}"/>
    <cellStyle name="SAPBEXHLevel1X 12 2" xfId="3174" xr:uid="{FB3F621F-62C1-40B5-B364-536E527EE303}"/>
    <cellStyle name="SAPBEXHLevel1X 13" xfId="1860" xr:uid="{00000000-0005-0000-0000-000022070000}"/>
    <cellStyle name="SAPBEXHLevel1X 13 2" xfId="3175" xr:uid="{42E0B1B9-3B1F-4EA5-B08C-9469682887B7}"/>
    <cellStyle name="SAPBEXHLevel1X 14" xfId="1861" xr:uid="{00000000-0005-0000-0000-000023070000}"/>
    <cellStyle name="SAPBEXHLevel1X 14 2" xfId="3176" xr:uid="{BFBAB528-BBCD-48C0-A120-CB7BCC12BE7F}"/>
    <cellStyle name="SAPBEXHLevel1X 15" xfId="1862" xr:uid="{00000000-0005-0000-0000-000024070000}"/>
    <cellStyle name="SAPBEXHLevel1X 15 2" xfId="3177" xr:uid="{2B421798-5997-4FE6-8240-A86A4F6D4900}"/>
    <cellStyle name="SAPBEXHLevel1X 16" xfId="1863" xr:uid="{00000000-0005-0000-0000-000025070000}"/>
    <cellStyle name="SAPBEXHLevel1X 16 2" xfId="3178" xr:uid="{5E33BCAB-B730-44C8-BF50-1DDF65B92B0B}"/>
    <cellStyle name="SAPBEXHLevel1X 17" xfId="1864" xr:uid="{00000000-0005-0000-0000-000026070000}"/>
    <cellStyle name="SAPBEXHLevel1X 17 2" xfId="3179" xr:uid="{B6EEABFA-C1F2-452B-9463-1671F7225CEB}"/>
    <cellStyle name="SAPBEXHLevel1X 18" xfId="1865" xr:uid="{00000000-0005-0000-0000-000027070000}"/>
    <cellStyle name="SAPBEXHLevel1X 18 2" xfId="3180" xr:uid="{2EE3C35C-5832-4BA3-9592-125BD370A423}"/>
    <cellStyle name="SAPBEXHLevel1X 19" xfId="1866" xr:uid="{00000000-0005-0000-0000-000028070000}"/>
    <cellStyle name="SAPBEXHLevel1X 19 2" xfId="3181" xr:uid="{8E845E6F-1BB9-4A0C-985F-DB67761D9DC0}"/>
    <cellStyle name="SAPBEXHLevel1X 2" xfId="163" xr:uid="{00000000-0005-0000-0000-000029070000}"/>
    <cellStyle name="SAPBEXHLevel1X 2 10" xfId="1867" xr:uid="{00000000-0005-0000-0000-00002A070000}"/>
    <cellStyle name="SAPBEXHLevel1X 2 10 2" xfId="3182" xr:uid="{26D86540-A0FF-4062-B8D2-8F6EA94EC22F}"/>
    <cellStyle name="SAPBEXHLevel1X 2 11" xfId="1868" xr:uid="{00000000-0005-0000-0000-00002B070000}"/>
    <cellStyle name="SAPBEXHLevel1X 2 11 2" xfId="3183" xr:uid="{0EC9761D-9A5C-4340-B3F9-9B03051806CA}"/>
    <cellStyle name="SAPBEXHLevel1X 2 12" xfId="1869" xr:uid="{00000000-0005-0000-0000-00002C070000}"/>
    <cellStyle name="SAPBEXHLevel1X 2 12 2" xfId="3184" xr:uid="{ACD04BCF-17F2-4DF7-A85F-6030C017125E}"/>
    <cellStyle name="SAPBEXHLevel1X 2 13" xfId="1870" xr:uid="{00000000-0005-0000-0000-00002D070000}"/>
    <cellStyle name="SAPBEXHLevel1X 2 13 2" xfId="3185" xr:uid="{B7AC00D6-A78F-4C77-B7F3-5432B6709D40}"/>
    <cellStyle name="SAPBEXHLevel1X 2 14" xfId="1871" xr:uid="{00000000-0005-0000-0000-00002E070000}"/>
    <cellStyle name="SAPBEXHLevel1X 2 14 2" xfId="3186" xr:uid="{20FB625C-3E47-4560-A45C-DE22B13D2426}"/>
    <cellStyle name="SAPBEXHLevel1X 2 15" xfId="1872" xr:uid="{00000000-0005-0000-0000-00002F070000}"/>
    <cellStyle name="SAPBEXHLevel1X 2 15 2" xfId="3187" xr:uid="{0D0518A9-ED01-4B41-992E-364F46C4540D}"/>
    <cellStyle name="SAPBEXHLevel1X 2 16" xfId="1873" xr:uid="{00000000-0005-0000-0000-000030070000}"/>
    <cellStyle name="SAPBEXHLevel1X 2 16 2" xfId="3188" xr:uid="{BD1B668E-DCE9-477B-8030-C2101322984C}"/>
    <cellStyle name="SAPBEXHLevel1X 2 17" xfId="2477" xr:uid="{39AE421D-2E93-4960-BE80-28C49250E824}"/>
    <cellStyle name="SAPBEXHLevel1X 2 2" xfId="1874" xr:uid="{00000000-0005-0000-0000-000031070000}"/>
    <cellStyle name="SAPBEXHLevel1X 2 2 2" xfId="3697" xr:uid="{3A44ABE6-2953-4A2E-A0C3-E23A93D44B9D}"/>
    <cellStyle name="SAPBEXHLevel1X 2 2 3" xfId="3696" xr:uid="{CB898E84-32C6-457A-89AC-0087CEC8FD95}"/>
    <cellStyle name="SAPBEXHLevel1X 2 2 4" xfId="3189" xr:uid="{DAA4EC59-CCEB-4702-94F5-A7CB651206ED}"/>
    <cellStyle name="SAPBEXHLevel1X 2 3" xfId="1875" xr:uid="{00000000-0005-0000-0000-000032070000}"/>
    <cellStyle name="SAPBEXHLevel1X 2 3 2" xfId="3190" xr:uid="{4367B5ED-C1D1-40B6-9BAA-2BB655F11772}"/>
    <cellStyle name="SAPBEXHLevel1X 2 4" xfId="1876" xr:uid="{00000000-0005-0000-0000-000033070000}"/>
    <cellStyle name="SAPBEXHLevel1X 2 4 2" xfId="3191" xr:uid="{312E090F-14CD-4F4E-AA84-A5966BB3708C}"/>
    <cellStyle name="SAPBEXHLevel1X 2 5" xfId="1877" xr:uid="{00000000-0005-0000-0000-000034070000}"/>
    <cellStyle name="SAPBEXHLevel1X 2 5 2" xfId="3192" xr:uid="{AA90A83A-9E8A-4A5D-87FD-1AA70D0524A2}"/>
    <cellStyle name="SAPBEXHLevel1X 2 6" xfId="1878" xr:uid="{00000000-0005-0000-0000-000035070000}"/>
    <cellStyle name="SAPBEXHLevel1X 2 6 2" xfId="3193" xr:uid="{B4D6D8ED-B7B1-4EC5-B226-549A6EF6F85D}"/>
    <cellStyle name="SAPBEXHLevel1X 2 7" xfId="1879" xr:uid="{00000000-0005-0000-0000-000036070000}"/>
    <cellStyle name="SAPBEXHLevel1X 2 7 2" xfId="3194" xr:uid="{A59535FB-CFE4-400B-9B33-0FC82AA0FF42}"/>
    <cellStyle name="SAPBEXHLevel1X 2 8" xfId="1880" xr:uid="{00000000-0005-0000-0000-000037070000}"/>
    <cellStyle name="SAPBEXHLevel1X 2 8 2" xfId="3195" xr:uid="{BEB06790-9645-4D99-9B83-5536B5CAE8B1}"/>
    <cellStyle name="SAPBEXHLevel1X 2 9" xfId="1881" xr:uid="{00000000-0005-0000-0000-000038070000}"/>
    <cellStyle name="SAPBEXHLevel1X 2 9 2" xfId="3196" xr:uid="{DEA3A734-7F0C-48C9-AC93-CBB6C1EB0B48}"/>
    <cellStyle name="SAPBEXHLevel1X 20" xfId="2476" xr:uid="{3E941044-9445-49A2-A34D-39A707E5B23F}"/>
    <cellStyle name="SAPBEXHLevel1X 21" xfId="2533" xr:uid="{E474DB4C-B4A2-4277-A57F-C065C382DBE5}"/>
    <cellStyle name="SAPBEXHLevel1X 3" xfId="164" xr:uid="{00000000-0005-0000-0000-000039070000}"/>
    <cellStyle name="SAPBEXHLevel1X 3 10" xfId="1882" xr:uid="{00000000-0005-0000-0000-00003A070000}"/>
    <cellStyle name="SAPBEXHLevel1X 3 10 2" xfId="3197" xr:uid="{1648B916-C263-457A-9502-A2AECC88CD67}"/>
    <cellStyle name="SAPBEXHLevel1X 3 11" xfId="1883" xr:uid="{00000000-0005-0000-0000-00003B070000}"/>
    <cellStyle name="SAPBEXHLevel1X 3 11 2" xfId="3198" xr:uid="{037CA6BC-8050-4AA3-BD80-3A8A9792D01F}"/>
    <cellStyle name="SAPBEXHLevel1X 3 12" xfId="1884" xr:uid="{00000000-0005-0000-0000-00003C070000}"/>
    <cellStyle name="SAPBEXHLevel1X 3 12 2" xfId="3199" xr:uid="{524B6740-FA94-4C1D-97CB-FD426F718812}"/>
    <cellStyle name="SAPBEXHLevel1X 3 13" xfId="1885" xr:uid="{00000000-0005-0000-0000-00003D070000}"/>
    <cellStyle name="SAPBEXHLevel1X 3 13 2" xfId="3200" xr:uid="{9F5FA2A3-2CED-4995-BA07-3A2269757A80}"/>
    <cellStyle name="SAPBEXHLevel1X 3 14" xfId="1886" xr:uid="{00000000-0005-0000-0000-00003E070000}"/>
    <cellStyle name="SAPBEXHLevel1X 3 14 2" xfId="3201" xr:uid="{052C268D-6D13-40D4-8493-D0F35E6EFDD7}"/>
    <cellStyle name="SAPBEXHLevel1X 3 15" xfId="1887" xr:uid="{00000000-0005-0000-0000-00003F070000}"/>
    <cellStyle name="SAPBEXHLevel1X 3 15 2" xfId="3202" xr:uid="{C71696F0-ABFC-4021-BD67-7A65B3492F89}"/>
    <cellStyle name="SAPBEXHLevel1X 3 16" xfId="3698" xr:uid="{CEA9F1FE-7486-4C08-9B1F-131265EF1A88}"/>
    <cellStyle name="SAPBEXHLevel1X 3 17" xfId="2478" xr:uid="{FF002142-28EA-4331-B668-3A4850802E18}"/>
    <cellStyle name="SAPBEXHLevel1X 3 2" xfId="1888" xr:uid="{00000000-0005-0000-0000-000040070000}"/>
    <cellStyle name="SAPBEXHLevel1X 3 2 2" xfId="3699" xr:uid="{3A5BBDFB-04BF-4148-B8C0-2080821F2710}"/>
    <cellStyle name="SAPBEXHLevel1X 3 2 3" xfId="3203" xr:uid="{0F4B965A-E8B3-46EC-A9BC-4F2BB4052374}"/>
    <cellStyle name="SAPBEXHLevel1X 3 3" xfId="1889" xr:uid="{00000000-0005-0000-0000-000041070000}"/>
    <cellStyle name="SAPBEXHLevel1X 3 3 2" xfId="3204" xr:uid="{D68E4825-5DF3-4105-9710-C3DA79D5BCD4}"/>
    <cellStyle name="SAPBEXHLevel1X 3 4" xfId="1890" xr:uid="{00000000-0005-0000-0000-000042070000}"/>
    <cellStyle name="SAPBEXHLevel1X 3 4 2" xfId="3205" xr:uid="{0EA44B7B-B67E-473E-B6C4-F85513855AF5}"/>
    <cellStyle name="SAPBEXHLevel1X 3 5" xfId="1891" xr:uid="{00000000-0005-0000-0000-000043070000}"/>
    <cellStyle name="SAPBEXHLevel1X 3 5 2" xfId="3206" xr:uid="{9349FD43-C32B-47E7-BCC7-0E44029D78AA}"/>
    <cellStyle name="SAPBEXHLevel1X 3 6" xfId="1892" xr:uid="{00000000-0005-0000-0000-000044070000}"/>
    <cellStyle name="SAPBEXHLevel1X 3 6 2" xfId="3207" xr:uid="{2CBF4FB7-35A4-4667-89E6-846035E78051}"/>
    <cellStyle name="SAPBEXHLevel1X 3 7" xfId="1893" xr:uid="{00000000-0005-0000-0000-000045070000}"/>
    <cellStyle name="SAPBEXHLevel1X 3 7 2" xfId="3208" xr:uid="{65CE45AE-9AB1-4564-8C69-48F971B042FD}"/>
    <cellStyle name="SAPBEXHLevel1X 3 8" xfId="1894" xr:uid="{00000000-0005-0000-0000-000046070000}"/>
    <cellStyle name="SAPBEXHLevel1X 3 8 2" xfId="3209" xr:uid="{81084706-4442-497B-9FF0-229B90348709}"/>
    <cellStyle name="SAPBEXHLevel1X 3 9" xfId="1895" xr:uid="{00000000-0005-0000-0000-000047070000}"/>
    <cellStyle name="SAPBEXHLevel1X 3 9 2" xfId="3210" xr:uid="{B9FF63F8-4429-4E56-BFB4-A94BD24017B4}"/>
    <cellStyle name="SAPBEXHLevel1X 4" xfId="165" xr:uid="{00000000-0005-0000-0000-000048070000}"/>
    <cellStyle name="SAPBEXHLevel1X 4 10" xfId="1896" xr:uid="{00000000-0005-0000-0000-000049070000}"/>
    <cellStyle name="SAPBEXHLevel1X 4 10 2" xfId="3211" xr:uid="{28302DF6-4AA5-49D9-869E-D25E7E0EAA1F}"/>
    <cellStyle name="SAPBEXHLevel1X 4 11" xfId="1897" xr:uid="{00000000-0005-0000-0000-00004A070000}"/>
    <cellStyle name="SAPBEXHLevel1X 4 11 2" xfId="3212" xr:uid="{8DBF82A5-D89F-46F1-B5D3-914C2393E669}"/>
    <cellStyle name="SAPBEXHLevel1X 4 12" xfId="1898" xr:uid="{00000000-0005-0000-0000-00004B070000}"/>
    <cellStyle name="SAPBEXHLevel1X 4 12 2" xfId="3213" xr:uid="{7EF17D3D-D402-4BED-A82E-8C0C2038366B}"/>
    <cellStyle name="SAPBEXHLevel1X 4 13" xfId="1899" xr:uid="{00000000-0005-0000-0000-00004C070000}"/>
    <cellStyle name="SAPBEXHLevel1X 4 13 2" xfId="3214" xr:uid="{23D3B00B-69E2-4C5A-95E8-F4B0CCDBA7C2}"/>
    <cellStyle name="SAPBEXHLevel1X 4 14" xfId="1900" xr:uid="{00000000-0005-0000-0000-00004D070000}"/>
    <cellStyle name="SAPBEXHLevel1X 4 14 2" xfId="3215" xr:uid="{1FFD851A-6C5E-4CF8-AA95-6D66B60917F0}"/>
    <cellStyle name="SAPBEXHLevel1X 4 15" xfId="1901" xr:uid="{00000000-0005-0000-0000-00004E070000}"/>
    <cellStyle name="SAPBEXHLevel1X 4 15 2" xfId="3216" xr:uid="{1E54A912-D0D2-4A4A-803E-BDF6AA4FD3C8}"/>
    <cellStyle name="SAPBEXHLevel1X 4 16" xfId="3700" xr:uid="{3E0D8E89-4F84-4B3E-9EDA-C1ED7793E312}"/>
    <cellStyle name="SAPBEXHLevel1X 4 17" xfId="2479" xr:uid="{5BBA13E6-8C87-43DD-9B5B-11E7D1E85A5B}"/>
    <cellStyle name="SAPBEXHLevel1X 4 2" xfId="1902" xr:uid="{00000000-0005-0000-0000-00004F070000}"/>
    <cellStyle name="SAPBEXHLevel1X 4 2 2" xfId="4192" xr:uid="{EA4DA42E-E7DC-4949-9E8D-90E7B7ADAB45}"/>
    <cellStyle name="SAPBEXHLevel1X 4 2 3" xfId="3217" xr:uid="{4FDB8797-91F3-43D4-A9D6-7980FDF0C5C2}"/>
    <cellStyle name="SAPBEXHLevel1X 4 3" xfId="1903" xr:uid="{00000000-0005-0000-0000-000050070000}"/>
    <cellStyle name="SAPBEXHLevel1X 4 3 2" xfId="3218" xr:uid="{697E019E-0038-4ACA-B5C9-F901769834AF}"/>
    <cellStyle name="SAPBEXHLevel1X 4 4" xfId="1904" xr:uid="{00000000-0005-0000-0000-000051070000}"/>
    <cellStyle name="SAPBEXHLevel1X 4 4 2" xfId="3219" xr:uid="{C9516130-5723-4C78-89B1-A61CFF4ACDD2}"/>
    <cellStyle name="SAPBEXHLevel1X 4 5" xfId="1905" xr:uid="{00000000-0005-0000-0000-000052070000}"/>
    <cellStyle name="SAPBEXHLevel1X 4 5 2" xfId="3220" xr:uid="{A844CA6C-55DB-4944-97CC-6F908659D69D}"/>
    <cellStyle name="SAPBEXHLevel1X 4 6" xfId="1906" xr:uid="{00000000-0005-0000-0000-000053070000}"/>
    <cellStyle name="SAPBEXHLevel1X 4 6 2" xfId="3221" xr:uid="{9829BB2F-C3A2-4E13-A35D-D1E4860B2D3D}"/>
    <cellStyle name="SAPBEXHLevel1X 4 7" xfId="1907" xr:uid="{00000000-0005-0000-0000-000054070000}"/>
    <cellStyle name="SAPBEXHLevel1X 4 7 2" xfId="3222" xr:uid="{BEA6A893-AF02-4F61-A223-9E700E3CE2CE}"/>
    <cellStyle name="SAPBEXHLevel1X 4 8" xfId="1908" xr:uid="{00000000-0005-0000-0000-000055070000}"/>
    <cellStyle name="SAPBEXHLevel1X 4 8 2" xfId="3223" xr:uid="{A97B99FB-DE7B-4728-A39D-AA14779A455B}"/>
    <cellStyle name="SAPBEXHLevel1X 4 9" xfId="1909" xr:uid="{00000000-0005-0000-0000-000056070000}"/>
    <cellStyle name="SAPBEXHLevel1X 4 9 2" xfId="3224" xr:uid="{16409A5A-3C56-4BB3-BE83-91B408D2AD40}"/>
    <cellStyle name="SAPBEXHLevel1X 5" xfId="166" xr:uid="{00000000-0005-0000-0000-000057070000}"/>
    <cellStyle name="SAPBEXHLevel1X 5 10" xfId="1910" xr:uid="{00000000-0005-0000-0000-000058070000}"/>
    <cellStyle name="SAPBEXHLevel1X 5 10 2" xfId="3225" xr:uid="{24392B70-ABF1-4E33-BE07-FBF89C29B8D1}"/>
    <cellStyle name="SAPBEXHLevel1X 5 11" xfId="1911" xr:uid="{00000000-0005-0000-0000-000059070000}"/>
    <cellStyle name="SAPBEXHLevel1X 5 11 2" xfId="3226" xr:uid="{6BF9CA81-9587-433A-A6CE-0CA1D271C02F}"/>
    <cellStyle name="SAPBEXHLevel1X 5 12" xfId="1912" xr:uid="{00000000-0005-0000-0000-00005A070000}"/>
    <cellStyle name="SAPBEXHLevel1X 5 12 2" xfId="3227" xr:uid="{787A85D4-4D12-48E5-A6C6-D1C5DC782A69}"/>
    <cellStyle name="SAPBEXHLevel1X 5 13" xfId="1913" xr:uid="{00000000-0005-0000-0000-00005B070000}"/>
    <cellStyle name="SAPBEXHLevel1X 5 13 2" xfId="3228" xr:uid="{F5065F04-044B-483C-8C7B-7B94FFBDC67D}"/>
    <cellStyle name="SAPBEXHLevel1X 5 14" xfId="1914" xr:uid="{00000000-0005-0000-0000-00005C070000}"/>
    <cellStyle name="SAPBEXHLevel1X 5 14 2" xfId="3229" xr:uid="{CA612598-6549-4222-B255-5DEFF0A462AF}"/>
    <cellStyle name="SAPBEXHLevel1X 5 15" xfId="1915" xr:uid="{00000000-0005-0000-0000-00005D070000}"/>
    <cellStyle name="SAPBEXHLevel1X 5 15 2" xfId="3230" xr:uid="{3F27F75B-4A02-46FD-A200-FA8F0B440E85}"/>
    <cellStyle name="SAPBEXHLevel1X 5 16" xfId="4193" xr:uid="{0272DD2F-F91F-4CAE-8214-C9CCA82B5237}"/>
    <cellStyle name="SAPBEXHLevel1X 5 17" xfId="2480" xr:uid="{F21D16CC-C020-432B-A392-DD00C4B1C0EE}"/>
    <cellStyle name="SAPBEXHLevel1X 5 2" xfId="1916" xr:uid="{00000000-0005-0000-0000-00005E070000}"/>
    <cellStyle name="SAPBEXHLevel1X 5 2 2" xfId="3231" xr:uid="{C0725885-11EF-4F79-BADC-1E0E1C97530F}"/>
    <cellStyle name="SAPBEXHLevel1X 5 3" xfId="1917" xr:uid="{00000000-0005-0000-0000-00005F070000}"/>
    <cellStyle name="SAPBEXHLevel1X 5 3 2" xfId="3232" xr:uid="{2C68D25F-D7EF-4169-9D47-9AB5E6F567E0}"/>
    <cellStyle name="SAPBEXHLevel1X 5 4" xfId="1918" xr:uid="{00000000-0005-0000-0000-000060070000}"/>
    <cellStyle name="SAPBEXHLevel1X 5 4 2" xfId="3233" xr:uid="{7923CFC8-1A43-4690-8F07-9D76732F6B57}"/>
    <cellStyle name="SAPBEXHLevel1X 5 5" xfId="1919" xr:uid="{00000000-0005-0000-0000-000061070000}"/>
    <cellStyle name="SAPBEXHLevel1X 5 5 2" xfId="3234" xr:uid="{7D684741-EC8E-4DA8-BA50-7809E1B2C242}"/>
    <cellStyle name="SAPBEXHLevel1X 5 6" xfId="1920" xr:uid="{00000000-0005-0000-0000-000062070000}"/>
    <cellStyle name="SAPBEXHLevel1X 5 6 2" xfId="3235" xr:uid="{56910A2A-AC92-494D-8CE8-DC429182D37E}"/>
    <cellStyle name="SAPBEXHLevel1X 5 7" xfId="1921" xr:uid="{00000000-0005-0000-0000-000063070000}"/>
    <cellStyle name="SAPBEXHLevel1X 5 7 2" xfId="3236" xr:uid="{3A28AC27-8F29-443A-9574-6D871A995F66}"/>
    <cellStyle name="SAPBEXHLevel1X 5 8" xfId="1922" xr:uid="{00000000-0005-0000-0000-000064070000}"/>
    <cellStyle name="SAPBEXHLevel1X 5 8 2" xfId="3237" xr:uid="{FEB8BF3F-9588-4832-A623-4FC85676EF30}"/>
    <cellStyle name="SAPBEXHLevel1X 5 9" xfId="1923" xr:uid="{00000000-0005-0000-0000-000065070000}"/>
    <cellStyle name="SAPBEXHLevel1X 5 9 2" xfId="3238" xr:uid="{6C167F8A-BBD7-4DDD-ACDB-CC12F2AB7394}"/>
    <cellStyle name="SAPBEXHLevel1X 6" xfId="1924" xr:uid="{00000000-0005-0000-0000-000066070000}"/>
    <cellStyle name="SAPBEXHLevel1X 6 2" xfId="3239" xr:uid="{041DF08C-A33F-4A97-AB19-FDC10D23ACC6}"/>
    <cellStyle name="SAPBEXHLevel1X 7" xfId="1925" xr:uid="{00000000-0005-0000-0000-000067070000}"/>
    <cellStyle name="SAPBEXHLevel1X 7 2" xfId="3240" xr:uid="{13FE1615-3C30-4AC9-AA08-EC904707139A}"/>
    <cellStyle name="SAPBEXHLevel1X 8" xfId="1926" xr:uid="{00000000-0005-0000-0000-000068070000}"/>
    <cellStyle name="SAPBEXHLevel1X 8 2" xfId="3241" xr:uid="{BD5DE35B-C0F6-42C9-AC16-CC2050566F45}"/>
    <cellStyle name="SAPBEXHLevel1X 9" xfId="1927" xr:uid="{00000000-0005-0000-0000-000069070000}"/>
    <cellStyle name="SAPBEXHLevel1X 9 2" xfId="3242" xr:uid="{9B6928ED-5594-4331-AE8C-B5EA1117DDFD}"/>
    <cellStyle name="SAPBEXHLevel1X_Mesquite Solar 277 MW v1" xfId="1928" xr:uid="{00000000-0005-0000-0000-00006A070000}"/>
    <cellStyle name="SAPBEXHLevel2" xfId="167" xr:uid="{00000000-0005-0000-0000-00006B070000}"/>
    <cellStyle name="SAPBEXHLevel2 10" xfId="1929" xr:uid="{00000000-0005-0000-0000-00006C070000}"/>
    <cellStyle name="SAPBEXHLevel2 10 2" xfId="3243" xr:uid="{874F07AF-947F-42A3-9128-4C7B8612FB2D}"/>
    <cellStyle name="SAPBEXHLevel2 11" xfId="1930" xr:uid="{00000000-0005-0000-0000-00006D070000}"/>
    <cellStyle name="SAPBEXHLevel2 11 2" xfId="3244" xr:uid="{751BA6FB-BC35-4F34-B3DF-3E344735C105}"/>
    <cellStyle name="SAPBEXHLevel2 12" xfId="1931" xr:uid="{00000000-0005-0000-0000-00006E070000}"/>
    <cellStyle name="SAPBEXHLevel2 12 2" xfId="3245" xr:uid="{CC758125-ED53-45E6-B036-AB8BED488632}"/>
    <cellStyle name="SAPBEXHLevel2 13" xfId="1932" xr:uid="{00000000-0005-0000-0000-00006F070000}"/>
    <cellStyle name="SAPBEXHLevel2 13 2" xfId="3246" xr:uid="{01E1D8DE-5B35-4DDD-9DA4-7388243CB383}"/>
    <cellStyle name="SAPBEXHLevel2 14" xfId="1933" xr:uid="{00000000-0005-0000-0000-000070070000}"/>
    <cellStyle name="SAPBEXHLevel2 14 2" xfId="3247" xr:uid="{558D58CA-2C3D-4867-8B5A-9776FEC64D25}"/>
    <cellStyle name="SAPBEXHLevel2 15" xfId="1934" xr:uid="{00000000-0005-0000-0000-000071070000}"/>
    <cellStyle name="SAPBEXHLevel2 15 2" xfId="3248" xr:uid="{81E56151-8A99-462E-921A-DB2FBEE1AABD}"/>
    <cellStyle name="SAPBEXHLevel2 16" xfId="1935" xr:uid="{00000000-0005-0000-0000-000072070000}"/>
    <cellStyle name="SAPBEXHLevel2 16 2" xfId="3249" xr:uid="{94D288B0-5F38-4984-9B79-225AD52A30F3}"/>
    <cellStyle name="SAPBEXHLevel2 17" xfId="1936" xr:uid="{00000000-0005-0000-0000-000073070000}"/>
    <cellStyle name="SAPBEXHLevel2 17 2" xfId="3250" xr:uid="{EF190A09-39F5-41FF-A251-99CA3E89B7DA}"/>
    <cellStyle name="SAPBEXHLevel2 18" xfId="1937" xr:uid="{00000000-0005-0000-0000-000074070000}"/>
    <cellStyle name="SAPBEXHLevel2 18 2" xfId="3251" xr:uid="{C08D74B3-0F02-4205-ADC8-0D0D91F889B5}"/>
    <cellStyle name="SAPBEXHLevel2 19" xfId="1938" xr:uid="{00000000-0005-0000-0000-000075070000}"/>
    <cellStyle name="SAPBEXHLevel2 19 2" xfId="3252" xr:uid="{C1F876AD-52F4-451C-B8F7-03B7A0436269}"/>
    <cellStyle name="SAPBEXHLevel2 2" xfId="168" xr:uid="{00000000-0005-0000-0000-000076070000}"/>
    <cellStyle name="SAPBEXHLevel2 2 10" xfId="1939" xr:uid="{00000000-0005-0000-0000-000077070000}"/>
    <cellStyle name="SAPBEXHLevel2 2 10 2" xfId="3253" xr:uid="{115BDC03-28A5-43F6-B077-1C7B22BB0869}"/>
    <cellStyle name="SAPBEXHLevel2 2 11" xfId="1940" xr:uid="{00000000-0005-0000-0000-000078070000}"/>
    <cellStyle name="SAPBEXHLevel2 2 11 2" xfId="3254" xr:uid="{8CCC073D-717B-4179-A7EC-714ED054DC99}"/>
    <cellStyle name="SAPBEXHLevel2 2 12" xfId="1941" xr:uid="{00000000-0005-0000-0000-000079070000}"/>
    <cellStyle name="SAPBEXHLevel2 2 12 2" xfId="3255" xr:uid="{1D998A2A-D262-44B0-A588-6323E39B0C41}"/>
    <cellStyle name="SAPBEXHLevel2 2 13" xfId="1942" xr:uid="{00000000-0005-0000-0000-00007A070000}"/>
    <cellStyle name="SAPBEXHLevel2 2 13 2" xfId="3256" xr:uid="{385DE8BD-7539-46AE-8A4C-75E03FB70CDF}"/>
    <cellStyle name="SAPBEXHLevel2 2 14" xfId="1943" xr:uid="{00000000-0005-0000-0000-00007B070000}"/>
    <cellStyle name="SAPBEXHLevel2 2 14 2" xfId="3257" xr:uid="{15EDD160-A22F-4C78-A501-0AB5C6ECD766}"/>
    <cellStyle name="SAPBEXHLevel2 2 15" xfId="1944" xr:uid="{00000000-0005-0000-0000-00007C070000}"/>
    <cellStyle name="SAPBEXHLevel2 2 15 2" xfId="3258" xr:uid="{3FE93586-63A9-4AD5-8D4C-DED8E7D541A2}"/>
    <cellStyle name="SAPBEXHLevel2 2 16" xfId="2422" xr:uid="{6CBE8C58-CB09-40E1-8CD3-E6C5441EE13D}"/>
    <cellStyle name="SAPBEXHLevel2 2 2" xfId="1945" xr:uid="{00000000-0005-0000-0000-00007D070000}"/>
    <cellStyle name="SAPBEXHLevel2 2 2 2" xfId="3702" xr:uid="{AA59029A-AF56-4C69-BC13-B55882861074}"/>
    <cellStyle name="SAPBEXHLevel2 2 2 3" xfId="3701" xr:uid="{58EF1743-D411-49D5-B07B-D01122337783}"/>
    <cellStyle name="SAPBEXHLevel2 2 2 4" xfId="3259" xr:uid="{37E2071A-687F-4442-B359-CE04D59FD2FF}"/>
    <cellStyle name="SAPBEXHLevel2 2 3" xfId="1946" xr:uid="{00000000-0005-0000-0000-00007E070000}"/>
    <cellStyle name="SAPBEXHLevel2 2 3 2" xfId="3260" xr:uid="{DACDC1BA-60F5-4327-8078-6D0141A5C9A5}"/>
    <cellStyle name="SAPBEXHLevel2 2 4" xfId="1947" xr:uid="{00000000-0005-0000-0000-00007F070000}"/>
    <cellStyle name="SAPBEXHLevel2 2 4 2" xfId="3261" xr:uid="{3A858512-54A5-4290-AB64-FCCCC4AC8226}"/>
    <cellStyle name="SAPBEXHLevel2 2 5" xfId="1948" xr:uid="{00000000-0005-0000-0000-000080070000}"/>
    <cellStyle name="SAPBEXHLevel2 2 5 2" xfId="3262" xr:uid="{117B1F80-4D8F-4D13-AD81-F8D6C1522C59}"/>
    <cellStyle name="SAPBEXHLevel2 2 6" xfId="1949" xr:uid="{00000000-0005-0000-0000-000081070000}"/>
    <cellStyle name="SAPBEXHLevel2 2 6 2" xfId="3263" xr:uid="{7B8D7616-2AD1-4763-854D-854CAA807A01}"/>
    <cellStyle name="SAPBEXHLevel2 2 7" xfId="1950" xr:uid="{00000000-0005-0000-0000-000082070000}"/>
    <cellStyle name="SAPBEXHLevel2 2 7 2" xfId="3264" xr:uid="{F9AEB515-33BB-4634-81E5-A48BC77373F5}"/>
    <cellStyle name="SAPBEXHLevel2 2 8" xfId="1951" xr:uid="{00000000-0005-0000-0000-000083070000}"/>
    <cellStyle name="SAPBEXHLevel2 2 8 2" xfId="3265" xr:uid="{C37DF29E-8FDB-4C27-806D-E9EF38C7A1CF}"/>
    <cellStyle name="SAPBEXHLevel2 2 9" xfId="1952" xr:uid="{00000000-0005-0000-0000-000084070000}"/>
    <cellStyle name="SAPBEXHLevel2 2 9 2" xfId="3266" xr:uid="{5F922965-DBF0-4904-AEB7-A5024F67F38D}"/>
    <cellStyle name="SAPBEXHLevel2 20" xfId="2481" xr:uid="{E878048B-5744-4534-8FAF-92DF0546E95C}"/>
    <cellStyle name="SAPBEXHLevel2 3" xfId="169" xr:uid="{00000000-0005-0000-0000-000085070000}"/>
    <cellStyle name="SAPBEXHLevel2 3 10" xfId="1953" xr:uid="{00000000-0005-0000-0000-000086070000}"/>
    <cellStyle name="SAPBEXHLevel2 3 10 2" xfId="3267" xr:uid="{D805E309-C5DE-4946-BC7F-4A4AEBA9B3F6}"/>
    <cellStyle name="SAPBEXHLevel2 3 11" xfId="1954" xr:uid="{00000000-0005-0000-0000-000087070000}"/>
    <cellStyle name="SAPBEXHLevel2 3 11 2" xfId="3268" xr:uid="{0E4ACF9F-11E3-41E8-A78F-9E7DF97DC54C}"/>
    <cellStyle name="SAPBEXHLevel2 3 12" xfId="1955" xr:uid="{00000000-0005-0000-0000-000088070000}"/>
    <cellStyle name="SAPBEXHLevel2 3 12 2" xfId="3269" xr:uid="{276BC8B7-D473-4C49-998C-1C9944ADFD30}"/>
    <cellStyle name="SAPBEXHLevel2 3 13" xfId="1956" xr:uid="{00000000-0005-0000-0000-000089070000}"/>
    <cellStyle name="SAPBEXHLevel2 3 13 2" xfId="3270" xr:uid="{F87A67C2-16B5-48ED-BAB8-B0A7CF6030C7}"/>
    <cellStyle name="SAPBEXHLevel2 3 14" xfId="1957" xr:uid="{00000000-0005-0000-0000-00008A070000}"/>
    <cellStyle name="SAPBEXHLevel2 3 14 2" xfId="3271" xr:uid="{BA3CE35E-1E07-4A63-8570-DEB3CA1BF59D}"/>
    <cellStyle name="SAPBEXHLevel2 3 15" xfId="1958" xr:uid="{00000000-0005-0000-0000-00008B070000}"/>
    <cellStyle name="SAPBEXHLevel2 3 15 2" xfId="3272" xr:uid="{5EB40232-1DFF-455A-8413-F44F7C726D11}"/>
    <cellStyle name="SAPBEXHLevel2 3 16" xfId="2482" xr:uid="{05EC403E-F260-49FF-B6F5-0969BEB643C5}"/>
    <cellStyle name="SAPBEXHLevel2 3 2" xfId="1959" xr:uid="{00000000-0005-0000-0000-00008C070000}"/>
    <cellStyle name="SAPBEXHLevel2 3 2 2" xfId="3273" xr:uid="{C5ADC228-B50A-4435-BE6E-481F8EABDB74}"/>
    <cellStyle name="SAPBEXHLevel2 3 3" xfId="1960" xr:uid="{00000000-0005-0000-0000-00008D070000}"/>
    <cellStyle name="SAPBEXHLevel2 3 3 2" xfId="3274" xr:uid="{0D96C0CB-59F0-4CAD-A0D1-5351E8F27865}"/>
    <cellStyle name="SAPBEXHLevel2 3 4" xfId="1961" xr:uid="{00000000-0005-0000-0000-00008E070000}"/>
    <cellStyle name="SAPBEXHLevel2 3 4 2" xfId="3275" xr:uid="{048B9F04-AA85-466C-B0C7-9839DB5EA994}"/>
    <cellStyle name="SAPBEXHLevel2 3 5" xfId="1962" xr:uid="{00000000-0005-0000-0000-00008F070000}"/>
    <cellStyle name="SAPBEXHLevel2 3 5 2" xfId="3276" xr:uid="{72260884-747A-49F8-A18F-D844E355F358}"/>
    <cellStyle name="SAPBEXHLevel2 3 6" xfId="1963" xr:uid="{00000000-0005-0000-0000-000090070000}"/>
    <cellStyle name="SAPBEXHLevel2 3 6 2" xfId="3277" xr:uid="{A2FB9DA9-E33B-41E5-AA1C-740E57D8096E}"/>
    <cellStyle name="SAPBEXHLevel2 3 7" xfId="1964" xr:uid="{00000000-0005-0000-0000-000091070000}"/>
    <cellStyle name="SAPBEXHLevel2 3 7 2" xfId="3278" xr:uid="{769DE38F-D144-4163-B765-EC2F7918EB0E}"/>
    <cellStyle name="SAPBEXHLevel2 3 8" xfId="1965" xr:uid="{00000000-0005-0000-0000-000092070000}"/>
    <cellStyle name="SAPBEXHLevel2 3 8 2" xfId="3279" xr:uid="{603BCF24-2AAD-4EDB-A8B6-FC00C47F4BE6}"/>
    <cellStyle name="SAPBEXHLevel2 3 9" xfId="1966" xr:uid="{00000000-0005-0000-0000-000093070000}"/>
    <cellStyle name="SAPBEXHLevel2 3 9 2" xfId="3280" xr:uid="{2DA33D17-0A36-4966-8A6F-7D644448207C}"/>
    <cellStyle name="SAPBEXHLevel2 4" xfId="170" xr:uid="{00000000-0005-0000-0000-000094070000}"/>
    <cellStyle name="SAPBEXHLevel2 4 10" xfId="1967" xr:uid="{00000000-0005-0000-0000-000095070000}"/>
    <cellStyle name="SAPBEXHLevel2 4 10 2" xfId="3281" xr:uid="{460A1446-AF9F-4A89-A9DE-3F3EE974AEF5}"/>
    <cellStyle name="SAPBEXHLevel2 4 11" xfId="1968" xr:uid="{00000000-0005-0000-0000-000096070000}"/>
    <cellStyle name="SAPBEXHLevel2 4 11 2" xfId="3282" xr:uid="{4484F385-B451-4355-9534-98A4A28CAA09}"/>
    <cellStyle name="SAPBEXHLevel2 4 12" xfId="1969" xr:uid="{00000000-0005-0000-0000-000097070000}"/>
    <cellStyle name="SAPBEXHLevel2 4 12 2" xfId="3283" xr:uid="{B777A6EA-E9D1-40C4-AB18-F5708EC708C0}"/>
    <cellStyle name="SAPBEXHLevel2 4 13" xfId="1970" xr:uid="{00000000-0005-0000-0000-000098070000}"/>
    <cellStyle name="SAPBEXHLevel2 4 13 2" xfId="3284" xr:uid="{58F77A11-828D-4C92-8DAF-25B25327E3FE}"/>
    <cellStyle name="SAPBEXHLevel2 4 14" xfId="1971" xr:uid="{00000000-0005-0000-0000-000099070000}"/>
    <cellStyle name="SAPBEXHLevel2 4 14 2" xfId="3285" xr:uid="{EF621CC7-3D92-49F4-834D-6E922ED47CBA}"/>
    <cellStyle name="SAPBEXHLevel2 4 15" xfId="1972" xr:uid="{00000000-0005-0000-0000-00009A070000}"/>
    <cellStyle name="SAPBEXHLevel2 4 15 2" xfId="3286" xr:uid="{914954F5-98FB-4268-AA59-40B8D1BDE468}"/>
    <cellStyle name="SAPBEXHLevel2 4 16" xfId="2483" xr:uid="{48F18C19-28F1-48A0-A9CC-4963AE7BA1AA}"/>
    <cellStyle name="SAPBEXHLevel2 4 2" xfId="1973" xr:uid="{00000000-0005-0000-0000-00009B070000}"/>
    <cellStyle name="SAPBEXHLevel2 4 2 2" xfId="4194" xr:uid="{06FAFA87-8EB2-47EB-98FA-62757D69FE39}"/>
    <cellStyle name="SAPBEXHLevel2 4 2 3" xfId="3287" xr:uid="{D24FF126-BAC2-45C9-AD12-E6F494ACD39D}"/>
    <cellStyle name="SAPBEXHLevel2 4 3" xfId="1974" xr:uid="{00000000-0005-0000-0000-00009C070000}"/>
    <cellStyle name="SAPBEXHLevel2 4 3 2" xfId="3288" xr:uid="{21F65CB2-871B-4202-AA11-D7807AFAC00E}"/>
    <cellStyle name="SAPBEXHLevel2 4 4" xfId="1975" xr:uid="{00000000-0005-0000-0000-00009D070000}"/>
    <cellStyle name="SAPBEXHLevel2 4 4 2" xfId="3289" xr:uid="{E89DDA20-84BB-4E85-86B4-CFE341921FC8}"/>
    <cellStyle name="SAPBEXHLevel2 4 5" xfId="1976" xr:uid="{00000000-0005-0000-0000-00009E070000}"/>
    <cellStyle name="SAPBEXHLevel2 4 5 2" xfId="3290" xr:uid="{52FD19F4-0644-45CE-AF93-1C9A6E9D3421}"/>
    <cellStyle name="SAPBEXHLevel2 4 6" xfId="1977" xr:uid="{00000000-0005-0000-0000-00009F070000}"/>
    <cellStyle name="SAPBEXHLevel2 4 6 2" xfId="3291" xr:uid="{89F6ACFA-BBFA-4657-8F90-1760A3BB9130}"/>
    <cellStyle name="SAPBEXHLevel2 4 7" xfId="1978" xr:uid="{00000000-0005-0000-0000-0000A0070000}"/>
    <cellStyle name="SAPBEXHLevel2 4 7 2" xfId="3292" xr:uid="{7EC9C413-487D-4A63-BDFF-8F64EE43FCEC}"/>
    <cellStyle name="SAPBEXHLevel2 4 8" xfId="1979" xr:uid="{00000000-0005-0000-0000-0000A1070000}"/>
    <cellStyle name="SAPBEXHLevel2 4 8 2" xfId="3293" xr:uid="{04AF24AF-69E4-4A37-9484-4D5E82BD1370}"/>
    <cellStyle name="SAPBEXHLevel2 4 9" xfId="1980" xr:uid="{00000000-0005-0000-0000-0000A2070000}"/>
    <cellStyle name="SAPBEXHLevel2 4 9 2" xfId="3294" xr:uid="{75B6FC25-CF93-47B0-8BDC-413FBCB4F68E}"/>
    <cellStyle name="SAPBEXHLevel2 5" xfId="171" xr:uid="{00000000-0005-0000-0000-0000A3070000}"/>
    <cellStyle name="SAPBEXHLevel2 5 10" xfId="1981" xr:uid="{00000000-0005-0000-0000-0000A4070000}"/>
    <cellStyle name="SAPBEXHLevel2 5 10 2" xfId="3295" xr:uid="{0934E175-9C28-4B5E-920E-652FF1285723}"/>
    <cellStyle name="SAPBEXHLevel2 5 11" xfId="1982" xr:uid="{00000000-0005-0000-0000-0000A5070000}"/>
    <cellStyle name="SAPBEXHLevel2 5 11 2" xfId="3296" xr:uid="{6F71572A-95F3-4806-B439-496E880A16CF}"/>
    <cellStyle name="SAPBEXHLevel2 5 12" xfId="1983" xr:uid="{00000000-0005-0000-0000-0000A6070000}"/>
    <cellStyle name="SAPBEXHLevel2 5 12 2" xfId="3297" xr:uid="{304B7681-95C7-4B75-A94E-8E4267F0D83B}"/>
    <cellStyle name="SAPBEXHLevel2 5 13" xfId="1984" xr:uid="{00000000-0005-0000-0000-0000A7070000}"/>
    <cellStyle name="SAPBEXHLevel2 5 13 2" xfId="3298" xr:uid="{7F801EC6-34BD-4961-82CC-C141AA5F9E3C}"/>
    <cellStyle name="SAPBEXHLevel2 5 14" xfId="1985" xr:uid="{00000000-0005-0000-0000-0000A8070000}"/>
    <cellStyle name="SAPBEXHLevel2 5 14 2" xfId="3299" xr:uid="{0012B64F-E974-49C9-A07D-689F22AE2090}"/>
    <cellStyle name="SAPBEXHLevel2 5 15" xfId="1986" xr:uid="{00000000-0005-0000-0000-0000A9070000}"/>
    <cellStyle name="SAPBEXHLevel2 5 15 2" xfId="3300" xr:uid="{B327C909-6558-49BA-995C-8CA8C6FF305B}"/>
    <cellStyle name="SAPBEXHLevel2 5 16" xfId="4195" xr:uid="{FD796ACE-8A43-4BC3-9EBC-608946292010}"/>
    <cellStyle name="SAPBEXHLevel2 5 16 2" xfId="4325" xr:uid="{32ED9568-DC10-4536-845B-89A7FFB36213}"/>
    <cellStyle name="SAPBEXHLevel2 5 17" xfId="2484" xr:uid="{35985B72-861F-40A7-97DB-C87472AF6A2D}"/>
    <cellStyle name="SAPBEXHLevel2 5 2" xfId="1987" xr:uid="{00000000-0005-0000-0000-0000AA070000}"/>
    <cellStyle name="SAPBEXHLevel2 5 2 2" xfId="3301" xr:uid="{955927ED-66DF-43EF-B47E-9D97B5FA211F}"/>
    <cellStyle name="SAPBEXHLevel2 5 3" xfId="1988" xr:uid="{00000000-0005-0000-0000-0000AB070000}"/>
    <cellStyle name="SAPBEXHLevel2 5 3 2" xfId="3302" xr:uid="{8B3F3464-B8CB-4D1E-822E-AB4CEB671025}"/>
    <cellStyle name="SAPBEXHLevel2 5 4" xfId="1989" xr:uid="{00000000-0005-0000-0000-0000AC070000}"/>
    <cellStyle name="SAPBEXHLevel2 5 4 2" xfId="3303" xr:uid="{EF04B31A-A244-4E53-8076-9A9921EFF83D}"/>
    <cellStyle name="SAPBEXHLevel2 5 5" xfId="1990" xr:uid="{00000000-0005-0000-0000-0000AD070000}"/>
    <cellStyle name="SAPBEXHLevel2 5 5 2" xfId="3304" xr:uid="{B09F672C-B42F-4D2A-85D8-63371D65740B}"/>
    <cellStyle name="SAPBEXHLevel2 5 6" xfId="1991" xr:uid="{00000000-0005-0000-0000-0000AE070000}"/>
    <cellStyle name="SAPBEXHLevel2 5 6 2" xfId="3305" xr:uid="{3206E70B-6CB5-430B-9045-2606E0F6445C}"/>
    <cellStyle name="SAPBEXHLevel2 5 7" xfId="1992" xr:uid="{00000000-0005-0000-0000-0000AF070000}"/>
    <cellStyle name="SAPBEXHLevel2 5 7 2" xfId="3306" xr:uid="{31BCB3B4-8E1A-406A-92B9-59DAE6654496}"/>
    <cellStyle name="SAPBEXHLevel2 5 8" xfId="1993" xr:uid="{00000000-0005-0000-0000-0000B0070000}"/>
    <cellStyle name="SAPBEXHLevel2 5 8 2" xfId="3307" xr:uid="{ED58CFA4-A1A8-4F2E-A05D-B888B44A0682}"/>
    <cellStyle name="SAPBEXHLevel2 5 9" xfId="1994" xr:uid="{00000000-0005-0000-0000-0000B1070000}"/>
    <cellStyle name="SAPBEXHLevel2 5 9 2" xfId="3308" xr:uid="{E7266DA6-887A-4D23-BEA4-2721AD83351C}"/>
    <cellStyle name="SAPBEXHLevel2 6" xfId="1995" xr:uid="{00000000-0005-0000-0000-0000B2070000}"/>
    <cellStyle name="SAPBEXHLevel2 6 2" xfId="4196" xr:uid="{CF328EC1-2E25-46AE-BD69-D087553E7498}"/>
    <cellStyle name="SAPBEXHLevel2 6 2 2" xfId="4326" xr:uid="{DAA8DA22-02AC-4E48-AB2F-6F3CD67BDB7C}"/>
    <cellStyle name="SAPBEXHLevel2 6 3" xfId="3309" xr:uid="{C72BBE83-C6D6-4324-9C62-95D3C681B45F}"/>
    <cellStyle name="SAPBEXHLevel2 7" xfId="1996" xr:uid="{00000000-0005-0000-0000-0000B3070000}"/>
    <cellStyle name="SAPBEXHLevel2 7 2" xfId="4197" xr:uid="{A32BD546-60F1-4169-A4C5-69F914E6BDF5}"/>
    <cellStyle name="SAPBEXHLevel2 7 2 2" xfId="4327" xr:uid="{79389C48-FB07-4DAF-9951-7A6A3852DDE9}"/>
    <cellStyle name="SAPBEXHLevel2 7 3" xfId="3310" xr:uid="{26521FED-6318-433E-A63E-7E05FFF0FDA5}"/>
    <cellStyle name="SAPBEXHLevel2 8" xfId="1997" xr:uid="{00000000-0005-0000-0000-0000B4070000}"/>
    <cellStyle name="SAPBEXHLevel2 8 2" xfId="4198" xr:uid="{F9A49AF1-5DC1-4010-8F39-CC4380EFDF1F}"/>
    <cellStyle name="SAPBEXHLevel2 8 2 2" xfId="4328" xr:uid="{C5CDE561-8BB7-484B-90AE-412EA9C6BC35}"/>
    <cellStyle name="SAPBEXHLevel2 8 3" xfId="3311" xr:uid="{E5116AE1-3964-45E3-A047-698FE3FD3A4A}"/>
    <cellStyle name="SAPBEXHLevel2 9" xfId="1998" xr:uid="{00000000-0005-0000-0000-0000B5070000}"/>
    <cellStyle name="SAPBEXHLevel2 9 2" xfId="3312" xr:uid="{9F6713C1-A380-4DE8-B847-CB237E2DFC0D}"/>
    <cellStyle name="SAPBEXHLevel2_Mesquite Solar 277 MW v1" xfId="1999" xr:uid="{00000000-0005-0000-0000-0000B6070000}"/>
    <cellStyle name="SAPBEXHLevel2X" xfId="172" xr:uid="{00000000-0005-0000-0000-0000B7070000}"/>
    <cellStyle name="SAPBEXHLevel2X 10" xfId="2000" xr:uid="{00000000-0005-0000-0000-0000B8070000}"/>
    <cellStyle name="SAPBEXHLevel2X 10 2" xfId="3313" xr:uid="{6D743B8B-BD6A-4BAD-B61F-EB1B1C63872A}"/>
    <cellStyle name="SAPBEXHLevel2X 11" xfId="2001" xr:uid="{00000000-0005-0000-0000-0000B9070000}"/>
    <cellStyle name="SAPBEXHLevel2X 11 2" xfId="3314" xr:uid="{20FCBC2F-B365-42EC-A5BA-661D0DA7F3CF}"/>
    <cellStyle name="SAPBEXHLevel2X 12" xfId="2002" xr:uid="{00000000-0005-0000-0000-0000BA070000}"/>
    <cellStyle name="SAPBEXHLevel2X 12 2" xfId="3315" xr:uid="{8881BD2F-00CE-4F0E-B25B-B4909F422649}"/>
    <cellStyle name="SAPBEXHLevel2X 13" xfId="2003" xr:uid="{00000000-0005-0000-0000-0000BB070000}"/>
    <cellStyle name="SAPBEXHLevel2X 13 2" xfId="3316" xr:uid="{E47B1284-AF6A-438E-A639-995ABFA78BA9}"/>
    <cellStyle name="SAPBEXHLevel2X 14" xfId="2004" xr:uid="{00000000-0005-0000-0000-0000BC070000}"/>
    <cellStyle name="SAPBEXHLevel2X 14 2" xfId="3317" xr:uid="{42CAEB4C-87F5-43C1-9A9A-3AA80ADC70DB}"/>
    <cellStyle name="SAPBEXHLevel2X 15" xfId="2005" xr:uid="{00000000-0005-0000-0000-0000BD070000}"/>
    <cellStyle name="SAPBEXHLevel2X 15 2" xfId="3318" xr:uid="{D13EC92F-31C9-4B68-8779-4FAE9A915067}"/>
    <cellStyle name="SAPBEXHLevel2X 16" xfId="2006" xr:uid="{00000000-0005-0000-0000-0000BE070000}"/>
    <cellStyle name="SAPBEXHLevel2X 16 2" xfId="3319" xr:uid="{2C0005A7-7442-4E4C-A238-E7701BDC5A61}"/>
    <cellStyle name="SAPBEXHLevel2X 17" xfId="2007" xr:uid="{00000000-0005-0000-0000-0000BF070000}"/>
    <cellStyle name="SAPBEXHLevel2X 17 2" xfId="3320" xr:uid="{558BF931-50E7-4EC9-B924-D6BF81343C35}"/>
    <cellStyle name="SAPBEXHLevel2X 18" xfId="2008" xr:uid="{00000000-0005-0000-0000-0000C0070000}"/>
    <cellStyle name="SAPBEXHLevel2X 18 2" xfId="3321" xr:uid="{D9F83A24-E7EB-4028-A00C-E0067DC0713C}"/>
    <cellStyle name="SAPBEXHLevel2X 19" xfId="2009" xr:uid="{00000000-0005-0000-0000-0000C1070000}"/>
    <cellStyle name="SAPBEXHLevel2X 19 2" xfId="3322" xr:uid="{F5968E99-7648-4588-9CBC-62EC428146CC}"/>
    <cellStyle name="SAPBEXHLevel2X 2" xfId="173" xr:uid="{00000000-0005-0000-0000-0000C2070000}"/>
    <cellStyle name="SAPBEXHLevel2X 2 10" xfId="2010" xr:uid="{00000000-0005-0000-0000-0000C3070000}"/>
    <cellStyle name="SAPBEXHLevel2X 2 10 2" xfId="3323" xr:uid="{953ECEB5-7152-4697-A57F-99D10D34C77F}"/>
    <cellStyle name="SAPBEXHLevel2X 2 11" xfId="2011" xr:uid="{00000000-0005-0000-0000-0000C4070000}"/>
    <cellStyle name="SAPBEXHLevel2X 2 11 2" xfId="3324" xr:uid="{ADF7B751-813F-4CA8-8FD4-3F2511767D60}"/>
    <cellStyle name="SAPBEXHLevel2X 2 12" xfId="2012" xr:uid="{00000000-0005-0000-0000-0000C5070000}"/>
    <cellStyle name="SAPBEXHLevel2X 2 12 2" xfId="3325" xr:uid="{EBAAF5D9-2649-432B-ADB3-7BF69CDA770F}"/>
    <cellStyle name="SAPBEXHLevel2X 2 13" xfId="2013" xr:uid="{00000000-0005-0000-0000-0000C6070000}"/>
    <cellStyle name="SAPBEXHLevel2X 2 13 2" xfId="3326" xr:uid="{4DCB111C-4DF1-4D8B-9D5C-32380DB539BD}"/>
    <cellStyle name="SAPBEXHLevel2X 2 14" xfId="2014" xr:uid="{00000000-0005-0000-0000-0000C7070000}"/>
    <cellStyle name="SAPBEXHLevel2X 2 14 2" xfId="3327" xr:uid="{6BA8F4F3-7AE2-4851-A8AD-C9BEB80D83C4}"/>
    <cellStyle name="SAPBEXHLevel2X 2 15" xfId="2015" xr:uid="{00000000-0005-0000-0000-0000C8070000}"/>
    <cellStyle name="SAPBEXHLevel2X 2 15 2" xfId="3328" xr:uid="{9574F0D8-0B47-464F-9C38-1ED6B3F65F57}"/>
    <cellStyle name="SAPBEXHLevel2X 2 16" xfId="2486" xr:uid="{7CD92072-7391-4485-B4E3-18BDE3F0DBD9}"/>
    <cellStyle name="SAPBEXHLevel2X 2 2" xfId="2016" xr:uid="{00000000-0005-0000-0000-0000C9070000}"/>
    <cellStyle name="SAPBEXHLevel2X 2 2 2" xfId="3704" xr:uid="{84A05433-6B27-48AD-A29B-0B3BE52F79C7}"/>
    <cellStyle name="SAPBEXHLevel2X 2 2 3" xfId="3703" xr:uid="{5772BA78-6BA6-4000-AA59-E3BC6D0AE89D}"/>
    <cellStyle name="SAPBEXHLevel2X 2 2 4" xfId="3329" xr:uid="{1FE955D7-0469-4B0F-A437-64969C2928C6}"/>
    <cellStyle name="SAPBEXHLevel2X 2 3" xfId="2017" xr:uid="{00000000-0005-0000-0000-0000CA070000}"/>
    <cellStyle name="SAPBEXHLevel2X 2 3 2" xfId="3330" xr:uid="{EDC8DA18-680E-4C92-A08F-F444D89B9235}"/>
    <cellStyle name="SAPBEXHLevel2X 2 4" xfId="2018" xr:uid="{00000000-0005-0000-0000-0000CB070000}"/>
    <cellStyle name="SAPBEXHLevel2X 2 4 2" xfId="3331" xr:uid="{3C553797-9450-4749-85BE-E56357D34A78}"/>
    <cellStyle name="SAPBEXHLevel2X 2 5" xfId="2019" xr:uid="{00000000-0005-0000-0000-0000CC070000}"/>
    <cellStyle name="SAPBEXHLevel2X 2 5 2" xfId="3332" xr:uid="{9A3F9521-81DC-4415-9AA1-6ADAB2C6B9FE}"/>
    <cellStyle name="SAPBEXHLevel2X 2 6" xfId="2020" xr:uid="{00000000-0005-0000-0000-0000CD070000}"/>
    <cellStyle name="SAPBEXHLevel2X 2 6 2" xfId="3333" xr:uid="{C713EEB5-892F-45BE-9599-1CEBC0795D3B}"/>
    <cellStyle name="SAPBEXHLevel2X 2 7" xfId="2021" xr:uid="{00000000-0005-0000-0000-0000CE070000}"/>
    <cellStyle name="SAPBEXHLevel2X 2 7 2" xfId="3334" xr:uid="{21CC9665-56B4-4627-8DF9-CDBBC3D86618}"/>
    <cellStyle name="SAPBEXHLevel2X 2 8" xfId="2022" xr:uid="{00000000-0005-0000-0000-0000CF070000}"/>
    <cellStyle name="SAPBEXHLevel2X 2 8 2" xfId="3335" xr:uid="{91DF9B4A-57EF-4B71-ADD6-C58C8D4EF88A}"/>
    <cellStyle name="SAPBEXHLevel2X 2 9" xfId="2023" xr:uid="{00000000-0005-0000-0000-0000D0070000}"/>
    <cellStyle name="SAPBEXHLevel2X 2 9 2" xfId="3336" xr:uid="{3B5AF30A-5520-48BC-8FB6-7FCA57309E66}"/>
    <cellStyle name="SAPBEXHLevel2X 20" xfId="2485" xr:uid="{DEB0FA6A-0406-4C18-86C6-A85BF02226B0}"/>
    <cellStyle name="SAPBEXHLevel2X 3" xfId="174" xr:uid="{00000000-0005-0000-0000-0000D1070000}"/>
    <cellStyle name="SAPBEXHLevel2X 3 10" xfId="2024" xr:uid="{00000000-0005-0000-0000-0000D2070000}"/>
    <cellStyle name="SAPBEXHLevel2X 3 10 2" xfId="3337" xr:uid="{7C12E09E-CFBB-4913-8075-E3C10027B8A8}"/>
    <cellStyle name="SAPBEXHLevel2X 3 11" xfId="2025" xr:uid="{00000000-0005-0000-0000-0000D3070000}"/>
    <cellStyle name="SAPBEXHLevel2X 3 11 2" xfId="3338" xr:uid="{5E3DC181-7076-4A1E-8879-CF12B1FC3AE5}"/>
    <cellStyle name="SAPBEXHLevel2X 3 12" xfId="2026" xr:uid="{00000000-0005-0000-0000-0000D4070000}"/>
    <cellStyle name="SAPBEXHLevel2X 3 12 2" xfId="3339" xr:uid="{EC26EA77-EC1D-415D-993A-87A782B4883C}"/>
    <cellStyle name="SAPBEXHLevel2X 3 13" xfId="2027" xr:uid="{00000000-0005-0000-0000-0000D5070000}"/>
    <cellStyle name="SAPBEXHLevel2X 3 13 2" xfId="3340" xr:uid="{4C7C9EA4-A824-4799-BED0-0CFD1B99F148}"/>
    <cellStyle name="SAPBEXHLevel2X 3 14" xfId="2028" xr:uid="{00000000-0005-0000-0000-0000D6070000}"/>
    <cellStyle name="SAPBEXHLevel2X 3 14 2" xfId="3341" xr:uid="{3818EF3E-29FC-4F5F-B2A4-246828B4D36E}"/>
    <cellStyle name="SAPBEXHLevel2X 3 15" xfId="2029" xr:uid="{00000000-0005-0000-0000-0000D7070000}"/>
    <cellStyle name="SAPBEXHLevel2X 3 15 2" xfId="3342" xr:uid="{6DE24741-B399-4481-B95F-3715A1477025}"/>
    <cellStyle name="SAPBEXHLevel2X 3 16" xfId="3705" xr:uid="{5641B476-3689-483D-B994-E0F8BAA87A34}"/>
    <cellStyle name="SAPBEXHLevel2X 3 17" xfId="2487" xr:uid="{495CA9C3-74C6-4533-A234-98CB21563C3E}"/>
    <cellStyle name="SAPBEXHLevel2X 3 2" xfId="2030" xr:uid="{00000000-0005-0000-0000-0000D8070000}"/>
    <cellStyle name="SAPBEXHLevel2X 3 2 2" xfId="3706" xr:uid="{30C614CD-74C1-4055-8BD8-61389E6D5BA7}"/>
    <cellStyle name="SAPBEXHLevel2X 3 2 3" xfId="3343" xr:uid="{7B135587-4519-4471-BE51-DE8134F4AC4E}"/>
    <cellStyle name="SAPBEXHLevel2X 3 3" xfId="2031" xr:uid="{00000000-0005-0000-0000-0000D9070000}"/>
    <cellStyle name="SAPBEXHLevel2X 3 3 2" xfId="3344" xr:uid="{19EC5648-79FF-4FB9-9CFA-4635706CADFC}"/>
    <cellStyle name="SAPBEXHLevel2X 3 4" xfId="2032" xr:uid="{00000000-0005-0000-0000-0000DA070000}"/>
    <cellStyle name="SAPBEXHLevel2X 3 4 2" xfId="3345" xr:uid="{2394F9B1-19C7-423B-A190-06BD8D55F3D4}"/>
    <cellStyle name="SAPBEXHLevel2X 3 5" xfId="2033" xr:uid="{00000000-0005-0000-0000-0000DB070000}"/>
    <cellStyle name="SAPBEXHLevel2X 3 5 2" xfId="3346" xr:uid="{9A92D8A9-D597-4C9D-BC2E-62AFE5ABA2A9}"/>
    <cellStyle name="SAPBEXHLevel2X 3 6" xfId="2034" xr:uid="{00000000-0005-0000-0000-0000DC070000}"/>
    <cellStyle name="SAPBEXHLevel2X 3 6 2" xfId="3347" xr:uid="{7357F6DA-347E-4D91-8F85-D44F4B034A09}"/>
    <cellStyle name="SAPBEXHLevel2X 3 7" xfId="2035" xr:uid="{00000000-0005-0000-0000-0000DD070000}"/>
    <cellStyle name="SAPBEXHLevel2X 3 7 2" xfId="3348" xr:uid="{79D2C44F-FAA5-4853-9210-C449E61B975E}"/>
    <cellStyle name="SAPBEXHLevel2X 3 8" xfId="2036" xr:uid="{00000000-0005-0000-0000-0000DE070000}"/>
    <cellStyle name="SAPBEXHLevel2X 3 8 2" xfId="3349" xr:uid="{F5710067-8962-470C-A794-8EDB5E79BA61}"/>
    <cellStyle name="SAPBEXHLevel2X 3 9" xfId="2037" xr:uid="{00000000-0005-0000-0000-0000DF070000}"/>
    <cellStyle name="SAPBEXHLevel2X 3 9 2" xfId="3350" xr:uid="{07417D47-4369-4291-A70C-3C48CE27AF05}"/>
    <cellStyle name="SAPBEXHLevel2X 4" xfId="175" xr:uid="{00000000-0005-0000-0000-0000E0070000}"/>
    <cellStyle name="SAPBEXHLevel2X 4 10" xfId="2038" xr:uid="{00000000-0005-0000-0000-0000E1070000}"/>
    <cellStyle name="SAPBEXHLevel2X 4 10 2" xfId="3351" xr:uid="{15B74F90-7A9C-4BB1-BE61-8559CEFBD345}"/>
    <cellStyle name="SAPBEXHLevel2X 4 11" xfId="2039" xr:uid="{00000000-0005-0000-0000-0000E2070000}"/>
    <cellStyle name="SAPBEXHLevel2X 4 11 2" xfId="3352" xr:uid="{3C7044D6-C992-49CD-830C-A82536463206}"/>
    <cellStyle name="SAPBEXHLevel2X 4 12" xfId="2040" xr:uid="{00000000-0005-0000-0000-0000E3070000}"/>
    <cellStyle name="SAPBEXHLevel2X 4 12 2" xfId="3353" xr:uid="{700E322E-9160-47B7-8907-D19BA5892128}"/>
    <cellStyle name="SAPBEXHLevel2X 4 13" xfId="2041" xr:uid="{00000000-0005-0000-0000-0000E4070000}"/>
    <cellStyle name="SAPBEXHLevel2X 4 13 2" xfId="3354" xr:uid="{EB007683-B647-4972-A5C3-0CECEADCC7D6}"/>
    <cellStyle name="SAPBEXHLevel2X 4 14" xfId="2042" xr:uid="{00000000-0005-0000-0000-0000E5070000}"/>
    <cellStyle name="SAPBEXHLevel2X 4 14 2" xfId="3355" xr:uid="{B777AF21-C837-4317-9D95-DB8C5C9F5CC4}"/>
    <cellStyle name="SAPBEXHLevel2X 4 15" xfId="2043" xr:uid="{00000000-0005-0000-0000-0000E6070000}"/>
    <cellStyle name="SAPBEXHLevel2X 4 15 2" xfId="3356" xr:uid="{C0B58189-EC41-4F0F-A631-7A6437C9EB0A}"/>
    <cellStyle name="SAPBEXHLevel2X 4 16" xfId="3707" xr:uid="{D05A4360-493B-4A82-9196-CF7E11D93F38}"/>
    <cellStyle name="SAPBEXHLevel2X 4 17" xfId="2488" xr:uid="{EC4B708A-DE68-4E8E-8FC5-152FE3ECE5BF}"/>
    <cellStyle name="SAPBEXHLevel2X 4 2" xfId="2044" xr:uid="{00000000-0005-0000-0000-0000E7070000}"/>
    <cellStyle name="SAPBEXHLevel2X 4 2 2" xfId="4199" xr:uid="{F9498E9A-3B8E-483F-B811-187BE3EDFC81}"/>
    <cellStyle name="SAPBEXHLevel2X 4 2 3" xfId="3357" xr:uid="{78BD1228-E974-4D25-B7C2-DD8AFD2AE2AD}"/>
    <cellStyle name="SAPBEXHLevel2X 4 3" xfId="2045" xr:uid="{00000000-0005-0000-0000-0000E8070000}"/>
    <cellStyle name="SAPBEXHLevel2X 4 3 2" xfId="3358" xr:uid="{ACDC598F-BE0F-483A-A3C4-2BE6AC18EEA4}"/>
    <cellStyle name="SAPBEXHLevel2X 4 4" xfId="2046" xr:uid="{00000000-0005-0000-0000-0000E9070000}"/>
    <cellStyle name="SAPBEXHLevel2X 4 4 2" xfId="3359" xr:uid="{EEF86968-7D95-4DF5-829F-A586262A4224}"/>
    <cellStyle name="SAPBEXHLevel2X 4 5" xfId="2047" xr:uid="{00000000-0005-0000-0000-0000EA070000}"/>
    <cellStyle name="SAPBEXHLevel2X 4 5 2" xfId="3360" xr:uid="{8AA1DEA7-38E6-4C85-BCD5-21E4F324145D}"/>
    <cellStyle name="SAPBEXHLevel2X 4 6" xfId="2048" xr:uid="{00000000-0005-0000-0000-0000EB070000}"/>
    <cellStyle name="SAPBEXHLevel2X 4 6 2" xfId="3361" xr:uid="{9F036F6B-E1C9-49E2-8C9A-EA3434D66150}"/>
    <cellStyle name="SAPBEXHLevel2X 4 7" xfId="2049" xr:uid="{00000000-0005-0000-0000-0000EC070000}"/>
    <cellStyle name="SAPBEXHLevel2X 4 7 2" xfId="3362" xr:uid="{39B07349-00E4-4479-AE03-27B93E5A0DA9}"/>
    <cellStyle name="SAPBEXHLevel2X 4 8" xfId="2050" xr:uid="{00000000-0005-0000-0000-0000ED070000}"/>
    <cellStyle name="SAPBEXHLevel2X 4 8 2" xfId="3363" xr:uid="{A1FAE457-63DD-43A4-8EF0-C86020285E94}"/>
    <cellStyle name="SAPBEXHLevel2X 4 9" xfId="2051" xr:uid="{00000000-0005-0000-0000-0000EE070000}"/>
    <cellStyle name="SAPBEXHLevel2X 4 9 2" xfId="3364" xr:uid="{6A002AE9-6AA9-4CB6-A068-6F6C831E78C3}"/>
    <cellStyle name="SAPBEXHLevel2X 5" xfId="176" xr:uid="{00000000-0005-0000-0000-0000EF070000}"/>
    <cellStyle name="SAPBEXHLevel2X 5 10" xfId="2052" xr:uid="{00000000-0005-0000-0000-0000F0070000}"/>
    <cellStyle name="SAPBEXHLevel2X 5 10 2" xfId="3365" xr:uid="{175D53FF-9FB2-4919-A2E4-00B84E1474B3}"/>
    <cellStyle name="SAPBEXHLevel2X 5 11" xfId="2053" xr:uid="{00000000-0005-0000-0000-0000F1070000}"/>
    <cellStyle name="SAPBEXHLevel2X 5 11 2" xfId="3366" xr:uid="{B3AB5579-B89B-4518-9FD9-6326E74B93D9}"/>
    <cellStyle name="SAPBEXHLevel2X 5 12" xfId="2054" xr:uid="{00000000-0005-0000-0000-0000F2070000}"/>
    <cellStyle name="SAPBEXHLevel2X 5 12 2" xfId="3367" xr:uid="{E1AF6D85-FE3D-4623-8BD2-F3C3FB6C5B23}"/>
    <cellStyle name="SAPBEXHLevel2X 5 13" xfId="2055" xr:uid="{00000000-0005-0000-0000-0000F3070000}"/>
    <cellStyle name="SAPBEXHLevel2X 5 13 2" xfId="3368" xr:uid="{5BE37ACD-212A-4798-B554-5BB399BC9FCB}"/>
    <cellStyle name="SAPBEXHLevel2X 5 14" xfId="2056" xr:uid="{00000000-0005-0000-0000-0000F4070000}"/>
    <cellStyle name="SAPBEXHLevel2X 5 14 2" xfId="3369" xr:uid="{4B2B506A-39AE-4642-A984-894EBD305B7A}"/>
    <cellStyle name="SAPBEXHLevel2X 5 15" xfId="2057" xr:uid="{00000000-0005-0000-0000-0000F5070000}"/>
    <cellStyle name="SAPBEXHLevel2X 5 15 2" xfId="3370" xr:uid="{7B88BDF7-A7E9-4057-86EE-00A2395714BB}"/>
    <cellStyle name="SAPBEXHLevel2X 5 16" xfId="4200" xr:uid="{15D9A5EC-E3CC-4C13-A02F-A2C81E2F2D19}"/>
    <cellStyle name="SAPBEXHLevel2X 5 17" xfId="2489" xr:uid="{8509759E-5793-4057-9C5D-14D827678C73}"/>
    <cellStyle name="SAPBEXHLevel2X 5 2" xfId="2058" xr:uid="{00000000-0005-0000-0000-0000F6070000}"/>
    <cellStyle name="SAPBEXHLevel2X 5 2 2" xfId="3371" xr:uid="{47CDD442-9A54-4587-8635-6FD4D219C779}"/>
    <cellStyle name="SAPBEXHLevel2X 5 3" xfId="2059" xr:uid="{00000000-0005-0000-0000-0000F7070000}"/>
    <cellStyle name="SAPBEXHLevel2X 5 3 2" xfId="3372" xr:uid="{A19E32B4-2F0B-4FED-983E-22228F19BB3F}"/>
    <cellStyle name="SAPBEXHLevel2X 5 4" xfId="2060" xr:uid="{00000000-0005-0000-0000-0000F8070000}"/>
    <cellStyle name="SAPBEXHLevel2X 5 4 2" xfId="3373" xr:uid="{FCA98B31-DA7B-4EC8-8876-886D630F3A59}"/>
    <cellStyle name="SAPBEXHLevel2X 5 5" xfId="2061" xr:uid="{00000000-0005-0000-0000-0000F9070000}"/>
    <cellStyle name="SAPBEXHLevel2X 5 5 2" xfId="3374" xr:uid="{1CBBC6EA-A612-49CD-970F-AE91319D32C9}"/>
    <cellStyle name="SAPBEXHLevel2X 5 6" xfId="2062" xr:uid="{00000000-0005-0000-0000-0000FA070000}"/>
    <cellStyle name="SAPBEXHLevel2X 5 6 2" xfId="3375" xr:uid="{1A19946D-99FB-481C-8BBC-E204EB90EF59}"/>
    <cellStyle name="SAPBEXHLevel2X 5 7" xfId="2063" xr:uid="{00000000-0005-0000-0000-0000FB070000}"/>
    <cellStyle name="SAPBEXHLevel2X 5 7 2" xfId="3376" xr:uid="{D7BCC86B-FB23-4DF7-890C-45A6748D67E8}"/>
    <cellStyle name="SAPBEXHLevel2X 5 8" xfId="2064" xr:uid="{00000000-0005-0000-0000-0000FC070000}"/>
    <cellStyle name="SAPBEXHLevel2X 5 8 2" xfId="3377" xr:uid="{E10D6C6F-7D64-4187-8B51-0A6211AAD5AF}"/>
    <cellStyle name="SAPBEXHLevel2X 5 9" xfId="2065" xr:uid="{00000000-0005-0000-0000-0000FD070000}"/>
    <cellStyle name="SAPBEXHLevel2X 5 9 2" xfId="3378" xr:uid="{E8C5FE70-D516-4DCB-8FCE-33B8E4E5CA00}"/>
    <cellStyle name="SAPBEXHLevel2X 6" xfId="2066" xr:uid="{00000000-0005-0000-0000-0000FE070000}"/>
    <cellStyle name="SAPBEXHLevel2X 6 2" xfId="3379" xr:uid="{6F5EE75D-AE37-42CB-AB82-C6D01D9A7E6F}"/>
    <cellStyle name="SAPBEXHLevel2X 7" xfId="2067" xr:uid="{00000000-0005-0000-0000-0000FF070000}"/>
    <cellStyle name="SAPBEXHLevel2X 7 2" xfId="3380" xr:uid="{828191DC-62F6-4A07-AD28-4E44AA3AE7DB}"/>
    <cellStyle name="SAPBEXHLevel2X 8" xfId="2068" xr:uid="{00000000-0005-0000-0000-000000080000}"/>
    <cellStyle name="SAPBEXHLevel2X 8 2" xfId="3381" xr:uid="{743B0280-CC10-41AB-AAEA-AA1743F4A709}"/>
    <cellStyle name="SAPBEXHLevel2X 9" xfId="2069" xr:uid="{00000000-0005-0000-0000-000001080000}"/>
    <cellStyle name="SAPBEXHLevel2X 9 2" xfId="3382" xr:uid="{726A131D-272F-49E7-98C8-BC6B2F45A654}"/>
    <cellStyle name="SAPBEXHLevel2X_Mesquite Solar 277 MW v1" xfId="2070" xr:uid="{00000000-0005-0000-0000-000002080000}"/>
    <cellStyle name="SAPBEXHLevel3" xfId="177" xr:uid="{00000000-0005-0000-0000-000003080000}"/>
    <cellStyle name="SAPBEXHLevel3 10" xfId="2071" xr:uid="{00000000-0005-0000-0000-000004080000}"/>
    <cellStyle name="SAPBEXHLevel3 10 2" xfId="3383" xr:uid="{C9F95203-3685-4C9A-B92E-9BD1344C6083}"/>
    <cellStyle name="SAPBEXHLevel3 11" xfId="2072" xr:uid="{00000000-0005-0000-0000-000005080000}"/>
    <cellStyle name="SAPBEXHLevel3 11 2" xfId="3384" xr:uid="{460DF125-46B7-4065-85FF-667AEC9D0161}"/>
    <cellStyle name="SAPBEXHLevel3 12" xfId="2073" xr:uid="{00000000-0005-0000-0000-000006080000}"/>
    <cellStyle name="SAPBEXHLevel3 12 2" xfId="3385" xr:uid="{B7C9A0FD-20E4-4760-84A3-C56763F48E67}"/>
    <cellStyle name="SAPBEXHLevel3 13" xfId="2074" xr:uid="{00000000-0005-0000-0000-000007080000}"/>
    <cellStyle name="SAPBEXHLevel3 13 2" xfId="3386" xr:uid="{A2DDE622-0130-4888-9DC5-4D3369A122F1}"/>
    <cellStyle name="SAPBEXHLevel3 14" xfId="2075" xr:uid="{00000000-0005-0000-0000-000008080000}"/>
    <cellStyle name="SAPBEXHLevel3 14 2" xfId="3387" xr:uid="{2B186A2A-7C30-4882-9677-2BD93EA81E2C}"/>
    <cellStyle name="SAPBEXHLevel3 15" xfId="2076" xr:uid="{00000000-0005-0000-0000-000009080000}"/>
    <cellStyle name="SAPBEXHLevel3 15 2" xfId="3388" xr:uid="{0ACA2720-A59C-4FD4-91A7-2FD84CEDA832}"/>
    <cellStyle name="SAPBEXHLevel3 16" xfId="2077" xr:uid="{00000000-0005-0000-0000-00000A080000}"/>
    <cellStyle name="SAPBEXHLevel3 16 2" xfId="3389" xr:uid="{9085957D-A2F3-40E7-B0D5-BA3B393550FB}"/>
    <cellStyle name="SAPBEXHLevel3 17" xfId="2078" xr:uid="{00000000-0005-0000-0000-00000B080000}"/>
    <cellStyle name="SAPBEXHLevel3 17 2" xfId="3390" xr:uid="{5363080A-D938-448E-8369-33B666B03222}"/>
    <cellStyle name="SAPBEXHLevel3 18" xfId="2079" xr:uid="{00000000-0005-0000-0000-00000C080000}"/>
    <cellStyle name="SAPBEXHLevel3 18 2" xfId="3391" xr:uid="{4BECB69F-5587-4D93-A340-F323560FE1E0}"/>
    <cellStyle name="SAPBEXHLevel3 19" xfId="2080" xr:uid="{00000000-0005-0000-0000-00000D080000}"/>
    <cellStyle name="SAPBEXHLevel3 19 2" xfId="3392" xr:uid="{97A4A2FC-D753-4CD1-AA56-7DFD44196335}"/>
    <cellStyle name="SAPBEXHLevel3 2" xfId="178" xr:uid="{00000000-0005-0000-0000-00000E080000}"/>
    <cellStyle name="SAPBEXHLevel3 2 10" xfId="2081" xr:uid="{00000000-0005-0000-0000-00000F080000}"/>
    <cellStyle name="SAPBEXHLevel3 2 10 2" xfId="3393" xr:uid="{7CC1FBDA-E5FD-42D3-B12E-4B4BD1FAACAD}"/>
    <cellStyle name="SAPBEXHLevel3 2 11" xfId="2082" xr:uid="{00000000-0005-0000-0000-000010080000}"/>
    <cellStyle name="SAPBEXHLevel3 2 11 2" xfId="3394" xr:uid="{B6C73767-4197-4572-8129-5635B11013D3}"/>
    <cellStyle name="SAPBEXHLevel3 2 12" xfId="2083" xr:uid="{00000000-0005-0000-0000-000011080000}"/>
    <cellStyle name="SAPBEXHLevel3 2 12 2" xfId="3395" xr:uid="{5E6C293E-4359-4476-AFF3-4E7ECA55FC38}"/>
    <cellStyle name="SAPBEXHLevel3 2 13" xfId="2084" xr:uid="{00000000-0005-0000-0000-000012080000}"/>
    <cellStyle name="SAPBEXHLevel3 2 13 2" xfId="3396" xr:uid="{E5BC0C33-8721-40C1-8BAB-08ED7ED7C5E3}"/>
    <cellStyle name="SAPBEXHLevel3 2 14" xfId="2085" xr:uid="{00000000-0005-0000-0000-000013080000}"/>
    <cellStyle name="SAPBEXHLevel3 2 14 2" xfId="3397" xr:uid="{6508132F-F01C-4AD3-862E-EB18CB1CB623}"/>
    <cellStyle name="SAPBEXHLevel3 2 15" xfId="2086" xr:uid="{00000000-0005-0000-0000-000014080000}"/>
    <cellStyle name="SAPBEXHLevel3 2 15 2" xfId="3398" xr:uid="{758B6980-DEDD-41AF-AA22-1AA8F919119C}"/>
    <cellStyle name="SAPBEXHLevel3 2 16" xfId="2556" xr:uid="{BA59B59D-2845-4107-9BDF-502DC87AE671}"/>
    <cellStyle name="SAPBEXHLevel3 2 2" xfId="2087" xr:uid="{00000000-0005-0000-0000-000015080000}"/>
    <cellStyle name="SAPBEXHLevel3 2 2 2" xfId="3709" xr:uid="{017B1948-D04A-410D-AA43-784787F210BC}"/>
    <cellStyle name="SAPBEXHLevel3 2 2 3" xfId="3708" xr:uid="{B9B58510-41B0-4964-95E7-CEB4BDA9508A}"/>
    <cellStyle name="SAPBEXHLevel3 2 2 4" xfId="3399" xr:uid="{578EB3F3-9290-4210-A27E-B98573DA2812}"/>
    <cellStyle name="SAPBEXHLevel3 2 3" xfId="2088" xr:uid="{00000000-0005-0000-0000-000016080000}"/>
    <cellStyle name="SAPBEXHLevel3 2 3 2" xfId="3400" xr:uid="{B3D89C8E-A19E-46C7-938D-1A76F4B201EB}"/>
    <cellStyle name="SAPBEXHLevel3 2 4" xfId="2089" xr:uid="{00000000-0005-0000-0000-000017080000}"/>
    <cellStyle name="SAPBEXHLevel3 2 4 2" xfId="3401" xr:uid="{79F2E85F-2337-430F-B513-27FFE4392CB5}"/>
    <cellStyle name="SAPBEXHLevel3 2 5" xfId="2090" xr:uid="{00000000-0005-0000-0000-000018080000}"/>
    <cellStyle name="SAPBEXHLevel3 2 5 2" xfId="3402" xr:uid="{4441B417-01B0-47BC-886B-FED71B1FBCB0}"/>
    <cellStyle name="SAPBEXHLevel3 2 6" xfId="2091" xr:uid="{00000000-0005-0000-0000-000019080000}"/>
    <cellStyle name="SAPBEXHLevel3 2 6 2" xfId="3403" xr:uid="{17301097-8AF7-40BA-895C-7006F26AEF08}"/>
    <cellStyle name="SAPBEXHLevel3 2 7" xfId="2092" xr:uid="{00000000-0005-0000-0000-00001A080000}"/>
    <cellStyle name="SAPBEXHLevel3 2 7 2" xfId="3404" xr:uid="{DFBF64C1-1A6E-4FAD-9145-6BC995C70D21}"/>
    <cellStyle name="SAPBEXHLevel3 2 8" xfId="2093" xr:uid="{00000000-0005-0000-0000-00001B080000}"/>
    <cellStyle name="SAPBEXHLevel3 2 8 2" xfId="3405" xr:uid="{8B053AD2-5528-4751-AD95-806467C69F06}"/>
    <cellStyle name="SAPBEXHLevel3 2 9" xfId="2094" xr:uid="{00000000-0005-0000-0000-00001C080000}"/>
    <cellStyle name="SAPBEXHLevel3 2 9 2" xfId="3406" xr:uid="{8CF8F971-D15A-4ADA-B29B-5DBD236A4759}"/>
    <cellStyle name="SAPBEXHLevel3 20" xfId="2490" xr:uid="{92374884-7409-4AC6-9406-AE4B37A30956}"/>
    <cellStyle name="SAPBEXHLevel3 3" xfId="179" xr:uid="{00000000-0005-0000-0000-00001D080000}"/>
    <cellStyle name="SAPBEXHLevel3 3 10" xfId="2095" xr:uid="{00000000-0005-0000-0000-00001E080000}"/>
    <cellStyle name="SAPBEXHLevel3 3 10 2" xfId="3407" xr:uid="{397B0097-A5E8-4DBB-BFF3-5D87A365198C}"/>
    <cellStyle name="SAPBEXHLevel3 3 11" xfId="2096" xr:uid="{00000000-0005-0000-0000-00001F080000}"/>
    <cellStyle name="SAPBEXHLevel3 3 11 2" xfId="3408" xr:uid="{CAD82FE0-1979-4000-AEB0-802D1068EDF6}"/>
    <cellStyle name="SAPBEXHLevel3 3 12" xfId="2097" xr:uid="{00000000-0005-0000-0000-000020080000}"/>
    <cellStyle name="SAPBEXHLevel3 3 12 2" xfId="3409" xr:uid="{93FBA45D-C9DC-490F-A3C7-AFF695E6CD1C}"/>
    <cellStyle name="SAPBEXHLevel3 3 13" xfId="2098" xr:uid="{00000000-0005-0000-0000-000021080000}"/>
    <cellStyle name="SAPBEXHLevel3 3 13 2" xfId="3410" xr:uid="{EA2A9F1F-BA09-4DBE-93D1-84178396F5F8}"/>
    <cellStyle name="SAPBEXHLevel3 3 14" xfId="2099" xr:uid="{00000000-0005-0000-0000-000022080000}"/>
    <cellStyle name="SAPBEXHLevel3 3 14 2" xfId="3411" xr:uid="{F6771CC7-F0C1-4EE1-890F-74652F4BEA9C}"/>
    <cellStyle name="SAPBEXHLevel3 3 15" xfId="2100" xr:uid="{00000000-0005-0000-0000-000023080000}"/>
    <cellStyle name="SAPBEXHLevel3 3 15 2" xfId="3412" xr:uid="{C352BB38-9E23-4A61-99E4-E799A752948A}"/>
    <cellStyle name="SAPBEXHLevel3 3 16" xfId="2491" xr:uid="{3840EBAF-2615-4476-9657-DEF47201724B}"/>
    <cellStyle name="SAPBEXHLevel3 3 2" xfId="2101" xr:uid="{00000000-0005-0000-0000-000024080000}"/>
    <cellStyle name="SAPBEXHLevel3 3 2 2" xfId="3413" xr:uid="{BA06C51C-5A1C-430E-979C-63C3289DA095}"/>
    <cellStyle name="SAPBEXHLevel3 3 3" xfId="2102" xr:uid="{00000000-0005-0000-0000-000025080000}"/>
    <cellStyle name="SAPBEXHLevel3 3 3 2" xfId="3414" xr:uid="{AE33F394-ACE9-4897-A6F9-A26FC5F64908}"/>
    <cellStyle name="SAPBEXHLevel3 3 4" xfId="2103" xr:uid="{00000000-0005-0000-0000-000026080000}"/>
    <cellStyle name="SAPBEXHLevel3 3 4 2" xfId="3415" xr:uid="{9C941373-668B-4D16-B482-3AB1DB48915B}"/>
    <cellStyle name="SAPBEXHLevel3 3 5" xfId="2104" xr:uid="{00000000-0005-0000-0000-000027080000}"/>
    <cellStyle name="SAPBEXHLevel3 3 5 2" xfId="3416" xr:uid="{2F71BEBE-6AAE-43FE-BB7F-C9141AD5A3FF}"/>
    <cellStyle name="SAPBEXHLevel3 3 6" xfId="2105" xr:uid="{00000000-0005-0000-0000-000028080000}"/>
    <cellStyle name="SAPBEXHLevel3 3 6 2" xfId="3417" xr:uid="{B636765F-A4CE-4B39-94E8-BE894B6CC0B9}"/>
    <cellStyle name="SAPBEXHLevel3 3 7" xfId="2106" xr:uid="{00000000-0005-0000-0000-000029080000}"/>
    <cellStyle name="SAPBEXHLevel3 3 7 2" xfId="3418" xr:uid="{A3A37823-E460-4529-961B-2C6DE2A62803}"/>
    <cellStyle name="SAPBEXHLevel3 3 8" xfId="2107" xr:uid="{00000000-0005-0000-0000-00002A080000}"/>
    <cellStyle name="SAPBEXHLevel3 3 8 2" xfId="3419" xr:uid="{268F6442-444B-4C5E-A998-84AD0DBB5E82}"/>
    <cellStyle name="SAPBEXHLevel3 3 9" xfId="2108" xr:uid="{00000000-0005-0000-0000-00002B080000}"/>
    <cellStyle name="SAPBEXHLevel3 3 9 2" xfId="3420" xr:uid="{F741FD8E-48C6-4027-B687-AF50F95BDA43}"/>
    <cellStyle name="SAPBEXHLevel3 4" xfId="180" xr:uid="{00000000-0005-0000-0000-00002C080000}"/>
    <cellStyle name="SAPBEXHLevel3 4 10" xfId="2109" xr:uid="{00000000-0005-0000-0000-00002D080000}"/>
    <cellStyle name="SAPBEXHLevel3 4 10 2" xfId="3421" xr:uid="{C03D6902-3BB6-4818-8E48-0688B7AB8F3B}"/>
    <cellStyle name="SAPBEXHLevel3 4 11" xfId="2110" xr:uid="{00000000-0005-0000-0000-00002E080000}"/>
    <cellStyle name="SAPBEXHLevel3 4 11 2" xfId="3422" xr:uid="{734E95F2-A7FF-4E8A-93B0-C58D9E01B0E7}"/>
    <cellStyle name="SAPBEXHLevel3 4 12" xfId="2111" xr:uid="{00000000-0005-0000-0000-00002F080000}"/>
    <cellStyle name="SAPBEXHLevel3 4 12 2" xfId="3423" xr:uid="{F49A9F3B-E23C-426E-A6D2-31DA437AC3FA}"/>
    <cellStyle name="SAPBEXHLevel3 4 13" xfId="2112" xr:uid="{00000000-0005-0000-0000-000030080000}"/>
    <cellStyle name="SAPBEXHLevel3 4 13 2" xfId="3424" xr:uid="{85DAE770-4E88-4242-B30E-0FDA2B1D5F0E}"/>
    <cellStyle name="SAPBEXHLevel3 4 14" xfId="2113" xr:uid="{00000000-0005-0000-0000-000031080000}"/>
    <cellStyle name="SAPBEXHLevel3 4 14 2" xfId="3425" xr:uid="{6C84A5CF-219F-42C1-8C9A-49E4DD31B8C8}"/>
    <cellStyle name="SAPBEXHLevel3 4 15" xfId="2114" xr:uid="{00000000-0005-0000-0000-000032080000}"/>
    <cellStyle name="SAPBEXHLevel3 4 15 2" xfId="3426" xr:uid="{BAB765A5-1B93-4808-85E3-342AE40EABE4}"/>
    <cellStyle name="SAPBEXHLevel3 4 16" xfId="2492" xr:uid="{8B629518-B829-49B7-9A65-ADA93773A028}"/>
    <cellStyle name="SAPBEXHLevel3 4 2" xfId="2115" xr:uid="{00000000-0005-0000-0000-000033080000}"/>
    <cellStyle name="SAPBEXHLevel3 4 2 2" xfId="4201" xr:uid="{A5B0AA16-8C23-4246-B52E-602F2E5CA8A3}"/>
    <cellStyle name="SAPBEXHLevel3 4 2 3" xfId="3427" xr:uid="{1F275267-0138-4735-A40D-3732342C0B54}"/>
    <cellStyle name="SAPBEXHLevel3 4 3" xfId="2116" xr:uid="{00000000-0005-0000-0000-000034080000}"/>
    <cellStyle name="SAPBEXHLevel3 4 3 2" xfId="3428" xr:uid="{E126EE11-F1A6-4FDC-81EE-F164912C2CDF}"/>
    <cellStyle name="SAPBEXHLevel3 4 4" xfId="2117" xr:uid="{00000000-0005-0000-0000-000035080000}"/>
    <cellStyle name="SAPBEXHLevel3 4 4 2" xfId="3429" xr:uid="{599E6912-E7B2-4296-8D72-AFB0637DF4C1}"/>
    <cellStyle name="SAPBEXHLevel3 4 5" xfId="2118" xr:uid="{00000000-0005-0000-0000-000036080000}"/>
    <cellStyle name="SAPBEXHLevel3 4 5 2" xfId="3430" xr:uid="{193873E9-3B22-4A86-A8DB-912608063759}"/>
    <cellStyle name="SAPBEXHLevel3 4 6" xfId="2119" xr:uid="{00000000-0005-0000-0000-000037080000}"/>
    <cellStyle name="SAPBEXHLevel3 4 6 2" xfId="3431" xr:uid="{63486825-0003-4BF6-A90D-FEFAEF0CE2E4}"/>
    <cellStyle name="SAPBEXHLevel3 4 7" xfId="2120" xr:uid="{00000000-0005-0000-0000-000038080000}"/>
    <cellStyle name="SAPBEXHLevel3 4 7 2" xfId="3432" xr:uid="{6D9F14CB-8BFA-41ED-94FC-A070FDFC80C8}"/>
    <cellStyle name="SAPBEXHLevel3 4 8" xfId="2121" xr:uid="{00000000-0005-0000-0000-000039080000}"/>
    <cellStyle name="SAPBEXHLevel3 4 8 2" xfId="3433" xr:uid="{06C474B7-6285-46B9-A8DC-359D9D28BD22}"/>
    <cellStyle name="SAPBEXHLevel3 4 9" xfId="2122" xr:uid="{00000000-0005-0000-0000-00003A080000}"/>
    <cellStyle name="SAPBEXHLevel3 4 9 2" xfId="3434" xr:uid="{B5FB2459-5170-4537-95BA-383DAA48C83A}"/>
    <cellStyle name="SAPBEXHLevel3 5" xfId="181" xr:uid="{00000000-0005-0000-0000-00003B080000}"/>
    <cellStyle name="SAPBEXHLevel3 5 10" xfId="2123" xr:uid="{00000000-0005-0000-0000-00003C080000}"/>
    <cellStyle name="SAPBEXHLevel3 5 10 2" xfId="3435" xr:uid="{D67E3145-83D0-45FA-945A-7197421AB04A}"/>
    <cellStyle name="SAPBEXHLevel3 5 11" xfId="2124" xr:uid="{00000000-0005-0000-0000-00003D080000}"/>
    <cellStyle name="SAPBEXHLevel3 5 11 2" xfId="3436" xr:uid="{CEFFC248-AC30-47F4-AB38-DA4B0A5FD579}"/>
    <cellStyle name="SAPBEXHLevel3 5 12" xfId="2125" xr:uid="{00000000-0005-0000-0000-00003E080000}"/>
    <cellStyle name="SAPBEXHLevel3 5 12 2" xfId="3437" xr:uid="{BB28A594-0AD8-4965-9D15-F1A6EB15C4B5}"/>
    <cellStyle name="SAPBEXHLevel3 5 13" xfId="2126" xr:uid="{00000000-0005-0000-0000-00003F080000}"/>
    <cellStyle name="SAPBEXHLevel3 5 13 2" xfId="3438" xr:uid="{EE96470C-078B-41EE-9203-6D0AA10C023F}"/>
    <cellStyle name="SAPBEXHLevel3 5 14" xfId="2127" xr:uid="{00000000-0005-0000-0000-000040080000}"/>
    <cellStyle name="SAPBEXHLevel3 5 14 2" xfId="3439" xr:uid="{54FB17F4-9F5B-40C7-BABC-7561D5822FA3}"/>
    <cellStyle name="SAPBEXHLevel3 5 15" xfId="2128" xr:uid="{00000000-0005-0000-0000-000041080000}"/>
    <cellStyle name="SAPBEXHLevel3 5 15 2" xfId="3440" xr:uid="{2503DC90-478E-4F0A-8038-1134FF5E2A68}"/>
    <cellStyle name="SAPBEXHLevel3 5 16" xfId="4202" xr:uid="{840CCE32-F64E-4EF9-AB35-0898A0CE8389}"/>
    <cellStyle name="SAPBEXHLevel3 5 16 2" xfId="4329" xr:uid="{1C9E7488-071A-4FAC-A64B-FF192B97999F}"/>
    <cellStyle name="SAPBEXHLevel3 5 17" xfId="2493" xr:uid="{C3918147-D14B-48AE-8FA5-BA5B37C86F58}"/>
    <cellStyle name="SAPBEXHLevel3 5 2" xfId="2129" xr:uid="{00000000-0005-0000-0000-000042080000}"/>
    <cellStyle name="SAPBEXHLevel3 5 2 2" xfId="3441" xr:uid="{8CFD20D8-6627-441E-9A87-C77FD7081EC1}"/>
    <cellStyle name="SAPBEXHLevel3 5 3" xfId="2130" xr:uid="{00000000-0005-0000-0000-000043080000}"/>
    <cellStyle name="SAPBEXHLevel3 5 3 2" xfId="3442" xr:uid="{0922DA8A-ADC0-4523-B530-ACCD11CE2535}"/>
    <cellStyle name="SAPBEXHLevel3 5 4" xfId="2131" xr:uid="{00000000-0005-0000-0000-000044080000}"/>
    <cellStyle name="SAPBEXHLevel3 5 4 2" xfId="3443" xr:uid="{558D0DE7-BE94-478E-95EB-658188E8DCC9}"/>
    <cellStyle name="SAPBEXHLevel3 5 5" xfId="2132" xr:uid="{00000000-0005-0000-0000-000045080000}"/>
    <cellStyle name="SAPBEXHLevel3 5 5 2" xfId="3444" xr:uid="{F0BF7876-E41A-4DFF-BDD7-2273008DA9C1}"/>
    <cellStyle name="SAPBEXHLevel3 5 6" xfId="2133" xr:uid="{00000000-0005-0000-0000-000046080000}"/>
    <cellStyle name="SAPBEXHLevel3 5 6 2" xfId="3445" xr:uid="{9F623B10-C2AD-457A-86A1-1B28E53E798B}"/>
    <cellStyle name="SAPBEXHLevel3 5 7" xfId="2134" xr:uid="{00000000-0005-0000-0000-000047080000}"/>
    <cellStyle name="SAPBEXHLevel3 5 7 2" xfId="3446" xr:uid="{9AA6B052-8924-4C84-9011-87C0E7473578}"/>
    <cellStyle name="SAPBEXHLevel3 5 8" xfId="2135" xr:uid="{00000000-0005-0000-0000-000048080000}"/>
    <cellStyle name="SAPBEXHLevel3 5 8 2" xfId="3447" xr:uid="{EB29B5A2-832D-41E4-8E87-468DD9C9DCAA}"/>
    <cellStyle name="SAPBEXHLevel3 5 9" xfId="2136" xr:uid="{00000000-0005-0000-0000-000049080000}"/>
    <cellStyle name="SAPBEXHLevel3 5 9 2" xfId="3448" xr:uid="{DD370676-6E08-4EFE-8048-D5FF20E05BA2}"/>
    <cellStyle name="SAPBEXHLevel3 6" xfId="2137" xr:uid="{00000000-0005-0000-0000-00004A080000}"/>
    <cellStyle name="SAPBEXHLevel3 6 2" xfId="4203" xr:uid="{8470B101-D2E6-499A-90D2-148384D027EE}"/>
    <cellStyle name="SAPBEXHLevel3 6 2 2" xfId="4330" xr:uid="{3B255F45-6D58-4A3D-92D4-543EBFAC1FE4}"/>
    <cellStyle name="SAPBEXHLevel3 6 3" xfId="3449" xr:uid="{1010552E-CE36-4872-AF27-C377FCDEBA7E}"/>
    <cellStyle name="SAPBEXHLevel3 7" xfId="2138" xr:uid="{00000000-0005-0000-0000-00004B080000}"/>
    <cellStyle name="SAPBEXHLevel3 7 2" xfId="4204" xr:uid="{ABC09F51-18D7-4A48-9537-870CA331F848}"/>
    <cellStyle name="SAPBEXHLevel3 7 2 2" xfId="4331" xr:uid="{AAA30345-BF36-43DB-A94E-32D986DD9FB1}"/>
    <cellStyle name="SAPBEXHLevel3 7 3" xfId="3450" xr:uid="{E1B01EF0-F630-4B4B-B372-545CBF6E4C06}"/>
    <cellStyle name="SAPBEXHLevel3 8" xfId="2139" xr:uid="{00000000-0005-0000-0000-00004C080000}"/>
    <cellStyle name="SAPBEXHLevel3 8 2" xfId="4205" xr:uid="{BA3942C7-37DC-46DA-9732-82B5A93708EA}"/>
    <cellStyle name="SAPBEXHLevel3 8 2 2" xfId="4332" xr:uid="{E61102F6-ABF5-4F4A-9548-954CC8198CA7}"/>
    <cellStyle name="SAPBEXHLevel3 8 3" xfId="3451" xr:uid="{2D7EAEDF-8611-4AE9-B75E-E8134723BBC9}"/>
    <cellStyle name="SAPBEXHLevel3 9" xfId="2140" xr:uid="{00000000-0005-0000-0000-00004D080000}"/>
    <cellStyle name="SAPBEXHLevel3 9 2" xfId="3452" xr:uid="{BE820BB1-6421-4FC8-855D-1E3F3DD94302}"/>
    <cellStyle name="SAPBEXHLevel3_Mesquite Solar 277 MW v1" xfId="2141" xr:uid="{00000000-0005-0000-0000-00004E080000}"/>
    <cellStyle name="SAPBEXHLevel3X" xfId="182" xr:uid="{00000000-0005-0000-0000-00004F080000}"/>
    <cellStyle name="SAPBEXHLevel3X 10" xfId="2142" xr:uid="{00000000-0005-0000-0000-000050080000}"/>
    <cellStyle name="SAPBEXHLevel3X 10 2" xfId="3453" xr:uid="{0D286046-D58A-48D9-AA97-90BCB0AD1C76}"/>
    <cellStyle name="SAPBEXHLevel3X 11" xfId="2143" xr:uid="{00000000-0005-0000-0000-000051080000}"/>
    <cellStyle name="SAPBEXHLevel3X 11 2" xfId="3454" xr:uid="{291D5DF8-7B3C-4615-B9B5-877FA57B2EF2}"/>
    <cellStyle name="SAPBEXHLevel3X 12" xfId="2144" xr:uid="{00000000-0005-0000-0000-000052080000}"/>
    <cellStyle name="SAPBEXHLevel3X 12 2" xfId="3455" xr:uid="{39F1DCF3-F507-4B34-B8BE-339ACAAE9620}"/>
    <cellStyle name="SAPBEXHLevel3X 13" xfId="2145" xr:uid="{00000000-0005-0000-0000-000053080000}"/>
    <cellStyle name="SAPBEXHLevel3X 13 2" xfId="3456" xr:uid="{AA191DBA-51BF-42AF-80EA-8AF59025BDCD}"/>
    <cellStyle name="SAPBEXHLevel3X 14" xfId="2146" xr:uid="{00000000-0005-0000-0000-000054080000}"/>
    <cellStyle name="SAPBEXHLevel3X 14 2" xfId="3457" xr:uid="{6272FCCE-2D36-4336-81ED-C9BB8063DD5C}"/>
    <cellStyle name="SAPBEXHLevel3X 15" xfId="2147" xr:uid="{00000000-0005-0000-0000-000055080000}"/>
    <cellStyle name="SAPBEXHLevel3X 15 2" xfId="3458" xr:uid="{64B45820-833C-45A4-8A0D-B687DFEE79B4}"/>
    <cellStyle name="SAPBEXHLevel3X 16" xfId="2148" xr:uid="{00000000-0005-0000-0000-000056080000}"/>
    <cellStyle name="SAPBEXHLevel3X 16 2" xfId="3459" xr:uid="{B048D89C-29B2-44F0-AB65-79ED3C850A14}"/>
    <cellStyle name="SAPBEXHLevel3X 17" xfId="2149" xr:uid="{00000000-0005-0000-0000-000057080000}"/>
    <cellStyle name="SAPBEXHLevel3X 17 2" xfId="3460" xr:uid="{5A47C487-47C4-4243-A8D4-EEA7AF14FD4D}"/>
    <cellStyle name="SAPBEXHLevel3X 18" xfId="2150" xr:uid="{00000000-0005-0000-0000-000058080000}"/>
    <cellStyle name="SAPBEXHLevel3X 18 2" xfId="3461" xr:uid="{9461091A-3AF3-45A7-B0D8-8172B7D5EEA7}"/>
    <cellStyle name="SAPBEXHLevel3X 19" xfId="2151" xr:uid="{00000000-0005-0000-0000-000059080000}"/>
    <cellStyle name="SAPBEXHLevel3X 19 2" xfId="3462" xr:uid="{7BD756FA-78BC-4DEE-A0A9-A416B82E99D8}"/>
    <cellStyle name="SAPBEXHLevel3X 2" xfId="183" xr:uid="{00000000-0005-0000-0000-00005A080000}"/>
    <cellStyle name="SAPBEXHLevel3X 2 10" xfId="2152" xr:uid="{00000000-0005-0000-0000-00005B080000}"/>
    <cellStyle name="SAPBEXHLevel3X 2 10 2" xfId="3463" xr:uid="{2AA0578F-AF78-4D2D-A11D-971C6CC84961}"/>
    <cellStyle name="SAPBEXHLevel3X 2 11" xfId="2153" xr:uid="{00000000-0005-0000-0000-00005C080000}"/>
    <cellStyle name="SAPBEXHLevel3X 2 11 2" xfId="3464" xr:uid="{644552BB-68ED-4814-A8DC-B70CD020EEBD}"/>
    <cellStyle name="SAPBEXHLevel3X 2 12" xfId="2154" xr:uid="{00000000-0005-0000-0000-00005D080000}"/>
    <cellStyle name="SAPBEXHLevel3X 2 12 2" xfId="3465" xr:uid="{08D870DC-A691-40D3-A5A0-D10A8837385A}"/>
    <cellStyle name="SAPBEXHLevel3X 2 13" xfId="2155" xr:uid="{00000000-0005-0000-0000-00005E080000}"/>
    <cellStyle name="SAPBEXHLevel3X 2 13 2" xfId="3466" xr:uid="{4C7D7103-DF15-41DE-A8D4-010A99C9EEE4}"/>
    <cellStyle name="SAPBEXHLevel3X 2 14" xfId="2156" xr:uid="{00000000-0005-0000-0000-00005F080000}"/>
    <cellStyle name="SAPBEXHLevel3X 2 14 2" xfId="3467" xr:uid="{44883587-57E3-4E73-968F-75D5AE8D2422}"/>
    <cellStyle name="SAPBEXHLevel3X 2 15" xfId="2157" xr:uid="{00000000-0005-0000-0000-000060080000}"/>
    <cellStyle name="SAPBEXHLevel3X 2 15 2" xfId="3468" xr:uid="{38C6C99B-D38B-4C7B-9A87-76A1770DB38D}"/>
    <cellStyle name="SAPBEXHLevel3X 2 16" xfId="2495" xr:uid="{AD772BDF-7991-4E53-8643-1336CB4FEABA}"/>
    <cellStyle name="SAPBEXHLevel3X 2 2" xfId="2158" xr:uid="{00000000-0005-0000-0000-000061080000}"/>
    <cellStyle name="SAPBEXHLevel3X 2 2 2" xfId="3711" xr:uid="{BEC34389-4FE7-4868-AE16-6801C8BBBB4C}"/>
    <cellStyle name="SAPBEXHLevel3X 2 2 3" xfId="3710" xr:uid="{9EF45D8A-62BA-4559-957B-D01011766D86}"/>
    <cellStyle name="SAPBEXHLevel3X 2 2 4" xfId="3469" xr:uid="{47D05310-C686-439C-B26E-86A6E53556C5}"/>
    <cellStyle name="SAPBEXHLevel3X 2 3" xfId="2159" xr:uid="{00000000-0005-0000-0000-000062080000}"/>
    <cellStyle name="SAPBEXHLevel3X 2 3 2" xfId="3470" xr:uid="{EFCE5073-51ED-4733-9923-35D915DC3DC1}"/>
    <cellStyle name="SAPBEXHLevel3X 2 4" xfId="2160" xr:uid="{00000000-0005-0000-0000-000063080000}"/>
    <cellStyle name="SAPBEXHLevel3X 2 4 2" xfId="3471" xr:uid="{85C147D7-5BD8-4383-BC62-33ECB9CAF72D}"/>
    <cellStyle name="SAPBEXHLevel3X 2 5" xfId="2161" xr:uid="{00000000-0005-0000-0000-000064080000}"/>
    <cellStyle name="SAPBEXHLevel3X 2 5 2" xfId="3472" xr:uid="{20752E6C-8674-4F77-91ED-2D66F0F8D6CA}"/>
    <cellStyle name="SAPBEXHLevel3X 2 6" xfId="2162" xr:uid="{00000000-0005-0000-0000-000065080000}"/>
    <cellStyle name="SAPBEXHLevel3X 2 6 2" xfId="3473" xr:uid="{C2304167-02A8-4959-88C4-EA8903D05648}"/>
    <cellStyle name="SAPBEXHLevel3X 2 7" xfId="2163" xr:uid="{00000000-0005-0000-0000-000066080000}"/>
    <cellStyle name="SAPBEXHLevel3X 2 7 2" xfId="3474" xr:uid="{C387A4E5-EDA8-4246-BBB0-D46EC40691F6}"/>
    <cellStyle name="SAPBEXHLevel3X 2 8" xfId="2164" xr:uid="{00000000-0005-0000-0000-000067080000}"/>
    <cellStyle name="SAPBEXHLevel3X 2 8 2" xfId="3475" xr:uid="{E453F5BC-09AD-43B8-A4A5-EB21982545C8}"/>
    <cellStyle name="SAPBEXHLevel3X 2 9" xfId="2165" xr:uid="{00000000-0005-0000-0000-000068080000}"/>
    <cellStyle name="SAPBEXHLevel3X 2 9 2" xfId="3476" xr:uid="{363C3D9C-42C3-40C1-8048-209A2DC8E116}"/>
    <cellStyle name="SAPBEXHLevel3X 20" xfId="2494" xr:uid="{36D8CEA8-7711-413B-8084-5AB3A3F225B3}"/>
    <cellStyle name="SAPBEXHLevel3X 3" xfId="184" xr:uid="{00000000-0005-0000-0000-000069080000}"/>
    <cellStyle name="SAPBEXHLevel3X 3 10" xfId="2166" xr:uid="{00000000-0005-0000-0000-00006A080000}"/>
    <cellStyle name="SAPBEXHLevel3X 3 10 2" xfId="3477" xr:uid="{AD8EC714-F165-4A54-91B0-4B0445596FE4}"/>
    <cellStyle name="SAPBEXHLevel3X 3 11" xfId="2167" xr:uid="{00000000-0005-0000-0000-00006B080000}"/>
    <cellStyle name="SAPBEXHLevel3X 3 11 2" xfId="3478" xr:uid="{8C62E743-C461-48E2-A69E-9AFDAEF780E2}"/>
    <cellStyle name="SAPBEXHLevel3X 3 12" xfId="2168" xr:uid="{00000000-0005-0000-0000-00006C080000}"/>
    <cellStyle name="SAPBEXHLevel3X 3 12 2" xfId="3479" xr:uid="{C22143B1-C2DA-48DB-B6F2-98F9360A751A}"/>
    <cellStyle name="SAPBEXHLevel3X 3 13" xfId="2169" xr:uid="{00000000-0005-0000-0000-00006D080000}"/>
    <cellStyle name="SAPBEXHLevel3X 3 13 2" xfId="3480" xr:uid="{21D3B894-210D-4AA0-B77C-A30E003C27B5}"/>
    <cellStyle name="SAPBEXHLevel3X 3 14" xfId="2170" xr:uid="{00000000-0005-0000-0000-00006E080000}"/>
    <cellStyle name="SAPBEXHLevel3X 3 14 2" xfId="3481" xr:uid="{46F9D60E-550C-4A10-BC25-68B2B0FB5FB3}"/>
    <cellStyle name="SAPBEXHLevel3X 3 15" xfId="2171" xr:uid="{00000000-0005-0000-0000-00006F080000}"/>
    <cellStyle name="SAPBEXHLevel3X 3 15 2" xfId="3482" xr:uid="{15C3632B-2913-45B4-AFA3-1FD2730F63AE}"/>
    <cellStyle name="SAPBEXHLevel3X 3 16" xfId="3712" xr:uid="{2AFE112B-7915-4056-8B78-19083315282B}"/>
    <cellStyle name="SAPBEXHLevel3X 3 17" xfId="2496" xr:uid="{A1821A50-5FD5-4E2B-BA20-713AF2347408}"/>
    <cellStyle name="SAPBEXHLevel3X 3 2" xfId="2172" xr:uid="{00000000-0005-0000-0000-000070080000}"/>
    <cellStyle name="SAPBEXHLevel3X 3 2 2" xfId="3713" xr:uid="{0B5A2C84-082C-4F39-B096-DC0C24FDB576}"/>
    <cellStyle name="SAPBEXHLevel3X 3 2 3" xfId="3483" xr:uid="{8437BD85-85E3-4768-AA80-D3C96967F1FE}"/>
    <cellStyle name="SAPBEXHLevel3X 3 3" xfId="2173" xr:uid="{00000000-0005-0000-0000-000071080000}"/>
    <cellStyle name="SAPBEXHLevel3X 3 3 2" xfId="3484" xr:uid="{7CD7F875-C806-47FC-A7DF-8126F9BB0A43}"/>
    <cellStyle name="SAPBEXHLevel3X 3 4" xfId="2174" xr:uid="{00000000-0005-0000-0000-000072080000}"/>
    <cellStyle name="SAPBEXHLevel3X 3 4 2" xfId="3485" xr:uid="{7A0EF4F2-7EAC-43A6-BEC1-8D774824E2CE}"/>
    <cellStyle name="SAPBEXHLevel3X 3 5" xfId="2175" xr:uid="{00000000-0005-0000-0000-000073080000}"/>
    <cellStyle name="SAPBEXHLevel3X 3 5 2" xfId="3486" xr:uid="{5589E3C4-0F6E-4B97-9D8C-EE323EB8999A}"/>
    <cellStyle name="SAPBEXHLevel3X 3 6" xfId="2176" xr:uid="{00000000-0005-0000-0000-000074080000}"/>
    <cellStyle name="SAPBEXHLevel3X 3 6 2" xfId="3487" xr:uid="{46C17AC6-605D-49AE-948E-3FD6BA7F3B9E}"/>
    <cellStyle name="SAPBEXHLevel3X 3 7" xfId="2177" xr:uid="{00000000-0005-0000-0000-000075080000}"/>
    <cellStyle name="SAPBEXHLevel3X 3 7 2" xfId="3488" xr:uid="{C3992154-6701-46E5-BDC9-076368AC0772}"/>
    <cellStyle name="SAPBEXHLevel3X 3 8" xfId="2178" xr:uid="{00000000-0005-0000-0000-000076080000}"/>
    <cellStyle name="SAPBEXHLevel3X 3 8 2" xfId="3489" xr:uid="{EBEDFC6C-B50A-4F33-9E9D-D256038DED1D}"/>
    <cellStyle name="SAPBEXHLevel3X 3 9" xfId="2179" xr:uid="{00000000-0005-0000-0000-000077080000}"/>
    <cellStyle name="SAPBEXHLevel3X 3 9 2" xfId="3490" xr:uid="{FE89AD93-F3EC-4DEF-AC59-541F292E64BC}"/>
    <cellStyle name="SAPBEXHLevel3X 4" xfId="185" xr:uid="{00000000-0005-0000-0000-000078080000}"/>
    <cellStyle name="SAPBEXHLevel3X 4 10" xfId="2180" xr:uid="{00000000-0005-0000-0000-000079080000}"/>
    <cellStyle name="SAPBEXHLevel3X 4 10 2" xfId="3491" xr:uid="{F6E10E4C-B80F-491A-91B0-948BA59CFB7C}"/>
    <cellStyle name="SAPBEXHLevel3X 4 11" xfId="2181" xr:uid="{00000000-0005-0000-0000-00007A080000}"/>
    <cellStyle name="SAPBEXHLevel3X 4 11 2" xfId="3492" xr:uid="{77081523-8E4C-40DD-9C46-7DD857A3E303}"/>
    <cellStyle name="SAPBEXHLevel3X 4 12" xfId="2182" xr:uid="{00000000-0005-0000-0000-00007B080000}"/>
    <cellStyle name="SAPBEXHLevel3X 4 12 2" xfId="3493" xr:uid="{115D179C-8234-4322-9354-475BB8EAFE7C}"/>
    <cellStyle name="SAPBEXHLevel3X 4 13" xfId="2183" xr:uid="{00000000-0005-0000-0000-00007C080000}"/>
    <cellStyle name="SAPBEXHLevel3X 4 13 2" xfId="3494" xr:uid="{1DAEC894-AFBA-443D-84AB-9E31FA6D031B}"/>
    <cellStyle name="SAPBEXHLevel3X 4 14" xfId="2184" xr:uid="{00000000-0005-0000-0000-00007D080000}"/>
    <cellStyle name="SAPBEXHLevel3X 4 14 2" xfId="3495" xr:uid="{534AF453-6771-4DAF-866D-5DAC39FE7B77}"/>
    <cellStyle name="SAPBEXHLevel3X 4 15" xfId="2185" xr:uid="{00000000-0005-0000-0000-00007E080000}"/>
    <cellStyle name="SAPBEXHLevel3X 4 15 2" xfId="3496" xr:uid="{62641AC6-D62C-42AE-86F1-18E28B02345B}"/>
    <cellStyle name="SAPBEXHLevel3X 4 16" xfId="3714" xr:uid="{9528AD84-319A-4239-B8D1-2E793125D1FD}"/>
    <cellStyle name="SAPBEXHLevel3X 4 17" xfId="2497" xr:uid="{3D7F0BFA-A0D7-4932-B0D9-519964F88565}"/>
    <cellStyle name="SAPBEXHLevel3X 4 2" xfId="2186" xr:uid="{00000000-0005-0000-0000-00007F080000}"/>
    <cellStyle name="SAPBEXHLevel3X 4 2 2" xfId="4206" xr:uid="{8B98ABAA-23D1-439F-B746-1DFBDE79DD24}"/>
    <cellStyle name="SAPBEXHLevel3X 4 2 3" xfId="3497" xr:uid="{E8450F42-7B31-4524-9032-B3FFC4460226}"/>
    <cellStyle name="SAPBEXHLevel3X 4 3" xfId="2187" xr:uid="{00000000-0005-0000-0000-000080080000}"/>
    <cellStyle name="SAPBEXHLevel3X 4 3 2" xfId="3498" xr:uid="{40EDEC4A-3681-4D8B-849E-20A58D99DBE9}"/>
    <cellStyle name="SAPBEXHLevel3X 4 4" xfId="2188" xr:uid="{00000000-0005-0000-0000-000081080000}"/>
    <cellStyle name="SAPBEXHLevel3X 4 4 2" xfId="3499" xr:uid="{52BDA114-7DAE-4A73-841D-975605CE1BE6}"/>
    <cellStyle name="SAPBEXHLevel3X 4 5" xfId="2189" xr:uid="{00000000-0005-0000-0000-000082080000}"/>
    <cellStyle name="SAPBEXHLevel3X 4 5 2" xfId="3500" xr:uid="{72DB17D2-5213-47A8-BB70-34F9305371C1}"/>
    <cellStyle name="SAPBEXHLevel3X 4 6" xfId="2190" xr:uid="{00000000-0005-0000-0000-000083080000}"/>
    <cellStyle name="SAPBEXHLevel3X 4 6 2" xfId="3501" xr:uid="{C2180B84-EB35-469E-B7C2-F537A05EDD9C}"/>
    <cellStyle name="SAPBEXHLevel3X 4 7" xfId="2191" xr:uid="{00000000-0005-0000-0000-000084080000}"/>
    <cellStyle name="SAPBEXHLevel3X 4 7 2" xfId="3502" xr:uid="{258E76A5-C86F-4239-8C51-E26170A8DFB9}"/>
    <cellStyle name="SAPBEXHLevel3X 4 8" xfId="2192" xr:uid="{00000000-0005-0000-0000-000085080000}"/>
    <cellStyle name="SAPBEXHLevel3X 4 8 2" xfId="3503" xr:uid="{71E5BC9C-0B5C-481E-8C92-EA4745ACF21E}"/>
    <cellStyle name="SAPBEXHLevel3X 4 9" xfId="2193" xr:uid="{00000000-0005-0000-0000-000086080000}"/>
    <cellStyle name="SAPBEXHLevel3X 4 9 2" xfId="3504" xr:uid="{83EA52FF-EA93-44A3-BFE9-37B76669EA91}"/>
    <cellStyle name="SAPBEXHLevel3X 5" xfId="186" xr:uid="{00000000-0005-0000-0000-000087080000}"/>
    <cellStyle name="SAPBEXHLevel3X 5 10" xfId="2194" xr:uid="{00000000-0005-0000-0000-000088080000}"/>
    <cellStyle name="SAPBEXHLevel3X 5 10 2" xfId="3505" xr:uid="{A9D906AF-1595-45E8-80C1-A92E3EC2564C}"/>
    <cellStyle name="SAPBEXHLevel3X 5 11" xfId="2195" xr:uid="{00000000-0005-0000-0000-000089080000}"/>
    <cellStyle name="SAPBEXHLevel3X 5 11 2" xfId="3506" xr:uid="{F2BF8126-23E7-48AC-9917-65043670A5C6}"/>
    <cellStyle name="SAPBEXHLevel3X 5 12" xfId="2196" xr:uid="{00000000-0005-0000-0000-00008A080000}"/>
    <cellStyle name="SAPBEXHLevel3X 5 12 2" xfId="3507" xr:uid="{518E89DD-7A66-4A0B-9502-D79DAF7C5628}"/>
    <cellStyle name="SAPBEXHLevel3X 5 13" xfId="2197" xr:uid="{00000000-0005-0000-0000-00008B080000}"/>
    <cellStyle name="SAPBEXHLevel3X 5 13 2" xfId="3508" xr:uid="{90F68464-B48F-4A77-9E1B-916F7FF22533}"/>
    <cellStyle name="SAPBEXHLevel3X 5 14" xfId="2198" xr:uid="{00000000-0005-0000-0000-00008C080000}"/>
    <cellStyle name="SAPBEXHLevel3X 5 14 2" xfId="3509" xr:uid="{85DE44F6-0A59-40CF-B3E6-50CFEA27ADD0}"/>
    <cellStyle name="SAPBEXHLevel3X 5 15" xfId="2199" xr:uid="{00000000-0005-0000-0000-00008D080000}"/>
    <cellStyle name="SAPBEXHLevel3X 5 15 2" xfId="3510" xr:uid="{C9CB87B8-EE18-4C81-BA5C-AC949B1B9C73}"/>
    <cellStyle name="SAPBEXHLevel3X 5 16" xfId="4207" xr:uid="{E337D6FF-7A74-479C-9EBD-1B02D97AF87C}"/>
    <cellStyle name="SAPBEXHLevel3X 5 17" xfId="2498" xr:uid="{987CE690-4E6E-4D76-88EA-3EB9C85A3817}"/>
    <cellStyle name="SAPBEXHLevel3X 5 2" xfId="2200" xr:uid="{00000000-0005-0000-0000-00008E080000}"/>
    <cellStyle name="SAPBEXHLevel3X 5 2 2" xfId="3511" xr:uid="{6071B89B-0721-42DF-90A4-3AB638536D2E}"/>
    <cellStyle name="SAPBEXHLevel3X 5 3" xfId="2201" xr:uid="{00000000-0005-0000-0000-00008F080000}"/>
    <cellStyle name="SAPBEXHLevel3X 5 3 2" xfId="3512" xr:uid="{485D94C4-3BCD-47D2-8C8F-DA6BB7249AF1}"/>
    <cellStyle name="SAPBEXHLevel3X 5 4" xfId="2202" xr:uid="{00000000-0005-0000-0000-000090080000}"/>
    <cellStyle name="SAPBEXHLevel3X 5 4 2" xfId="3513" xr:uid="{4BE42BA9-6B87-40EF-B741-4CDF0AF820B1}"/>
    <cellStyle name="SAPBEXHLevel3X 5 5" xfId="2203" xr:uid="{00000000-0005-0000-0000-000091080000}"/>
    <cellStyle name="SAPBEXHLevel3X 5 5 2" xfId="3514" xr:uid="{ED834B83-AE27-4A86-B104-8BA945F0AF08}"/>
    <cellStyle name="SAPBEXHLevel3X 5 6" xfId="2204" xr:uid="{00000000-0005-0000-0000-000092080000}"/>
    <cellStyle name="SAPBEXHLevel3X 5 6 2" xfId="3515" xr:uid="{FF229554-480A-496C-BC1D-DBDC9EA0813A}"/>
    <cellStyle name="SAPBEXHLevel3X 5 7" xfId="2205" xr:uid="{00000000-0005-0000-0000-000093080000}"/>
    <cellStyle name="SAPBEXHLevel3X 5 7 2" xfId="3516" xr:uid="{71F472A9-55F7-43F7-901C-EE307976636D}"/>
    <cellStyle name="SAPBEXHLevel3X 5 8" xfId="2206" xr:uid="{00000000-0005-0000-0000-000094080000}"/>
    <cellStyle name="SAPBEXHLevel3X 5 8 2" xfId="3517" xr:uid="{4F3305A1-0782-4ACB-9938-1ACE32F022CF}"/>
    <cellStyle name="SAPBEXHLevel3X 5 9" xfId="2207" xr:uid="{00000000-0005-0000-0000-000095080000}"/>
    <cellStyle name="SAPBEXHLevel3X 5 9 2" xfId="3518" xr:uid="{126C94DF-49E9-435D-B6A3-B528F82C37F0}"/>
    <cellStyle name="SAPBEXHLevel3X 6" xfId="2208" xr:uid="{00000000-0005-0000-0000-000096080000}"/>
    <cellStyle name="SAPBEXHLevel3X 6 2" xfId="3519" xr:uid="{FA9EEA5F-98ED-4EE5-A205-C2FBD61F37D8}"/>
    <cellStyle name="SAPBEXHLevel3X 7" xfId="2209" xr:uid="{00000000-0005-0000-0000-000097080000}"/>
    <cellStyle name="SAPBEXHLevel3X 7 2" xfId="3520" xr:uid="{79F5A86D-3983-4BCD-B0BB-14F6EAEFAE9A}"/>
    <cellStyle name="SAPBEXHLevel3X 8" xfId="2210" xr:uid="{00000000-0005-0000-0000-000098080000}"/>
    <cellStyle name="SAPBEXHLevel3X 8 2" xfId="3521" xr:uid="{E72AFED8-BA85-4177-A705-845B15F05197}"/>
    <cellStyle name="SAPBEXHLevel3X 9" xfId="2211" xr:uid="{00000000-0005-0000-0000-000099080000}"/>
    <cellStyle name="SAPBEXHLevel3X 9 2" xfId="3522" xr:uid="{F755535D-6E63-4673-94D5-9F43172C323E}"/>
    <cellStyle name="SAPBEXHLevel3X_Mesquite Solar 277 MW v1" xfId="2212" xr:uid="{00000000-0005-0000-0000-00009A080000}"/>
    <cellStyle name="SAPBEXinputData" xfId="187" xr:uid="{00000000-0005-0000-0000-00009B080000}"/>
    <cellStyle name="SAPBEXinputData 2" xfId="3715" xr:uid="{E52022E5-7062-4764-BAAD-8D1170796637}"/>
    <cellStyle name="SAPBEXinputData 2 2" xfId="4256" xr:uid="{A4752778-B047-48D8-A129-95C25341C837}"/>
    <cellStyle name="SAPBEXinputData 3" xfId="3716" xr:uid="{55191584-01F2-4990-A801-2AD7770B9C95}"/>
    <cellStyle name="SAPBEXinputData 3 2" xfId="3717" xr:uid="{2F2B7524-3CDD-49C3-9D1C-3705DECC238E}"/>
    <cellStyle name="SAPBEXinputData 3 2 2" xfId="4258" xr:uid="{3F9F7A7B-8802-44D7-88A4-9AD2F0FFFEC7}"/>
    <cellStyle name="SAPBEXinputData 3 3" xfId="4257" xr:uid="{412FE8F8-7393-4A28-A0B4-4140A9520399}"/>
    <cellStyle name="SAPBEXinputData 4" xfId="3718" xr:uid="{DCC3F187-0A36-4E59-9EDF-33A4C9E248FF}"/>
    <cellStyle name="SAPBEXinputData 4 2" xfId="4259" xr:uid="{22704206-4106-4D65-9A84-02254E1FECE1}"/>
    <cellStyle name="SAPBEXinputData 5" xfId="2499" xr:uid="{61A42417-94A6-4A79-A57F-EFFFA94DF037}"/>
    <cellStyle name="SAPBEXinputData 6" xfId="2531" xr:uid="{609D1151-2CBE-458D-A98B-767B9130C7B5}"/>
    <cellStyle name="SAPBEXItemHeader" xfId="188" xr:uid="{00000000-0005-0000-0000-00009C080000}"/>
    <cellStyle name="SAPBEXItemHeader 2" xfId="2500" xr:uid="{8BEE07F9-849C-4A3E-9575-5677DBC08FFA}"/>
    <cellStyle name="SAPBEXresData" xfId="189" xr:uid="{00000000-0005-0000-0000-00009D080000}"/>
    <cellStyle name="SAPBEXresData 10" xfId="2213" xr:uid="{00000000-0005-0000-0000-00009E080000}"/>
    <cellStyle name="SAPBEXresData 10 2" xfId="3523" xr:uid="{BE98F49C-5051-4844-8F69-CEF1DF31CC88}"/>
    <cellStyle name="SAPBEXresData 11" xfId="2214" xr:uid="{00000000-0005-0000-0000-00009F080000}"/>
    <cellStyle name="SAPBEXresData 11 2" xfId="3524" xr:uid="{8104F70F-0B52-431A-9A1D-8360F3227F2C}"/>
    <cellStyle name="SAPBEXresData 12" xfId="2215" xr:uid="{00000000-0005-0000-0000-0000A0080000}"/>
    <cellStyle name="SAPBEXresData 12 2" xfId="3525" xr:uid="{D95BAA42-21E2-4CD1-836D-B551B0A611D8}"/>
    <cellStyle name="SAPBEXresData 13" xfId="2216" xr:uid="{00000000-0005-0000-0000-0000A1080000}"/>
    <cellStyle name="SAPBEXresData 13 2" xfId="3526" xr:uid="{9138E205-300E-41D7-8BE4-ECED66C3BD58}"/>
    <cellStyle name="SAPBEXresData 14" xfId="2217" xr:uid="{00000000-0005-0000-0000-0000A2080000}"/>
    <cellStyle name="SAPBEXresData 14 2" xfId="3527" xr:uid="{4B380CC5-A53B-41D7-B320-8C7F2D71ED63}"/>
    <cellStyle name="SAPBEXresData 15" xfId="2218" xr:uid="{00000000-0005-0000-0000-0000A3080000}"/>
    <cellStyle name="SAPBEXresData 15 2" xfId="3528" xr:uid="{3AB323BB-D25A-446E-AA3B-BC942036833B}"/>
    <cellStyle name="SAPBEXresData 16" xfId="2219" xr:uid="{00000000-0005-0000-0000-0000A4080000}"/>
    <cellStyle name="SAPBEXresData 16 2" xfId="3529" xr:uid="{D9DA4F3A-8535-4AA9-A4E7-05C1A9417FCE}"/>
    <cellStyle name="SAPBEXresData 17" xfId="2501" xr:uid="{E6FFBA83-1ED8-4829-9D11-49454AEE804D}"/>
    <cellStyle name="SAPBEXresData 2" xfId="190" xr:uid="{00000000-0005-0000-0000-0000A5080000}"/>
    <cellStyle name="SAPBEXresData 2 2" xfId="4208" xr:uid="{4D598CBE-001E-44D9-A3F6-AE4B89AEAF5A}"/>
    <cellStyle name="SAPBEXresData 2 3" xfId="3719" xr:uid="{F7EA9836-188D-47CA-A829-A3E1B95427BE}"/>
    <cellStyle name="SAPBEXresData 2 4" xfId="2502" xr:uid="{552E1E35-9B56-4193-AAB7-AB1562153B97}"/>
    <cellStyle name="SAPBEXresData 3" xfId="2220" xr:uid="{00000000-0005-0000-0000-0000A6080000}"/>
    <cellStyle name="SAPBEXresData 3 2" xfId="4209" xr:uid="{654092A5-8513-469B-917D-CEC6F34DF713}"/>
    <cellStyle name="SAPBEXresData 3 3" xfId="3720" xr:uid="{26074AE4-19FF-47AF-B0C4-7AF50318F9DB}"/>
    <cellStyle name="SAPBEXresData 3 4" xfId="3530" xr:uid="{5A98336C-3330-445F-B883-96C53EECDBF9}"/>
    <cellStyle name="SAPBEXresData 4" xfId="2221" xr:uid="{00000000-0005-0000-0000-0000A7080000}"/>
    <cellStyle name="SAPBEXresData 4 2" xfId="4210" xr:uid="{200B268B-3535-4B27-93B9-A05962C5BF10}"/>
    <cellStyle name="SAPBEXresData 4 3" xfId="3531" xr:uid="{2AA1269C-E4AE-4D9D-9391-359F97B400B4}"/>
    <cellStyle name="SAPBEXresData 5" xfId="2222" xr:uid="{00000000-0005-0000-0000-0000A8080000}"/>
    <cellStyle name="SAPBEXresData 5 2" xfId="3532" xr:uid="{B02F11B0-BB05-43A0-AA92-9A6D1B4FAED4}"/>
    <cellStyle name="SAPBEXresData 6" xfId="2223" xr:uid="{00000000-0005-0000-0000-0000A9080000}"/>
    <cellStyle name="SAPBEXresData 6 2" xfId="3533" xr:uid="{BC49D3FC-B518-49E5-9691-D06DCFFAFEC6}"/>
    <cellStyle name="SAPBEXresData 7" xfId="2224" xr:uid="{00000000-0005-0000-0000-0000AA080000}"/>
    <cellStyle name="SAPBEXresData 7 2" xfId="3534" xr:uid="{18E57508-8714-4169-9C88-5AF3C9D5D61A}"/>
    <cellStyle name="SAPBEXresData 8" xfId="2225" xr:uid="{00000000-0005-0000-0000-0000AB080000}"/>
    <cellStyle name="SAPBEXresData 8 2" xfId="3535" xr:uid="{96774201-0579-4066-A710-FD89A50A173F}"/>
    <cellStyle name="SAPBEXresData 9" xfId="2226" xr:uid="{00000000-0005-0000-0000-0000AC080000}"/>
    <cellStyle name="SAPBEXresData 9 2" xfId="3536" xr:uid="{B8F47067-DBEE-4D62-9150-C716A9C2D33B}"/>
    <cellStyle name="SAPBEXresData_Mesquite Solar 277 MW v1" xfId="2227" xr:uid="{00000000-0005-0000-0000-0000AD080000}"/>
    <cellStyle name="SAPBEXresDataEmph" xfId="191" xr:uid="{00000000-0005-0000-0000-0000AE080000}"/>
    <cellStyle name="SAPBEXresDataEmph 10" xfId="2228" xr:uid="{00000000-0005-0000-0000-0000AF080000}"/>
    <cellStyle name="SAPBEXresDataEmph 10 2" xfId="3537" xr:uid="{04B130BE-3266-4F65-8EA2-96271BFE812E}"/>
    <cellStyle name="SAPBEXresDataEmph 11" xfId="2229" xr:uid="{00000000-0005-0000-0000-0000B0080000}"/>
    <cellStyle name="SAPBEXresDataEmph 11 2" xfId="3538" xr:uid="{AC2F9030-643D-48B1-AC39-77BA56DF7D97}"/>
    <cellStyle name="SAPBEXresDataEmph 12" xfId="2230" xr:uid="{00000000-0005-0000-0000-0000B1080000}"/>
    <cellStyle name="SAPBEXresDataEmph 12 2" xfId="3539" xr:uid="{0F91D5CA-69DE-4B3B-BBED-E34C54DC4D3E}"/>
    <cellStyle name="SAPBEXresDataEmph 13" xfId="2231" xr:uid="{00000000-0005-0000-0000-0000B2080000}"/>
    <cellStyle name="SAPBEXresDataEmph 13 2" xfId="3540" xr:uid="{2E6EAC56-B795-4CC4-A759-09E92575599C}"/>
    <cellStyle name="SAPBEXresDataEmph 14" xfId="2232" xr:uid="{00000000-0005-0000-0000-0000B3080000}"/>
    <cellStyle name="SAPBEXresDataEmph 14 2" xfId="3541" xr:uid="{8CD900CF-6B7F-4BC0-8B12-E895277705E9}"/>
    <cellStyle name="SAPBEXresDataEmph 15" xfId="2233" xr:uid="{00000000-0005-0000-0000-0000B4080000}"/>
    <cellStyle name="SAPBEXresDataEmph 15 2" xfId="3542" xr:uid="{4437DA41-293B-43D4-8313-F3F0519F1D27}"/>
    <cellStyle name="SAPBEXresDataEmph 16" xfId="2234" xr:uid="{00000000-0005-0000-0000-0000B5080000}"/>
    <cellStyle name="SAPBEXresDataEmph 16 2" xfId="3543" xr:uid="{733DCE86-F552-4AD8-A8B2-A42306B1CAFA}"/>
    <cellStyle name="SAPBEXresDataEmph 17" xfId="2503" xr:uid="{7517ABC9-DA7D-45D3-89A6-42774EE95359}"/>
    <cellStyle name="SAPBEXresDataEmph 2" xfId="192" xr:uid="{00000000-0005-0000-0000-0000B6080000}"/>
    <cellStyle name="SAPBEXresDataEmph 2 2" xfId="3721" xr:uid="{69586213-FE8B-40E5-840C-3D2A6C643487}"/>
    <cellStyle name="SAPBEXresDataEmph 2 3" xfId="2504" xr:uid="{0600DAA8-44FC-4B6A-A027-3391C69A68DB}"/>
    <cellStyle name="SAPBEXresDataEmph 3" xfId="2235" xr:uid="{00000000-0005-0000-0000-0000B7080000}"/>
    <cellStyle name="SAPBEXresDataEmph 3 2" xfId="3722" xr:uid="{01BA0F25-EE64-47BF-9921-EF1D7BC70D1D}"/>
    <cellStyle name="SAPBEXresDataEmph 3 3" xfId="3544" xr:uid="{378D64EF-0DF0-45D8-8DD0-3976A3141A8F}"/>
    <cellStyle name="SAPBEXresDataEmph 4" xfId="2236" xr:uid="{00000000-0005-0000-0000-0000B8080000}"/>
    <cellStyle name="SAPBEXresDataEmph 4 2" xfId="3545" xr:uid="{2FC48DBB-4ECD-4C82-BA04-9194B0E73477}"/>
    <cellStyle name="SAPBEXresDataEmph 5" xfId="2237" xr:uid="{00000000-0005-0000-0000-0000B9080000}"/>
    <cellStyle name="SAPBEXresDataEmph 5 2" xfId="3546" xr:uid="{4E392178-D5FC-4CEC-9B01-05BB626D6B6C}"/>
    <cellStyle name="SAPBEXresDataEmph 6" xfId="2238" xr:uid="{00000000-0005-0000-0000-0000BA080000}"/>
    <cellStyle name="SAPBEXresDataEmph 6 2" xfId="3547" xr:uid="{F1429E9B-DF94-490F-A08B-6A46F7539681}"/>
    <cellStyle name="SAPBEXresDataEmph 7" xfId="2239" xr:uid="{00000000-0005-0000-0000-0000BB080000}"/>
    <cellStyle name="SAPBEXresDataEmph 7 2" xfId="3548" xr:uid="{3BA8E8C8-51CB-4888-B116-572B6CFC0429}"/>
    <cellStyle name="SAPBEXresDataEmph 8" xfId="2240" xr:uid="{00000000-0005-0000-0000-0000BC080000}"/>
    <cellStyle name="SAPBEXresDataEmph 8 2" xfId="3549" xr:uid="{945F8D90-DFAC-4404-A689-ABF9C2B5E1EE}"/>
    <cellStyle name="SAPBEXresDataEmph 9" xfId="2241" xr:uid="{00000000-0005-0000-0000-0000BD080000}"/>
    <cellStyle name="SAPBEXresDataEmph 9 2" xfId="3550" xr:uid="{C8C44776-6A7A-424A-AF45-DCCAF107127E}"/>
    <cellStyle name="SAPBEXresDataEmph_Mesquite Solar 277 MW v1" xfId="2242" xr:uid="{00000000-0005-0000-0000-0000BE080000}"/>
    <cellStyle name="SAPBEXresItem" xfId="193" xr:uid="{00000000-0005-0000-0000-0000BF080000}"/>
    <cellStyle name="SAPBEXresItem 10" xfId="2243" xr:uid="{00000000-0005-0000-0000-0000C0080000}"/>
    <cellStyle name="SAPBEXresItem 10 2" xfId="3551" xr:uid="{927063B7-678A-458B-9CF1-44F536847C4D}"/>
    <cellStyle name="SAPBEXresItem 11" xfId="2244" xr:uid="{00000000-0005-0000-0000-0000C1080000}"/>
    <cellStyle name="SAPBEXresItem 11 2" xfId="3552" xr:uid="{8CEDA879-F342-4247-92FC-9B28B84D5746}"/>
    <cellStyle name="SAPBEXresItem 12" xfId="2245" xr:uid="{00000000-0005-0000-0000-0000C2080000}"/>
    <cellStyle name="SAPBEXresItem 12 2" xfId="3553" xr:uid="{BB6C8E51-C619-4732-9780-69FB40897026}"/>
    <cellStyle name="SAPBEXresItem 13" xfId="2246" xr:uid="{00000000-0005-0000-0000-0000C3080000}"/>
    <cellStyle name="SAPBEXresItem 13 2" xfId="3554" xr:uid="{0B961417-1DB5-4804-8DA1-C642F1EA06A4}"/>
    <cellStyle name="SAPBEXresItem 14" xfId="2247" xr:uid="{00000000-0005-0000-0000-0000C4080000}"/>
    <cellStyle name="SAPBEXresItem 14 2" xfId="3555" xr:uid="{7CDC6F73-89CF-437C-A4A8-7EDD20ABCE94}"/>
    <cellStyle name="SAPBEXresItem 15" xfId="2248" xr:uid="{00000000-0005-0000-0000-0000C5080000}"/>
    <cellStyle name="SAPBEXresItem 15 2" xfId="3556" xr:uid="{576FCE1E-C9F7-4944-A31D-41420C3B509B}"/>
    <cellStyle name="SAPBEXresItem 16" xfId="2249" xr:uid="{00000000-0005-0000-0000-0000C6080000}"/>
    <cellStyle name="SAPBEXresItem 16 2" xfId="3557" xr:uid="{3B217BD4-DF00-43D1-8922-B73DB1907D2A}"/>
    <cellStyle name="SAPBEXresItem 17" xfId="2505" xr:uid="{22CEC294-B819-4DB8-B0F6-3049833725DB}"/>
    <cellStyle name="SAPBEXresItem 2" xfId="194" xr:uid="{00000000-0005-0000-0000-0000C7080000}"/>
    <cellStyle name="SAPBEXresItem 2 2" xfId="4211" xr:uid="{C0026A29-5338-4163-B570-26B6B4E640E4}"/>
    <cellStyle name="SAPBEXresItem 2 3" xfId="3723" xr:uid="{7D1F41A1-62A6-4F72-8716-1560F932BA8A}"/>
    <cellStyle name="SAPBEXresItem 2 4" xfId="2506" xr:uid="{3B42D7AA-8AB2-4CFB-883F-C3AD5B0D1797}"/>
    <cellStyle name="SAPBEXresItem 3" xfId="2250" xr:uid="{00000000-0005-0000-0000-0000C8080000}"/>
    <cellStyle name="SAPBEXresItem 3 2" xfId="4212" xr:uid="{CF09EE0A-5AF6-48AE-A89E-6C712E23B67D}"/>
    <cellStyle name="SAPBEXresItem 3 3" xfId="3724" xr:uid="{CCDD3757-30D4-4BB7-B046-C2CFAFCF4B10}"/>
    <cellStyle name="SAPBEXresItem 3 4" xfId="3558" xr:uid="{E072D9FE-FDDF-40E0-9AB9-2947F43507EF}"/>
    <cellStyle name="SAPBEXresItem 4" xfId="2251" xr:uid="{00000000-0005-0000-0000-0000C9080000}"/>
    <cellStyle name="SAPBEXresItem 4 2" xfId="4213" xr:uid="{C60E8A2D-9E13-4D1F-8527-6A55C0E45F38}"/>
    <cellStyle name="SAPBEXresItem 4 3" xfId="3559" xr:uid="{27FF27F7-C43E-432D-8954-75986C7794D1}"/>
    <cellStyle name="SAPBEXresItem 5" xfId="2252" xr:uid="{00000000-0005-0000-0000-0000CA080000}"/>
    <cellStyle name="SAPBEXresItem 5 2" xfId="3560" xr:uid="{54DE9EB6-F64D-42FD-BD1B-E5714877EF1A}"/>
    <cellStyle name="SAPBEXresItem 6" xfId="2253" xr:uid="{00000000-0005-0000-0000-0000CB080000}"/>
    <cellStyle name="SAPBEXresItem 6 2" xfId="3561" xr:uid="{AD0F2DC7-DD98-4608-A50B-135C1FCE8815}"/>
    <cellStyle name="SAPBEXresItem 7" xfId="2254" xr:uid="{00000000-0005-0000-0000-0000CC080000}"/>
    <cellStyle name="SAPBEXresItem 7 2" xfId="3562" xr:uid="{DF2E0E1B-15CB-4BA3-92FA-9DE4DE57326A}"/>
    <cellStyle name="SAPBEXresItem 8" xfId="2255" xr:uid="{00000000-0005-0000-0000-0000CD080000}"/>
    <cellStyle name="SAPBEXresItem 8 2" xfId="3563" xr:uid="{E1CD1B35-7F47-41CF-A862-6448C09124BA}"/>
    <cellStyle name="SAPBEXresItem 9" xfId="2256" xr:uid="{00000000-0005-0000-0000-0000CE080000}"/>
    <cellStyle name="SAPBEXresItem 9 2" xfId="3564" xr:uid="{7B5AB31A-E3C8-46D4-B2FA-5DD8CA96BB71}"/>
    <cellStyle name="SAPBEXresItem_Mesquite Solar 277 MW v1" xfId="2257" xr:uid="{00000000-0005-0000-0000-0000CF080000}"/>
    <cellStyle name="SAPBEXresItemX" xfId="195" xr:uid="{00000000-0005-0000-0000-0000D0080000}"/>
    <cellStyle name="SAPBEXresItemX 10" xfId="2258" xr:uid="{00000000-0005-0000-0000-0000D1080000}"/>
    <cellStyle name="SAPBEXresItemX 10 2" xfId="3565" xr:uid="{3339C5BD-A5BE-4A09-8730-9B2D967E5B82}"/>
    <cellStyle name="SAPBEXresItemX 11" xfId="2259" xr:uid="{00000000-0005-0000-0000-0000D2080000}"/>
    <cellStyle name="SAPBEXresItemX 11 2" xfId="3566" xr:uid="{D3D2FDB8-83AF-4010-9874-420576CEFE79}"/>
    <cellStyle name="SAPBEXresItemX 12" xfId="2260" xr:uid="{00000000-0005-0000-0000-0000D3080000}"/>
    <cellStyle name="SAPBEXresItemX 12 2" xfId="3567" xr:uid="{51E7A185-3C3F-4DBA-A7F4-30F1F7A21E16}"/>
    <cellStyle name="SAPBEXresItemX 13" xfId="2261" xr:uid="{00000000-0005-0000-0000-0000D4080000}"/>
    <cellStyle name="SAPBEXresItemX 13 2" xfId="3568" xr:uid="{F8E895DF-B31F-4936-B998-AA3C79EE9806}"/>
    <cellStyle name="SAPBEXresItemX 14" xfId="2262" xr:uid="{00000000-0005-0000-0000-0000D5080000}"/>
    <cellStyle name="SAPBEXresItemX 14 2" xfId="3569" xr:uid="{BC618C88-22C0-452D-A703-B9CD9431B24E}"/>
    <cellStyle name="SAPBEXresItemX 15" xfId="2263" xr:uid="{00000000-0005-0000-0000-0000D6080000}"/>
    <cellStyle name="SAPBEXresItemX 15 2" xfId="3570" xr:uid="{73499970-A6DD-4B08-A702-51669FDC8DED}"/>
    <cellStyle name="SAPBEXresItemX 16" xfId="2507" xr:uid="{F3076566-F074-4FC0-A09D-13DD571637FB}"/>
    <cellStyle name="SAPBEXresItemX 2" xfId="196" xr:uid="{00000000-0005-0000-0000-0000D7080000}"/>
    <cellStyle name="SAPBEXresItemX 2 2" xfId="4214" xr:uid="{2D604C51-B3E9-4889-A278-DC11A3403737}"/>
    <cellStyle name="SAPBEXresItemX 2 3" xfId="3725" xr:uid="{9B47C73A-30A5-409F-84AC-1B0240D5C16D}"/>
    <cellStyle name="SAPBEXresItemX 2 4" xfId="2508" xr:uid="{E708F789-A510-4DAF-8D00-8B1E45566A59}"/>
    <cellStyle name="SAPBEXresItemX 3" xfId="2264" xr:uid="{00000000-0005-0000-0000-0000D8080000}"/>
    <cellStyle name="SAPBEXresItemX 3 2" xfId="4215" xr:uid="{3F4AAB33-985F-4BEB-A32F-912876B83A03}"/>
    <cellStyle name="SAPBEXresItemX 3 3" xfId="3726" xr:uid="{3FD7CEC0-A66B-4D7B-A4FF-7418B4B5BF5B}"/>
    <cellStyle name="SAPBEXresItemX 3 4" xfId="3571" xr:uid="{7CEAD952-32ED-420A-9AAE-7DCEDCD3FC13}"/>
    <cellStyle name="SAPBEXresItemX 4" xfId="2265" xr:uid="{00000000-0005-0000-0000-0000D9080000}"/>
    <cellStyle name="SAPBEXresItemX 4 2" xfId="4216" xr:uid="{E20F8956-B24E-49AA-9AEF-E2D94B40D506}"/>
    <cellStyle name="SAPBEXresItemX 4 3" xfId="3572" xr:uid="{E9404874-5051-42AC-A29C-E992FDF377AE}"/>
    <cellStyle name="SAPBEXresItemX 5" xfId="2266" xr:uid="{00000000-0005-0000-0000-0000DA080000}"/>
    <cellStyle name="SAPBEXresItemX 5 2" xfId="3573" xr:uid="{F940335B-F363-4AFD-860D-C2A2B4F31D05}"/>
    <cellStyle name="SAPBEXresItemX 6" xfId="2267" xr:uid="{00000000-0005-0000-0000-0000DB080000}"/>
    <cellStyle name="SAPBEXresItemX 6 2" xfId="3574" xr:uid="{C39CF0B7-C80F-46DB-843B-EAB1751AD893}"/>
    <cellStyle name="SAPBEXresItemX 7" xfId="2268" xr:uid="{00000000-0005-0000-0000-0000DC080000}"/>
    <cellStyle name="SAPBEXresItemX 7 2" xfId="3575" xr:uid="{DF937FFC-13AE-4F56-9F3D-DBCE4BE66803}"/>
    <cellStyle name="SAPBEXresItemX 8" xfId="2269" xr:uid="{00000000-0005-0000-0000-0000DD080000}"/>
    <cellStyle name="SAPBEXresItemX 8 2" xfId="3576" xr:uid="{5B22371A-B0C6-43D2-89AD-ED91A568E3A7}"/>
    <cellStyle name="SAPBEXresItemX 9" xfId="2270" xr:uid="{00000000-0005-0000-0000-0000DE080000}"/>
    <cellStyle name="SAPBEXresItemX 9 2" xfId="3577" xr:uid="{BDDF1A49-9B69-4659-8371-ADCDC15FEC0B}"/>
    <cellStyle name="SAPBEXresItemX_Mesquite Solar 277 MW v1" xfId="2271" xr:uid="{00000000-0005-0000-0000-0000DF080000}"/>
    <cellStyle name="SAPBEXstdData" xfId="197" xr:uid="{00000000-0005-0000-0000-0000E0080000}"/>
    <cellStyle name="SAPBEXstdData 10" xfId="2272" xr:uid="{00000000-0005-0000-0000-0000E1080000}"/>
    <cellStyle name="SAPBEXstdData 10 2" xfId="3578" xr:uid="{32A575BE-0A78-4337-AA55-F036A0D20FC0}"/>
    <cellStyle name="SAPBEXstdData 11" xfId="2273" xr:uid="{00000000-0005-0000-0000-0000E2080000}"/>
    <cellStyle name="SAPBEXstdData 11 2" xfId="3579" xr:uid="{DFF728BF-BBE7-4434-A5D9-86B8D785D391}"/>
    <cellStyle name="SAPBEXstdData 12" xfId="2274" xr:uid="{00000000-0005-0000-0000-0000E3080000}"/>
    <cellStyle name="SAPBEXstdData 12 2" xfId="3580" xr:uid="{365CA7AE-456F-49D8-B894-3B734404FD2A}"/>
    <cellStyle name="SAPBEXstdData 13" xfId="2275" xr:uid="{00000000-0005-0000-0000-0000E4080000}"/>
    <cellStyle name="SAPBEXstdData 13 2" xfId="3581" xr:uid="{24B9EC24-1744-46BA-8F29-68F573913150}"/>
    <cellStyle name="SAPBEXstdData 14" xfId="2276" xr:uid="{00000000-0005-0000-0000-0000E5080000}"/>
    <cellStyle name="SAPBEXstdData 14 2" xfId="3582" xr:uid="{68DEDAA4-C21B-45CF-A97C-F3CFD20CB116}"/>
    <cellStyle name="SAPBEXstdData 15" xfId="2277" xr:uid="{00000000-0005-0000-0000-0000E6080000}"/>
    <cellStyle name="SAPBEXstdData 15 2" xfId="3583" xr:uid="{BE61CEA7-0E1A-49F0-A159-7DB9436BCC45}"/>
    <cellStyle name="SAPBEXstdData 16" xfId="2278" xr:uid="{00000000-0005-0000-0000-0000E7080000}"/>
    <cellStyle name="SAPBEXstdData 16 2" xfId="3584" xr:uid="{CA4CC10B-9C48-4B44-94AE-FC57A2643BE1}"/>
    <cellStyle name="SAPBEXstdData 17" xfId="3648" xr:uid="{170229A8-407B-4FA5-B0F5-51392E15A1E1}"/>
    <cellStyle name="SAPBEXstdData 18" xfId="2509" xr:uid="{D0A2EBE6-523D-4D45-A42D-5C9BE0088D5F}"/>
    <cellStyle name="SAPBEXstdData 2" xfId="198" xr:uid="{00000000-0005-0000-0000-0000E8080000}"/>
    <cellStyle name="SAPBEXstdData 2 2" xfId="3727" xr:uid="{4BF1C738-ED5F-41D8-84B1-D3C671443B76}"/>
    <cellStyle name="SAPBEXstdData 2 3" xfId="2530" xr:uid="{9C6F043B-F575-4F92-AA76-AE306BFE5371}"/>
    <cellStyle name="SAPBEXstdData 3" xfId="2279" xr:uid="{00000000-0005-0000-0000-0000E9080000}"/>
    <cellStyle name="SAPBEXstdData 3 2" xfId="4218" xr:uid="{03419EE7-978E-4405-A461-5EB78973D551}"/>
    <cellStyle name="SAPBEXstdData 3 3" xfId="4217" xr:uid="{5DD3A9DC-3AE1-47D7-9699-C3535FBAFE3F}"/>
    <cellStyle name="SAPBEXstdData 3 4" xfId="3585" xr:uid="{9FF24963-C8F3-4896-9FF5-8262C547EAA8}"/>
    <cellStyle name="SAPBEXstdData 4" xfId="2280" xr:uid="{00000000-0005-0000-0000-0000EA080000}"/>
    <cellStyle name="SAPBEXstdData 4 2" xfId="4220" xr:uid="{486C8A1C-0EE5-4243-A7E4-F1E3452083CF}"/>
    <cellStyle name="SAPBEXstdData 4 3" xfId="4219" xr:uid="{25E3E0B5-6DF8-4042-8C55-449EE7A4C56E}"/>
    <cellStyle name="SAPBEXstdData 4 4" xfId="3586" xr:uid="{126CB8EB-3A2B-4368-BF92-B2994C894849}"/>
    <cellStyle name="SAPBEXstdData 5" xfId="2281" xr:uid="{00000000-0005-0000-0000-0000EB080000}"/>
    <cellStyle name="SAPBEXstdData 5 2" xfId="4221" xr:uid="{A67D2197-A9DB-4B98-8711-18B21842B355}"/>
    <cellStyle name="SAPBEXstdData 5 2 2" xfId="4333" xr:uid="{DD551997-A0C0-441A-A260-32A9D7E9FA40}"/>
    <cellStyle name="SAPBEXstdData 5 3" xfId="3587" xr:uid="{E4D78555-7344-45BB-858C-C167F879082F}"/>
    <cellStyle name="SAPBEXstdData 6" xfId="2282" xr:uid="{00000000-0005-0000-0000-0000EC080000}"/>
    <cellStyle name="SAPBEXstdData 6 2" xfId="4222" xr:uid="{1CBAB6F5-4BBE-492A-BBA1-A111239EEB77}"/>
    <cellStyle name="SAPBEXstdData 6 3" xfId="3588" xr:uid="{7DC3507A-C2E2-4624-9538-8F86E779E7B2}"/>
    <cellStyle name="SAPBEXstdData 7" xfId="2283" xr:uid="{00000000-0005-0000-0000-0000ED080000}"/>
    <cellStyle name="SAPBEXstdData 7 2" xfId="4223" xr:uid="{75E7DF08-1B50-49E8-A225-F392F1807125}"/>
    <cellStyle name="SAPBEXstdData 7 2 2" xfId="4334" xr:uid="{A35D878C-6CDE-428C-A382-EC3483CFBE44}"/>
    <cellStyle name="SAPBEXstdData 7 3" xfId="3589" xr:uid="{A2FCB34C-CB4D-4DF1-814A-D6A1064C6B2D}"/>
    <cellStyle name="SAPBEXstdData 8" xfId="2284" xr:uid="{00000000-0005-0000-0000-0000EE080000}"/>
    <cellStyle name="SAPBEXstdData 8 2" xfId="4224" xr:uid="{ACD46A18-9EB6-41A5-BD43-577B6F8D1347}"/>
    <cellStyle name="SAPBEXstdData 8 2 2" xfId="4335" xr:uid="{F1326B8E-C04B-4547-BA86-E9BE3E460586}"/>
    <cellStyle name="SAPBEXstdData 8 3" xfId="3590" xr:uid="{AF65E824-0B0C-46E8-911A-222ECD2C7476}"/>
    <cellStyle name="SAPBEXstdData 9" xfId="2285" xr:uid="{00000000-0005-0000-0000-0000EF080000}"/>
    <cellStyle name="SAPBEXstdData 9 2" xfId="4225" xr:uid="{A5EE55F4-045A-41FA-BA49-1E8957ACEC52}"/>
    <cellStyle name="SAPBEXstdData 9 2 2" xfId="4336" xr:uid="{1EFDFF86-4197-45EF-A3CA-2D8738AC4BBF}"/>
    <cellStyle name="SAPBEXstdData 9 3" xfId="3591" xr:uid="{84966CA3-8097-4BD3-A445-FF1FF410E552}"/>
    <cellStyle name="SAPBEXstdData_(chuck) OpEx On-going GRC Forecast Sum 4-20-10" xfId="2286" xr:uid="{00000000-0005-0000-0000-0000F0080000}"/>
    <cellStyle name="SAPBEXstdDataEmph" xfId="199" xr:uid="{00000000-0005-0000-0000-0000F1080000}"/>
    <cellStyle name="SAPBEXstdDataEmph 10" xfId="2287" xr:uid="{00000000-0005-0000-0000-0000F2080000}"/>
    <cellStyle name="SAPBEXstdDataEmph 10 2" xfId="3592" xr:uid="{5E9A7F33-0C8A-47DC-A161-79490EB28992}"/>
    <cellStyle name="SAPBEXstdDataEmph 11" xfId="2288" xr:uid="{00000000-0005-0000-0000-0000F3080000}"/>
    <cellStyle name="SAPBEXstdDataEmph 11 2" xfId="3593" xr:uid="{5C3FF27A-CA59-4519-9BA7-2684E05CD189}"/>
    <cellStyle name="SAPBEXstdDataEmph 12" xfId="2289" xr:uid="{00000000-0005-0000-0000-0000F4080000}"/>
    <cellStyle name="SAPBEXstdDataEmph 12 2" xfId="3594" xr:uid="{2FEA4705-85EC-4E66-9122-774951D2607F}"/>
    <cellStyle name="SAPBEXstdDataEmph 13" xfId="2290" xr:uid="{00000000-0005-0000-0000-0000F5080000}"/>
    <cellStyle name="SAPBEXstdDataEmph 13 2" xfId="3595" xr:uid="{6C19E68D-D1BD-4684-BD73-7FA7D46E2B13}"/>
    <cellStyle name="SAPBEXstdDataEmph 14" xfId="2291" xr:uid="{00000000-0005-0000-0000-0000F6080000}"/>
    <cellStyle name="SAPBEXstdDataEmph 14 2" xfId="3596" xr:uid="{E65F8A16-56BA-40D7-A3AE-B6577A8C856D}"/>
    <cellStyle name="SAPBEXstdDataEmph 15" xfId="2292" xr:uid="{00000000-0005-0000-0000-0000F7080000}"/>
    <cellStyle name="SAPBEXstdDataEmph 15 2" xfId="3597" xr:uid="{FEB8F4F4-1308-4E30-8E76-E150725F0ABE}"/>
    <cellStyle name="SAPBEXstdDataEmph 16" xfId="2293" xr:uid="{00000000-0005-0000-0000-0000F8080000}"/>
    <cellStyle name="SAPBEXstdDataEmph 16 2" xfId="3598" xr:uid="{4BE42A21-5180-4D15-9B2E-FC5BAF08B500}"/>
    <cellStyle name="SAPBEXstdDataEmph 17" xfId="2510" xr:uid="{CE3211E0-3FD5-499D-A7B5-8CA594E207E5}"/>
    <cellStyle name="SAPBEXstdDataEmph 2" xfId="200" xr:uid="{00000000-0005-0000-0000-0000F9080000}"/>
    <cellStyle name="SAPBEXstdDataEmph 2 2" xfId="3728" xr:uid="{66B4B482-67B5-49A1-8260-CAFA05DC5E84}"/>
    <cellStyle name="SAPBEXstdDataEmph 2 3" xfId="2529" xr:uid="{A3A653D4-70F0-4A02-A451-07D4B1B5CB9D}"/>
    <cellStyle name="SAPBEXstdDataEmph 3" xfId="2294" xr:uid="{00000000-0005-0000-0000-0000FA080000}"/>
    <cellStyle name="SAPBEXstdDataEmph 3 2" xfId="3729" xr:uid="{19D0B9CD-6077-44C6-853E-220BF7A367B0}"/>
    <cellStyle name="SAPBEXstdDataEmph 3 2 2" xfId="4260" xr:uid="{126D0BE9-C08E-4DB6-A071-AB41628B5E85}"/>
    <cellStyle name="SAPBEXstdDataEmph 3 3" xfId="3599" xr:uid="{2C38B31A-5E90-477D-A34D-3E0E087842D7}"/>
    <cellStyle name="SAPBEXstdDataEmph 4" xfId="2295" xr:uid="{00000000-0005-0000-0000-0000FB080000}"/>
    <cellStyle name="SAPBEXstdDataEmph 4 2" xfId="3600" xr:uid="{7E6B3F47-0C64-4780-8781-121740589968}"/>
    <cellStyle name="SAPBEXstdDataEmph 5" xfId="2296" xr:uid="{00000000-0005-0000-0000-0000FC080000}"/>
    <cellStyle name="SAPBEXstdDataEmph 5 2" xfId="3601" xr:uid="{2B758286-091B-4905-A9BF-18DFEBE3B618}"/>
    <cellStyle name="SAPBEXstdDataEmph 6" xfId="2297" xr:uid="{00000000-0005-0000-0000-0000FD080000}"/>
    <cellStyle name="SAPBEXstdDataEmph 6 2" xfId="3602" xr:uid="{4C4D500D-78CE-47A3-A079-01ECC6F2DFFB}"/>
    <cellStyle name="SAPBEXstdDataEmph 7" xfId="2298" xr:uid="{00000000-0005-0000-0000-0000FE080000}"/>
    <cellStyle name="SAPBEXstdDataEmph 7 2" xfId="3603" xr:uid="{50D2B9EA-84DF-416F-8B03-3BFF2A6E16CE}"/>
    <cellStyle name="SAPBEXstdDataEmph 8" xfId="2299" xr:uid="{00000000-0005-0000-0000-0000FF080000}"/>
    <cellStyle name="SAPBEXstdDataEmph 8 2" xfId="3604" xr:uid="{992F5F8D-9798-4445-B426-DD115D47FCD5}"/>
    <cellStyle name="SAPBEXstdDataEmph 9" xfId="2300" xr:uid="{00000000-0005-0000-0000-000000090000}"/>
    <cellStyle name="SAPBEXstdDataEmph 9 2" xfId="3605" xr:uid="{3C0C5029-08DB-41E4-A939-5F39FE8AB3F5}"/>
    <cellStyle name="SAPBEXstdDataEmph_Mesquite Solar 277 MW v1" xfId="2301" xr:uid="{00000000-0005-0000-0000-000001090000}"/>
    <cellStyle name="SAPBEXstdItem" xfId="201" xr:uid="{00000000-0005-0000-0000-000002090000}"/>
    <cellStyle name="SAPBEXstdItem 10" xfId="2302" xr:uid="{00000000-0005-0000-0000-000003090000}"/>
    <cellStyle name="SAPBEXstdItem 10 2" xfId="3606" xr:uid="{285F3258-430F-4374-B5A2-545943A169F8}"/>
    <cellStyle name="SAPBEXstdItem 11" xfId="2303" xr:uid="{00000000-0005-0000-0000-000004090000}"/>
    <cellStyle name="SAPBEXstdItem 11 2" xfId="3607" xr:uid="{45D3E316-490E-4141-B426-2FD0C73AA266}"/>
    <cellStyle name="SAPBEXstdItem 12" xfId="2304" xr:uid="{00000000-0005-0000-0000-000005090000}"/>
    <cellStyle name="SAPBEXstdItem 12 2" xfId="3608" xr:uid="{735E9598-2AEE-4E90-84D1-F240A7E317E9}"/>
    <cellStyle name="SAPBEXstdItem 13" xfId="2305" xr:uid="{00000000-0005-0000-0000-000006090000}"/>
    <cellStyle name="SAPBEXstdItem 13 2" xfId="3609" xr:uid="{6612D58E-D9CB-48A2-825A-AFF3F2D576B7}"/>
    <cellStyle name="SAPBEXstdItem 14" xfId="2306" xr:uid="{00000000-0005-0000-0000-000007090000}"/>
    <cellStyle name="SAPBEXstdItem 14 2" xfId="3610" xr:uid="{18CF51F5-F648-43C5-8611-0B1075913B5E}"/>
    <cellStyle name="SAPBEXstdItem 15" xfId="2307" xr:uid="{00000000-0005-0000-0000-000008090000}"/>
    <cellStyle name="SAPBEXstdItem 15 2" xfId="3611" xr:uid="{A39B66EA-A0B2-4841-9527-505728904BB7}"/>
    <cellStyle name="SAPBEXstdItem 16" xfId="3649" xr:uid="{10CDD512-47B3-45FB-854D-A5B5C7A01B77}"/>
    <cellStyle name="SAPBEXstdItem 17" xfId="2511" xr:uid="{F8B1FAFE-2B21-4CEB-B0FB-BD731791D000}"/>
    <cellStyle name="SAPBEXstdItem 2" xfId="202" xr:uid="{00000000-0005-0000-0000-000009090000}"/>
    <cellStyle name="SAPBEXstdItem 2 2" xfId="203" xr:uid="{00000000-0005-0000-0000-00000A090000}"/>
    <cellStyle name="SAPBEXstdItem 2 2 2" xfId="3732" xr:uid="{ABE392CC-2BA2-41BA-87A8-3E7F10399E1D}"/>
    <cellStyle name="SAPBEXstdItem 2 2 3" xfId="3731" xr:uid="{349FAA5B-E32D-4D16-8399-EA53E9E4B42D}"/>
    <cellStyle name="SAPBEXstdItem 2 2 4" xfId="2513" xr:uid="{DA110C04-1AA6-46C6-952B-A19AA66E4356}"/>
    <cellStyle name="SAPBEXstdItem 2 3" xfId="3730" xr:uid="{7C55A083-E5F5-489A-AD8C-4050FA009833}"/>
    <cellStyle name="SAPBEXstdItem 2 3 2" xfId="4261" xr:uid="{06BAECD9-D4DF-484A-A354-BAF917E6A9C6}"/>
    <cellStyle name="SAPBEXstdItem 2 4" xfId="2512" xr:uid="{7EA52F75-101C-4FDB-9EE9-648ACFB80DD3}"/>
    <cellStyle name="SAPBEXstdItem 3" xfId="204" xr:uid="{00000000-0005-0000-0000-00000B090000}"/>
    <cellStyle name="SAPBEXstdItem 3 2" xfId="4227" xr:uid="{638E288C-4EEB-402C-BC70-79114850E1F8}"/>
    <cellStyle name="SAPBEXstdItem 3 3" xfId="4226" xr:uid="{ACBB8F2A-61DD-49FE-81C8-EB12A04EAB36}"/>
    <cellStyle name="SAPBEXstdItem 3 4" xfId="2528" xr:uid="{B1747F74-7DE7-421F-80F5-3DD3DAB9A1DA}"/>
    <cellStyle name="SAPBEXstdItem 4" xfId="205" xr:uid="{00000000-0005-0000-0000-00000C090000}"/>
    <cellStyle name="SAPBEXstdItem 4 2" xfId="4229" xr:uid="{604A4846-A62E-4A03-B2ED-67D2361CFA8B}"/>
    <cellStyle name="SAPBEXstdItem 4 3" xfId="4228" xr:uid="{C7C77A1A-2B14-4F02-ADDD-6C246FBF603B}"/>
    <cellStyle name="SAPBEXstdItem 4 4" xfId="2514" xr:uid="{37562781-905B-4736-B696-CF8594AAB789}"/>
    <cellStyle name="SAPBEXstdItem 5" xfId="206" xr:uid="{00000000-0005-0000-0000-00000D090000}"/>
    <cellStyle name="SAPBEXstdItem 5 2" xfId="4230" xr:uid="{0B169D3A-FE1B-45E5-B923-DDE1287E93FD}"/>
    <cellStyle name="SAPBEXstdItem 5 2 2" xfId="4337" xr:uid="{B3ABC3F4-D259-43FC-AB1D-0780C8138098}"/>
    <cellStyle name="SAPBEXstdItem 5 3" xfId="2515" xr:uid="{EF12866B-7B33-420D-875D-8479E977E40F}"/>
    <cellStyle name="SAPBEXstdItem 6" xfId="2308" xr:uid="{00000000-0005-0000-0000-00000E090000}"/>
    <cellStyle name="SAPBEXstdItem 6 2" xfId="4232" xr:uid="{F32869B0-377F-4644-AE5F-8D1248858FC7}"/>
    <cellStyle name="SAPBEXstdItem 6 3" xfId="4231" xr:uid="{FFC4B52D-0411-4C4D-AD26-8780EEBBE693}"/>
    <cellStyle name="SAPBEXstdItem 6 4" xfId="3612" xr:uid="{1BC3A78C-670E-4AE9-80A6-97F71617C77D}"/>
    <cellStyle name="SAPBEXstdItem 7" xfId="2309" xr:uid="{00000000-0005-0000-0000-00000F090000}"/>
    <cellStyle name="SAPBEXstdItem 7 2" xfId="4233" xr:uid="{AED786FB-8117-45DE-90AA-12C3EBFDDD9E}"/>
    <cellStyle name="SAPBEXstdItem 7 2 2" xfId="4338" xr:uid="{39E8276A-F77F-4FC1-884C-702641501C86}"/>
    <cellStyle name="SAPBEXstdItem 7 3" xfId="3613" xr:uid="{096FD9F3-C55D-4177-9F92-6EC316441B4F}"/>
    <cellStyle name="SAPBEXstdItem 8" xfId="2310" xr:uid="{00000000-0005-0000-0000-000010090000}"/>
    <cellStyle name="SAPBEXstdItem 8 2" xfId="4234" xr:uid="{6470004A-C2BB-461C-BB6C-EFA6746488A7}"/>
    <cellStyle name="SAPBEXstdItem 8 2 2" xfId="4339" xr:uid="{EB74878D-06A1-4A61-BDA3-004FC2BB2C0F}"/>
    <cellStyle name="SAPBEXstdItem 8 3" xfId="3614" xr:uid="{A11F9E3F-E190-49F7-86AB-1D5BD13BC69F}"/>
    <cellStyle name="SAPBEXstdItem 9" xfId="2311" xr:uid="{00000000-0005-0000-0000-000011090000}"/>
    <cellStyle name="SAPBEXstdItem 9 2" xfId="4235" xr:uid="{1E35E258-3002-4D1C-AD4C-F42AA3174375}"/>
    <cellStyle name="SAPBEXstdItem 9 2 2" xfId="4340" xr:uid="{F865A66E-BA93-4290-97D0-EFC6B73B13D2}"/>
    <cellStyle name="SAPBEXstdItem 9 3" xfId="3615" xr:uid="{CF3D6F23-F443-4F9C-94E8-86171333F09C}"/>
    <cellStyle name="SAPBEXstdItem_(chuck) OpEx On-going GRC Forecast Sum 4-20-10" xfId="2312" xr:uid="{00000000-0005-0000-0000-000012090000}"/>
    <cellStyle name="SAPBEXstdItemX" xfId="207" xr:uid="{00000000-0005-0000-0000-000013090000}"/>
    <cellStyle name="SAPBEXstdItemX 10" xfId="2313" xr:uid="{00000000-0005-0000-0000-000014090000}"/>
    <cellStyle name="SAPBEXstdItemX 10 2" xfId="3616" xr:uid="{AAE2ED17-946C-4D92-B313-4A12EFFB300F}"/>
    <cellStyle name="SAPBEXstdItemX 11" xfId="2314" xr:uid="{00000000-0005-0000-0000-000015090000}"/>
    <cellStyle name="SAPBEXstdItemX 11 2" xfId="3617" xr:uid="{3FF9C3BB-6566-42A8-A6CD-9F94C82F0CC5}"/>
    <cellStyle name="SAPBEXstdItemX 12" xfId="2315" xr:uid="{00000000-0005-0000-0000-000016090000}"/>
    <cellStyle name="SAPBEXstdItemX 12 2" xfId="3618" xr:uid="{337E63A3-1AFD-4FBE-ABDF-89255362400D}"/>
    <cellStyle name="SAPBEXstdItemX 13" xfId="2316" xr:uid="{00000000-0005-0000-0000-000017090000}"/>
    <cellStyle name="SAPBEXstdItemX 13 2" xfId="3619" xr:uid="{0B142F7D-DA42-4AA9-A9DC-2A5B1A891431}"/>
    <cellStyle name="SAPBEXstdItemX 14" xfId="2317" xr:uid="{00000000-0005-0000-0000-000018090000}"/>
    <cellStyle name="SAPBEXstdItemX 14 2" xfId="3620" xr:uid="{A3292E2F-1CAE-4B62-AFDA-E7439F292E35}"/>
    <cellStyle name="SAPBEXstdItemX 15" xfId="2318" xr:uid="{00000000-0005-0000-0000-000019090000}"/>
    <cellStyle name="SAPBEXstdItemX 15 2" xfId="3621" xr:uid="{A2698D9C-2477-4DFB-8DA8-7B7BF4565DDF}"/>
    <cellStyle name="SAPBEXstdItemX 16" xfId="2516" xr:uid="{E767E072-625B-4AF1-9084-00D1F1D77BF9}"/>
    <cellStyle name="SAPBEXstdItemX 2" xfId="208" xr:uid="{00000000-0005-0000-0000-00001A090000}"/>
    <cellStyle name="SAPBEXstdItemX 2 2" xfId="209" xr:uid="{00000000-0005-0000-0000-00001B090000}"/>
    <cellStyle name="SAPBEXstdItemX 2 2 2" xfId="2518" xr:uid="{FC6FBCF4-C0CE-4E53-AEE6-7C5A8E7DB6AD}"/>
    <cellStyle name="SAPBEXstdItemX 2 3" xfId="2517" xr:uid="{F1DE8167-7598-4B68-AB04-6021C760B3AC}"/>
    <cellStyle name="SAPBEXstdItemX 3" xfId="210" xr:uid="{00000000-0005-0000-0000-00001C090000}"/>
    <cellStyle name="SAPBEXstdItemX 3 2" xfId="4236" xr:uid="{2D47DBD3-E2EC-40B0-BF38-7C5C6AB62B47}"/>
    <cellStyle name="SAPBEXstdItemX 3 3" xfId="2519" xr:uid="{D7D9165A-DE7B-4C6D-9E98-F1DDADDC49F3}"/>
    <cellStyle name="SAPBEXstdItemX 4" xfId="211" xr:uid="{00000000-0005-0000-0000-00001D090000}"/>
    <cellStyle name="SAPBEXstdItemX 4 2" xfId="4237" xr:uid="{36B85ED6-A5EA-4648-908C-4378266CEED2}"/>
    <cellStyle name="SAPBEXstdItemX 4 3" xfId="2520" xr:uid="{92FECDFB-D2FE-44F1-B6ED-058BC24CDC22}"/>
    <cellStyle name="SAPBEXstdItemX 5" xfId="212" xr:uid="{00000000-0005-0000-0000-00001E090000}"/>
    <cellStyle name="SAPBEXstdItemX 5 2" xfId="2521" xr:uid="{6D67107B-64C1-4A22-A697-8344D4922801}"/>
    <cellStyle name="SAPBEXstdItemX 6" xfId="2319" xr:uid="{00000000-0005-0000-0000-00001F090000}"/>
    <cellStyle name="SAPBEXstdItemX 6 2" xfId="3622" xr:uid="{6890CE4B-5C2E-44CC-A72B-8837E0945C40}"/>
    <cellStyle name="SAPBEXstdItemX 7" xfId="2320" xr:uid="{00000000-0005-0000-0000-000020090000}"/>
    <cellStyle name="SAPBEXstdItemX 7 2" xfId="3623" xr:uid="{6C111B80-AB4F-48AC-92F5-98EFEE66AFB0}"/>
    <cellStyle name="SAPBEXstdItemX 8" xfId="2321" xr:uid="{00000000-0005-0000-0000-000021090000}"/>
    <cellStyle name="SAPBEXstdItemX 8 2" xfId="3624" xr:uid="{C6BFEC6F-0655-4236-9EAC-3EE04C45358F}"/>
    <cellStyle name="SAPBEXstdItemX 9" xfId="2322" xr:uid="{00000000-0005-0000-0000-000022090000}"/>
    <cellStyle name="SAPBEXstdItemX 9 2" xfId="3625" xr:uid="{111BB478-04F0-4C7E-BC1D-C9D98FEF6D19}"/>
    <cellStyle name="SAPBEXstdItemX_2009 Fleet segmentation" xfId="4238" xr:uid="{ECFF31EF-2E76-4791-AA56-2003220AE152}"/>
    <cellStyle name="SAPBEXsubData" xfId="2419" xr:uid="{00000000-0005-0000-0000-000024090000}"/>
    <cellStyle name="SAPBEXsubDataEmph" xfId="2420" xr:uid="{00000000-0005-0000-0000-000025090000}"/>
    <cellStyle name="SAPBEXsubItem" xfId="2421" xr:uid="{00000000-0005-0000-0000-000026090000}"/>
    <cellStyle name="SAPBEXtitle" xfId="213" xr:uid="{00000000-0005-0000-0000-000027090000}"/>
    <cellStyle name="SAPBEXtitle 2" xfId="214" xr:uid="{00000000-0005-0000-0000-000028090000}"/>
    <cellStyle name="SAPBEXtitle 2 2" xfId="215" xr:uid="{00000000-0005-0000-0000-000029090000}"/>
    <cellStyle name="SAPBEXtitle 3" xfId="216" xr:uid="{00000000-0005-0000-0000-00002A090000}"/>
    <cellStyle name="SAPBEXtitle 3 2" xfId="2522" xr:uid="{3D716176-BBF9-40D7-A717-7B700420EB30}"/>
    <cellStyle name="SAPBEXtitle 4" xfId="4239" xr:uid="{A0E38BFD-35E1-4B58-B88C-EA1507663DB9}"/>
    <cellStyle name="SAPBEXtitle 4 2" xfId="4240" xr:uid="{4FFDD48E-4665-46F8-83B7-D95ECFD54CF4}"/>
    <cellStyle name="SAPBEXtitle_2009 Fleet segmentation" xfId="4241" xr:uid="{3A837A10-1493-4750-994D-925DD32932C2}"/>
    <cellStyle name="SAPBEXunassignedItem" xfId="217" xr:uid="{00000000-0005-0000-0000-00002B090000}"/>
    <cellStyle name="SAPBEXunassignedItem 2" xfId="3733" xr:uid="{A3E41707-B47A-41BB-9731-D94F63C9CFA9}"/>
    <cellStyle name="SAPBEXunassignedItem 3" xfId="4242" xr:uid="{CCAF1224-F04B-46EE-BE78-AC738A1129A7}"/>
    <cellStyle name="SAPBEXunassignedItem 4" xfId="4243" xr:uid="{FC108EB1-08AA-49F8-ADB6-FF949DA5DDA3}"/>
    <cellStyle name="SAPBEXunassignedItem 5" xfId="4244" xr:uid="{941E88C2-1747-4DF3-B795-E99A8FC46CB3}"/>
    <cellStyle name="SAPBEXunassignedItem 6" xfId="2523" xr:uid="{80A9A9B4-417A-46D7-9E70-BCA461E33DA6}"/>
    <cellStyle name="SAPBEXundefined" xfId="218" xr:uid="{00000000-0005-0000-0000-00002C090000}"/>
    <cellStyle name="SAPBEXundefined 10" xfId="2323" xr:uid="{00000000-0005-0000-0000-00002D090000}"/>
    <cellStyle name="SAPBEXundefined 10 2" xfId="3626" xr:uid="{FCAE2BA7-8C00-4DDF-9C20-C30768EE2DA5}"/>
    <cellStyle name="SAPBEXundefined 11" xfId="2324" xr:uid="{00000000-0005-0000-0000-00002E090000}"/>
    <cellStyle name="SAPBEXundefined 11 2" xfId="3627" xr:uid="{A7D3CADC-8BBE-443F-A6EB-F2CD23E780B1}"/>
    <cellStyle name="SAPBEXundefined 12" xfId="2325" xr:uid="{00000000-0005-0000-0000-00002F090000}"/>
    <cellStyle name="SAPBEXundefined 12 2" xfId="3628" xr:uid="{49DC419C-301D-4F2D-A8E7-449C251A1412}"/>
    <cellStyle name="SAPBEXundefined 13" xfId="2326" xr:uid="{00000000-0005-0000-0000-000030090000}"/>
    <cellStyle name="SAPBEXundefined 13 2" xfId="3629" xr:uid="{243851A8-2E84-4A62-B291-F8D74E972F25}"/>
    <cellStyle name="SAPBEXundefined 14" xfId="2327" xr:uid="{00000000-0005-0000-0000-000031090000}"/>
    <cellStyle name="SAPBEXundefined 14 2" xfId="3630" xr:uid="{4543CFFA-EC48-4274-A48B-34C0074B14C8}"/>
    <cellStyle name="SAPBEXundefined 15" xfId="2328" xr:uid="{00000000-0005-0000-0000-000032090000}"/>
    <cellStyle name="SAPBEXundefined 15 2" xfId="3631" xr:uid="{261E0456-66C9-4B93-85AC-0AF0BAE6261F}"/>
    <cellStyle name="SAPBEXundefined 16" xfId="2329" xr:uid="{00000000-0005-0000-0000-000033090000}"/>
    <cellStyle name="SAPBEXundefined 16 2" xfId="3632" xr:uid="{E2CC3DB1-1D19-4874-8685-3F64074691E5}"/>
    <cellStyle name="SAPBEXundefined 17" xfId="2524" xr:uid="{4A1A6016-B72B-4F2C-BD99-1B5F540B8609}"/>
    <cellStyle name="SAPBEXundefined 2" xfId="219" xr:uid="{00000000-0005-0000-0000-000034090000}"/>
    <cellStyle name="SAPBEXundefined 2 2" xfId="3734" xr:uid="{3E8A1381-2A74-4EF6-AFAF-F37EBC119A52}"/>
    <cellStyle name="SAPBEXundefined 2 3" xfId="2527" xr:uid="{34FC1CE9-D241-4FBD-90BB-27278E3C9CAB}"/>
    <cellStyle name="SAPBEXundefined 3" xfId="2330" xr:uid="{00000000-0005-0000-0000-000035090000}"/>
    <cellStyle name="SAPBEXundefined 3 2" xfId="3735" xr:uid="{7CDBDE63-6F1A-46D2-82F8-58824987337E}"/>
    <cellStyle name="SAPBEXundefined 3 2 2" xfId="4262" xr:uid="{3130724B-4482-4C7D-A000-B66B348D8F5B}"/>
    <cellStyle name="SAPBEXundefined 3 3" xfId="3633" xr:uid="{C473D649-8C82-45FF-9D19-1F60E3BF46BD}"/>
    <cellStyle name="SAPBEXundefined 4" xfId="2331" xr:uid="{00000000-0005-0000-0000-000036090000}"/>
    <cellStyle name="SAPBEXundefined 4 2" xfId="3634" xr:uid="{A45495EE-58C1-4B33-B953-26188DC3DDFE}"/>
    <cellStyle name="SAPBEXundefined 5" xfId="2332" xr:uid="{00000000-0005-0000-0000-000037090000}"/>
    <cellStyle name="SAPBEXundefined 5 2" xfId="3635" xr:uid="{C2123E40-7BC5-42A2-8BB5-8F5462A9C905}"/>
    <cellStyle name="SAPBEXundefined 6" xfId="2333" xr:uid="{00000000-0005-0000-0000-000038090000}"/>
    <cellStyle name="SAPBEXundefined 6 2" xfId="3636" xr:uid="{BB11A4D7-27AF-4700-BB68-813AAFCB339C}"/>
    <cellStyle name="SAPBEXundefined 7" xfId="2334" xr:uid="{00000000-0005-0000-0000-000039090000}"/>
    <cellStyle name="SAPBEXundefined 7 2" xfId="3637" xr:uid="{855A7474-3ABA-491E-A393-ABA3C8EF7E4B}"/>
    <cellStyle name="SAPBEXundefined 8" xfId="2335" xr:uid="{00000000-0005-0000-0000-00003A090000}"/>
    <cellStyle name="SAPBEXundefined 8 2" xfId="3638" xr:uid="{63B4646F-7061-45CB-BE34-585DD1964258}"/>
    <cellStyle name="SAPBEXundefined 9" xfId="2336" xr:uid="{00000000-0005-0000-0000-00003B090000}"/>
    <cellStyle name="SAPBEXundefined 9 2" xfId="3639" xr:uid="{804C0AC9-E1F3-4B0B-8C6E-C53E293C829B}"/>
    <cellStyle name="SAPBEXundefined_Mesquite Solar 277 MW v1" xfId="2337" xr:uid="{00000000-0005-0000-0000-00003C090000}"/>
    <cellStyle name="Section" xfId="2338" xr:uid="{00000000-0005-0000-0000-00003D090000}"/>
    <cellStyle name="SEM-BPS-data" xfId="2339" xr:uid="{00000000-0005-0000-0000-00003E090000}"/>
    <cellStyle name="SEM-BPS-head" xfId="2340" xr:uid="{00000000-0005-0000-0000-00003F090000}"/>
    <cellStyle name="SEM-BPS-headdata" xfId="2341" xr:uid="{00000000-0005-0000-0000-000040090000}"/>
    <cellStyle name="SEM-BPS-headdata 2" xfId="4249" xr:uid="{FC39F18C-45FE-4B71-9A45-A27CA95C0613}"/>
    <cellStyle name="SEM-BPS-headkey" xfId="2342" xr:uid="{00000000-0005-0000-0000-000041090000}"/>
    <cellStyle name="SEM-BPS-input-on" xfId="2343" xr:uid="{00000000-0005-0000-0000-000042090000}"/>
    <cellStyle name="SEM-BPS-input-on 2" xfId="4250" xr:uid="{64EEE58E-2A72-4818-B04D-975F111DFD83}"/>
    <cellStyle name="SEM-BPS-key" xfId="2344" xr:uid="{00000000-0005-0000-0000-000043090000}"/>
    <cellStyle name="SEM-BPS-total" xfId="2345" xr:uid="{00000000-0005-0000-0000-000044090000}"/>
    <cellStyle name="SHADED TOTAL" xfId="2346" xr:uid="{00000000-0005-0000-0000-000045090000}"/>
    <cellStyle name="SHADED TOTAL 2" xfId="3640" xr:uid="{15649187-22E6-42F3-9C5E-BE7165370D65}"/>
    <cellStyle name="Sheet Title" xfId="220" xr:uid="{00000000-0005-0000-0000-000046090000}"/>
    <cellStyle name="Standard_Anpassen der Amortisation" xfId="2347" xr:uid="{00000000-0005-0000-0000-000047090000}"/>
    <cellStyle name="Stock Comma" xfId="2348" xr:uid="{00000000-0005-0000-0000-000048090000}"/>
    <cellStyle name="Stock Price" xfId="2349" xr:uid="{00000000-0005-0000-0000-000049090000}"/>
    <cellStyle name="Style 1" xfId="2350" xr:uid="{00000000-0005-0000-0000-00004A090000}"/>
    <cellStyle name="Style 1 2" xfId="2351" xr:uid="{00000000-0005-0000-0000-00004B090000}"/>
    <cellStyle name="Style 1 3" xfId="2352" xr:uid="{00000000-0005-0000-0000-00004C090000}"/>
    <cellStyle name="Style 1 4" xfId="2353" xr:uid="{00000000-0005-0000-0000-00004D090000}"/>
    <cellStyle name="Style 1 5" xfId="2354" xr:uid="{00000000-0005-0000-0000-00004E090000}"/>
    <cellStyle name="Style 1 6" xfId="2355" xr:uid="{00000000-0005-0000-0000-00004F090000}"/>
    <cellStyle name="Style 1_Mesquite Solar 277 MW v1" xfId="2356" xr:uid="{00000000-0005-0000-0000-000050090000}"/>
    <cellStyle name="STYLE1" xfId="2357" xr:uid="{00000000-0005-0000-0000-000051090000}"/>
    <cellStyle name="STYLE2" xfId="2358" xr:uid="{00000000-0005-0000-0000-000052090000}"/>
    <cellStyle name="STYLE3" xfId="2359" xr:uid="{00000000-0005-0000-0000-000053090000}"/>
    <cellStyle name="STYLE4" xfId="2360" xr:uid="{00000000-0005-0000-0000-000054090000}"/>
    <cellStyle name="STYLE5_BalanceSheet 07-2006 " xfId="2361" xr:uid="{00000000-0005-0000-0000-000055090000}"/>
    <cellStyle name="Table Head" xfId="2362" xr:uid="{00000000-0005-0000-0000-000056090000}"/>
    <cellStyle name="Table Head Aligned" xfId="2363" xr:uid="{00000000-0005-0000-0000-000057090000}"/>
    <cellStyle name="Table Head Blue" xfId="2364" xr:uid="{00000000-0005-0000-0000-000058090000}"/>
    <cellStyle name="Table Head Green" xfId="2365" xr:uid="{00000000-0005-0000-0000-000059090000}"/>
    <cellStyle name="Table reference" xfId="2366" xr:uid="{00000000-0005-0000-0000-00005A090000}"/>
    <cellStyle name="Table Title" xfId="2367" xr:uid="{00000000-0005-0000-0000-00005B090000}"/>
    <cellStyle name="Table Units" xfId="2368" xr:uid="{00000000-0005-0000-0000-00005C090000}"/>
    <cellStyle name="Tax Change" xfId="2369" xr:uid="{00000000-0005-0000-0000-00005D090000}"/>
    <cellStyle name="Test" xfId="2370" xr:uid="{00000000-0005-0000-0000-00005E090000}"/>
    <cellStyle name="Tickmark" xfId="2371" xr:uid="{00000000-0005-0000-0000-00005F090000}"/>
    <cellStyle name="Title 2" xfId="799" xr:uid="{00000000-0005-0000-0000-000060090000}"/>
    <cellStyle name="Top Edge" xfId="2372" xr:uid="{00000000-0005-0000-0000-000061090000}"/>
    <cellStyle name="Total 2" xfId="221" xr:uid="{00000000-0005-0000-0000-000062090000}"/>
    <cellStyle name="Total 2 2" xfId="2525" xr:uid="{735ED543-3866-44CB-B0AB-D434AD1FDDD9}"/>
    <cellStyle name="Total 3" xfId="2373" xr:uid="{00000000-0005-0000-0000-000063090000}"/>
    <cellStyle name="Total 3 2" xfId="4245" xr:uid="{B79B6865-ADD5-4EDE-86A6-91A61139F7C5}"/>
    <cellStyle name="Total 3 3" xfId="3641" xr:uid="{B2A532C0-5CE7-4A48-A945-6055AECCB061}"/>
    <cellStyle name="totals" xfId="2374" xr:uid="{00000000-0005-0000-0000-000064090000}"/>
    <cellStyle name="Tusental (0)_laroux" xfId="2375" xr:uid="{00000000-0005-0000-0000-000065090000}"/>
    <cellStyle name="Tusental_laroux" xfId="2376" xr:uid="{00000000-0005-0000-0000-000066090000}"/>
    <cellStyle name="ubordinated Debt" xfId="2377" xr:uid="{00000000-0005-0000-0000-000067090000}"/>
    <cellStyle name="uk" xfId="2378" xr:uid="{00000000-0005-0000-0000-000068090000}"/>
    <cellStyle name="Un" xfId="2379" xr:uid="{00000000-0005-0000-0000-000069090000}"/>
    <cellStyle name="Unprot" xfId="2380" xr:uid="{00000000-0005-0000-0000-00006A090000}"/>
    <cellStyle name="Unprot$" xfId="2381" xr:uid="{00000000-0005-0000-0000-00006B090000}"/>
    <cellStyle name="Unprot_1 3 6 LIBOR" xfId="2382" xr:uid="{00000000-0005-0000-0000-00006C090000}"/>
    <cellStyle name="Unprotect" xfId="2383" xr:uid="{00000000-0005-0000-0000-00006D090000}"/>
    <cellStyle name="Valuta (0)_laroux" xfId="2384" xr:uid="{00000000-0005-0000-0000-00006E090000}"/>
    <cellStyle name="Valuta_laroux" xfId="2385" xr:uid="{00000000-0005-0000-0000-00006F090000}"/>
    <cellStyle name="Währung [0]_Compiling Utility Macros" xfId="2386" xr:uid="{00000000-0005-0000-0000-000070090000}"/>
    <cellStyle name="Währung_Compiling Utility Macros" xfId="2387" xr:uid="{00000000-0005-0000-0000-000071090000}"/>
    <cellStyle name="Warning Text 2" xfId="222" xr:uid="{00000000-0005-0000-0000-000072090000}"/>
    <cellStyle name="Warning Text 3" xfId="2388" xr:uid="{00000000-0005-0000-0000-000073090000}"/>
    <cellStyle name="Warning Text 3 2" xfId="4246" xr:uid="{C665194A-15D8-438E-8818-510B81DC4B1D}"/>
    <cellStyle name="year (column)" xfId="2389" xr:uid="{00000000-0005-0000-0000-000074090000}"/>
    <cellStyle name="year (column) 2" xfId="3642" xr:uid="{D885DAC0-EC70-4B71-B4E8-4EB361862ADE}"/>
    <cellStyle name="Zero" xfId="2390" xr:uid="{00000000-0005-0000-0000-000075090000}"/>
    <cellStyle name="Zero Currency" xfId="2391" xr:uid="{00000000-0005-0000-0000-000076090000}"/>
    <cellStyle name="Zero_Generation Presentation Inserts V1" xfId="2392" xr:uid="{00000000-0005-0000-0000-000077090000}"/>
  </cellStyles>
  <dxfs count="0"/>
  <tableStyles count="0" defaultTableStyle="TableStyleMedium2" defaultPivotStyle="PivotStyleLight16"/>
  <colors>
    <mruColors>
      <color rgb="FF993366"/>
      <color rgb="FFFF00FF"/>
      <color rgb="FFFF99FF"/>
      <color rgb="FFCC99FF"/>
      <color rgb="FFCCCC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externalLink" Target="externalLinks/externalLink21.xml"/><Relationship Id="rId133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1.xml"/><Relationship Id="rId123" Type="http://schemas.openxmlformats.org/officeDocument/2006/relationships/externalLink" Target="externalLinks/externalLink32.xml"/><Relationship Id="rId128" Type="http://schemas.openxmlformats.org/officeDocument/2006/relationships/externalLink" Target="externalLinks/externalLink37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9.xml"/><Relationship Id="rId105" Type="http://schemas.openxmlformats.org/officeDocument/2006/relationships/externalLink" Target="externalLinks/externalLink14.xml"/><Relationship Id="rId113" Type="http://schemas.openxmlformats.org/officeDocument/2006/relationships/externalLink" Target="externalLinks/externalLink22.xml"/><Relationship Id="rId118" Type="http://schemas.openxmlformats.org/officeDocument/2006/relationships/externalLink" Target="externalLinks/externalLink27.xml"/><Relationship Id="rId126" Type="http://schemas.openxmlformats.org/officeDocument/2006/relationships/externalLink" Target="externalLinks/externalLink35.xml"/><Relationship Id="rId13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externalLink" Target="externalLinks/externalLink2.xml"/><Relationship Id="rId98" Type="http://schemas.openxmlformats.org/officeDocument/2006/relationships/externalLink" Target="externalLinks/externalLink7.xml"/><Relationship Id="rId121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12.xml"/><Relationship Id="rId108" Type="http://schemas.openxmlformats.org/officeDocument/2006/relationships/externalLink" Target="externalLinks/externalLink17.xml"/><Relationship Id="rId116" Type="http://schemas.openxmlformats.org/officeDocument/2006/relationships/externalLink" Target="externalLinks/externalLink25.xml"/><Relationship Id="rId124" Type="http://schemas.openxmlformats.org/officeDocument/2006/relationships/externalLink" Target="externalLinks/externalLink33.xml"/><Relationship Id="rId129" Type="http://schemas.openxmlformats.org/officeDocument/2006/relationships/externalLink" Target="externalLinks/externalLink38.xml"/><Relationship Id="rId13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externalLink" Target="externalLinks/externalLink5.xml"/><Relationship Id="rId111" Type="http://schemas.openxmlformats.org/officeDocument/2006/relationships/externalLink" Target="externalLinks/externalLink20.xml"/><Relationship Id="rId13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15.xml"/><Relationship Id="rId114" Type="http://schemas.openxmlformats.org/officeDocument/2006/relationships/externalLink" Target="externalLinks/externalLink23.xml"/><Relationship Id="rId119" Type="http://schemas.openxmlformats.org/officeDocument/2006/relationships/externalLink" Target="externalLinks/externalLink28.xml"/><Relationship Id="rId127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externalLink" Target="externalLinks/externalLink3.xml"/><Relationship Id="rId99" Type="http://schemas.openxmlformats.org/officeDocument/2006/relationships/externalLink" Target="externalLinks/externalLink8.xml"/><Relationship Id="rId101" Type="http://schemas.openxmlformats.org/officeDocument/2006/relationships/externalLink" Target="externalLinks/externalLink10.xml"/><Relationship Id="rId122" Type="http://schemas.openxmlformats.org/officeDocument/2006/relationships/externalLink" Target="externalLinks/externalLink31.xml"/><Relationship Id="rId130" Type="http://schemas.openxmlformats.org/officeDocument/2006/relationships/externalLink" Target="externalLinks/externalLink39.xml"/><Relationship Id="rId13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18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6.xml"/><Relationship Id="rId104" Type="http://schemas.openxmlformats.org/officeDocument/2006/relationships/externalLink" Target="externalLinks/externalLink13.xml"/><Relationship Id="rId120" Type="http://schemas.openxmlformats.org/officeDocument/2006/relationships/externalLink" Target="externalLinks/externalLink29.xml"/><Relationship Id="rId125" Type="http://schemas.openxmlformats.org/officeDocument/2006/relationships/externalLink" Target="externalLinks/externalLink3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externalLink" Target="externalLinks/externalLink19.xml"/><Relationship Id="rId115" Type="http://schemas.openxmlformats.org/officeDocument/2006/relationships/externalLink" Target="externalLinks/externalLink24.xml"/><Relationship Id="rId131" Type="http://schemas.openxmlformats.org/officeDocument/2006/relationships/theme" Target="theme/theme1.xml"/><Relationship Id="rId136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36</xdr:row>
      <xdr:rowOff>107156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 txBox="1"/>
      </xdr:nvSpPr>
      <xdr:spPr>
        <a:xfrm>
          <a:off x="238125" y="8612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107156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SpPr txBox="1"/>
      </xdr:nvSpPr>
      <xdr:spPr>
        <a:xfrm>
          <a:off x="857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107156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SpPr txBox="1"/>
      </xdr:nvSpPr>
      <xdr:spPr>
        <a:xfrm>
          <a:off x="603250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238125</xdr:colOff>
      <xdr:row>36</xdr:row>
      <xdr:rowOff>107156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SpPr txBox="1"/>
      </xdr:nvSpPr>
      <xdr:spPr>
        <a:xfrm>
          <a:off x="238125" y="10378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3F00-00000A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3F00-00000B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3F00-000011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3F00-000012000000}"/>
            </a:ext>
          </a:extLst>
        </xdr:cNvPr>
        <xdr:cNvSpPr>
          <a:spLocks noChangeShapeType="1"/>
        </xdr:cNvSpPr>
      </xdr:nvSpPr>
      <xdr:spPr bwMode="auto">
        <a:xfrm>
          <a:off x="1897064" y="187023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215</xdr:row>
      <xdr:rowOff>-1</xdr:rowOff>
    </xdr:from>
    <xdr:to>
      <xdr:col>2</xdr:col>
      <xdr:colOff>312424</xdr:colOff>
      <xdr:row>215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3F00-000013000000}"/>
            </a:ext>
          </a:extLst>
        </xdr:cNvPr>
        <xdr:cNvSpPr>
          <a:spLocks noChangeShapeType="1"/>
        </xdr:cNvSpPr>
      </xdr:nvSpPr>
      <xdr:spPr bwMode="auto">
        <a:xfrm>
          <a:off x="1754192" y="21074062"/>
          <a:ext cx="278892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8D0F6865-19BA-4E2E-A7FF-512F9B1E3170}"/>
            </a:ext>
          </a:extLst>
        </xdr:cNvPr>
        <xdr:cNvSpPr>
          <a:spLocks noChangeShapeType="1"/>
        </xdr:cNvSpPr>
      </xdr:nvSpPr>
      <xdr:spPr bwMode="auto">
        <a:xfrm>
          <a:off x="1877220" y="22381369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BC5AC8E-F3DE-4F98-BA14-AB0C4F33BE81}"/>
            </a:ext>
          </a:extLst>
        </xdr:cNvPr>
        <xdr:cNvSpPr>
          <a:spLocks noChangeShapeType="1"/>
        </xdr:cNvSpPr>
      </xdr:nvSpPr>
      <xdr:spPr bwMode="auto">
        <a:xfrm>
          <a:off x="1734348" y="24800718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76A6E838-4EBB-463A-8F0D-FD64CB478541}"/>
            </a:ext>
          </a:extLst>
        </xdr:cNvPr>
        <xdr:cNvSpPr>
          <a:spLocks noChangeShapeType="1"/>
        </xdr:cNvSpPr>
      </xdr:nvSpPr>
      <xdr:spPr bwMode="auto">
        <a:xfrm>
          <a:off x="1877220" y="427410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25BEA761-A780-40EC-ACE7-2FE43F425E83}"/>
            </a:ext>
          </a:extLst>
        </xdr:cNvPr>
        <xdr:cNvSpPr>
          <a:spLocks noChangeShapeType="1"/>
        </xdr:cNvSpPr>
      </xdr:nvSpPr>
      <xdr:spPr bwMode="auto">
        <a:xfrm>
          <a:off x="1877220" y="42741056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-1</xdr:rowOff>
    </xdr:from>
    <xdr:to>
      <xdr:col>2</xdr:col>
      <xdr:colOff>312424</xdr:colOff>
      <xdr:row>248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E8699556-620A-4D2F-A552-EBA49106CDA8}"/>
            </a:ext>
          </a:extLst>
        </xdr:cNvPr>
        <xdr:cNvSpPr>
          <a:spLocks noChangeShapeType="1"/>
        </xdr:cNvSpPr>
      </xdr:nvSpPr>
      <xdr:spPr bwMode="auto">
        <a:xfrm>
          <a:off x="1734348" y="45160405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B1DB2F18-D68C-4AB9-B554-9FFBB6249B8B}"/>
            </a:ext>
          </a:extLst>
        </xdr:cNvPr>
        <xdr:cNvSpPr>
          <a:spLocks noChangeShapeType="1"/>
        </xdr:cNvSpPr>
      </xdr:nvSpPr>
      <xdr:spPr bwMode="auto">
        <a:xfrm>
          <a:off x="1877220" y="34144744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247</xdr:row>
      <xdr:rowOff>202405</xdr:rowOff>
    </xdr:from>
    <xdr:to>
      <xdr:col>2</xdr:col>
      <xdr:colOff>312424</xdr:colOff>
      <xdr:row>248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BFAAC6F3-5B98-4220-A80A-8A4D35D51C3B}"/>
            </a:ext>
          </a:extLst>
        </xdr:cNvPr>
        <xdr:cNvSpPr>
          <a:spLocks noChangeShapeType="1"/>
        </xdr:cNvSpPr>
      </xdr:nvSpPr>
      <xdr:spPr bwMode="auto">
        <a:xfrm>
          <a:off x="1734348" y="36564093"/>
          <a:ext cx="2614295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DE038B0-7396-4F08-BF32-6319303A7A7E}"/>
            </a:ext>
          </a:extLst>
        </xdr:cNvPr>
        <xdr:cNvSpPr>
          <a:spLocks noChangeShapeType="1"/>
        </xdr:cNvSpPr>
      </xdr:nvSpPr>
      <xdr:spPr bwMode="auto">
        <a:xfrm>
          <a:off x="1897064" y="261524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765767E-B6DB-4E63-A515-9D6471F27DEE}"/>
            </a:ext>
          </a:extLst>
        </xdr:cNvPr>
        <xdr:cNvSpPr>
          <a:spLocks noChangeShapeType="1"/>
        </xdr:cNvSpPr>
      </xdr:nvSpPr>
      <xdr:spPr bwMode="auto">
        <a:xfrm>
          <a:off x="1751017" y="285464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2735B67-DE72-4FCB-97A1-FA1B7B20127B}"/>
            </a:ext>
          </a:extLst>
        </xdr:cNvPr>
        <xdr:cNvSpPr>
          <a:spLocks noChangeShapeType="1"/>
        </xdr:cNvSpPr>
      </xdr:nvSpPr>
      <xdr:spPr bwMode="auto">
        <a:xfrm>
          <a:off x="1897064" y="412686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203</xdr:row>
      <xdr:rowOff>9525</xdr:rowOff>
    </xdr:from>
    <xdr:to>
      <xdr:col>1</xdr:col>
      <xdr:colOff>3581077</xdr:colOff>
      <xdr:row>203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135243C-5C72-453E-AE2F-92215BB00BFA}"/>
            </a:ext>
          </a:extLst>
        </xdr:cNvPr>
        <xdr:cNvSpPr>
          <a:spLocks noChangeShapeType="1"/>
        </xdr:cNvSpPr>
      </xdr:nvSpPr>
      <xdr:spPr bwMode="auto">
        <a:xfrm>
          <a:off x="1897064" y="412686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215</xdr:row>
      <xdr:rowOff>-1</xdr:rowOff>
    </xdr:from>
    <xdr:to>
      <xdr:col>2</xdr:col>
      <xdr:colOff>312424</xdr:colOff>
      <xdr:row>215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6CD3945C-E6E9-4243-87A4-89B858CDC999}"/>
            </a:ext>
          </a:extLst>
        </xdr:cNvPr>
        <xdr:cNvSpPr>
          <a:spLocks noChangeShapeType="1"/>
        </xdr:cNvSpPr>
      </xdr:nvSpPr>
      <xdr:spPr bwMode="auto">
        <a:xfrm>
          <a:off x="1751017" y="4366259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5FBAEE46-EA13-4ED1-91BD-F425A1BD28A1}"/>
            </a:ext>
          </a:extLst>
        </xdr:cNvPr>
        <xdr:cNvSpPr>
          <a:spLocks noChangeShapeType="1"/>
        </xdr:cNvSpPr>
      </xdr:nvSpPr>
      <xdr:spPr bwMode="auto">
        <a:xfrm>
          <a:off x="1897064" y="328104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ABD18411-D5EA-48ED-8F61-616BF93CD5C9}"/>
            </a:ext>
          </a:extLst>
        </xdr:cNvPr>
        <xdr:cNvSpPr>
          <a:spLocks noChangeShapeType="1"/>
        </xdr:cNvSpPr>
      </xdr:nvSpPr>
      <xdr:spPr bwMode="auto">
        <a:xfrm>
          <a:off x="1751017" y="3520439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1FEF7A06-927C-46F4-ACBD-59B2CC735245}"/>
            </a:ext>
          </a:extLst>
        </xdr:cNvPr>
        <xdr:cNvSpPr>
          <a:spLocks noChangeShapeType="1"/>
        </xdr:cNvSpPr>
      </xdr:nvSpPr>
      <xdr:spPr bwMode="auto">
        <a:xfrm>
          <a:off x="1897064" y="479266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B09CA02B-1E50-492F-B89E-16D00D256ED0}"/>
            </a:ext>
          </a:extLst>
        </xdr:cNvPr>
        <xdr:cNvSpPr>
          <a:spLocks noChangeShapeType="1"/>
        </xdr:cNvSpPr>
      </xdr:nvSpPr>
      <xdr:spPr bwMode="auto">
        <a:xfrm>
          <a:off x="1897064" y="479266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248</xdr:row>
      <xdr:rowOff>-1</xdr:rowOff>
    </xdr:from>
    <xdr:to>
      <xdr:col>2</xdr:col>
      <xdr:colOff>312424</xdr:colOff>
      <xdr:row>248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41499C0-B164-4F6A-9BBF-07DC5E02340A}"/>
            </a:ext>
          </a:extLst>
        </xdr:cNvPr>
        <xdr:cNvSpPr>
          <a:spLocks noChangeShapeType="1"/>
        </xdr:cNvSpPr>
      </xdr:nvSpPr>
      <xdr:spPr bwMode="auto">
        <a:xfrm>
          <a:off x="1751017" y="503205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236</xdr:row>
      <xdr:rowOff>9525</xdr:rowOff>
    </xdr:from>
    <xdr:to>
      <xdr:col>1</xdr:col>
      <xdr:colOff>3581077</xdr:colOff>
      <xdr:row>236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39E02BAC-5FF1-4E46-A91C-27801BDB6F44}"/>
            </a:ext>
          </a:extLst>
        </xdr:cNvPr>
        <xdr:cNvSpPr>
          <a:spLocks noChangeShapeType="1"/>
        </xdr:cNvSpPr>
      </xdr:nvSpPr>
      <xdr:spPr bwMode="auto">
        <a:xfrm>
          <a:off x="1897064" y="479266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247</xdr:row>
      <xdr:rowOff>202405</xdr:rowOff>
    </xdr:from>
    <xdr:to>
      <xdr:col>2</xdr:col>
      <xdr:colOff>312424</xdr:colOff>
      <xdr:row>248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39F4FE0D-AF9D-458D-90B4-F44C0F8BE168}"/>
            </a:ext>
          </a:extLst>
        </xdr:cNvPr>
        <xdr:cNvSpPr>
          <a:spLocks noChangeShapeType="1"/>
        </xdr:cNvSpPr>
      </xdr:nvSpPr>
      <xdr:spPr bwMode="auto">
        <a:xfrm>
          <a:off x="1751017" y="5031978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4C00-000010000000}"/>
            </a:ext>
          </a:extLst>
        </xdr:cNvPr>
        <xdr:cNvSpPr>
          <a:spLocks noChangeShapeType="1"/>
        </xdr:cNvSpPr>
      </xdr:nvSpPr>
      <xdr:spPr bwMode="auto">
        <a:xfrm>
          <a:off x="1900239" y="18538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134</xdr:row>
      <xdr:rowOff>9525</xdr:rowOff>
    </xdr:from>
    <xdr:to>
      <xdr:col>1</xdr:col>
      <xdr:colOff>3581077</xdr:colOff>
      <xdr:row>134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4C00-000011000000}"/>
            </a:ext>
          </a:extLst>
        </xdr:cNvPr>
        <xdr:cNvSpPr>
          <a:spLocks noChangeShapeType="1"/>
        </xdr:cNvSpPr>
      </xdr:nvSpPr>
      <xdr:spPr bwMode="auto">
        <a:xfrm>
          <a:off x="1900239" y="185388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00000000-0008-0000-4C00-000012000000}"/>
            </a:ext>
          </a:extLst>
        </xdr:cNvPr>
        <xdr:cNvSpPr>
          <a:spLocks noChangeShapeType="1"/>
        </xdr:cNvSpPr>
      </xdr:nvSpPr>
      <xdr:spPr bwMode="auto">
        <a:xfrm>
          <a:off x="1757367" y="20891499"/>
          <a:ext cx="279050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146</xdr:row>
      <xdr:rowOff>-1</xdr:rowOff>
    </xdr:from>
    <xdr:to>
      <xdr:col>2</xdr:col>
      <xdr:colOff>312424</xdr:colOff>
      <xdr:row>146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4C00-000013000000}"/>
            </a:ext>
          </a:extLst>
        </xdr:cNvPr>
        <xdr:cNvSpPr>
          <a:spLocks noChangeShapeType="1"/>
        </xdr:cNvSpPr>
      </xdr:nvSpPr>
      <xdr:spPr bwMode="auto">
        <a:xfrm>
          <a:off x="1757367" y="20891499"/>
          <a:ext cx="279050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Documents%20and%20Settings/PMALIN/Local%20Settings/Temporary%20Internet%20Files/OLKDE/RB030212BU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520and%2520Settings\PMALIN\Local%2520Settings\Temporary%2520Internet%2520Files\OLKDE\RB030212B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DGE/ROR/2002/6-02/RB060212B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ATA/EXCEL/93CAPADJ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Owner/Local%20Settings/Temporary%20Internet%20Files/Content.IE5/OTUBC9QR/SD_LRMC_124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2012-2016%20Plan/Incremental%20Projects/Rim%20Rock/EconExpert-Partnerships%20V12-10009.7.8-22%20SDGE%2006302010%20Mnthly%20NatEner%20Links%20ob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SDGE/ROR/2002/6-02/RB060212B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ea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d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ase%20Manhattan\Robin\SAES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EXCEL\93CAPADJ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windows/TEMP/Ajaz%20Projections%203-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%20Costing/New%20Method/2011%2009/FLOWTONS%202011%2007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CEI/CEI%20Proforma/CEI%20Commercial%20Proforma/Wind/NO%20EconExpert-Wind%207056.9%20BF%20Has%20Master%20-%20MONTHLY%20IRR%20v.5%20-%205-29-2010%20N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TAX/DATA/TaxProvision/2002/4th%20QTR/Provision%202002%204th%20Qtr_SETOP%20II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00%20PAGOS%20ANTICIPADOS%20%20Leadsheet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0%20Cuentas%20por%20Cobrar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Papel%20de%20Trabajo%20de%20Activo%20Fijo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715%20Concliaci&#243;n%20Contable-Fiscal%20%20%20PPC%20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cp1b\Data\Stomayko\SEI%20Standardized%20Model\Bangor\Bangor_FAS142ValuationModel_Simple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TG\DATA\CORPACCT\EDALEY\ELECT%20MARGIN\ELECMARGIN19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cp1b\data\TAX\DATA\TaxProvision\2001\4th%20Qtr\SE%20Provision%202001%204th%20Qtr%20-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WINDOWS/TEMP/BCK_UP/00depr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Cust Fcst Allocators"/>
      <sheetName val="2001 Cust"/>
      <sheetName val="Cust Forecast"/>
      <sheetName val="New Meters"/>
      <sheetName val="NM Allocation"/>
      <sheetName val="Cust MSA"/>
      <sheetName val="Cust MSA Flow to Usage Conv"/>
      <sheetName val="Cust SRM Cost"/>
      <sheetName val="Cust Replace Cost"/>
      <sheetName val="Cust Annual SRM"/>
      <sheetName val="Cust Acct Weights"/>
      <sheetName val="Cust Acct Alloc"/>
      <sheetName val="Cust Acct Serv"/>
      <sheetName val="Cust Acct Serv Total"/>
      <sheetName val="Cust MSA LRMC"/>
      <sheetName val="Cust Class SRM LRMC"/>
      <sheetName val="Cust Class Total LRMC"/>
      <sheetName val="NGV Comp"/>
      <sheetName val="LRMC Summary Cust"/>
      <sheetName val="Distr Fcst Inv"/>
      <sheetName val="Distr Econ Ind"/>
      <sheetName val="Distr Reg Inv"/>
      <sheetName val="Distr His Invest (JP)"/>
      <sheetName val="HP Customers"/>
      <sheetName val="MP Customers"/>
      <sheetName val="HPD PD Det"/>
      <sheetName val="MPD PD Det"/>
      <sheetName val="Distr NPD Det"/>
      <sheetName val="Dist CPM Det"/>
      <sheetName val="HPD Distr Regress"/>
      <sheetName val="MPD Distr Regress"/>
      <sheetName val="Distr LRMCs"/>
      <sheetName val="Trans CPM Det"/>
      <sheetName val="Trans Invest&amp; Loads"/>
      <sheetName val="Trans LRMCs"/>
      <sheetName val="LF - O&amp;M"/>
      <sheetName val="LF - O&amp;M Expense"/>
      <sheetName val="LF - O&amp;M Expense (Old)"/>
      <sheetName val="LF -Distr O&amp;M"/>
      <sheetName val="LF -Distr O&amp;M (Old)"/>
      <sheetName val="LF - M&amp;S"/>
      <sheetName val="LF - A&amp;G"/>
      <sheetName val="LF - A&amp;G on O&amp;M (Old)"/>
      <sheetName val="LF - A&amp;G Distr O&amp;M (Old)"/>
      <sheetName val="LF - GPL"/>
      <sheetName val="LF - GPL (Old)"/>
      <sheetName val="LRMC Summary Distr"/>
      <sheetName val="LRMC Summary Trans"/>
      <sheetName val="Factors"/>
      <sheetName val="Base Margin"/>
      <sheetName val="Distr Reg Inv (JP)"/>
      <sheetName val="Distr Regres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nerships Module License"/>
      <sheetName val="SpFor"/>
      <sheetName val="Title"/>
      <sheetName val="Optimizer"/>
      <sheetName val="Partnership Optimizer"/>
      <sheetName val="Export to RR"/>
      <sheetName val="Partner 1 PRESENTABLE"/>
      <sheetName val="Sheet2"/>
      <sheetName val="Table 1 Partnership Inputs"/>
      <sheetName val="Table 2 Total Partnership"/>
      <sheetName val="Table 3 Partnership by Partner"/>
      <sheetName val="Partner 1 Reports"/>
      <sheetName val="To-Do List"/>
      <sheetName val="Partner 1 Monthly IRR"/>
      <sheetName val="TABLE1 CONTROLS"/>
      <sheetName val="Monthly IRR Inputs"/>
      <sheetName val="Partner 1 Monthly IRR (2)"/>
      <sheetName val="Partner 2 Monthly IRR"/>
      <sheetName val="SCENARIOS"/>
      <sheetName val="Partner 3 Monthly IRR"/>
      <sheetName val="Total"/>
      <sheetName val="Benefits Breakdown"/>
      <sheetName val="Partner 1 Back-Leverage"/>
      <sheetName val="Partner 2 Reports"/>
      <sheetName val="Partner 2 Back-Leverage"/>
      <sheetName val="Partner 3 Reports"/>
      <sheetName val="Partner 3 Back-Leverage"/>
      <sheetName val="Partner 4 Reports"/>
      <sheetName val="Partner 5 Reports"/>
      <sheetName val="Partner 6 Reports"/>
      <sheetName val="Partner 7 Reports"/>
      <sheetName val="Partner 8 Reports"/>
      <sheetName val="Partner 9 Reports"/>
      <sheetName val="Partner 10 Reports"/>
      <sheetName val="Diagnostics"/>
      <sheetName val="Imported Project Data"/>
      <sheetName val="2010 Corporate State Tax Rates"/>
    </sheetNames>
    <sheetDataSet>
      <sheetData sheetId="0"/>
      <sheetData sheetId="1">
        <row r="1">
          <cell r="A1" t="b">
            <v>0</v>
          </cell>
        </row>
        <row r="2">
          <cell r="A2">
            <v>1</v>
          </cell>
        </row>
        <row r="3">
          <cell r="A3">
            <v>1</v>
          </cell>
        </row>
      </sheetData>
      <sheetData sheetId="2">
        <row r="8">
          <cell r="A8">
            <v>1</v>
          </cell>
          <cell r="B8">
            <v>0</v>
          </cell>
        </row>
        <row r="25">
          <cell r="AT25">
            <v>0</v>
          </cell>
        </row>
        <row r="27">
          <cell r="AT27">
            <v>0</v>
          </cell>
        </row>
        <row r="38">
          <cell r="A38" t="str">
            <v>The EconExpert-Partnerships Module is Enabled</v>
          </cell>
        </row>
      </sheetData>
      <sheetData sheetId="3">
        <row r="4">
          <cell r="M4">
            <v>40725</v>
          </cell>
        </row>
        <row r="75">
          <cell r="C75" t="str">
            <v>WARNING - Please select Target Years
 and 1 Item in each column</v>
          </cell>
        </row>
      </sheetData>
      <sheetData sheetId="4">
        <row r="30">
          <cell r="C30">
            <v>-162.29600585925351</v>
          </cell>
        </row>
        <row r="31">
          <cell r="C31">
            <v>0</v>
          </cell>
        </row>
        <row r="44">
          <cell r="C44">
            <v>0</v>
          </cell>
        </row>
      </sheetData>
      <sheetData sheetId="5">
        <row r="2">
          <cell r="D2">
            <v>1</v>
          </cell>
        </row>
      </sheetData>
      <sheetData sheetId="6"/>
      <sheetData sheetId="7"/>
      <sheetData sheetId="8">
        <row r="6">
          <cell r="E6" t="str">
            <v>Partner 1 San Diego Gas and Electric</v>
          </cell>
        </row>
        <row r="35">
          <cell r="B35" t="str">
            <v>Section 1 - Partner ID, % Ownership and Discount Rates</v>
          </cell>
        </row>
        <row r="37">
          <cell r="K37" t="str">
            <v>Tax Basis</v>
          </cell>
        </row>
        <row r="40">
          <cell r="B40" t="str">
            <v>San Diego Gas and Electric</v>
          </cell>
          <cell r="C40">
            <v>0.65</v>
          </cell>
        </row>
        <row r="41">
          <cell r="B41" t="str">
            <v>NaturEner</v>
          </cell>
          <cell r="C41">
            <v>0.24999999999999997</v>
          </cell>
        </row>
        <row r="42">
          <cell r="B42" t="str">
            <v>Sempra</v>
          </cell>
          <cell r="C42">
            <v>0.1</v>
          </cell>
        </row>
        <row r="54">
          <cell r="B54" t="str">
            <v>Section 2 - Equity and Capital Calls</v>
          </cell>
        </row>
        <row r="71">
          <cell r="B71" t="str">
            <v>San Diego Gas and Electric</v>
          </cell>
        </row>
        <row r="246">
          <cell r="B246" t="str">
            <v>Section 3 - Deficit Restoration Obligations</v>
          </cell>
        </row>
        <row r="350">
          <cell r="B350" t="str">
            <v>Section 4 - Revenue Sources for Partners</v>
          </cell>
        </row>
        <row r="514">
          <cell r="B514" t="str">
            <v>Section 5 - Liabilities / Recourse Debt Obligations</v>
          </cell>
        </row>
        <row r="546">
          <cell r="B546" t="str">
            <v>Section 6 - Federal Taxes and Tax Benefits</v>
          </cell>
        </row>
        <row r="695">
          <cell r="B695" t="str">
            <v>Section 7 - State Taxes and Tax Benefits</v>
          </cell>
        </row>
        <row r="943">
          <cell r="B943" t="str">
            <v>Section 8 - Adjustments to Capital
                    Transfers of Ownership</v>
          </cell>
        </row>
      </sheetData>
      <sheetData sheetId="9"/>
      <sheetData sheetId="10">
        <row r="9">
          <cell r="C9">
            <v>0</v>
          </cell>
          <cell r="D9">
            <v>5.96257159486413E-2</v>
          </cell>
          <cell r="E9">
            <v>0.11113371234387159</v>
          </cell>
          <cell r="F9">
            <v>-112332.83953555327</v>
          </cell>
          <cell r="G9">
            <v>-17206.72837623769</v>
          </cell>
          <cell r="H9">
            <v>77506.439407717393</v>
          </cell>
        </row>
        <row r="10">
          <cell r="C10">
            <v>-9.2119217285104082E-2</v>
          </cell>
          <cell r="D10">
            <v>3.4951430664062505E-2</v>
          </cell>
          <cell r="E10">
            <v>1E-8</v>
          </cell>
          <cell r="F10">
            <v>-54254.783625673044</v>
          </cell>
          <cell r="G10">
            <v>33850.85540064011</v>
          </cell>
          <cell r="H10">
            <v>-25682.191512989477</v>
          </cell>
        </row>
        <row r="11">
          <cell r="C11">
            <v>-0.24068628731224684</v>
          </cell>
          <cell r="D11">
            <v>-1.0316221746541562E-2</v>
          </cell>
          <cell r="E11">
            <v>0.14462252441406248</v>
          </cell>
          <cell r="F11">
            <v>-34541.463442640095</v>
          </cell>
          <cell r="G11">
            <v>-3642.1417311872319</v>
          </cell>
          <cell r="H11">
            <v>233283.96062809508</v>
          </cell>
        </row>
        <row r="12">
          <cell r="C12">
            <v>-0.26227616642467677</v>
          </cell>
          <cell r="D12">
            <v>6.1925102539062499E-2</v>
          </cell>
          <cell r="E12">
            <v>7.1370522460937488E-2</v>
          </cell>
          <cell r="F12">
            <v>-23738.311478186748</v>
          </cell>
          <cell r="G12">
            <v>20053.096813074615</v>
          </cell>
          <cell r="H12">
            <v>25163.681606017326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75">
          <cell r="B175" t="str">
            <v>End of Period Capital Accounts, $000s</v>
          </cell>
        </row>
        <row r="201">
          <cell r="B201">
            <v>0</v>
          </cell>
        </row>
        <row r="240">
          <cell r="B240" t="str">
            <v>Minimum Gain Chargeback, $000s</v>
          </cell>
        </row>
        <row r="525">
          <cell r="B525" t="str">
            <v>Cash Flow Distributions from Partnership  $000s</v>
          </cell>
        </row>
        <row r="596">
          <cell r="B596" t="str">
            <v>Total Cash Payments from Partnership, $000s</v>
          </cell>
        </row>
        <row r="609">
          <cell r="B609" t="str">
            <v>Total Federal &amp; State Tax Benefit/(Expense), $000s</v>
          </cell>
        </row>
        <row r="635">
          <cell r="B635" t="str">
            <v>Net Cash Flow After Tax, $000s</v>
          </cell>
        </row>
      </sheetData>
      <sheetData sheetId="11"/>
      <sheetData sheetId="12"/>
      <sheetData sheetId="13">
        <row r="13">
          <cell r="B13">
            <v>41214</v>
          </cell>
        </row>
        <row r="14">
          <cell r="B14">
            <v>41244</v>
          </cell>
        </row>
        <row r="15">
          <cell r="B15">
            <v>41275</v>
          </cell>
        </row>
        <row r="16">
          <cell r="B16">
            <v>41306</v>
          </cell>
        </row>
        <row r="17">
          <cell r="B17">
            <v>41334</v>
          </cell>
        </row>
        <row r="18">
          <cell r="B18">
            <v>41365</v>
          </cell>
        </row>
        <row r="19">
          <cell r="B19">
            <v>41395</v>
          </cell>
        </row>
        <row r="20">
          <cell r="B20">
            <v>41426</v>
          </cell>
        </row>
        <row r="21">
          <cell r="B21">
            <v>41456</v>
          </cell>
        </row>
        <row r="22">
          <cell r="B22">
            <v>41487</v>
          </cell>
        </row>
        <row r="23">
          <cell r="B23">
            <v>41518</v>
          </cell>
        </row>
        <row r="24">
          <cell r="B24">
            <v>41548</v>
          </cell>
        </row>
        <row r="25">
          <cell r="B25">
            <v>41579</v>
          </cell>
        </row>
        <row r="26">
          <cell r="B26">
            <v>41609</v>
          </cell>
        </row>
        <row r="27">
          <cell r="B27">
            <v>41640</v>
          </cell>
        </row>
        <row r="28">
          <cell r="B28">
            <v>41671</v>
          </cell>
        </row>
        <row r="29">
          <cell r="B29">
            <v>41699</v>
          </cell>
        </row>
        <row r="30">
          <cell r="B30">
            <v>41730</v>
          </cell>
        </row>
        <row r="31">
          <cell r="B31">
            <v>41760</v>
          </cell>
        </row>
        <row r="32">
          <cell r="B32">
            <v>41791</v>
          </cell>
        </row>
        <row r="33">
          <cell r="B33">
            <v>41821</v>
          </cell>
        </row>
        <row r="34">
          <cell r="B34">
            <v>41852</v>
          </cell>
        </row>
        <row r="35">
          <cell r="B35">
            <v>41883</v>
          </cell>
        </row>
        <row r="36">
          <cell r="B36">
            <v>41913</v>
          </cell>
        </row>
        <row r="37">
          <cell r="B37">
            <v>41944</v>
          </cell>
        </row>
        <row r="38">
          <cell r="B38">
            <v>41974</v>
          </cell>
        </row>
        <row r="39">
          <cell r="B39">
            <v>42005</v>
          </cell>
        </row>
        <row r="40">
          <cell r="B40">
            <v>42036</v>
          </cell>
        </row>
        <row r="41">
          <cell r="B41">
            <v>42064</v>
          </cell>
        </row>
        <row r="42">
          <cell r="B42">
            <v>42095</v>
          </cell>
        </row>
        <row r="43">
          <cell r="B43">
            <v>42125</v>
          </cell>
        </row>
        <row r="44">
          <cell r="B44">
            <v>42156</v>
          </cell>
        </row>
        <row r="45">
          <cell r="B45">
            <v>42186</v>
          </cell>
        </row>
        <row r="46">
          <cell r="B46">
            <v>42217</v>
          </cell>
        </row>
        <row r="47">
          <cell r="B47">
            <v>42248</v>
          </cell>
        </row>
        <row r="48">
          <cell r="B48">
            <v>42278</v>
          </cell>
        </row>
        <row r="49">
          <cell r="B49">
            <v>42309</v>
          </cell>
        </row>
        <row r="50">
          <cell r="B50">
            <v>42339</v>
          </cell>
        </row>
        <row r="51">
          <cell r="B51">
            <v>42370</v>
          </cell>
        </row>
        <row r="52">
          <cell r="B52">
            <v>42401</v>
          </cell>
        </row>
        <row r="53">
          <cell r="B53">
            <v>42430</v>
          </cell>
        </row>
        <row r="54">
          <cell r="B54">
            <v>42461</v>
          </cell>
        </row>
        <row r="55">
          <cell r="B55">
            <v>42491</v>
          </cell>
        </row>
        <row r="56">
          <cell r="B56">
            <v>42522</v>
          </cell>
        </row>
        <row r="57">
          <cell r="B57">
            <v>42552</v>
          </cell>
        </row>
        <row r="58">
          <cell r="B58">
            <v>42583</v>
          </cell>
        </row>
        <row r="59">
          <cell r="B59">
            <v>42614</v>
          </cell>
        </row>
        <row r="60">
          <cell r="B60">
            <v>42644</v>
          </cell>
        </row>
        <row r="61">
          <cell r="B61">
            <v>42675</v>
          </cell>
        </row>
        <row r="62">
          <cell r="B62">
            <v>42705</v>
          </cell>
        </row>
        <row r="63">
          <cell r="B63">
            <v>42736</v>
          </cell>
        </row>
        <row r="64">
          <cell r="B64">
            <v>42767</v>
          </cell>
        </row>
        <row r="65">
          <cell r="B65">
            <v>42795</v>
          </cell>
        </row>
        <row r="66">
          <cell r="B66">
            <v>42826</v>
          </cell>
        </row>
        <row r="67">
          <cell r="B67">
            <v>42856</v>
          </cell>
        </row>
        <row r="68">
          <cell r="B68">
            <v>42887</v>
          </cell>
        </row>
        <row r="69">
          <cell r="B69">
            <v>42917</v>
          </cell>
        </row>
        <row r="70">
          <cell r="B70">
            <v>42948</v>
          </cell>
        </row>
        <row r="71">
          <cell r="B71">
            <v>42979</v>
          </cell>
        </row>
        <row r="72">
          <cell r="B72">
            <v>43009</v>
          </cell>
        </row>
        <row r="73">
          <cell r="B73">
            <v>43040</v>
          </cell>
        </row>
        <row r="74">
          <cell r="B74">
            <v>43070</v>
          </cell>
        </row>
        <row r="75">
          <cell r="B75">
            <v>43101</v>
          </cell>
        </row>
        <row r="76">
          <cell r="B76">
            <v>43132</v>
          </cell>
        </row>
        <row r="77">
          <cell r="B77">
            <v>43160</v>
          </cell>
        </row>
        <row r="78">
          <cell r="B78">
            <v>43191</v>
          </cell>
        </row>
        <row r="79">
          <cell r="B79">
            <v>43221</v>
          </cell>
        </row>
        <row r="80">
          <cell r="B80">
            <v>43252</v>
          </cell>
        </row>
        <row r="81">
          <cell r="B81">
            <v>43282</v>
          </cell>
        </row>
        <row r="82">
          <cell r="B82">
            <v>43313</v>
          </cell>
        </row>
        <row r="83">
          <cell r="B83">
            <v>43344</v>
          </cell>
        </row>
        <row r="84">
          <cell r="B84">
            <v>43374</v>
          </cell>
        </row>
        <row r="85">
          <cell r="B85">
            <v>43405</v>
          </cell>
        </row>
        <row r="86">
          <cell r="B86">
            <v>43435</v>
          </cell>
        </row>
        <row r="87">
          <cell r="B87">
            <v>43466</v>
          </cell>
        </row>
        <row r="88">
          <cell r="B88">
            <v>43497</v>
          </cell>
        </row>
        <row r="89">
          <cell r="B89">
            <v>43525</v>
          </cell>
        </row>
        <row r="90">
          <cell r="B90">
            <v>43556</v>
          </cell>
        </row>
        <row r="91">
          <cell r="B91">
            <v>43586</v>
          </cell>
        </row>
        <row r="92">
          <cell r="B92">
            <v>43617</v>
          </cell>
        </row>
        <row r="93">
          <cell r="B93">
            <v>43647</v>
          </cell>
        </row>
        <row r="94">
          <cell r="B94">
            <v>43678</v>
          </cell>
        </row>
        <row r="95">
          <cell r="B95">
            <v>43709</v>
          </cell>
        </row>
        <row r="96">
          <cell r="B96">
            <v>43739</v>
          </cell>
        </row>
        <row r="97">
          <cell r="B97">
            <v>43770</v>
          </cell>
        </row>
        <row r="98">
          <cell r="B98">
            <v>43800</v>
          </cell>
        </row>
        <row r="99">
          <cell r="B99">
            <v>43831</v>
          </cell>
        </row>
        <row r="100">
          <cell r="B100">
            <v>43862</v>
          </cell>
        </row>
        <row r="101">
          <cell r="B101">
            <v>43891</v>
          </cell>
        </row>
        <row r="102">
          <cell r="B102">
            <v>43922</v>
          </cell>
        </row>
        <row r="103">
          <cell r="B103">
            <v>43952</v>
          </cell>
        </row>
        <row r="104">
          <cell r="B104">
            <v>43983</v>
          </cell>
        </row>
        <row r="105">
          <cell r="B105">
            <v>44013</v>
          </cell>
        </row>
        <row r="106">
          <cell r="B106">
            <v>44044</v>
          </cell>
        </row>
        <row r="107">
          <cell r="B107">
            <v>44075</v>
          </cell>
        </row>
        <row r="108">
          <cell r="B108">
            <v>44105</v>
          </cell>
        </row>
        <row r="109">
          <cell r="B109">
            <v>44136</v>
          </cell>
        </row>
        <row r="110">
          <cell r="B110">
            <v>44166</v>
          </cell>
        </row>
        <row r="111">
          <cell r="B111">
            <v>44197</v>
          </cell>
        </row>
        <row r="112">
          <cell r="B112">
            <v>44228</v>
          </cell>
        </row>
        <row r="113">
          <cell r="B113">
            <v>44256</v>
          </cell>
        </row>
        <row r="114">
          <cell r="B114">
            <v>44287</v>
          </cell>
        </row>
        <row r="115">
          <cell r="B115">
            <v>44317</v>
          </cell>
        </row>
        <row r="116">
          <cell r="B116">
            <v>44348</v>
          </cell>
        </row>
        <row r="117">
          <cell r="B117">
            <v>44378</v>
          </cell>
        </row>
        <row r="118">
          <cell r="B118">
            <v>44409</v>
          </cell>
        </row>
        <row r="119">
          <cell r="B119">
            <v>44440</v>
          </cell>
        </row>
        <row r="120">
          <cell r="B120">
            <v>44470</v>
          </cell>
        </row>
        <row r="121">
          <cell r="B121">
            <v>44501</v>
          </cell>
        </row>
        <row r="122">
          <cell r="B122">
            <v>44531</v>
          </cell>
        </row>
        <row r="123">
          <cell r="B123">
            <v>44562</v>
          </cell>
        </row>
        <row r="124">
          <cell r="B124">
            <v>44593</v>
          </cell>
        </row>
        <row r="125">
          <cell r="B125">
            <v>44621</v>
          </cell>
        </row>
        <row r="126">
          <cell r="B126">
            <v>44652</v>
          </cell>
        </row>
        <row r="127">
          <cell r="B127">
            <v>44682</v>
          </cell>
        </row>
        <row r="128">
          <cell r="B128">
            <v>44713</v>
          </cell>
        </row>
        <row r="129">
          <cell r="B129">
            <v>44743</v>
          </cell>
        </row>
        <row r="130">
          <cell r="B130">
            <v>44774</v>
          </cell>
        </row>
        <row r="131">
          <cell r="B131">
            <v>44805</v>
          </cell>
        </row>
        <row r="132">
          <cell r="B132">
            <v>44835</v>
          </cell>
        </row>
        <row r="133">
          <cell r="B133">
            <v>44866</v>
          </cell>
        </row>
        <row r="134">
          <cell r="B134">
            <v>44896</v>
          </cell>
        </row>
        <row r="135">
          <cell r="B135">
            <v>44927</v>
          </cell>
        </row>
        <row r="136">
          <cell r="B136">
            <v>44958</v>
          </cell>
        </row>
        <row r="137">
          <cell r="B137">
            <v>44986</v>
          </cell>
        </row>
        <row r="138">
          <cell r="B138">
            <v>45017</v>
          </cell>
        </row>
        <row r="139">
          <cell r="B139">
            <v>45047</v>
          </cell>
        </row>
        <row r="140">
          <cell r="B140">
            <v>45078</v>
          </cell>
        </row>
        <row r="141">
          <cell r="B141">
            <v>45108</v>
          </cell>
        </row>
        <row r="142">
          <cell r="B142">
            <v>45139</v>
          </cell>
        </row>
        <row r="143">
          <cell r="B143">
            <v>45170</v>
          </cell>
        </row>
        <row r="144">
          <cell r="B144">
            <v>45200</v>
          </cell>
        </row>
        <row r="145">
          <cell r="B145">
            <v>45231</v>
          </cell>
        </row>
        <row r="146">
          <cell r="B146">
            <v>45261</v>
          </cell>
        </row>
        <row r="147">
          <cell r="B147">
            <v>45292</v>
          </cell>
        </row>
        <row r="148">
          <cell r="B148">
            <v>45323</v>
          </cell>
        </row>
        <row r="149">
          <cell r="B149">
            <v>45352</v>
          </cell>
        </row>
        <row r="150">
          <cell r="B150">
            <v>45383</v>
          </cell>
        </row>
        <row r="151">
          <cell r="B151">
            <v>45413</v>
          </cell>
        </row>
        <row r="152">
          <cell r="B152">
            <v>45444</v>
          </cell>
        </row>
        <row r="153">
          <cell r="B153">
            <v>45474</v>
          </cell>
        </row>
        <row r="154">
          <cell r="B154">
            <v>45505</v>
          </cell>
        </row>
        <row r="155">
          <cell r="B155">
            <v>45536</v>
          </cell>
        </row>
        <row r="156">
          <cell r="B156">
            <v>45566</v>
          </cell>
        </row>
        <row r="157">
          <cell r="B157">
            <v>45597</v>
          </cell>
        </row>
        <row r="158">
          <cell r="B158">
            <v>45627</v>
          </cell>
        </row>
        <row r="159">
          <cell r="B159">
            <v>45658</v>
          </cell>
        </row>
        <row r="160">
          <cell r="B160">
            <v>45689</v>
          </cell>
        </row>
        <row r="161">
          <cell r="B161">
            <v>45717</v>
          </cell>
        </row>
        <row r="162">
          <cell r="B162">
            <v>45748</v>
          </cell>
        </row>
        <row r="163">
          <cell r="B163">
            <v>45778</v>
          </cell>
        </row>
        <row r="164">
          <cell r="B164">
            <v>45809</v>
          </cell>
        </row>
        <row r="165">
          <cell r="B165">
            <v>45839</v>
          </cell>
        </row>
        <row r="166">
          <cell r="B166">
            <v>45870</v>
          </cell>
        </row>
        <row r="167">
          <cell r="B167">
            <v>45901</v>
          </cell>
        </row>
        <row r="168">
          <cell r="B168">
            <v>45931</v>
          </cell>
        </row>
        <row r="169">
          <cell r="B169">
            <v>45962</v>
          </cell>
        </row>
        <row r="170">
          <cell r="B170">
            <v>45992</v>
          </cell>
        </row>
        <row r="171">
          <cell r="B171">
            <v>46023</v>
          </cell>
        </row>
        <row r="172">
          <cell r="B172">
            <v>46054</v>
          </cell>
        </row>
        <row r="173">
          <cell r="B173">
            <v>46082</v>
          </cell>
        </row>
        <row r="174">
          <cell r="B174">
            <v>46113</v>
          </cell>
        </row>
        <row r="175">
          <cell r="B175">
            <v>46143</v>
          </cell>
        </row>
        <row r="176">
          <cell r="B176">
            <v>46174</v>
          </cell>
        </row>
        <row r="177">
          <cell r="B177">
            <v>46204</v>
          </cell>
        </row>
        <row r="178">
          <cell r="B178">
            <v>46235</v>
          </cell>
        </row>
        <row r="179">
          <cell r="B179">
            <v>46266</v>
          </cell>
        </row>
        <row r="180">
          <cell r="B180">
            <v>46296</v>
          </cell>
        </row>
        <row r="181">
          <cell r="B181">
            <v>46327</v>
          </cell>
        </row>
        <row r="182">
          <cell r="B182">
            <v>46357</v>
          </cell>
        </row>
        <row r="183">
          <cell r="B183">
            <v>46388</v>
          </cell>
        </row>
        <row r="184">
          <cell r="B184">
            <v>46419</v>
          </cell>
        </row>
        <row r="185">
          <cell r="B185">
            <v>46447</v>
          </cell>
        </row>
        <row r="186">
          <cell r="B186">
            <v>46478</v>
          </cell>
        </row>
        <row r="187">
          <cell r="B187">
            <v>46508</v>
          </cell>
        </row>
        <row r="188">
          <cell r="B188">
            <v>46539</v>
          </cell>
        </row>
        <row r="189">
          <cell r="B189">
            <v>46569</v>
          </cell>
        </row>
        <row r="190">
          <cell r="B190">
            <v>46600</v>
          </cell>
        </row>
        <row r="191">
          <cell r="B191">
            <v>46631</v>
          </cell>
        </row>
        <row r="192">
          <cell r="B192">
            <v>46661</v>
          </cell>
        </row>
        <row r="193">
          <cell r="B193">
            <v>46692</v>
          </cell>
        </row>
        <row r="194">
          <cell r="B194">
            <v>46722</v>
          </cell>
        </row>
        <row r="195">
          <cell r="B195">
            <v>46753</v>
          </cell>
        </row>
        <row r="196">
          <cell r="B196">
            <v>46784</v>
          </cell>
        </row>
        <row r="197">
          <cell r="B197">
            <v>46813</v>
          </cell>
        </row>
        <row r="198">
          <cell r="B198">
            <v>46844</v>
          </cell>
        </row>
        <row r="199">
          <cell r="B199">
            <v>46874</v>
          </cell>
        </row>
        <row r="200">
          <cell r="B200">
            <v>46905</v>
          </cell>
        </row>
        <row r="201">
          <cell r="B201">
            <v>46935</v>
          </cell>
        </row>
        <row r="202">
          <cell r="B202">
            <v>46966</v>
          </cell>
        </row>
        <row r="203">
          <cell r="B203">
            <v>46997</v>
          </cell>
        </row>
        <row r="204">
          <cell r="B204">
            <v>47027</v>
          </cell>
        </row>
        <row r="205">
          <cell r="B205">
            <v>47058</v>
          </cell>
        </row>
        <row r="206">
          <cell r="B206">
            <v>47088</v>
          </cell>
        </row>
        <row r="207">
          <cell r="B207">
            <v>47119</v>
          </cell>
        </row>
        <row r="208">
          <cell r="B208">
            <v>47150</v>
          </cell>
        </row>
        <row r="209">
          <cell r="B209">
            <v>47178</v>
          </cell>
        </row>
        <row r="210">
          <cell r="B210">
            <v>47209</v>
          </cell>
        </row>
        <row r="211">
          <cell r="B211">
            <v>47239</v>
          </cell>
        </row>
        <row r="212">
          <cell r="B212">
            <v>47270</v>
          </cell>
        </row>
        <row r="213">
          <cell r="B213">
            <v>47300</v>
          </cell>
        </row>
        <row r="214">
          <cell r="B214">
            <v>47331</v>
          </cell>
        </row>
        <row r="215">
          <cell r="B215">
            <v>47362</v>
          </cell>
        </row>
        <row r="216">
          <cell r="B216">
            <v>47392</v>
          </cell>
        </row>
        <row r="217">
          <cell r="B217">
            <v>47423</v>
          </cell>
        </row>
        <row r="218">
          <cell r="B218">
            <v>47453</v>
          </cell>
        </row>
        <row r="219">
          <cell r="B219">
            <v>47484</v>
          </cell>
        </row>
        <row r="220">
          <cell r="B220">
            <v>47515</v>
          </cell>
        </row>
        <row r="221">
          <cell r="B221">
            <v>47543</v>
          </cell>
        </row>
        <row r="222">
          <cell r="B222">
            <v>47574</v>
          </cell>
        </row>
        <row r="223">
          <cell r="B223">
            <v>47604</v>
          </cell>
        </row>
        <row r="224">
          <cell r="B224">
            <v>47635</v>
          </cell>
        </row>
        <row r="225">
          <cell r="B225">
            <v>47665</v>
          </cell>
        </row>
        <row r="226">
          <cell r="B226">
            <v>47696</v>
          </cell>
        </row>
        <row r="227">
          <cell r="B227">
            <v>47727</v>
          </cell>
        </row>
        <row r="228">
          <cell r="B228">
            <v>47757</v>
          </cell>
        </row>
        <row r="229">
          <cell r="B229">
            <v>47788</v>
          </cell>
        </row>
        <row r="230">
          <cell r="B230">
            <v>47818</v>
          </cell>
        </row>
        <row r="231">
          <cell r="B231">
            <v>47849</v>
          </cell>
        </row>
        <row r="232">
          <cell r="B232">
            <v>47880</v>
          </cell>
        </row>
        <row r="233">
          <cell r="B233">
            <v>47908</v>
          </cell>
        </row>
        <row r="234">
          <cell r="B234">
            <v>47939</v>
          </cell>
        </row>
        <row r="235">
          <cell r="B235">
            <v>47969</v>
          </cell>
        </row>
        <row r="236">
          <cell r="B236">
            <v>48000</v>
          </cell>
        </row>
        <row r="237">
          <cell r="B237">
            <v>48030</v>
          </cell>
        </row>
        <row r="238">
          <cell r="B238">
            <v>48061</v>
          </cell>
        </row>
        <row r="239">
          <cell r="B239">
            <v>48092</v>
          </cell>
        </row>
        <row r="240">
          <cell r="B240">
            <v>48122</v>
          </cell>
        </row>
        <row r="241">
          <cell r="B241">
            <v>48153</v>
          </cell>
        </row>
        <row r="242">
          <cell r="B242">
            <v>48183</v>
          </cell>
        </row>
        <row r="243">
          <cell r="B243">
            <v>48214</v>
          </cell>
        </row>
        <row r="244">
          <cell r="B244">
            <v>48245</v>
          </cell>
        </row>
        <row r="245">
          <cell r="B245">
            <v>48274</v>
          </cell>
        </row>
        <row r="246">
          <cell r="B246">
            <v>48305</v>
          </cell>
        </row>
        <row r="247">
          <cell r="B247">
            <v>48335</v>
          </cell>
        </row>
        <row r="248">
          <cell r="B248">
            <v>48366</v>
          </cell>
        </row>
        <row r="249">
          <cell r="B249">
            <v>48396</v>
          </cell>
        </row>
        <row r="250">
          <cell r="B250">
            <v>48427</v>
          </cell>
        </row>
        <row r="251">
          <cell r="B251">
            <v>48458</v>
          </cell>
        </row>
        <row r="252">
          <cell r="B252">
            <v>48488</v>
          </cell>
        </row>
      </sheetData>
      <sheetData sheetId="14">
        <row r="14">
          <cell r="G14">
            <v>0.94</v>
          </cell>
        </row>
      </sheetData>
      <sheetData sheetId="15"/>
      <sheetData sheetId="16">
        <row r="11">
          <cell r="BC11" t="str">
            <v>Depreciation</v>
          </cell>
        </row>
      </sheetData>
      <sheetData sheetId="17"/>
      <sheetData sheetId="18"/>
      <sheetData sheetId="19">
        <row r="11">
          <cell r="BT11" t="str">
            <v>Depreciation</v>
          </cell>
        </row>
      </sheetData>
      <sheetData sheetId="20"/>
      <sheetData sheetId="21"/>
      <sheetData sheetId="22">
        <row r="3">
          <cell r="A3">
            <v>1</v>
          </cell>
        </row>
        <row r="4">
          <cell r="A4">
            <v>1</v>
          </cell>
        </row>
        <row r="5">
          <cell r="A5">
            <v>1</v>
          </cell>
        </row>
        <row r="6">
          <cell r="A6">
            <v>1</v>
          </cell>
        </row>
        <row r="7">
          <cell r="A7">
            <v>1</v>
          </cell>
        </row>
        <row r="8">
          <cell r="A8">
            <v>1</v>
          </cell>
        </row>
        <row r="9">
          <cell r="A9">
            <v>1</v>
          </cell>
        </row>
        <row r="10">
          <cell r="A10">
            <v>1</v>
          </cell>
        </row>
        <row r="11">
          <cell r="A11">
            <v>1</v>
          </cell>
        </row>
        <row r="169">
          <cell r="A169">
            <v>-1</v>
          </cell>
        </row>
        <row r="170">
          <cell r="A170">
            <v>-1</v>
          </cell>
        </row>
        <row r="171">
          <cell r="A171">
            <v>-1</v>
          </cell>
        </row>
        <row r="172">
          <cell r="A172">
            <v>-1</v>
          </cell>
        </row>
        <row r="173">
          <cell r="A173">
            <v>-1</v>
          </cell>
        </row>
        <row r="174">
          <cell r="A174">
            <v>-1</v>
          </cell>
        </row>
        <row r="175">
          <cell r="A175">
            <v>-1</v>
          </cell>
        </row>
        <row r="176">
          <cell r="A176">
            <v>-1</v>
          </cell>
        </row>
        <row r="177">
          <cell r="A177">
            <v>-1</v>
          </cell>
        </row>
        <row r="178">
          <cell r="A178">
            <v>-1</v>
          </cell>
        </row>
        <row r="179">
          <cell r="A179">
            <v>-1</v>
          </cell>
        </row>
        <row r="180">
          <cell r="A180">
            <v>-1</v>
          </cell>
        </row>
        <row r="181">
          <cell r="A181">
            <v>-1</v>
          </cell>
        </row>
        <row r="182">
          <cell r="A182">
            <v>-1</v>
          </cell>
        </row>
        <row r="189">
          <cell r="A189">
            <v>0</v>
          </cell>
        </row>
        <row r="194">
          <cell r="A194">
            <v>1</v>
          </cell>
        </row>
        <row r="195">
          <cell r="A195">
            <v>1</v>
          </cell>
        </row>
        <row r="221">
          <cell r="A221">
            <v>1</v>
          </cell>
        </row>
        <row r="222">
          <cell r="A222">
            <v>1</v>
          </cell>
        </row>
        <row r="223">
          <cell r="A223">
            <v>2</v>
          </cell>
        </row>
        <row r="224">
          <cell r="A224">
            <v>2</v>
          </cell>
        </row>
        <row r="225">
          <cell r="A225">
            <v>1</v>
          </cell>
        </row>
        <row r="226">
          <cell r="A226">
            <v>1</v>
          </cell>
        </row>
        <row r="227">
          <cell r="A227">
            <v>1</v>
          </cell>
        </row>
        <row r="228">
          <cell r="A228">
            <v>-1</v>
          </cell>
        </row>
        <row r="229">
          <cell r="A229">
            <v>-1</v>
          </cell>
        </row>
        <row r="230">
          <cell r="A230">
            <v>-1</v>
          </cell>
        </row>
        <row r="231">
          <cell r="A231">
            <v>-1</v>
          </cell>
        </row>
        <row r="232">
          <cell r="A232">
            <v>1</v>
          </cell>
        </row>
        <row r="233">
          <cell r="A233">
            <v>1</v>
          </cell>
        </row>
        <row r="239">
          <cell r="A239">
            <v>1</v>
          </cell>
        </row>
        <row r="240">
          <cell r="A240">
            <v>-1</v>
          </cell>
        </row>
        <row r="241">
          <cell r="A241">
            <v>-1</v>
          </cell>
        </row>
        <row r="242">
          <cell r="A242">
            <v>1</v>
          </cell>
        </row>
        <row r="243">
          <cell r="A243">
            <v>1</v>
          </cell>
        </row>
        <row r="244">
          <cell r="A244">
            <v>1</v>
          </cell>
        </row>
        <row r="245">
          <cell r="A245">
            <v>1</v>
          </cell>
        </row>
        <row r="246">
          <cell r="A246">
            <v>-1</v>
          </cell>
        </row>
        <row r="247">
          <cell r="A247">
            <v>-1</v>
          </cell>
        </row>
        <row r="248">
          <cell r="A248">
            <v>1</v>
          </cell>
        </row>
        <row r="249">
          <cell r="A249">
            <v>1</v>
          </cell>
        </row>
        <row r="250">
          <cell r="A250">
            <v>-1</v>
          </cell>
        </row>
        <row r="251">
          <cell r="A251">
            <v>-1</v>
          </cell>
        </row>
        <row r="252">
          <cell r="A252">
            <v>-1</v>
          </cell>
        </row>
        <row r="253">
          <cell r="A253">
            <v>-1</v>
          </cell>
        </row>
        <row r="254">
          <cell r="A254">
            <v>-1</v>
          </cell>
        </row>
        <row r="255">
          <cell r="A255">
            <v>-1</v>
          </cell>
        </row>
        <row r="256">
          <cell r="A256">
            <v>-1</v>
          </cell>
        </row>
        <row r="257">
          <cell r="A257">
            <v>-1</v>
          </cell>
        </row>
        <row r="258">
          <cell r="A258">
            <v>-1</v>
          </cell>
        </row>
        <row r="259">
          <cell r="A259">
            <v>-1</v>
          </cell>
        </row>
        <row r="403">
          <cell r="A403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C3" t="str">
            <v>Q:\CORP6\FA&amp;P\Renewable Projects\NaturEner\309Mw 051810\[EconExpert-Wind 7056.3 ob RIMROCK 23.xls</v>
          </cell>
        </row>
        <row r="4">
          <cell r="B4" t="str">
            <v>C:\Users\Bill Fisher\Desktop\CURRENT CONSULTNG\SDG&amp;E\6-22-2010\[EconExpert-Wind 7056.3 ob RIMROCK 23.xls]Table 13 Depreciation</v>
          </cell>
        </row>
        <row r="128">
          <cell r="D128">
            <v>41214</v>
          </cell>
          <cell r="E128">
            <v>39783</v>
          </cell>
          <cell r="F128">
            <v>40148</v>
          </cell>
          <cell r="G128">
            <v>40513</v>
          </cell>
          <cell r="H128">
            <v>40878</v>
          </cell>
          <cell r="I128">
            <v>41214</v>
          </cell>
          <cell r="J128">
            <v>41214</v>
          </cell>
          <cell r="K128">
            <v>41214</v>
          </cell>
          <cell r="L128">
            <v>41244</v>
          </cell>
          <cell r="M128">
            <v>41456</v>
          </cell>
          <cell r="N128">
            <v>41821</v>
          </cell>
          <cell r="O128">
            <v>42186</v>
          </cell>
          <cell r="P128">
            <v>42552</v>
          </cell>
          <cell r="Q128">
            <v>42917</v>
          </cell>
          <cell r="R128">
            <v>43282</v>
          </cell>
          <cell r="S128">
            <v>43647</v>
          </cell>
          <cell r="T128">
            <v>44013</v>
          </cell>
          <cell r="U128">
            <v>44378</v>
          </cell>
          <cell r="V128">
            <v>44743</v>
          </cell>
          <cell r="W128">
            <v>45108</v>
          </cell>
          <cell r="X128">
            <v>45474</v>
          </cell>
          <cell r="Y128">
            <v>45839</v>
          </cell>
          <cell r="Z128">
            <v>46204</v>
          </cell>
          <cell r="AA128">
            <v>46569</v>
          </cell>
          <cell r="AB128">
            <v>46935</v>
          </cell>
          <cell r="AC128">
            <v>47300</v>
          </cell>
          <cell r="AD128">
            <v>47665</v>
          </cell>
          <cell r="AE128">
            <v>48030</v>
          </cell>
          <cell r="AF128">
            <v>48335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-377227.00476606289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-377227.00476606289</v>
          </cell>
          <cell r="J145">
            <v>0</v>
          </cell>
        </row>
        <row r="146">
          <cell r="L146">
            <v>4405.6563120954797</v>
          </cell>
          <cell r="M146">
            <v>26776.403780872977</v>
          </cell>
          <cell r="N146">
            <v>28104.598383531247</v>
          </cell>
          <cell r="O146">
            <v>27880.550764603373</v>
          </cell>
          <cell r="P146">
            <v>27501.715442585504</v>
          </cell>
          <cell r="Q146">
            <v>26610.784844874426</v>
          </cell>
          <cell r="R146">
            <v>25674.641221220598</v>
          </cell>
          <cell r="S146">
            <v>24723.391255672614</v>
          </cell>
          <cell r="T146">
            <v>23971.440117118938</v>
          </cell>
          <cell r="U146">
            <v>23266.138663260193</v>
          </cell>
          <cell r="V146">
            <v>25855.993797248513</v>
          </cell>
          <cell r="W146">
            <v>39916.635854411681</v>
          </cell>
          <cell r="X146">
            <v>39877.828315987659</v>
          </cell>
          <cell r="Y146">
            <v>40944.020997652558</v>
          </cell>
          <cell r="Z146">
            <v>41624.44787529781</v>
          </cell>
          <cell r="AA146">
            <v>42205.176895558732</v>
          </cell>
          <cell r="AB146">
            <v>42763.067185474407</v>
          </cell>
          <cell r="AC146">
            <v>43220.253125507807</v>
          </cell>
          <cell r="AD146">
            <v>43501.440707236652</v>
          </cell>
          <cell r="AE146">
            <v>43777.410097166037</v>
          </cell>
          <cell r="AF146">
            <v>77990.33695109206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</row>
      </sheetData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_A1.2_General Info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M"/>
      <sheetName val="Drop Down List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s"/>
      <sheetName val="Projections"/>
      <sheetName val="Macro"/>
      <sheetName val="MAIN"/>
      <sheetName val="Valuation"/>
      <sheetName val="US$"/>
      <sheetName val="Ajustes"/>
      <sheetName val="DIV INC"/>
      <sheetName val="Developer Notes"/>
      <sheetName val="LTM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Dispatch"/>
      <sheetName val="IRD_Chile_ABR2002"/>
      <sheetName val="Btu&lt;=&gt;Therms&lt;=&gt;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61">
          <cell r="G461">
            <v>0</v>
          </cell>
          <cell r="H461">
            <v>0</v>
          </cell>
          <cell r="I461">
            <v>33480.398999999998</v>
          </cell>
          <cell r="J461">
            <v>34821.898000000001</v>
          </cell>
          <cell r="L461">
            <v>0</v>
          </cell>
          <cell r="M461">
            <v>33480.398999999998</v>
          </cell>
          <cell r="N461">
            <v>34821.898000000001</v>
          </cell>
        </row>
        <row r="463">
          <cell r="G463">
            <v>0</v>
          </cell>
          <cell r="H463">
            <v>0</v>
          </cell>
          <cell r="I463">
            <v>21802.706999999999</v>
          </cell>
          <cell r="J463">
            <v>23807.432000000001</v>
          </cell>
          <cell r="L463">
            <v>0</v>
          </cell>
          <cell r="M463">
            <v>21802.706999999999</v>
          </cell>
          <cell r="N463">
            <v>23807.432000000001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11677.691999999999</v>
          </cell>
          <cell r="J466">
            <v>11014.466</v>
          </cell>
          <cell r="L466">
            <v>0</v>
          </cell>
          <cell r="M466">
            <v>11677.691999999999</v>
          </cell>
          <cell r="N466">
            <v>11014.466</v>
          </cell>
        </row>
        <row r="468">
          <cell r="G468">
            <v>0</v>
          </cell>
          <cell r="H468">
            <v>0</v>
          </cell>
          <cell r="I468">
            <v>1181.8440000000001</v>
          </cell>
          <cell r="J468">
            <v>1328.3879999999999</v>
          </cell>
          <cell r="L468">
            <v>0</v>
          </cell>
          <cell r="M468">
            <v>1181.8440000000001</v>
          </cell>
          <cell r="N468">
            <v>1328.3879999999999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10495.847999999998</v>
          </cell>
          <cell r="J471">
            <v>9686.0780000000013</v>
          </cell>
          <cell r="L471">
            <v>0</v>
          </cell>
          <cell r="M471">
            <v>10495.847999999998</v>
          </cell>
          <cell r="N471">
            <v>9686.0780000000013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10495.847999999998</v>
          </cell>
          <cell r="J477">
            <v>9686.0780000000013</v>
          </cell>
          <cell r="L477">
            <v>0</v>
          </cell>
          <cell r="M477">
            <v>10495.847999999998</v>
          </cell>
          <cell r="N477">
            <v>9686.0780000000013</v>
          </cell>
        </row>
        <row r="480">
          <cell r="G480">
            <v>0</v>
          </cell>
          <cell r="H480">
            <v>0</v>
          </cell>
          <cell r="I480">
            <v>1398.5070000000001</v>
          </cell>
          <cell r="J480">
            <v>1452.394</v>
          </cell>
          <cell r="L480">
            <v>0</v>
          </cell>
          <cell r="M480">
            <v>1398.5070000000001</v>
          </cell>
          <cell r="N480">
            <v>1452.394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9097.3409999999985</v>
          </cell>
          <cell r="J482">
            <v>8233.6840000000011</v>
          </cell>
          <cell r="L482">
            <v>0</v>
          </cell>
          <cell r="M482">
            <v>9097.3409999999985</v>
          </cell>
          <cell r="N482">
            <v>8233.6840000000011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108.267</v>
          </cell>
          <cell r="J485">
            <v>111.08199999999999</v>
          </cell>
          <cell r="L485">
            <v>0</v>
          </cell>
          <cell r="M485">
            <v>108.267</v>
          </cell>
          <cell r="N485">
            <v>111.08199999999999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8989.0739999999987</v>
          </cell>
          <cell r="J487">
            <v>8122.6020000000008</v>
          </cell>
          <cell r="L487">
            <v>0</v>
          </cell>
          <cell r="M487">
            <v>8989.0739999999987</v>
          </cell>
          <cell r="N487">
            <v>8122.6020000000008</v>
          </cell>
        </row>
        <row r="490">
          <cell r="G490">
            <v>0</v>
          </cell>
          <cell r="H490">
            <v>0</v>
          </cell>
          <cell r="I490">
            <v>1522.14</v>
          </cell>
          <cell r="J490">
            <v>3232.6390000000001</v>
          </cell>
          <cell r="L490">
            <v>0</v>
          </cell>
          <cell r="M490">
            <v>1522.14</v>
          </cell>
          <cell r="N490">
            <v>3232.6390000000001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1522.14</v>
          </cell>
          <cell r="J511">
            <v>3232.6390000000001</v>
          </cell>
          <cell r="L511">
            <v>0</v>
          </cell>
          <cell r="M511">
            <v>1522.14</v>
          </cell>
          <cell r="N511">
            <v>3232.6390000000001</v>
          </cell>
        </row>
        <row r="512">
          <cell r="G512">
            <v>0</v>
          </cell>
          <cell r="H512">
            <v>0</v>
          </cell>
          <cell r="I512">
            <v>1522.14</v>
          </cell>
          <cell r="J512">
            <v>3232.6390000000001</v>
          </cell>
          <cell r="L512">
            <v>0</v>
          </cell>
          <cell r="M512">
            <v>1522.14</v>
          </cell>
          <cell r="N512">
            <v>3232.6390000000001</v>
          </cell>
        </row>
        <row r="514">
          <cell r="G514">
            <v>0</v>
          </cell>
          <cell r="H514">
            <v>0</v>
          </cell>
          <cell r="I514">
            <v>389.32600000000002</v>
          </cell>
          <cell r="J514">
            <v>49.253999999999998</v>
          </cell>
          <cell r="L514">
            <v>0</v>
          </cell>
          <cell r="M514">
            <v>389.32600000000002</v>
          </cell>
          <cell r="N514">
            <v>49.253999999999998</v>
          </cell>
        </row>
        <row r="515">
          <cell r="G515">
            <v>0</v>
          </cell>
          <cell r="H515">
            <v>0</v>
          </cell>
          <cell r="I515">
            <v>2766.8510000000001</v>
          </cell>
          <cell r="J515">
            <v>3414.6979999999999</v>
          </cell>
          <cell r="L515">
            <v>0</v>
          </cell>
          <cell r="M515">
            <v>2766.8510000000001</v>
          </cell>
          <cell r="N515">
            <v>3414.6979999999999</v>
          </cell>
        </row>
        <row r="516">
          <cell r="G516">
            <v>0</v>
          </cell>
          <cell r="H516">
            <v>0</v>
          </cell>
          <cell r="I516">
            <v>-371.13499999999999</v>
          </cell>
          <cell r="J516">
            <v>-423.15300000000002</v>
          </cell>
          <cell r="L516">
            <v>0</v>
          </cell>
          <cell r="M516">
            <v>-371.13499999999999</v>
          </cell>
          <cell r="N516">
            <v>-423.15300000000002</v>
          </cell>
        </row>
        <row r="517">
          <cell r="G517">
            <v>0</v>
          </cell>
          <cell r="H517">
            <v>0</v>
          </cell>
          <cell r="I517">
            <v>-244.965</v>
          </cell>
          <cell r="J517">
            <v>-2400.663</v>
          </cell>
          <cell r="L517">
            <v>0</v>
          </cell>
          <cell r="M517">
            <v>-244.965</v>
          </cell>
          <cell r="N517">
            <v>-2400.663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10007.010999999999</v>
          </cell>
          <cell r="J520">
            <v>5530.0990000000002</v>
          </cell>
          <cell r="L520">
            <v>0</v>
          </cell>
          <cell r="M520">
            <v>10007.010999999999</v>
          </cell>
          <cell r="N520">
            <v>5530.0990000000002</v>
          </cell>
        </row>
        <row r="522">
          <cell r="G522">
            <v>1996</v>
          </cell>
          <cell r="H522">
            <v>1997</v>
          </cell>
          <cell r="I522">
            <v>1998</v>
          </cell>
          <cell r="J522">
            <v>1999</v>
          </cell>
          <cell r="L522">
            <v>1998</v>
          </cell>
          <cell r="M522">
            <v>1999</v>
          </cell>
          <cell r="N522">
            <v>2000</v>
          </cell>
        </row>
        <row r="525">
          <cell r="G525">
            <v>0</v>
          </cell>
          <cell r="H525">
            <v>0</v>
          </cell>
          <cell r="I525">
            <v>1521.6320000000001</v>
          </cell>
          <cell r="J525">
            <v>1120.03</v>
          </cell>
          <cell r="L525">
            <v>0</v>
          </cell>
          <cell r="M525">
            <v>1521.6320000000001</v>
          </cell>
          <cell r="N525">
            <v>1120.03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1521.6320000000001</v>
          </cell>
          <cell r="J528">
            <v>1120.03</v>
          </cell>
          <cell r="L528">
            <v>0</v>
          </cell>
          <cell r="M528">
            <v>1521.6320000000001</v>
          </cell>
          <cell r="N528">
            <v>1120.03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8485.378999999999</v>
          </cell>
          <cell r="J530">
            <v>4410.0690000000004</v>
          </cell>
          <cell r="L530">
            <v>0</v>
          </cell>
          <cell r="M530">
            <v>8485.378999999999</v>
          </cell>
          <cell r="N530">
            <v>4410.0690000000004</v>
          </cell>
        </row>
        <row r="532">
          <cell r="G532">
            <v>0</v>
          </cell>
          <cell r="H532">
            <v>0</v>
          </cell>
          <cell r="I532">
            <v>4033.7379999999994</v>
          </cell>
          <cell r="J532">
            <v>7905.8410000000003</v>
          </cell>
          <cell r="L532">
            <v>0</v>
          </cell>
          <cell r="M532">
            <v>4033.7379999999994</v>
          </cell>
          <cell r="N532">
            <v>7905.8410000000003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37.545999999999999</v>
          </cell>
          <cell r="J535">
            <v>462.97</v>
          </cell>
          <cell r="L535">
            <v>0</v>
          </cell>
          <cell r="M535">
            <v>37.545999999999999</v>
          </cell>
          <cell r="N535">
            <v>462.97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12556.662999999999</v>
          </cell>
          <cell r="J539">
            <v>12778.880000000001</v>
          </cell>
          <cell r="L539">
            <v>0</v>
          </cell>
          <cell r="M539">
            <v>12556.662999999999</v>
          </cell>
          <cell r="N539">
            <v>12778.880000000001</v>
          </cell>
        </row>
        <row r="548">
          <cell r="G548">
            <v>0</v>
          </cell>
          <cell r="H548">
            <v>0</v>
          </cell>
          <cell r="I548">
            <v>12556.662999999999</v>
          </cell>
          <cell r="J548">
            <v>12778.880000000001</v>
          </cell>
          <cell r="L548">
            <v>0</v>
          </cell>
          <cell r="M548">
            <v>12556.662999999999</v>
          </cell>
          <cell r="N548">
            <v>12778.880000000001</v>
          </cell>
        </row>
        <row r="550">
          <cell r="G550">
            <v>0</v>
          </cell>
          <cell r="H550">
            <v>0</v>
          </cell>
          <cell r="I550">
            <v>1398.5070000000001</v>
          </cell>
          <cell r="J550">
            <v>1452.394</v>
          </cell>
          <cell r="L550">
            <v>0</v>
          </cell>
          <cell r="M550">
            <v>1398.5070000000001</v>
          </cell>
          <cell r="N550">
            <v>1452.394</v>
          </cell>
        </row>
        <row r="551">
          <cell r="G551">
            <v>0</v>
          </cell>
          <cell r="H551">
            <v>0</v>
          </cell>
          <cell r="I551">
            <v>108.267</v>
          </cell>
          <cell r="J551">
            <v>111.08199999999999</v>
          </cell>
          <cell r="L551">
            <v>0</v>
          </cell>
          <cell r="M551">
            <v>108.267</v>
          </cell>
          <cell r="N551">
            <v>111.08199999999999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-4033.7379999999994</v>
          </cell>
          <cell r="J553">
            <v>-7905.8410000000003</v>
          </cell>
          <cell r="L553">
            <v>0</v>
          </cell>
          <cell r="M553">
            <v>-4033.7379999999994</v>
          </cell>
          <cell r="N553">
            <v>-7905.8410000000003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-37.545999999999999</v>
          </cell>
          <cell r="J556">
            <v>-462.97</v>
          </cell>
          <cell r="L556">
            <v>0</v>
          </cell>
          <cell r="M556">
            <v>-37.545999999999999</v>
          </cell>
          <cell r="N556">
            <v>-462.97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9992.1529999999984</v>
          </cell>
          <cell r="J562">
            <v>5973.545000000001</v>
          </cell>
          <cell r="L562">
            <v>0</v>
          </cell>
          <cell r="M562">
            <v>9992.1529999999984</v>
          </cell>
          <cell r="N562">
            <v>5973.545000000001</v>
          </cell>
        </row>
        <row r="565">
          <cell r="H565">
            <v>0</v>
          </cell>
          <cell r="I565">
            <v>-7357.5629999999992</v>
          </cell>
          <cell r="J565">
            <v>-763.41900000000078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-2576.0410000000002</v>
          </cell>
          <cell r="J566">
            <v>-250.13499999999976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-55.136000000000003</v>
          </cell>
          <cell r="J567">
            <v>-466.80199999999996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-63.673000000000002</v>
          </cell>
          <cell r="J568">
            <v>-575.22199999999998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-684.44299999999998</v>
          </cell>
          <cell r="J569">
            <v>-138.71100000000001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2167.5430000000001</v>
          </cell>
          <cell r="J571">
            <v>45.423999999999523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1045.2950000000001</v>
          </cell>
          <cell r="J572">
            <v>-414.57000000000005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49.213999999999999</v>
          </cell>
          <cell r="J573">
            <v>698.55700000000002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2520.8310000000001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158.45400000000001</v>
          </cell>
          <cell r="J575">
            <v>95.913999999999987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1420.1220000000001</v>
          </cell>
          <cell r="J576">
            <v>29.888999999999896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950.69299999999998</v>
          </cell>
          <cell r="J577">
            <v>-227.41499999999996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151.14599999999999</v>
          </cell>
          <cell r="J578">
            <v>434.75900000000001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-4794.3890000000001</v>
          </cell>
          <cell r="J580">
            <v>989.09999999999877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5197.7639999999983</v>
          </cell>
          <cell r="J582">
            <v>6962.6449999999995</v>
          </cell>
          <cell r="M582">
            <v>9992.1529999999984</v>
          </cell>
          <cell r="N582">
            <v>5973.545000000001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5197.7639999999983</v>
          </cell>
          <cell r="J587">
            <v>6962.6449999999995</v>
          </cell>
          <cell r="M587">
            <v>9992.1529999999984</v>
          </cell>
          <cell r="N587">
            <v>5973.545000000001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-1136.989</v>
          </cell>
          <cell r="J593">
            <v>-11.363000000000056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-176.63200000000001</v>
          </cell>
          <cell r="J594">
            <v>36.621000000000009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3116.3029999999999</v>
          </cell>
          <cell r="J595">
            <v>-379.88400000000001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-315.77699999999999</v>
          </cell>
          <cell r="J597">
            <v>102.87099999999998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-65483.093000000008</v>
          </cell>
          <cell r="J598">
            <v>-6731.1749999999884</v>
          </cell>
          <cell r="M598">
            <v>4033.7379999999994</v>
          </cell>
          <cell r="N598">
            <v>7905.8410000000003</v>
          </cell>
        </row>
        <row r="599">
          <cell r="H599">
            <v>0</v>
          </cell>
          <cell r="I599">
            <v>15102.003000000001</v>
          </cell>
          <cell r="J599">
            <v>1843.2749999999978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1901.1970000000001</v>
          </cell>
          <cell r="J600">
            <v>159.98599999999988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-41795.224000000017</v>
          </cell>
          <cell r="J608">
            <v>1982.9760000000088</v>
          </cell>
          <cell r="M608">
            <v>14025.890999999998</v>
          </cell>
          <cell r="N608">
            <v>13879.386000000002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-41795.224000000017</v>
          </cell>
          <cell r="J665">
            <v>1982.9760000000088</v>
          </cell>
          <cell r="M665">
            <v>14025.890999999998</v>
          </cell>
          <cell r="N665">
            <v>13879.386000000002</v>
          </cell>
        </row>
        <row r="667">
          <cell r="H667">
            <v>0</v>
          </cell>
          <cell r="I667">
            <v>806.38800000000003</v>
          </cell>
          <cell r="J667">
            <v>-133.94299999999998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806.38800000000003</v>
          </cell>
          <cell r="J676">
            <v>672.44500000000005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7357.5629999999992</v>
          </cell>
          <cell r="J677">
            <v>8120.982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2576.0410000000002</v>
          </cell>
          <cell r="J678">
            <v>2826.1759999999999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55.136000000000003</v>
          </cell>
          <cell r="J679">
            <v>521.93799999999999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63.673000000000002</v>
          </cell>
          <cell r="J680">
            <v>638.89499999999998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684.44299999999998</v>
          </cell>
          <cell r="J681">
            <v>823.154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11543.243999999999</v>
          </cell>
          <cell r="J684">
            <v>13603.59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36953.792000000001</v>
          </cell>
          <cell r="J686">
            <v>39822.54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1136.989</v>
          </cell>
          <cell r="J688">
            <v>1148.3520000000001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176.63200000000001</v>
          </cell>
          <cell r="J689">
            <v>140.011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-3116.3029999999999</v>
          </cell>
          <cell r="J690">
            <v>-2736.4189999999999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315.77699999999999</v>
          </cell>
          <cell r="J692">
            <v>212.90600000000001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4764.9049999999997</v>
          </cell>
          <cell r="J693">
            <v>4893.8429999999998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69516.831000000006</v>
          </cell>
          <cell r="J694">
            <v>84153.846999999994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121291.867</v>
          </cell>
          <cell r="J696">
            <v>141238.66999999998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2167.5430000000001</v>
          </cell>
          <cell r="J699">
            <v>2212.9669999999996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1045.2950000000001</v>
          </cell>
          <cell r="J700">
            <v>630.72500000000002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49.213999999999999</v>
          </cell>
          <cell r="J701">
            <v>747.77099999999996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2520.8310000000001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158.45400000000001</v>
          </cell>
          <cell r="J703">
            <v>254.36799999999999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1420.1220000000001</v>
          </cell>
          <cell r="J704">
            <v>1450.011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950.69299999999998</v>
          </cell>
          <cell r="J705">
            <v>723.27800000000002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151.14599999999999</v>
          </cell>
          <cell r="J706">
            <v>585.90499999999997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5942.4670000000006</v>
          </cell>
          <cell r="J708">
            <v>9125.8560000000016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15102.003000000001</v>
          </cell>
          <cell r="J710">
            <v>16945.277999999998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1901.1970000000001</v>
          </cell>
          <cell r="J711">
            <v>2061.183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9448.2000000000007</v>
          </cell>
          <cell r="J717">
            <v>10601.400000000001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8909.1370000000006</v>
          </cell>
          <cell r="J719">
            <v>7734.3729999999996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4826.84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18357.337</v>
          </cell>
          <cell r="J736">
            <v>23162.613000000001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41303.004000000001</v>
          </cell>
          <cell r="J740">
            <v>51294.93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1996</v>
          </cell>
          <cell r="H742">
            <v>1997</v>
          </cell>
          <cell r="I742">
            <v>1998</v>
          </cell>
          <cell r="J742">
            <v>1999</v>
          </cell>
          <cell r="L742">
            <v>1998</v>
          </cell>
          <cell r="M742">
            <v>1999</v>
          </cell>
          <cell r="N742">
            <v>2000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22753.388999999996</v>
          </cell>
          <cell r="J747">
            <v>23575.857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57235.474000000002</v>
          </cell>
          <cell r="J748">
            <v>66367.883000000002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79988.862999999998</v>
          </cell>
          <cell r="J753">
            <v>89943.74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121291.867</v>
          </cell>
          <cell r="J755">
            <v>141238.67000000001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6416.5503355704705</v>
          </cell>
          <cell r="I840">
            <v>4195.1859999999997</v>
          </cell>
          <cell r="J840">
            <v>4860.1379999999999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  <sheetName val="March 2000"/>
      <sheetName val="February 2000"/>
      <sheetName val="Balance_sheet"/>
      <sheetName val="Ajaz Projections 3-2000"/>
      <sheetName val="Alloc NBV-CA Tax Life"/>
      <sheetName val="Index - Options"/>
      <sheetName val="_A1.2_General 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SOX"/>
      <sheetName val="Review"/>
      <sheetName val="OVERRIDE"/>
      <sheetName val="VLOOKUP"/>
      <sheetName val="Tons Input"/>
      <sheetName val="Billet Analysis"/>
      <sheetName val="Shipments - Loc 10"/>
      <sheetName val="Shipping Recon"/>
      <sheetName val="End Inventory"/>
      <sheetName val="Fence Posts"/>
      <sheetName val="R.Mill Prod"/>
      <sheetName val="Scrap Yard Inv"/>
      <sheetName val="Tons JE"/>
      <sheetName val="JDE Import"/>
      <sheetName val="BneLog"/>
      <sheetName val="Trade Inquiry"/>
      <sheetName val="RP3251 RP3261"/>
      <sheetName val="Oracle Tons JE"/>
      <sheetName val="YARDINV"/>
      <sheetName val="Prev CostCenter"/>
      <sheetName val="Current CostCenter"/>
      <sheetName val="RX8072 PIVOT"/>
      <sheetName val="RX8072"/>
      <sheetName val="RP3952 PIVOT"/>
      <sheetName val="RP3952"/>
      <sheetName val="RX8051 PIVOT"/>
      <sheetName val="RX8051"/>
      <sheetName val="RX8891 PIVOT"/>
      <sheetName val="RX8891"/>
      <sheetName val="Claims"/>
      <sheetName val="CM Detail"/>
      <sheetName val="WR Claims - Fritz"/>
      <sheetName val="MS RW FY11"/>
      <sheetName val="Additive Recipe"/>
      <sheetName val="BI Grade-&gt;Menus Mappings"/>
      <sheetName val="Scrap Summary"/>
      <sheetName val="Billet Grades to Recipe"/>
      <sheetName val="Scrap PIVOT"/>
      <sheetName val="PIVOT RX8072 Summ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nd Model License"/>
      <sheetName val="Title"/>
      <sheetName val="Table 1Q Quick Project Analysis"/>
      <sheetName val="SpFor"/>
      <sheetName val="Table 1 Wind Global Inputs"/>
      <sheetName val="Table 1C Wind Annual Inputs"/>
      <sheetName val="Table 1D Data Conversion"/>
      <sheetName val="1 Page Project Summary"/>
      <sheetName val="Table 2 Summary"/>
      <sheetName val="Copy of Table 2 Base Case"/>
      <sheetName val="Comparison with Base Case"/>
      <sheetName val="Table 3 Construction"/>
      <sheetName val="Table 4 Operating Costs"/>
      <sheetName val="Table 5 Debt Service"/>
      <sheetName val="Table 6 Revenues"/>
      <sheetName val="Table 7 Cash Flow -Leveraged"/>
      <sheetName val="Table 7A Cash Flow -Unleveraged"/>
      <sheetName val="Table 8 NPV &amp; IRR -Leveraged"/>
      <sheetName val="Table 8A NPV &amp; IRR -Unleveraged"/>
      <sheetName val="Table 9 Sources - Uses"/>
      <sheetName val="Table 10 Maintenance Reserves"/>
      <sheetName val="Table 11 Financials"/>
      <sheetName val="Table 12 Dollars per MWH"/>
      <sheetName val="Table 13 Depreciation"/>
      <sheetName val="Monthly IRR Inputs"/>
      <sheetName val="Sensitivities"/>
      <sheetName val="EconExpert-WIND Charts"/>
      <sheetName val="Partnership Data for Export"/>
      <sheetName val="Status"/>
      <sheetName val="2010 Corporate State Ta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G1" t="e">
            <v>#VALUE!</v>
          </cell>
          <cell r="H1">
            <v>1</v>
          </cell>
        </row>
      </sheetData>
      <sheetData sheetId="16">
        <row r="1">
          <cell r="G1">
            <v>0</v>
          </cell>
          <cell r="H1">
            <v>1</v>
          </cell>
        </row>
      </sheetData>
      <sheetData sheetId="17">
        <row r="1">
          <cell r="G1" t="e">
            <v>#VALUE!</v>
          </cell>
          <cell r="H1">
            <v>1</v>
          </cell>
        </row>
      </sheetData>
      <sheetData sheetId="18">
        <row r="1">
          <cell r="G1">
            <v>0</v>
          </cell>
          <cell r="H1">
            <v>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"/>
      <sheetName val="Input"/>
      <sheetName val="Model"/>
      <sheetName val="Book Provision"/>
      <sheetName val="Tax Provision"/>
      <sheetName val="QtrTrack"/>
      <sheetName val="ANALYSIS"/>
      <sheetName val="Deferred Tracking"/>
      <sheetName val="Payable"/>
      <sheetName val="A"/>
      <sheetName val="Dólares Chile 30.11.02"/>
      <sheetName val="MSQ Systems"/>
      <sheetName val="SDGE WC Data-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eguros (PPC)"/>
      <sheetName val="XREF"/>
      <sheetName val="Integración  Pagos Ant. (PPC)"/>
      <sheetName val="Tickmarks"/>
      <sheetName val="Unmet_Need"/>
      <sheetName val="SAR-INFO"/>
      <sheetName val="ER GTS"/>
      <sheetName val="Elim"/>
      <sheetName val="BG GT "/>
      <sheetName val="BG TIH"/>
      <sheetName val="BG GTS "/>
      <sheetName val="BG TSE"/>
      <sheetName val="Bal GT"/>
      <sheetName val=" Part"/>
      <sheetName val="ER GT "/>
      <sheetName val="ER TIH"/>
      <sheetName val="ER TSE"/>
      <sheetName val="ER Con"/>
      <sheetName val="SLS CM"/>
      <sheetName val="uso"/>
      <sheetName val="IMSS"/>
      <sheetName val="Estado"/>
      <sheetName val="FF33-1&amp;"/>
      <sheetName val="2003"/>
      <sheetName val="Muestreo"/>
      <sheetName val="Renta"/>
      <sheetName val="Electricidad"/>
      <sheetName val="ER09"/>
      <sheetName val="SAR E INFONAVIT"/>
      <sheetName val="C-1"/>
      <sheetName val="Significant Processes"/>
      <sheetName val="EMPLEADOS"/>
      <sheetName val="Integracion de Ctas x Pagar"/>
      <sheetName val="ANALYSIS JUNEFOR PP02 old"/>
      <sheetName val="Analysis"/>
      <sheetName val="Amarre (7 CEDULAS)"/>
      <sheetName val="Amarre de Honorarios"/>
      <sheetName val="DEPRECIACION"/>
      <sheetName val="FCCREDITOS"/>
      <sheetName val="FP"/>
      <sheetName val=".1 Lead"/>
      <sheetName val="GASTOS  8310.1"/>
      <sheetName val="Drop-Down Lists"/>
      <sheetName val="Revisión Analitica"/>
      <sheetName val="Resumen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Sheet1"/>
      <sheetName val="XREF"/>
      <sheetName val="Tickmarks"/>
      <sheetName val="Lead 5300"/>
      <sheetName val="5300.1"/>
      <sheetName val="5300.3"/>
      <sheetName val="5300.2"/>
      <sheetName val="5300.4"/>
      <sheetName val="Razonabilidad IVA"/>
      <sheetName val="Antiguedades"/>
      <sheetName val="limite"/>
      <sheetName val="Integración"/>
      <sheetName val="Mvt Imobilizado"/>
      <sheetName val="Lists"/>
      <sheetName val="Table Maint"/>
      <sheetName val="Indice"/>
      <sheetName val="1"/>
      <sheetName val="2"/>
      <sheetName val="3"/>
      <sheetName val="4"/>
      <sheetName val="5"/>
      <sheetName val="Planeación"/>
      <sheetName val="ER GTS"/>
      <sheetName val="9-Concentrado PP"/>
      <sheetName val="Gastos_MadridWE"/>
      <sheetName val="Prov Siemens"/>
      <sheetName val="Dpn. Fiscal"/>
      <sheetName val="inventarios"/>
      <sheetName val="AJUSTE INFLAC."/>
      <sheetName val=""/>
      <sheetName val="Consolidated Domestic"/>
      <sheetName val="C-26 IA NA"/>
      <sheetName val="Terren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 de Movimientos"/>
      <sheetName val="Revisión SI"/>
      <sheetName val="Revisión Altas"/>
      <sheetName val="Depreciación"/>
      <sheetName val="Límite"/>
      <sheetName val="Tickmarks"/>
      <sheetName val="XREF"/>
      <sheetName val="GtosFab"/>
      <sheetName val="DEP. FINAL"/>
      <sheetName val="Dep. del Ej. y Acum."/>
      <sheetName val="Lead"/>
      <sheetName val="vaciado P.P. IVA"/>
      <sheetName val="5300.3"/>
      <sheetName val="AUT99"/>
      <sheetName val="Warranty Periods"/>
      <sheetName val="Sheet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ON2001"/>
      <sheetName val="PROMED01"/>
      <sheetName val="DEPFIS01"/>
      <sheetName val="PROV. ND"/>
      <sheetName val="VAC ENE-MZO"/>
      <sheetName val="INGRESOS2000"/>
      <sheetName val="SLDOS"/>
      <sheetName val="ETIQUETA"/>
      <sheetName val="Estado Res."/>
      <sheetName val="Nota 7"/>
      <sheetName val="XREF"/>
      <sheetName val="Tickmarks"/>
      <sheetName val="Cédula de Movimientos"/>
      <sheetName val="Depreciación"/>
      <sheetName val="Revisión gastos Septiembre"/>
      <sheetName val="Empréstimos"/>
      <sheetName val="BB PCH's"/>
      <sheetName val="Umbrales"/>
      <sheetName val="Cobros posteriores"/>
      <sheetName val="REV. LIMITE ADMON"/>
      <sheetName val="Valuación"/>
      <sheetName val="Lead"/>
      <sheetName val="AUT99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FreeCashFlow"/>
      <sheetName val="EnterpriseValue"/>
      <sheetName val="Taxes - F$"/>
      <sheetName val="IRR"/>
      <sheetName val="Assumptions"/>
      <sheetName val="Proforma Financials"/>
      <sheetName val="Revenue"/>
      <sheetName val="Customers&amp;Load"/>
      <sheetName val="Expenses"/>
      <sheetName val="CAPEX"/>
      <sheetName val="BookDepreciation"/>
      <sheetName val="TaxDepreciation"/>
      <sheetName val="Financing"/>
      <sheetName val="General Information"/>
      <sheetName val="Inputs"/>
      <sheetName val="High Level - Drivers Control"/>
      <sheetName val="High Level -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">
          <cell r="C7">
            <v>1996</v>
          </cell>
          <cell r="D7">
            <v>1997</v>
          </cell>
          <cell r="E7">
            <v>1998</v>
          </cell>
          <cell r="F7">
            <v>1999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  <cell r="AA7">
            <v>2020</v>
          </cell>
        </row>
        <row r="10">
          <cell r="C10">
            <v>1996</v>
          </cell>
          <cell r="D10">
            <v>1997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  <cell r="O10">
            <v>2008</v>
          </cell>
          <cell r="P10">
            <v>2009</v>
          </cell>
          <cell r="Q10">
            <v>2010</v>
          </cell>
          <cell r="R10">
            <v>2011</v>
          </cell>
          <cell r="S10">
            <v>2012</v>
          </cell>
          <cell r="T10">
            <v>2013</v>
          </cell>
          <cell r="U10">
            <v>2014</v>
          </cell>
          <cell r="V10">
            <v>2015</v>
          </cell>
          <cell r="W10">
            <v>2016</v>
          </cell>
          <cell r="X10">
            <v>2017</v>
          </cell>
          <cell r="Y10">
            <v>2018</v>
          </cell>
          <cell r="Z10">
            <v>2019</v>
          </cell>
          <cell r="AA10">
            <v>2020</v>
          </cell>
        </row>
        <row r="11">
          <cell r="B11" t="str">
            <v>C$ Devaluation</v>
          </cell>
          <cell r="C11">
            <v>1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</row>
        <row r="13">
          <cell r="C13">
            <v>1996</v>
          </cell>
          <cell r="D13">
            <v>1997</v>
          </cell>
          <cell r="E13">
            <v>1998</v>
          </cell>
          <cell r="F13">
            <v>1999</v>
          </cell>
          <cell r="G13">
            <v>2000</v>
          </cell>
          <cell r="H13">
            <v>2001</v>
          </cell>
          <cell r="I13">
            <v>2002</v>
          </cell>
          <cell r="J13">
            <v>2003</v>
          </cell>
          <cell r="K13">
            <v>2004</v>
          </cell>
          <cell r="L13">
            <v>2005</v>
          </cell>
          <cell r="M13">
            <v>2006</v>
          </cell>
          <cell r="N13">
            <v>2007</v>
          </cell>
          <cell r="O13">
            <v>2008</v>
          </cell>
          <cell r="P13">
            <v>2009</v>
          </cell>
          <cell r="Q13">
            <v>2010</v>
          </cell>
          <cell r="R13">
            <v>2011</v>
          </cell>
          <cell r="S13">
            <v>2012</v>
          </cell>
          <cell r="T13">
            <v>2013</v>
          </cell>
          <cell r="U13">
            <v>2014</v>
          </cell>
          <cell r="V13">
            <v>2015</v>
          </cell>
          <cell r="W13">
            <v>2016</v>
          </cell>
          <cell r="X13">
            <v>2017</v>
          </cell>
          <cell r="Y13">
            <v>2018</v>
          </cell>
          <cell r="Z13">
            <v>2019</v>
          </cell>
          <cell r="AA13">
            <v>2020</v>
          </cell>
        </row>
        <row r="14">
          <cell r="B14" t="str">
            <v>C$/US$ Effective Exchange Rate</v>
          </cell>
          <cell r="C14">
            <v>0.6623</v>
          </cell>
          <cell r="D14">
            <v>0.6623</v>
          </cell>
          <cell r="E14">
            <v>0.6623</v>
          </cell>
          <cell r="F14">
            <v>0.6623</v>
          </cell>
          <cell r="G14">
            <v>0.6623</v>
          </cell>
          <cell r="H14">
            <v>0.6623</v>
          </cell>
          <cell r="I14">
            <v>0.6623</v>
          </cell>
          <cell r="J14">
            <v>0.6623</v>
          </cell>
          <cell r="K14">
            <v>0.6623</v>
          </cell>
          <cell r="L14">
            <v>0.6623</v>
          </cell>
          <cell r="M14">
            <v>0.6623</v>
          </cell>
          <cell r="N14">
            <v>0.6623</v>
          </cell>
          <cell r="O14">
            <v>0.6623</v>
          </cell>
          <cell r="P14">
            <v>0.6623</v>
          </cell>
          <cell r="Q14">
            <v>0.6623</v>
          </cell>
          <cell r="R14">
            <v>0.6623</v>
          </cell>
          <cell r="S14">
            <v>0.6623</v>
          </cell>
          <cell r="T14">
            <v>0.6623</v>
          </cell>
          <cell r="U14">
            <v>0.6623</v>
          </cell>
          <cell r="V14">
            <v>0.6623</v>
          </cell>
          <cell r="W14">
            <v>0.6623</v>
          </cell>
          <cell r="X14">
            <v>0.6623</v>
          </cell>
          <cell r="Y14">
            <v>0.6623</v>
          </cell>
          <cell r="Z14">
            <v>0.6623</v>
          </cell>
          <cell r="AA14">
            <v>0.6623</v>
          </cell>
        </row>
        <row r="23">
          <cell r="E23">
            <v>1998</v>
          </cell>
          <cell r="F23">
            <v>1999</v>
          </cell>
          <cell r="G23">
            <v>2000</v>
          </cell>
          <cell r="H23">
            <v>2001</v>
          </cell>
          <cell r="I23">
            <v>2002</v>
          </cell>
          <cell r="J23">
            <v>2003</v>
          </cell>
          <cell r="K23">
            <v>2004</v>
          </cell>
          <cell r="L23">
            <v>2005</v>
          </cell>
          <cell r="M23">
            <v>2006</v>
          </cell>
          <cell r="N23">
            <v>2007</v>
          </cell>
          <cell r="O23">
            <v>2008</v>
          </cell>
          <cell r="P23">
            <v>2009</v>
          </cell>
          <cell r="Q23">
            <v>2010</v>
          </cell>
          <cell r="R23">
            <v>2011</v>
          </cell>
          <cell r="S23">
            <v>2012</v>
          </cell>
          <cell r="T23">
            <v>2013</v>
          </cell>
          <cell r="U23">
            <v>2014</v>
          </cell>
          <cell r="V23">
            <v>2015</v>
          </cell>
          <cell r="W23">
            <v>2016</v>
          </cell>
          <cell r="X23">
            <v>2017</v>
          </cell>
          <cell r="Y23">
            <v>2018</v>
          </cell>
          <cell r="Z23">
            <v>2019</v>
          </cell>
          <cell r="AA23">
            <v>2020</v>
          </cell>
        </row>
      </sheetData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98"/>
      <sheetName val="02-98"/>
      <sheetName val="03-98"/>
      <sheetName val="04-98"/>
      <sheetName val="05-98"/>
      <sheetName val="06-98"/>
      <sheetName val="07-98"/>
      <sheetName val="08-98"/>
      <sheetName val="09-98"/>
      <sheetName val="10-98"/>
      <sheetName val="11-98"/>
      <sheetName val="12-98"/>
      <sheetName val="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RecJEin HYP"/>
      <sheetName val="JE"/>
      <sheetName val="Book Provision"/>
      <sheetName val="Tax Provision"/>
      <sheetName val="QtrTrack"/>
      <sheetName val="Deferred Tracking"/>
      <sheetName val="Reed"/>
      <sheetName val="M's"/>
      <sheetName val="A"/>
      <sheetName val="PayableTracking"/>
      <sheetName val="01 Deferred Tracking"/>
      <sheetName val="01 PayableTracking"/>
      <sheetName val="Annuity 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eciatio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318"/>
  <sheetViews>
    <sheetView tabSelected="1" zoomScale="80" zoomScaleNormal="80" zoomScaleSheetLayoutView="70" zoomScalePageLayoutView="70" workbookViewId="0"/>
  </sheetViews>
  <sheetFormatPr defaultColWidth="9.19921875" defaultRowHeight="15.4"/>
  <cols>
    <col min="1" max="1" width="5.19921875" style="58" customWidth="1"/>
    <col min="2" max="2" width="86.19921875" style="58" customWidth="1"/>
    <col min="3" max="3" width="10.46484375" style="58" customWidth="1"/>
    <col min="4" max="4" width="1.53125" style="58" customWidth="1"/>
    <col min="5" max="5" width="16.796875" style="58" customWidth="1"/>
    <col min="6" max="6" width="1.53125" style="58" customWidth="1"/>
    <col min="7" max="7" width="51.46484375" style="58" customWidth="1"/>
    <col min="8" max="8" width="5.19921875" style="446" customWidth="1"/>
    <col min="9" max="9" width="22.46484375" style="58" customWidth="1"/>
    <col min="10" max="10" width="20.19921875" style="58" bestFit="1" customWidth="1"/>
    <col min="11" max="16384" width="9.19921875" style="58"/>
  </cols>
  <sheetData>
    <row r="2" spans="1:10">
      <c r="A2" s="27"/>
      <c r="B2" s="2059" t="s">
        <v>0</v>
      </c>
      <c r="C2" s="2056"/>
      <c r="D2" s="2056"/>
      <c r="E2" s="2056"/>
      <c r="F2" s="2056"/>
      <c r="G2" s="2056"/>
      <c r="I2" s="1962"/>
      <c r="J2" s="1962"/>
    </row>
    <row r="3" spans="1:10">
      <c r="A3" s="27" t="s">
        <v>1</v>
      </c>
      <c r="B3" s="2059" t="s">
        <v>2</v>
      </c>
      <c r="C3" s="2056"/>
      <c r="D3" s="2056"/>
      <c r="E3" s="2056"/>
      <c r="F3" s="2056"/>
      <c r="G3" s="2056"/>
      <c r="I3" s="1962"/>
      <c r="J3" s="1962"/>
    </row>
    <row r="4" spans="1:10" ht="18">
      <c r="A4" s="27"/>
      <c r="B4" s="2059" t="s">
        <v>3</v>
      </c>
      <c r="C4" s="2060"/>
      <c r="D4" s="2060"/>
      <c r="E4" s="2060"/>
      <c r="F4" s="2060"/>
      <c r="G4" s="2060"/>
      <c r="I4" s="1962"/>
      <c r="J4" s="1962"/>
    </row>
    <row r="5" spans="1:10">
      <c r="A5" s="27"/>
      <c r="B5" s="2057" t="s">
        <v>4</v>
      </c>
      <c r="C5" s="2057"/>
      <c r="D5" s="2057"/>
      <c r="E5" s="2057"/>
      <c r="F5" s="2057"/>
      <c r="G5" s="2057"/>
      <c r="I5" s="1962"/>
      <c r="J5" s="1962"/>
    </row>
    <row r="6" spans="1:10">
      <c r="A6" s="27"/>
      <c r="B6" s="2055" t="s">
        <v>5</v>
      </c>
      <c r="C6" s="2056"/>
      <c r="D6" s="2056"/>
      <c r="E6" s="2056"/>
      <c r="F6" s="2056"/>
      <c r="G6" s="2056"/>
      <c r="I6" s="1962"/>
      <c r="J6" s="1962"/>
    </row>
    <row r="7" spans="1:10">
      <c r="A7" s="27"/>
      <c r="B7" s="1963"/>
      <c r="C7" s="1961"/>
      <c r="D7" s="1961"/>
      <c r="E7" s="1961"/>
      <c r="F7" s="1961"/>
      <c r="G7" s="1961"/>
      <c r="I7" s="1962"/>
      <c r="J7" s="1962"/>
    </row>
    <row r="8" spans="1:10">
      <c r="A8" s="424" t="s">
        <v>6</v>
      </c>
      <c r="B8" s="426"/>
      <c r="C8" s="426"/>
      <c r="D8" s="426"/>
      <c r="E8" s="42"/>
      <c r="F8" s="1962"/>
      <c r="G8" s="446"/>
      <c r="H8" s="424" t="s">
        <v>6</v>
      </c>
      <c r="I8" s="1962"/>
      <c r="J8" s="1962"/>
    </row>
    <row r="9" spans="1:10" ht="15.7" customHeight="1">
      <c r="A9" s="424" t="s">
        <v>7</v>
      </c>
      <c r="B9" s="427" t="s">
        <v>1</v>
      </c>
      <c r="C9" s="430"/>
      <c r="D9" s="430"/>
      <c r="E9" s="1194" t="s">
        <v>8</v>
      </c>
      <c r="F9" s="1962"/>
      <c r="G9" s="1195" t="s">
        <v>9</v>
      </c>
      <c r="H9" s="424" t="s">
        <v>7</v>
      </c>
      <c r="I9" s="1962"/>
      <c r="J9" s="1962"/>
    </row>
    <row r="10" spans="1:10">
      <c r="A10" s="1032"/>
      <c r="B10" s="428" t="s">
        <v>10</v>
      </c>
      <c r="C10" s="430"/>
      <c r="D10" s="430"/>
      <c r="E10" s="469"/>
      <c r="F10" s="1962"/>
      <c r="G10" s="447"/>
      <c r="H10" s="1032"/>
      <c r="I10" s="1962"/>
      <c r="J10" s="1962"/>
    </row>
    <row r="11" spans="1:10">
      <c r="A11" s="27">
        <v>1</v>
      </c>
      <c r="B11" s="429" t="s">
        <v>11</v>
      </c>
      <c r="C11" s="470"/>
      <c r="D11" s="470"/>
      <c r="E11" s="10">
        <f>'Stmt AH'!E19</f>
        <v>85599.206179999994</v>
      </c>
      <c r="F11" s="1962"/>
      <c r="G11" s="446" t="s">
        <v>12</v>
      </c>
      <c r="H11" s="424">
        <f>A11</f>
        <v>1</v>
      </c>
      <c r="I11" s="1053"/>
      <c r="J11" s="1962"/>
    </row>
    <row r="12" spans="1:10">
      <c r="A12" s="27">
        <f t="shared" ref="A12:A40" si="0">A11+1</f>
        <v>2</v>
      </c>
      <c r="B12" s="429" t="s">
        <v>1</v>
      </c>
      <c r="C12" s="470"/>
      <c r="D12" s="470"/>
      <c r="E12" s="11" t="s">
        <v>1</v>
      </c>
      <c r="F12" s="1962"/>
      <c r="G12" s="446"/>
      <c r="H12" s="27">
        <f t="shared" ref="H12:H40" si="1">H11+1</f>
        <v>2</v>
      </c>
      <c r="I12" s="1053"/>
      <c r="J12" s="1962"/>
    </row>
    <row r="13" spans="1:10">
      <c r="A13" s="27">
        <f t="shared" si="0"/>
        <v>3</v>
      </c>
      <c r="B13" s="425" t="s">
        <v>13</v>
      </c>
      <c r="C13" s="470"/>
      <c r="D13" s="470"/>
      <c r="E13" s="12">
        <f>'Stmt AH'!E41</f>
        <v>69948.407184679614</v>
      </c>
      <c r="F13" s="1961"/>
      <c r="G13" s="446" t="s">
        <v>14</v>
      </c>
      <c r="H13" s="27">
        <f t="shared" si="1"/>
        <v>3</v>
      </c>
      <c r="I13" s="1053"/>
      <c r="J13" s="1962"/>
    </row>
    <row r="14" spans="1:10">
      <c r="A14" s="27">
        <f t="shared" si="0"/>
        <v>4</v>
      </c>
      <c r="B14" s="429"/>
      <c r="C14" s="470"/>
      <c r="D14" s="470"/>
      <c r="E14" s="11"/>
      <c r="F14" s="1961"/>
      <c r="G14" s="446"/>
      <c r="H14" s="27">
        <f t="shared" si="1"/>
        <v>4</v>
      </c>
      <c r="I14" s="1962"/>
      <c r="J14" s="471"/>
    </row>
    <row r="15" spans="1:10">
      <c r="A15" s="27">
        <f t="shared" si="0"/>
        <v>5</v>
      </c>
      <c r="B15" s="429" t="s">
        <v>15</v>
      </c>
      <c r="C15" s="470"/>
      <c r="D15" s="470"/>
      <c r="E15" s="1196">
        <f>-'Stmt AH'!E26</f>
        <v>0</v>
      </c>
      <c r="F15" s="1962"/>
      <c r="G15" s="446" t="s">
        <v>16</v>
      </c>
      <c r="H15" s="27">
        <f t="shared" si="1"/>
        <v>5</v>
      </c>
      <c r="I15" s="1962"/>
      <c r="J15" s="471"/>
    </row>
    <row r="16" spans="1:10">
      <c r="A16" s="27">
        <f t="shared" si="0"/>
        <v>6</v>
      </c>
      <c r="B16" s="429" t="s">
        <v>17</v>
      </c>
      <c r="C16" s="470"/>
      <c r="D16" s="470"/>
      <c r="E16" s="13">
        <f>E11+E13+E15</f>
        <v>155547.61336467962</v>
      </c>
      <c r="F16" s="1961"/>
      <c r="G16" s="446" t="s">
        <v>18</v>
      </c>
      <c r="H16" s="27">
        <f t="shared" si="1"/>
        <v>6</v>
      </c>
      <c r="I16" s="472"/>
      <c r="J16" s="471"/>
    </row>
    <row r="17" spans="1:9">
      <c r="A17" s="27">
        <f t="shared" si="0"/>
        <v>7</v>
      </c>
      <c r="B17" s="430"/>
      <c r="C17" s="430"/>
      <c r="D17" s="430"/>
      <c r="E17" s="14"/>
      <c r="F17" s="1962"/>
      <c r="G17" s="446"/>
      <c r="H17" s="27">
        <f t="shared" si="1"/>
        <v>7</v>
      </c>
      <c r="I17" s="1962"/>
    </row>
    <row r="18" spans="1:9">
      <c r="A18" s="27">
        <f t="shared" si="0"/>
        <v>8</v>
      </c>
      <c r="B18" s="1962" t="s">
        <v>19</v>
      </c>
      <c r="C18" s="470"/>
      <c r="D18" s="470"/>
      <c r="E18" s="15">
        <f>'Stmt AJ'!E27</f>
        <v>193674.59996183356</v>
      </c>
      <c r="F18" s="445"/>
      <c r="G18" s="446" t="s">
        <v>20</v>
      </c>
      <c r="H18" s="27">
        <f t="shared" si="1"/>
        <v>8</v>
      </c>
      <c r="I18" s="1962"/>
    </row>
    <row r="19" spans="1:9">
      <c r="A19" s="27">
        <f t="shared" si="0"/>
        <v>9</v>
      </c>
      <c r="B19" s="430"/>
      <c r="C19" s="430"/>
      <c r="D19" s="430"/>
      <c r="E19" s="16" t="s">
        <v>1</v>
      </c>
      <c r="F19" s="1962"/>
      <c r="G19" s="446"/>
      <c r="H19" s="27">
        <f t="shared" si="1"/>
        <v>9</v>
      </c>
      <c r="I19" s="1962"/>
    </row>
    <row r="20" spans="1:9" ht="17.25">
      <c r="A20" s="27">
        <f t="shared" si="0"/>
        <v>10</v>
      </c>
      <c r="B20" s="1962" t="s">
        <v>21</v>
      </c>
      <c r="C20" s="430"/>
      <c r="D20" s="430"/>
      <c r="E20" s="17">
        <f>'Stmt AJ'!E33</f>
        <v>0</v>
      </c>
      <c r="F20" s="1962"/>
      <c r="G20" s="446" t="s">
        <v>22</v>
      </c>
      <c r="H20" s="27">
        <f t="shared" si="1"/>
        <v>10</v>
      </c>
      <c r="I20" s="1053"/>
    </row>
    <row r="21" spans="1:9">
      <c r="A21" s="27">
        <f t="shared" si="0"/>
        <v>11</v>
      </c>
      <c r="B21" s="430"/>
      <c r="C21" s="430"/>
      <c r="D21" s="430"/>
      <c r="E21" s="16"/>
      <c r="F21" s="1962"/>
      <c r="G21" s="446"/>
      <c r="H21" s="27">
        <f t="shared" si="1"/>
        <v>11</v>
      </c>
      <c r="I21" s="1962"/>
    </row>
    <row r="22" spans="1:9">
      <c r="A22" s="27">
        <f t="shared" si="0"/>
        <v>12</v>
      </c>
      <c r="B22" s="1962" t="s">
        <v>23</v>
      </c>
      <c r="C22" s="470"/>
      <c r="D22" s="470"/>
      <c r="E22" s="12">
        <f>'Stmt AK'!E23</f>
        <v>50572.921636797866</v>
      </c>
      <c r="F22" s="1961"/>
      <c r="G22" s="446" t="s">
        <v>24</v>
      </c>
      <c r="H22" s="27">
        <f t="shared" si="1"/>
        <v>12</v>
      </c>
      <c r="I22" s="1053"/>
    </row>
    <row r="23" spans="1:9">
      <c r="A23" s="27">
        <f t="shared" si="0"/>
        <v>13</v>
      </c>
      <c r="B23" s="425"/>
      <c r="C23" s="470"/>
      <c r="D23" s="470"/>
      <c r="E23" s="18"/>
      <c r="F23" s="1962"/>
      <c r="G23" s="446"/>
      <c r="H23" s="27">
        <f t="shared" si="1"/>
        <v>13</v>
      </c>
      <c r="I23" s="1962"/>
    </row>
    <row r="24" spans="1:9">
      <c r="A24" s="27">
        <f t="shared" si="0"/>
        <v>14</v>
      </c>
      <c r="B24" s="1962" t="s">
        <v>25</v>
      </c>
      <c r="C24" s="470"/>
      <c r="D24" s="470"/>
      <c r="E24" s="1197">
        <f>'Stmt AK'!E30</f>
        <v>2528.6095301464243</v>
      </c>
      <c r="F24" s="1961"/>
      <c r="G24" s="446" t="s">
        <v>26</v>
      </c>
      <c r="H24" s="27">
        <f t="shared" si="1"/>
        <v>14</v>
      </c>
      <c r="I24" s="1053"/>
    </row>
    <row r="25" spans="1:9">
      <c r="A25" s="27">
        <f t="shared" si="0"/>
        <v>15</v>
      </c>
      <c r="B25" s="425" t="s">
        <v>27</v>
      </c>
      <c r="C25" s="470"/>
      <c r="D25" s="470"/>
      <c r="E25" s="19">
        <f>SUM(E16+E18+E20+E22+E24)</f>
        <v>402323.74449345743</v>
      </c>
      <c r="F25" s="1961"/>
      <c r="G25" s="446" t="s">
        <v>28</v>
      </c>
      <c r="H25" s="27">
        <f t="shared" si="1"/>
        <v>15</v>
      </c>
      <c r="I25" s="1962"/>
    </row>
    <row r="26" spans="1:9">
      <c r="A26" s="27">
        <f t="shared" si="0"/>
        <v>16</v>
      </c>
      <c r="B26" s="425"/>
      <c r="C26" s="473"/>
      <c r="D26" s="473"/>
      <c r="E26" s="20"/>
      <c r="F26" s="443"/>
      <c r="G26" s="447"/>
      <c r="H26" s="27">
        <f t="shared" si="1"/>
        <v>16</v>
      </c>
      <c r="I26" s="1962"/>
    </row>
    <row r="27" spans="1:9" s="1028" customFormat="1" ht="17.649999999999999">
      <c r="A27" s="27">
        <f t="shared" si="0"/>
        <v>17</v>
      </c>
      <c r="B27" s="425" t="s">
        <v>29</v>
      </c>
      <c r="C27" s="473"/>
      <c r="D27" s="473"/>
      <c r="E27" s="21">
        <f>'Stmt AV'!G147</f>
        <v>9.8915240188754625E-2</v>
      </c>
      <c r="F27" s="443"/>
      <c r="G27" s="447" t="s">
        <v>30</v>
      </c>
      <c r="H27" s="27">
        <f t="shared" si="1"/>
        <v>17</v>
      </c>
      <c r="I27" s="1962"/>
    </row>
    <row r="28" spans="1:9" s="1028" customFormat="1">
      <c r="A28" s="27">
        <f t="shared" si="0"/>
        <v>18</v>
      </c>
      <c r="B28" s="425" t="s">
        <v>31</v>
      </c>
      <c r="C28" s="473"/>
      <c r="D28" s="473"/>
      <c r="E28" s="1198">
        <f>E136</f>
        <v>4342100.5354385236</v>
      </c>
      <c r="F28" s="443"/>
      <c r="G28" s="446" t="s">
        <v>32</v>
      </c>
      <c r="H28" s="27">
        <f t="shared" si="1"/>
        <v>18</v>
      </c>
      <c r="I28" s="1962"/>
    </row>
    <row r="29" spans="1:9" s="1028" customFormat="1">
      <c r="A29" s="27">
        <f t="shared" si="0"/>
        <v>19</v>
      </c>
      <c r="B29" s="430" t="s">
        <v>33</v>
      </c>
      <c r="C29" s="473"/>
      <c r="D29" s="473"/>
      <c r="E29" s="1806">
        <f>E28*E27</f>
        <v>429499.91738662164</v>
      </c>
      <c r="F29" s="443"/>
      <c r="G29" s="446" t="s">
        <v>34</v>
      </c>
      <c r="H29" s="27">
        <f t="shared" si="1"/>
        <v>19</v>
      </c>
      <c r="I29" s="1962"/>
    </row>
    <row r="30" spans="1:9" s="1028" customFormat="1">
      <c r="A30" s="27">
        <f t="shared" si="0"/>
        <v>20</v>
      </c>
      <c r="B30" s="430"/>
      <c r="C30" s="473"/>
      <c r="D30" s="473"/>
      <c r="E30" s="20"/>
      <c r="F30" s="443"/>
      <c r="G30" s="447"/>
      <c r="H30" s="27">
        <f t="shared" si="1"/>
        <v>20</v>
      </c>
      <c r="I30" s="1962"/>
    </row>
    <row r="31" spans="1:9" ht="17.649999999999999">
      <c r="A31" s="27">
        <f t="shared" si="0"/>
        <v>21</v>
      </c>
      <c r="B31" s="425" t="s">
        <v>35</v>
      </c>
      <c r="C31" s="470"/>
      <c r="D31" s="11"/>
      <c r="E31" s="21">
        <f>'Stmt AV'!G180</f>
        <v>4.0346960281741739E-3</v>
      </c>
      <c r="F31" s="1961"/>
      <c r="G31" s="446" t="s">
        <v>36</v>
      </c>
      <c r="H31" s="27">
        <f t="shared" si="1"/>
        <v>21</v>
      </c>
      <c r="I31" s="1053"/>
    </row>
    <row r="32" spans="1:9">
      <c r="A32" s="27">
        <f t="shared" si="0"/>
        <v>22</v>
      </c>
      <c r="B32" s="425" t="s">
        <v>31</v>
      </c>
      <c r="C32" s="470"/>
      <c r="D32" s="470"/>
      <c r="E32" s="1198">
        <f>E136-E119</f>
        <v>4342100.5354385236</v>
      </c>
      <c r="F32" s="1961"/>
      <c r="G32" s="446" t="s">
        <v>37</v>
      </c>
      <c r="H32" s="27">
        <f t="shared" si="1"/>
        <v>22</v>
      </c>
      <c r="I32" s="1962"/>
    </row>
    <row r="33" spans="1:9">
      <c r="A33" s="27">
        <f t="shared" si="0"/>
        <v>23</v>
      </c>
      <c r="B33" s="430" t="s">
        <v>38</v>
      </c>
      <c r="C33" s="430"/>
      <c r="D33" s="430"/>
      <c r="E33" s="1806">
        <f>E32*E31</f>
        <v>17519.055784266766</v>
      </c>
      <c r="F33" s="1961"/>
      <c r="G33" s="446" t="s">
        <v>39</v>
      </c>
      <c r="H33" s="27">
        <f t="shared" si="1"/>
        <v>23</v>
      </c>
      <c r="I33" s="1962"/>
    </row>
    <row r="34" spans="1:9">
      <c r="A34" s="27">
        <f t="shared" si="0"/>
        <v>24</v>
      </c>
      <c r="B34" s="430"/>
      <c r="C34" s="430"/>
      <c r="D34" s="430"/>
      <c r="E34" s="13"/>
      <c r="F34" s="1962"/>
      <c r="G34" s="446"/>
      <c r="H34" s="27">
        <f t="shared" si="1"/>
        <v>24</v>
      </c>
      <c r="I34" s="1962"/>
    </row>
    <row r="35" spans="1:9">
      <c r="A35" s="27">
        <f t="shared" si="0"/>
        <v>25</v>
      </c>
      <c r="B35" s="430" t="s">
        <v>40</v>
      </c>
      <c r="C35" s="430"/>
      <c r="D35" s="430"/>
      <c r="E35" s="22">
        <f>'Stmt AQ'!E13</f>
        <v>1346.7699665379248</v>
      </c>
      <c r="F35" s="430"/>
      <c r="G35" s="27" t="s">
        <v>41</v>
      </c>
      <c r="H35" s="27">
        <f t="shared" si="1"/>
        <v>25</v>
      </c>
      <c r="I35" s="1053"/>
    </row>
    <row r="36" spans="1:9">
      <c r="A36" s="27">
        <f t="shared" si="0"/>
        <v>26</v>
      </c>
      <c r="B36" s="430" t="s">
        <v>42</v>
      </c>
      <c r="C36" s="430"/>
      <c r="D36" s="430"/>
      <c r="E36" s="23">
        <f>'Stmt AU'!E23</f>
        <v>-5601.2001300000002</v>
      </c>
      <c r="F36" s="1961"/>
      <c r="G36" s="446" t="s">
        <v>43</v>
      </c>
      <c r="H36" s="27">
        <f t="shared" si="1"/>
        <v>26</v>
      </c>
      <c r="I36" s="1053"/>
    </row>
    <row r="37" spans="1:9">
      <c r="A37" s="27">
        <f t="shared" si="0"/>
        <v>27</v>
      </c>
      <c r="B37" s="430" t="s">
        <v>44</v>
      </c>
      <c r="C37" s="430"/>
      <c r="D37" s="430"/>
      <c r="E37" s="24">
        <f>'Stmt Misc.'!E10</f>
        <v>0</v>
      </c>
      <c r="F37" s="1962"/>
      <c r="G37" s="446" t="s">
        <v>45</v>
      </c>
      <c r="H37" s="27">
        <f t="shared" si="1"/>
        <v>27</v>
      </c>
      <c r="I37" s="1962"/>
    </row>
    <row r="38" spans="1:9">
      <c r="A38" s="27">
        <f t="shared" si="0"/>
        <v>28</v>
      </c>
      <c r="B38" s="431" t="s">
        <v>46</v>
      </c>
      <c r="C38" s="430"/>
      <c r="D38" s="430"/>
      <c r="E38" s="1199">
        <f>'Stmt AU'!E25</f>
        <v>0</v>
      </c>
      <c r="F38" s="1962"/>
      <c r="G38" s="446" t="s">
        <v>47</v>
      </c>
      <c r="H38" s="27">
        <f t="shared" si="1"/>
        <v>28</v>
      </c>
      <c r="I38" s="1053"/>
    </row>
    <row r="39" spans="1:9">
      <c r="A39" s="27">
        <f t="shared" si="0"/>
        <v>29</v>
      </c>
      <c r="B39" s="1962"/>
      <c r="C39" s="430"/>
      <c r="D39" s="430"/>
      <c r="E39" s="16" t="s">
        <v>1</v>
      </c>
      <c r="F39" s="1962"/>
      <c r="G39" s="446"/>
      <c r="H39" s="27">
        <f t="shared" si="1"/>
        <v>29</v>
      </c>
      <c r="I39" s="1053"/>
    </row>
    <row r="40" spans="1:9" ht="18" thickBot="1">
      <c r="A40" s="27">
        <f t="shared" si="0"/>
        <v>30</v>
      </c>
      <c r="B40" s="430" t="s">
        <v>48</v>
      </c>
      <c r="C40" s="473"/>
      <c r="D40" s="473"/>
      <c r="E40" s="25">
        <f>E29+E33+E25+SUM(E35:E38)</f>
        <v>845088.2875008838</v>
      </c>
      <c r="F40" s="1961"/>
      <c r="G40" s="446" t="s">
        <v>49</v>
      </c>
      <c r="H40" s="27">
        <f t="shared" si="1"/>
        <v>30</v>
      </c>
      <c r="I40" s="1053"/>
    </row>
    <row r="41" spans="1:9" s="1052" customFormat="1" ht="15.75" thickTop="1">
      <c r="A41" s="1037"/>
      <c r="B41" s="430"/>
      <c r="C41" s="473"/>
      <c r="D41" s="473"/>
      <c r="E41" s="1049"/>
      <c r="F41" s="1961"/>
      <c r="G41" s="1033"/>
      <c r="H41" s="1037"/>
      <c r="I41" s="1053"/>
    </row>
    <row r="42" spans="1:9" s="1041" customFormat="1">
      <c r="A42" s="1032"/>
      <c r="B42" s="430"/>
      <c r="C42" s="473"/>
      <c r="D42" s="473"/>
      <c r="E42" s="1049"/>
      <c r="F42" s="1961"/>
      <c r="G42" s="1033"/>
      <c r="H42" s="1032"/>
      <c r="I42" s="1053"/>
    </row>
    <row r="43" spans="1:9" s="1041" customFormat="1" ht="17.25">
      <c r="A43" s="444">
        <v>1</v>
      </c>
      <c r="B43" s="1962" t="s">
        <v>50</v>
      </c>
      <c r="C43" s="473"/>
      <c r="D43" s="473"/>
      <c r="E43" s="1049"/>
      <c r="F43" s="1961"/>
      <c r="G43" s="1033"/>
      <c r="H43" s="1032"/>
      <c r="I43" s="1053"/>
    </row>
    <row r="44" spans="1:9" s="1041" customFormat="1" ht="17.25">
      <c r="A44" s="444"/>
      <c r="B44" s="1962"/>
      <c r="C44" s="473"/>
      <c r="D44" s="473"/>
      <c r="E44" s="1049"/>
      <c r="F44" s="1961"/>
      <c r="G44" s="1033"/>
      <c r="H44" s="1032"/>
      <c r="I44" s="1053"/>
    </row>
    <row r="45" spans="1:9" s="1041" customFormat="1">
      <c r="A45" s="1032"/>
      <c r="B45" s="430"/>
      <c r="C45" s="473"/>
      <c r="D45" s="473"/>
      <c r="E45" s="1049"/>
      <c r="F45" s="1961"/>
      <c r="G45" s="1033"/>
      <c r="H45" s="1032"/>
      <c r="I45" s="1053"/>
    </row>
    <row r="46" spans="1:9" s="1041" customFormat="1">
      <c r="A46" s="1032"/>
      <c r="B46" s="2059" t="s">
        <v>0</v>
      </c>
      <c r="C46" s="2056"/>
      <c r="D46" s="2056"/>
      <c r="E46" s="2056"/>
      <c r="F46" s="2056"/>
      <c r="G46" s="2056"/>
      <c r="H46" s="1032"/>
      <c r="I46" s="1053"/>
    </row>
    <row r="47" spans="1:9" s="1041" customFormat="1">
      <c r="A47" s="1032"/>
      <c r="B47" s="2059" t="s">
        <v>2</v>
      </c>
      <c r="C47" s="2056"/>
      <c r="D47" s="2056"/>
      <c r="E47" s="2056"/>
      <c r="F47" s="2056"/>
      <c r="G47" s="2056"/>
      <c r="H47" s="1032"/>
      <c r="I47" s="1053"/>
    </row>
    <row r="48" spans="1:9" s="1041" customFormat="1" ht="18">
      <c r="A48" s="1032"/>
      <c r="B48" s="2059" t="s">
        <v>3</v>
      </c>
      <c r="C48" s="2060"/>
      <c r="D48" s="2060"/>
      <c r="E48" s="2060"/>
      <c r="F48" s="2060"/>
      <c r="G48" s="2060"/>
      <c r="H48" s="1032"/>
      <c r="I48" s="1053"/>
    </row>
    <row r="49" spans="1:9" s="1041" customFormat="1">
      <c r="A49" s="1032"/>
      <c r="B49" s="2061" t="str">
        <f>B5</f>
        <v>For the Base Period &amp; True-Up Period Ending December 31, 2019</v>
      </c>
      <c r="C49" s="2062"/>
      <c r="D49" s="2062"/>
      <c r="E49" s="2062"/>
      <c r="F49" s="2062"/>
      <c r="G49" s="2062"/>
      <c r="H49" s="1032"/>
      <c r="I49" s="1053"/>
    </row>
    <row r="50" spans="1:9" s="1041" customFormat="1">
      <c r="A50" s="1032"/>
      <c r="B50" s="2055" t="s">
        <v>5</v>
      </c>
      <c r="C50" s="2056"/>
      <c r="D50" s="2056"/>
      <c r="E50" s="2056"/>
      <c r="F50" s="2056"/>
      <c r="G50" s="2056"/>
      <c r="H50" s="1032"/>
      <c r="I50" s="1053"/>
    </row>
    <row r="51" spans="1:9" s="1041" customFormat="1">
      <c r="A51" s="1032"/>
      <c r="B51" s="430"/>
      <c r="C51" s="473"/>
      <c r="D51" s="473"/>
      <c r="E51" s="1049"/>
      <c r="F51" s="1961"/>
      <c r="G51" s="1033"/>
      <c r="H51" s="1032"/>
      <c r="I51" s="1053"/>
    </row>
    <row r="52" spans="1:9" s="1041" customFormat="1">
      <c r="A52" s="424" t="s">
        <v>6</v>
      </c>
      <c r="B52" s="426"/>
      <c r="C52" s="426"/>
      <c r="D52" s="426"/>
      <c r="E52" s="42"/>
      <c r="F52" s="1962"/>
      <c r="G52" s="446"/>
      <c r="H52" s="424" t="s">
        <v>6</v>
      </c>
      <c r="I52" s="1053"/>
    </row>
    <row r="53" spans="1:9" s="1041" customFormat="1">
      <c r="A53" s="424" t="s">
        <v>7</v>
      </c>
      <c r="B53" s="427" t="s">
        <v>1</v>
      </c>
      <c r="C53" s="430"/>
      <c r="D53" s="430"/>
      <c r="E53" s="1194" t="s">
        <v>8</v>
      </c>
      <c r="F53" s="1962"/>
      <c r="G53" s="1195" t="s">
        <v>9</v>
      </c>
      <c r="H53" s="424" t="s">
        <v>7</v>
      </c>
      <c r="I53" s="1053"/>
    </row>
    <row r="54" spans="1:9" ht="17.25">
      <c r="A54" s="1032"/>
      <c r="B54" s="428" t="s">
        <v>51</v>
      </c>
      <c r="C54" s="430"/>
      <c r="D54" s="430"/>
      <c r="E54" s="27"/>
      <c r="F54" s="1962"/>
      <c r="G54" s="446"/>
      <c r="H54" s="1032"/>
      <c r="I54" s="1053"/>
    </row>
    <row r="55" spans="1:9">
      <c r="A55" s="424">
        <v>1</v>
      </c>
      <c r="B55" s="429" t="s">
        <v>52</v>
      </c>
      <c r="C55" s="473"/>
      <c r="D55" s="473"/>
      <c r="E55" s="28">
        <f>'Stmt AJ'!E29</f>
        <v>0</v>
      </c>
      <c r="F55" s="443"/>
      <c r="G55" s="446" t="s">
        <v>53</v>
      </c>
      <c r="H55" s="424">
        <f>A55</f>
        <v>1</v>
      </c>
      <c r="I55" s="1053"/>
    </row>
    <row r="56" spans="1:9">
      <c r="A56" s="424">
        <f t="shared" ref="A56:A93" si="2">A55+1</f>
        <v>2</v>
      </c>
      <c r="B56" s="425"/>
      <c r="C56" s="473"/>
      <c r="D56" s="473"/>
      <c r="E56" s="26"/>
      <c r="F56" s="443"/>
      <c r="G56" s="447"/>
      <c r="H56" s="424">
        <f t="shared" ref="H56:H93" si="3">H55+1</f>
        <v>2</v>
      </c>
      <c r="I56" s="1962"/>
    </row>
    <row r="57" spans="1:9" ht="17.649999999999999">
      <c r="A57" s="424">
        <f t="shared" si="2"/>
        <v>3</v>
      </c>
      <c r="B57" s="425" t="s">
        <v>54</v>
      </c>
      <c r="C57" s="470"/>
      <c r="D57" s="470"/>
      <c r="E57" s="21">
        <f>IFERROR('Stmt AV'!G222,0)</f>
        <v>1.7918893594493838E-2</v>
      </c>
      <c r="F57" s="474"/>
      <c r="G57" s="446" t="s">
        <v>55</v>
      </c>
      <c r="H57" s="424">
        <f t="shared" si="3"/>
        <v>3</v>
      </c>
      <c r="I57" s="1962"/>
    </row>
    <row r="58" spans="1:9">
      <c r="A58" s="424">
        <f t="shared" si="2"/>
        <v>4</v>
      </c>
      <c r="B58" s="432" t="s">
        <v>56</v>
      </c>
      <c r="C58" s="470"/>
      <c r="D58" s="470"/>
      <c r="E58" s="1198">
        <f>'BK-1 Retail TRR'!E141</f>
        <v>0</v>
      </c>
      <c r="F58" s="1962"/>
      <c r="G58" s="446" t="s">
        <v>57</v>
      </c>
      <c r="H58" s="424">
        <f t="shared" si="3"/>
        <v>4</v>
      </c>
      <c r="I58" s="1962"/>
    </row>
    <row r="59" spans="1:9">
      <c r="A59" s="424">
        <f t="shared" si="2"/>
        <v>5</v>
      </c>
      <c r="B59" s="430" t="s">
        <v>58</v>
      </c>
      <c r="C59" s="430"/>
      <c r="D59" s="430"/>
      <c r="E59" s="1807">
        <f>E58*E57</f>
        <v>0</v>
      </c>
      <c r="F59" s="1962"/>
      <c r="G59" s="446" t="s">
        <v>59</v>
      </c>
      <c r="H59" s="424">
        <f t="shared" si="3"/>
        <v>5</v>
      </c>
      <c r="I59" s="1962"/>
    </row>
    <row r="60" spans="1:9" s="1041" customFormat="1">
      <c r="A60" s="424">
        <f t="shared" si="2"/>
        <v>6</v>
      </c>
      <c r="B60" s="430"/>
      <c r="C60" s="430"/>
      <c r="D60" s="430"/>
      <c r="E60" s="1047"/>
      <c r="F60" s="1962"/>
      <c r="G60" s="446"/>
      <c r="H60" s="424">
        <f t="shared" si="3"/>
        <v>6</v>
      </c>
      <c r="I60" s="1962"/>
    </row>
    <row r="61" spans="1:9" s="1041" customFormat="1" ht="17.649999999999999">
      <c r="A61" s="424">
        <f t="shared" si="2"/>
        <v>7</v>
      </c>
      <c r="B61" s="425" t="s">
        <v>35</v>
      </c>
      <c r="C61" s="430"/>
      <c r="D61" s="430"/>
      <c r="E61" s="21">
        <f>IFERROR('Stmt AV'!G255,0)</f>
        <v>0</v>
      </c>
      <c r="F61" s="1962"/>
      <c r="G61" s="446" t="s">
        <v>60</v>
      </c>
      <c r="H61" s="424">
        <f t="shared" si="3"/>
        <v>7</v>
      </c>
      <c r="I61" s="1962"/>
    </row>
    <row r="62" spans="1:9" s="1041" customFormat="1">
      <c r="A62" s="424">
        <f t="shared" si="2"/>
        <v>8</v>
      </c>
      <c r="B62" s="432" t="s">
        <v>56</v>
      </c>
      <c r="C62" s="430"/>
      <c r="D62" s="430"/>
      <c r="E62" s="1198">
        <f>'BK-1 Retail TRR'!E141</f>
        <v>0</v>
      </c>
      <c r="F62" s="1962"/>
      <c r="G62" s="446" t="s">
        <v>57</v>
      </c>
      <c r="H62" s="424">
        <f t="shared" si="3"/>
        <v>8</v>
      </c>
      <c r="I62" s="1962"/>
    </row>
    <row r="63" spans="1:9" s="1041" customFormat="1">
      <c r="A63" s="424">
        <f t="shared" si="2"/>
        <v>9</v>
      </c>
      <c r="B63" s="430" t="s">
        <v>38</v>
      </c>
      <c r="C63" s="430"/>
      <c r="D63" s="430"/>
      <c r="E63" s="1807">
        <f>E62*E61</f>
        <v>0</v>
      </c>
      <c r="F63" s="1962"/>
      <c r="G63" s="446" t="s">
        <v>61</v>
      </c>
      <c r="H63" s="424">
        <f t="shared" si="3"/>
        <v>9</v>
      </c>
      <c r="I63" s="1962"/>
    </row>
    <row r="64" spans="1:9" s="1041" customFormat="1">
      <c r="A64" s="424">
        <f t="shared" si="2"/>
        <v>10</v>
      </c>
      <c r="B64" s="430"/>
      <c r="C64" s="430"/>
      <c r="D64" s="430"/>
      <c r="E64" s="1047"/>
      <c r="F64" s="1962"/>
      <c r="G64" s="446"/>
      <c r="H64" s="424">
        <f t="shared" si="3"/>
        <v>10</v>
      </c>
      <c r="I64" s="1962"/>
    </row>
    <row r="65" spans="1:9" ht="15.75" thickBot="1">
      <c r="A65" s="424">
        <f t="shared" si="2"/>
        <v>11</v>
      </c>
      <c r="B65" s="430" t="s">
        <v>62</v>
      </c>
      <c r="C65" s="430"/>
      <c r="D65" s="430"/>
      <c r="E65" s="2001">
        <f>E55+E59+E63</f>
        <v>0</v>
      </c>
      <c r="F65" s="1962"/>
      <c r="G65" s="446" t="s">
        <v>63</v>
      </c>
      <c r="H65" s="424">
        <f t="shared" si="3"/>
        <v>11</v>
      </c>
      <c r="I65" s="1962"/>
    </row>
    <row r="66" spans="1:9" ht="15.75" thickTop="1">
      <c r="A66" s="424">
        <f t="shared" si="2"/>
        <v>12</v>
      </c>
      <c r="B66" s="430"/>
      <c r="C66" s="430"/>
      <c r="D66" s="430"/>
      <c r="E66" s="19"/>
      <c r="F66" s="1962"/>
      <c r="G66" s="446"/>
      <c r="H66" s="424">
        <f t="shared" si="3"/>
        <v>12</v>
      </c>
      <c r="I66" s="1962"/>
    </row>
    <row r="67" spans="1:9" ht="17.25">
      <c r="A67" s="424">
        <f t="shared" si="2"/>
        <v>13</v>
      </c>
      <c r="B67" s="433" t="s">
        <v>64</v>
      </c>
      <c r="C67" s="430"/>
      <c r="D67" s="430"/>
      <c r="E67" s="19"/>
      <c r="F67" s="1962"/>
      <c r="G67" s="446"/>
      <c r="H67" s="424">
        <f t="shared" si="3"/>
        <v>13</v>
      </c>
      <c r="I67" s="1962"/>
    </row>
    <row r="68" spans="1:9">
      <c r="A68" s="424">
        <f t="shared" si="2"/>
        <v>14</v>
      </c>
      <c r="B68" s="429" t="s">
        <v>65</v>
      </c>
      <c r="C68" s="430"/>
      <c r="D68" s="430"/>
      <c r="E68" s="29">
        <f>'Stmt AJ'!E31</f>
        <v>0</v>
      </c>
      <c r="F68" s="1962"/>
      <c r="G68" s="446" t="s">
        <v>66</v>
      </c>
      <c r="H68" s="424">
        <f t="shared" si="3"/>
        <v>14</v>
      </c>
      <c r="I68" s="1962"/>
    </row>
    <row r="69" spans="1:9">
      <c r="A69" s="424">
        <f t="shared" si="2"/>
        <v>15</v>
      </c>
      <c r="B69" s="429"/>
      <c r="C69" s="430"/>
      <c r="D69" s="430"/>
      <c r="E69" s="30"/>
      <c r="F69" s="1962"/>
      <c r="G69" s="446"/>
      <c r="H69" s="424">
        <f t="shared" si="3"/>
        <v>15</v>
      </c>
      <c r="I69" s="1962"/>
    </row>
    <row r="70" spans="1:9">
      <c r="A70" s="424">
        <f t="shared" si="2"/>
        <v>16</v>
      </c>
      <c r="B70" s="429" t="s">
        <v>67</v>
      </c>
      <c r="C70" s="430"/>
      <c r="D70" s="430"/>
      <c r="E70" s="29">
        <f>E146</f>
        <v>0</v>
      </c>
      <c r="F70" s="1962"/>
      <c r="G70" s="27" t="s">
        <v>68</v>
      </c>
      <c r="H70" s="424">
        <f t="shared" si="3"/>
        <v>16</v>
      </c>
      <c r="I70" s="1962"/>
    </row>
    <row r="71" spans="1:9" ht="17.649999999999999">
      <c r="A71" s="424">
        <f t="shared" si="2"/>
        <v>17</v>
      </c>
      <c r="B71" s="425" t="s">
        <v>29</v>
      </c>
      <c r="C71" s="470"/>
      <c r="D71" s="11"/>
      <c r="E71" s="1200">
        <f>'Stmt AV'!G147</f>
        <v>9.8915240188754625E-2</v>
      </c>
      <c r="F71" s="1961"/>
      <c r="G71" s="446" t="s">
        <v>30</v>
      </c>
      <c r="H71" s="424">
        <f t="shared" si="3"/>
        <v>17</v>
      </c>
      <c r="I71" s="1962"/>
    </row>
    <row r="72" spans="1:9">
      <c r="A72" s="424">
        <f t="shared" si="2"/>
        <v>18</v>
      </c>
      <c r="B72" s="430" t="s">
        <v>69</v>
      </c>
      <c r="C72" s="430"/>
      <c r="D72" s="430"/>
      <c r="E72" s="1807">
        <f>E70*E71</f>
        <v>0</v>
      </c>
      <c r="F72" s="1962"/>
      <c r="G72" s="446" t="s">
        <v>70</v>
      </c>
      <c r="H72" s="424">
        <f t="shared" si="3"/>
        <v>18</v>
      </c>
      <c r="I72" s="1962"/>
    </row>
    <row r="73" spans="1:9" s="1041" customFormat="1">
      <c r="A73" s="424">
        <f t="shared" si="2"/>
        <v>19</v>
      </c>
      <c r="B73" s="430"/>
      <c r="C73" s="430"/>
      <c r="D73" s="430"/>
      <c r="E73" s="1047"/>
      <c r="F73" s="1962"/>
      <c r="G73" s="446"/>
      <c r="H73" s="424">
        <f t="shared" si="3"/>
        <v>19</v>
      </c>
      <c r="I73" s="430"/>
    </row>
    <row r="74" spans="1:9" s="1041" customFormat="1">
      <c r="A74" s="424">
        <f t="shared" si="2"/>
        <v>20</v>
      </c>
      <c r="B74" s="429" t="s">
        <v>67</v>
      </c>
      <c r="C74" s="430"/>
      <c r="D74" s="430"/>
      <c r="E74" s="29">
        <f>E146</f>
        <v>0</v>
      </c>
      <c r="F74" s="1962"/>
      <c r="G74" s="27" t="s">
        <v>68</v>
      </c>
      <c r="H74" s="424">
        <f t="shared" si="3"/>
        <v>20</v>
      </c>
      <c r="I74" s="430"/>
    </row>
    <row r="75" spans="1:9" s="1041" customFormat="1" ht="17.649999999999999">
      <c r="A75" s="424">
        <f t="shared" si="2"/>
        <v>21</v>
      </c>
      <c r="B75" s="425" t="s">
        <v>35</v>
      </c>
      <c r="C75" s="1051"/>
      <c r="D75" s="11"/>
      <c r="E75" s="1201">
        <v>0</v>
      </c>
      <c r="F75" s="427"/>
      <c r="G75" s="446" t="s">
        <v>71</v>
      </c>
      <c r="H75" s="424">
        <f t="shared" si="3"/>
        <v>21</v>
      </c>
      <c r="I75" s="1051"/>
    </row>
    <row r="76" spans="1:9" s="1041" customFormat="1">
      <c r="A76" s="424">
        <f t="shared" si="2"/>
        <v>22</v>
      </c>
      <c r="B76" s="430" t="s">
        <v>72</v>
      </c>
      <c r="C76" s="430"/>
      <c r="D76" s="430"/>
      <c r="E76" s="1807">
        <f>E74*E75</f>
        <v>0</v>
      </c>
      <c r="F76" s="1962"/>
      <c r="G76" s="446" t="s">
        <v>73</v>
      </c>
      <c r="H76" s="424">
        <f t="shared" si="3"/>
        <v>22</v>
      </c>
      <c r="I76" s="430"/>
    </row>
    <row r="77" spans="1:9">
      <c r="A77" s="424">
        <f t="shared" si="2"/>
        <v>23</v>
      </c>
      <c r="B77" s="430"/>
      <c r="C77" s="430"/>
      <c r="D77" s="430"/>
      <c r="E77" s="19"/>
      <c r="F77" s="430"/>
      <c r="G77" s="27"/>
      <c r="H77" s="424">
        <f t="shared" si="3"/>
        <v>23</v>
      </c>
      <c r="I77" s="430"/>
    </row>
    <row r="78" spans="1:9" ht="15.75" thickBot="1">
      <c r="A78" s="424">
        <f t="shared" si="2"/>
        <v>24</v>
      </c>
      <c r="B78" s="430" t="s">
        <v>74</v>
      </c>
      <c r="C78" s="430"/>
      <c r="D78" s="430"/>
      <c r="E78" s="2001">
        <f>E68+E72+E76</f>
        <v>0</v>
      </c>
      <c r="F78" s="1962"/>
      <c r="G78" s="446" t="s">
        <v>75</v>
      </c>
      <c r="H78" s="424">
        <f t="shared" si="3"/>
        <v>24</v>
      </c>
      <c r="I78" s="430"/>
    </row>
    <row r="79" spans="1:9" ht="15.75" thickTop="1">
      <c r="A79" s="424">
        <f t="shared" si="2"/>
        <v>25</v>
      </c>
      <c r="B79" s="430"/>
      <c r="C79" s="430"/>
      <c r="D79" s="430"/>
      <c r="E79" s="19"/>
      <c r="F79" s="1962"/>
      <c r="G79" s="446"/>
      <c r="H79" s="424">
        <f t="shared" si="3"/>
        <v>25</v>
      </c>
      <c r="I79" s="430"/>
    </row>
    <row r="80" spans="1:9" ht="17.25">
      <c r="A80" s="424">
        <f t="shared" si="2"/>
        <v>26</v>
      </c>
      <c r="B80" s="434" t="s">
        <v>76</v>
      </c>
      <c r="C80" s="473"/>
      <c r="D80" s="473"/>
      <c r="E80" s="26"/>
      <c r="F80" s="443"/>
      <c r="G80" s="447"/>
      <c r="H80" s="424">
        <f t="shared" si="3"/>
        <v>26</v>
      </c>
      <c r="I80" s="1962"/>
    </row>
    <row r="81" spans="1:8">
      <c r="A81" s="424">
        <f t="shared" si="2"/>
        <v>27</v>
      </c>
      <c r="B81" s="426" t="s">
        <v>77</v>
      </c>
      <c r="C81" s="473"/>
      <c r="D81" s="473"/>
      <c r="E81" s="28">
        <f>E148</f>
        <v>0</v>
      </c>
      <c r="F81" s="443"/>
      <c r="G81" s="446" t="s">
        <v>78</v>
      </c>
      <c r="H81" s="424">
        <f t="shared" si="3"/>
        <v>27</v>
      </c>
    </row>
    <row r="82" spans="1:8" ht="17.649999999999999">
      <c r="A82" s="424">
        <f t="shared" si="2"/>
        <v>28</v>
      </c>
      <c r="B82" s="425" t="s">
        <v>29</v>
      </c>
      <c r="C82" s="473"/>
      <c r="D82" s="473"/>
      <c r="E82" s="31">
        <f>'Stmt AV'!G147</f>
        <v>9.8915240188754625E-2</v>
      </c>
      <c r="F82" s="1961"/>
      <c r="G82" s="446" t="s">
        <v>30</v>
      </c>
      <c r="H82" s="424">
        <f t="shared" si="3"/>
        <v>28</v>
      </c>
    </row>
    <row r="83" spans="1:8">
      <c r="A83" s="424">
        <f t="shared" si="2"/>
        <v>29</v>
      </c>
      <c r="B83" s="430" t="s">
        <v>79</v>
      </c>
      <c r="C83" s="473"/>
      <c r="D83" s="473"/>
      <c r="E83" s="1808">
        <f>E81*E82</f>
        <v>0</v>
      </c>
      <c r="F83" s="443"/>
      <c r="G83" s="446" t="s">
        <v>80</v>
      </c>
      <c r="H83" s="424">
        <f t="shared" si="3"/>
        <v>29</v>
      </c>
    </row>
    <row r="84" spans="1:8" s="1041" customFormat="1">
      <c r="A84" s="424">
        <f t="shared" si="2"/>
        <v>30</v>
      </c>
      <c r="B84" s="430"/>
      <c r="C84" s="473"/>
      <c r="D84" s="473"/>
      <c r="E84" s="1048"/>
      <c r="F84" s="443"/>
      <c r="G84" s="446"/>
      <c r="H84" s="424">
        <f t="shared" si="3"/>
        <v>30</v>
      </c>
    </row>
    <row r="85" spans="1:8" s="1041" customFormat="1">
      <c r="A85" s="424">
        <f t="shared" si="2"/>
        <v>31</v>
      </c>
      <c r="B85" s="426" t="s">
        <v>77</v>
      </c>
      <c r="C85" s="473"/>
      <c r="D85" s="473"/>
      <c r="E85" s="28">
        <f>E148</f>
        <v>0</v>
      </c>
      <c r="F85" s="443"/>
      <c r="G85" s="446" t="s">
        <v>78</v>
      </c>
      <c r="H85" s="424">
        <f t="shared" si="3"/>
        <v>31</v>
      </c>
    </row>
    <row r="86" spans="1:8" s="1041" customFormat="1" ht="17.649999999999999">
      <c r="A86" s="424">
        <f t="shared" si="2"/>
        <v>32</v>
      </c>
      <c r="B86" s="425" t="s">
        <v>35</v>
      </c>
      <c r="C86" s="473"/>
      <c r="D86" s="473"/>
      <c r="E86" s="31">
        <f>'Stmt AV'!G180</f>
        <v>4.0346960281741739E-3</v>
      </c>
      <c r="F86" s="1961"/>
      <c r="G86" s="446" t="s">
        <v>36</v>
      </c>
      <c r="H86" s="424">
        <f t="shared" si="3"/>
        <v>32</v>
      </c>
    </row>
    <row r="87" spans="1:8" s="1041" customFormat="1">
      <c r="A87" s="424">
        <f t="shared" si="2"/>
        <v>33</v>
      </c>
      <c r="B87" s="430" t="s">
        <v>81</v>
      </c>
      <c r="C87" s="473"/>
      <c r="D87" s="473"/>
      <c r="E87" s="1808">
        <f>E85*E86</f>
        <v>0</v>
      </c>
      <c r="F87" s="443"/>
      <c r="G87" s="446" t="s">
        <v>82</v>
      </c>
      <c r="H87" s="424">
        <f t="shared" si="3"/>
        <v>33</v>
      </c>
    </row>
    <row r="88" spans="1:8" s="1041" customFormat="1">
      <c r="A88" s="424">
        <f t="shared" si="2"/>
        <v>34</v>
      </c>
      <c r="B88" s="430"/>
      <c r="C88" s="473"/>
      <c r="D88" s="473"/>
      <c r="E88" s="1048"/>
      <c r="F88" s="443"/>
      <c r="G88" s="446"/>
      <c r="H88" s="424">
        <f t="shared" si="3"/>
        <v>34</v>
      </c>
    </row>
    <row r="89" spans="1:8" s="1041" customFormat="1" ht="15.75" thickBot="1">
      <c r="A89" s="424">
        <f t="shared" si="2"/>
        <v>35</v>
      </c>
      <c r="B89" s="430" t="s">
        <v>83</v>
      </c>
      <c r="C89" s="473"/>
      <c r="D89" s="473"/>
      <c r="E89" s="2001">
        <f>E83+E87</f>
        <v>0</v>
      </c>
      <c r="F89" s="443"/>
      <c r="G89" s="446" t="s">
        <v>84</v>
      </c>
      <c r="H89" s="424">
        <f t="shared" si="3"/>
        <v>35</v>
      </c>
    </row>
    <row r="90" spans="1:8" ht="15.75" thickTop="1">
      <c r="A90" s="424">
        <f t="shared" si="2"/>
        <v>36</v>
      </c>
      <c r="B90" s="430"/>
      <c r="C90" s="473"/>
      <c r="D90" s="473"/>
      <c r="E90" s="26"/>
      <c r="F90" s="426"/>
      <c r="G90" s="27"/>
      <c r="H90" s="424">
        <f t="shared" si="3"/>
        <v>36</v>
      </c>
    </row>
    <row r="91" spans="1:8" ht="18" thickBot="1">
      <c r="A91" s="424">
        <f t="shared" si="2"/>
        <v>37</v>
      </c>
      <c r="B91" s="430" t="s">
        <v>85</v>
      </c>
      <c r="C91" s="430"/>
      <c r="D91" s="430"/>
      <c r="E91" s="25">
        <f>E65+E78+E89</f>
        <v>0</v>
      </c>
      <c r="F91" s="1962"/>
      <c r="G91" s="446" t="s">
        <v>86</v>
      </c>
      <c r="H91" s="424">
        <f t="shared" si="3"/>
        <v>37</v>
      </c>
    </row>
    <row r="92" spans="1:8" ht="15.75" thickTop="1">
      <c r="A92" s="424">
        <f t="shared" si="2"/>
        <v>38</v>
      </c>
      <c r="B92" s="426"/>
      <c r="C92" s="473"/>
      <c r="D92" s="473"/>
      <c r="E92" s="26"/>
      <c r="F92" s="443"/>
      <c r="G92" s="447"/>
      <c r="H92" s="424">
        <f t="shared" si="3"/>
        <v>38</v>
      </c>
    </row>
    <row r="93" spans="1:8" ht="18.399999999999999" thickBot="1">
      <c r="A93" s="424">
        <f t="shared" si="2"/>
        <v>39</v>
      </c>
      <c r="B93" s="433" t="s">
        <v>87</v>
      </c>
      <c r="C93" s="473"/>
      <c r="D93" s="473"/>
      <c r="E93" s="25">
        <f>+E40+E91</f>
        <v>845088.2875008838</v>
      </c>
      <c r="F93" s="1961"/>
      <c r="G93" s="447" t="s">
        <v>88</v>
      </c>
      <c r="H93" s="424">
        <f t="shared" si="3"/>
        <v>39</v>
      </c>
    </row>
    <row r="94" spans="1:8" ht="15.75" thickTop="1">
      <c r="A94" s="27"/>
      <c r="B94" s="433"/>
      <c r="C94" s="473"/>
      <c r="D94" s="473"/>
      <c r="E94" s="26"/>
      <c r="F94" s="1961"/>
      <c r="G94" s="447"/>
      <c r="H94" s="27"/>
    </row>
    <row r="95" spans="1:8" s="999" customFormat="1">
      <c r="A95" s="27"/>
      <c r="B95" s="433"/>
      <c r="C95" s="473"/>
      <c r="D95" s="473"/>
      <c r="E95" s="26"/>
      <c r="F95" s="1961"/>
      <c r="G95" s="447"/>
      <c r="H95" s="27"/>
    </row>
    <row r="96" spans="1:8" ht="17.25">
      <c r="A96" s="444">
        <v>1</v>
      </c>
      <c r="B96" s="1962" t="s">
        <v>50</v>
      </c>
      <c r="C96" s="473"/>
      <c r="D96" s="473"/>
      <c r="E96" s="26"/>
      <c r="F96" s="1962"/>
      <c r="G96" s="446"/>
      <c r="H96" s="27"/>
    </row>
    <row r="97" spans="1:8" ht="17.25">
      <c r="A97" s="444">
        <v>2</v>
      </c>
      <c r="B97" s="430" t="s">
        <v>89</v>
      </c>
      <c r="C97" s="473"/>
      <c r="D97" s="473"/>
      <c r="E97" s="32"/>
      <c r="F97" s="445"/>
      <c r="G97" s="447"/>
      <c r="H97" s="27"/>
    </row>
    <row r="98" spans="1:8" ht="17.25">
      <c r="A98" s="444">
        <v>3</v>
      </c>
      <c r="B98" s="430" t="s">
        <v>90</v>
      </c>
      <c r="C98" s="473"/>
      <c r="D98" s="473"/>
      <c r="E98" s="26"/>
      <c r="F98" s="443"/>
      <c r="G98" s="447"/>
      <c r="H98" s="27"/>
    </row>
    <row r="99" spans="1:8">
      <c r="A99" s="27"/>
      <c r="B99" s="1961"/>
      <c r="C99" s="473"/>
      <c r="D99" s="473"/>
      <c r="E99" s="26"/>
      <c r="F99" s="1962"/>
      <c r="G99" s="446"/>
      <c r="H99" s="27"/>
    </row>
    <row r="100" spans="1:8">
      <c r="A100" s="27"/>
      <c r="B100" s="430"/>
      <c r="C100" s="473"/>
      <c r="D100" s="473"/>
      <c r="E100" s="26"/>
      <c r="F100" s="1962"/>
      <c r="G100" s="446"/>
      <c r="H100" s="27"/>
    </row>
    <row r="101" spans="1:8">
      <c r="A101" s="27"/>
      <c r="B101" s="2059" t="s">
        <v>0</v>
      </c>
      <c r="C101" s="2056"/>
      <c r="D101" s="2056"/>
      <c r="E101" s="2056"/>
      <c r="F101" s="2056"/>
      <c r="G101" s="2056"/>
      <c r="H101" s="27"/>
    </row>
    <row r="102" spans="1:8">
      <c r="A102" s="27"/>
      <c r="B102" s="2059" t="s">
        <v>2</v>
      </c>
      <c r="C102" s="2056"/>
      <c r="D102" s="2056"/>
      <c r="E102" s="2056"/>
      <c r="F102" s="2056"/>
      <c r="G102" s="2056"/>
    </row>
    <row r="103" spans="1:8" ht="18">
      <c r="A103" s="27" t="s">
        <v>1</v>
      </c>
      <c r="B103" s="2059" t="s">
        <v>3</v>
      </c>
      <c r="C103" s="2060"/>
      <c r="D103" s="2060"/>
      <c r="E103" s="2060"/>
      <c r="F103" s="2060"/>
      <c r="G103" s="2060"/>
      <c r="H103" s="27" t="s">
        <v>1</v>
      </c>
    </row>
    <row r="104" spans="1:8">
      <c r="A104" s="27"/>
      <c r="B104" s="2061" t="str">
        <f>B5</f>
        <v>For the Base Period &amp; True-Up Period Ending December 31, 2019</v>
      </c>
      <c r="C104" s="2062"/>
      <c r="D104" s="2062"/>
      <c r="E104" s="2062"/>
      <c r="F104" s="2062"/>
      <c r="G104" s="2062"/>
      <c r="H104" s="27"/>
    </row>
    <row r="105" spans="1:8">
      <c r="A105" s="27"/>
      <c r="B105" s="2055" t="s">
        <v>5</v>
      </c>
      <c r="C105" s="2056"/>
      <c r="D105" s="2056"/>
      <c r="E105" s="2056"/>
      <c r="F105" s="2056"/>
      <c r="G105" s="2056"/>
      <c r="H105" s="27"/>
    </row>
    <row r="106" spans="1:8">
      <c r="A106" s="27"/>
      <c r="B106" s="1963"/>
      <c r="C106" s="1961"/>
      <c r="D106" s="1961"/>
      <c r="E106" s="1961"/>
      <c r="F106" s="1961"/>
      <c r="G106" s="1961"/>
      <c r="H106" s="27"/>
    </row>
    <row r="107" spans="1:8">
      <c r="A107" s="424" t="s">
        <v>6</v>
      </c>
      <c r="B107" s="426"/>
      <c r="C107" s="426"/>
      <c r="D107" s="426"/>
      <c r="E107" s="42"/>
      <c r="F107" s="1962"/>
      <c r="G107" s="446"/>
      <c r="H107" s="424" t="s">
        <v>6</v>
      </c>
    </row>
    <row r="108" spans="1:8">
      <c r="A108" s="424" t="s">
        <v>7</v>
      </c>
      <c r="B108" s="427" t="s">
        <v>1</v>
      </c>
      <c r="C108" s="430"/>
      <c r="D108" s="430"/>
      <c r="E108" s="1194" t="s">
        <v>8</v>
      </c>
      <c r="F108" s="1962"/>
      <c r="G108" s="1195" t="s">
        <v>9</v>
      </c>
      <c r="H108" s="424" t="s">
        <v>7</v>
      </c>
    </row>
    <row r="109" spans="1:8">
      <c r="A109" s="1037"/>
      <c r="B109" s="435" t="s">
        <v>91</v>
      </c>
      <c r="C109" s="475"/>
      <c r="D109" s="475"/>
      <c r="E109" s="475"/>
      <c r="F109" s="1962"/>
      <c r="G109" s="446"/>
      <c r="H109" s="1032"/>
    </row>
    <row r="110" spans="1:8">
      <c r="A110" s="27">
        <v>1</v>
      </c>
      <c r="B110" s="436" t="s">
        <v>92</v>
      </c>
      <c r="C110" s="475"/>
      <c r="D110" s="475"/>
      <c r="E110" s="475"/>
      <c r="F110" s="1962"/>
      <c r="G110" s="446"/>
      <c r="H110" s="424">
        <f>A110</f>
        <v>1</v>
      </c>
    </row>
    <row r="111" spans="1:8">
      <c r="A111" s="27">
        <f t="shared" ref="A111:A148" si="4">A110+1</f>
        <v>2</v>
      </c>
      <c r="B111" s="429" t="s">
        <v>93</v>
      </c>
      <c r="C111" s="475"/>
      <c r="D111" s="475"/>
      <c r="E111" s="33">
        <f>E178</f>
        <v>4932894.8545753844</v>
      </c>
      <c r="F111" s="445"/>
      <c r="G111" s="446" t="s">
        <v>94</v>
      </c>
      <c r="H111" s="424">
        <f t="shared" ref="H111:H147" si="5">H110+1</f>
        <v>2</v>
      </c>
    </row>
    <row r="112" spans="1:8">
      <c r="A112" s="27">
        <f t="shared" si="4"/>
        <v>3</v>
      </c>
      <c r="B112" s="429" t="s">
        <v>95</v>
      </c>
      <c r="C112" s="475"/>
      <c r="D112" s="475"/>
      <c r="E112" s="34">
        <f>E179</f>
        <v>7914.697483924625</v>
      </c>
      <c r="F112" s="445"/>
      <c r="G112" s="446" t="s">
        <v>96</v>
      </c>
      <c r="H112" s="424">
        <f t="shared" si="5"/>
        <v>3</v>
      </c>
    </row>
    <row r="113" spans="1:8">
      <c r="A113" s="27">
        <f t="shared" si="4"/>
        <v>4</v>
      </c>
      <c r="B113" s="429" t="s">
        <v>97</v>
      </c>
      <c r="C113" s="475"/>
      <c r="D113" s="475"/>
      <c r="E113" s="34">
        <f>E180</f>
        <v>55357.114704499072</v>
      </c>
      <c r="F113" s="1962"/>
      <c r="G113" s="446" t="s">
        <v>98</v>
      </c>
      <c r="H113" s="424">
        <f t="shared" si="5"/>
        <v>4</v>
      </c>
    </row>
    <row r="114" spans="1:8">
      <c r="A114" s="27">
        <f t="shared" si="4"/>
        <v>5</v>
      </c>
      <c r="B114" s="425" t="s">
        <v>99</v>
      </c>
      <c r="C114" s="475"/>
      <c r="D114" s="475"/>
      <c r="E114" s="1202">
        <f>E181</f>
        <v>104050.017682017</v>
      </c>
      <c r="F114" s="1962"/>
      <c r="G114" s="446" t="s">
        <v>100</v>
      </c>
      <c r="H114" s="424">
        <f t="shared" si="5"/>
        <v>5</v>
      </c>
    </row>
    <row r="115" spans="1:8">
      <c r="A115" s="27">
        <f t="shared" si="4"/>
        <v>6</v>
      </c>
      <c r="B115" s="429" t="s">
        <v>101</v>
      </c>
      <c r="C115" s="27"/>
      <c r="D115" s="27"/>
      <c r="E115" s="1806">
        <f>SUM(E111:E114)</f>
        <v>5100216.6844458245</v>
      </c>
      <c r="F115" s="445"/>
      <c r="G115" s="446" t="s">
        <v>102</v>
      </c>
      <c r="H115" s="424">
        <f t="shared" si="5"/>
        <v>6</v>
      </c>
    </row>
    <row r="116" spans="1:8">
      <c r="A116" s="27">
        <f t="shared" si="4"/>
        <v>7</v>
      </c>
      <c r="B116" s="430"/>
      <c r="C116" s="27"/>
      <c r="D116" s="27"/>
      <c r="E116" s="16"/>
      <c r="F116" s="1962"/>
      <c r="G116" s="446"/>
      <c r="H116" s="424">
        <f t="shared" si="5"/>
        <v>7</v>
      </c>
    </row>
    <row r="117" spans="1:8">
      <c r="A117" s="27">
        <f t="shared" si="4"/>
        <v>8</v>
      </c>
      <c r="B117" s="436" t="s">
        <v>103</v>
      </c>
      <c r="C117" s="27"/>
      <c r="D117" s="27"/>
      <c r="E117" s="16"/>
      <c r="F117" s="1962"/>
      <c r="G117" s="446"/>
      <c r="H117" s="424">
        <f t="shared" si="5"/>
        <v>8</v>
      </c>
    </row>
    <row r="118" spans="1:8">
      <c r="A118" s="27">
        <f t="shared" si="4"/>
        <v>9</v>
      </c>
      <c r="B118" s="429" t="s">
        <v>104</v>
      </c>
      <c r="C118" s="27"/>
      <c r="D118" s="27"/>
      <c r="E118" s="35">
        <f>'Stmt AG'!E11</f>
        <v>0</v>
      </c>
      <c r="F118" s="445"/>
      <c r="G118" s="446" t="s">
        <v>105</v>
      </c>
      <c r="H118" s="424">
        <f t="shared" si="5"/>
        <v>9</v>
      </c>
    </row>
    <row r="119" spans="1:8">
      <c r="A119" s="27">
        <f t="shared" si="4"/>
        <v>10</v>
      </c>
      <c r="B119" s="429" t="s">
        <v>106</v>
      </c>
      <c r="C119" s="27"/>
      <c r="D119" s="27"/>
      <c r="E119" s="36">
        <f>'Stmt Misc.'!E12</f>
        <v>0</v>
      </c>
      <c r="F119" s="1962"/>
      <c r="G119" s="446" t="s">
        <v>107</v>
      </c>
      <c r="H119" s="424">
        <f t="shared" si="5"/>
        <v>10</v>
      </c>
    </row>
    <row r="120" spans="1:8">
      <c r="A120" s="27">
        <f t="shared" si="4"/>
        <v>11</v>
      </c>
      <c r="B120" s="429" t="s">
        <v>108</v>
      </c>
      <c r="C120" s="27"/>
      <c r="D120" s="27"/>
      <c r="E120" s="1809">
        <f>SUM(E118:E119)</f>
        <v>0</v>
      </c>
      <c r="F120" s="445"/>
      <c r="G120" s="446" t="s">
        <v>109</v>
      </c>
      <c r="H120" s="424">
        <f t="shared" si="5"/>
        <v>11</v>
      </c>
    </row>
    <row r="121" spans="1:8">
      <c r="A121" s="27">
        <f t="shared" si="4"/>
        <v>12</v>
      </c>
      <c r="B121" s="429"/>
      <c r="C121" s="27"/>
      <c r="D121" s="27"/>
      <c r="E121" s="26"/>
      <c r="F121" s="1962"/>
      <c r="G121" s="446"/>
      <c r="H121" s="424">
        <f t="shared" si="5"/>
        <v>12</v>
      </c>
    </row>
    <row r="122" spans="1:8">
      <c r="A122" s="27">
        <f t="shared" si="4"/>
        <v>13</v>
      </c>
      <c r="B122" s="436" t="s">
        <v>110</v>
      </c>
      <c r="C122" s="430"/>
      <c r="D122" s="430"/>
      <c r="E122" s="16"/>
      <c r="F122" s="1962"/>
      <c r="G122" s="446"/>
      <c r="H122" s="424">
        <f t="shared" si="5"/>
        <v>13</v>
      </c>
    </row>
    <row r="123" spans="1:8">
      <c r="A123" s="27">
        <f t="shared" si="4"/>
        <v>14</v>
      </c>
      <c r="B123" s="430" t="s">
        <v>111</v>
      </c>
      <c r="C123" s="424"/>
      <c r="D123" s="424"/>
      <c r="E123" s="37">
        <f>'Stmt AF'!I17</f>
        <v>-847325.9872005051</v>
      </c>
      <c r="F123" s="1962"/>
      <c r="G123" s="446" t="s">
        <v>112</v>
      </c>
      <c r="H123" s="424">
        <f t="shared" si="5"/>
        <v>14</v>
      </c>
    </row>
    <row r="124" spans="1:8">
      <c r="A124" s="27">
        <f t="shared" si="4"/>
        <v>15</v>
      </c>
      <c r="B124" s="430" t="s">
        <v>113</v>
      </c>
      <c r="C124" s="424"/>
      <c r="D124" s="424"/>
      <c r="E124" s="24">
        <f>'Stmt AF'!I21</f>
        <v>0</v>
      </c>
      <c r="F124" s="1962"/>
      <c r="G124" s="446" t="s">
        <v>114</v>
      </c>
      <c r="H124" s="424">
        <f t="shared" si="5"/>
        <v>15</v>
      </c>
    </row>
    <row r="125" spans="1:8">
      <c r="A125" s="27">
        <f t="shared" si="4"/>
        <v>16</v>
      </c>
      <c r="B125" s="429" t="s">
        <v>115</v>
      </c>
      <c r="C125" s="424"/>
      <c r="D125" s="424"/>
      <c r="E125" s="1806">
        <f>SUM(E123:E124)</f>
        <v>-847325.9872005051</v>
      </c>
      <c r="F125" s="1962"/>
      <c r="G125" s="446" t="s">
        <v>116</v>
      </c>
      <c r="H125" s="424">
        <f t="shared" si="5"/>
        <v>16</v>
      </c>
    </row>
    <row r="126" spans="1:8">
      <c r="A126" s="27">
        <f t="shared" si="4"/>
        <v>17</v>
      </c>
      <c r="B126" s="430"/>
      <c r="C126" s="424"/>
      <c r="D126" s="424"/>
      <c r="E126" s="38"/>
      <c r="F126" s="1962"/>
      <c r="G126" s="446"/>
      <c r="H126" s="424">
        <f t="shared" si="5"/>
        <v>17</v>
      </c>
    </row>
    <row r="127" spans="1:8">
      <c r="A127" s="27">
        <f t="shared" si="4"/>
        <v>18</v>
      </c>
      <c r="B127" s="436" t="s">
        <v>117</v>
      </c>
      <c r="C127" s="27"/>
      <c r="D127" s="27"/>
      <c r="E127" s="38"/>
      <c r="F127" s="1962"/>
      <c r="G127" s="446"/>
      <c r="H127" s="424">
        <f t="shared" si="5"/>
        <v>18</v>
      </c>
    </row>
    <row r="128" spans="1:8">
      <c r="A128" s="27">
        <f t="shared" si="4"/>
        <v>19</v>
      </c>
      <c r="B128" s="429" t="s">
        <v>118</v>
      </c>
      <c r="C128" s="27"/>
      <c r="D128" s="27"/>
      <c r="E128" s="33">
        <f>'Stmt AL'!G15</f>
        <v>51690.430147887761</v>
      </c>
      <c r="F128" s="445"/>
      <c r="G128" s="446" t="s">
        <v>119</v>
      </c>
      <c r="H128" s="424">
        <f t="shared" si="5"/>
        <v>19</v>
      </c>
    </row>
    <row r="129" spans="1:8">
      <c r="A129" s="27">
        <f t="shared" si="4"/>
        <v>20</v>
      </c>
      <c r="B129" s="429" t="s">
        <v>120</v>
      </c>
      <c r="C129" s="27"/>
      <c r="D129" s="27"/>
      <c r="E129" s="34">
        <f>'Stmt AL'!G19</f>
        <v>25891.153919452419</v>
      </c>
      <c r="F129" s="445"/>
      <c r="G129" s="446" t="s">
        <v>121</v>
      </c>
      <c r="H129" s="424">
        <f t="shared" si="5"/>
        <v>20</v>
      </c>
    </row>
    <row r="130" spans="1:8">
      <c r="A130" s="27">
        <f t="shared" si="4"/>
        <v>21</v>
      </c>
      <c r="B130" s="425" t="s">
        <v>122</v>
      </c>
      <c r="C130" s="424"/>
      <c r="D130" s="424"/>
      <c r="E130" s="1202">
        <f>'Stmt AL'!E29</f>
        <v>19443.451670584953</v>
      </c>
      <c r="F130" s="1961"/>
      <c r="G130" s="446" t="s">
        <v>123</v>
      </c>
      <c r="H130" s="424">
        <f t="shared" si="5"/>
        <v>21</v>
      </c>
    </row>
    <row r="131" spans="1:8">
      <c r="A131" s="27">
        <f t="shared" si="4"/>
        <v>22</v>
      </c>
      <c r="B131" s="429" t="s">
        <v>124</v>
      </c>
      <c r="C131" s="430"/>
      <c r="D131" s="430"/>
      <c r="E131" s="1806">
        <f>SUM(E128:E130)</f>
        <v>97025.035737925136</v>
      </c>
      <c r="F131" s="1961"/>
      <c r="G131" s="446" t="s">
        <v>125</v>
      </c>
      <c r="H131" s="424">
        <f t="shared" si="5"/>
        <v>22</v>
      </c>
    </row>
    <row r="132" spans="1:8">
      <c r="A132" s="27">
        <f t="shared" si="4"/>
        <v>23</v>
      </c>
      <c r="B132" s="429"/>
      <c r="C132" s="430"/>
      <c r="D132" s="430"/>
      <c r="E132" s="39"/>
      <c r="F132" s="1962"/>
      <c r="G132" s="446"/>
      <c r="H132" s="424">
        <f t="shared" si="5"/>
        <v>23</v>
      </c>
    </row>
    <row r="133" spans="1:8">
      <c r="A133" s="27">
        <f t="shared" si="4"/>
        <v>24</v>
      </c>
      <c r="B133" s="429" t="s">
        <v>126</v>
      </c>
      <c r="C133" s="430"/>
      <c r="D133" s="430"/>
      <c r="E133" s="1036">
        <f>'Stmt Misc.'!E14</f>
        <v>0</v>
      </c>
      <c r="F133" s="1962"/>
      <c r="G133" s="446" t="s">
        <v>127</v>
      </c>
      <c r="H133" s="424">
        <f t="shared" si="5"/>
        <v>24</v>
      </c>
    </row>
    <row r="134" spans="1:8" s="1034" customFormat="1">
      <c r="A134" s="27">
        <f t="shared" si="4"/>
        <v>25</v>
      </c>
      <c r="B134" s="429" t="s">
        <v>128</v>
      </c>
      <c r="C134" s="430"/>
      <c r="D134" s="430"/>
      <c r="E134" s="1198">
        <f>'Stmt Misc.'!E16</f>
        <v>-7815.1975447212026</v>
      </c>
      <c r="F134" s="1962"/>
      <c r="G134" s="446" t="s">
        <v>129</v>
      </c>
      <c r="H134" s="424">
        <f t="shared" si="5"/>
        <v>25</v>
      </c>
    </row>
    <row r="135" spans="1:8">
      <c r="A135" s="27">
        <f t="shared" si="4"/>
        <v>26</v>
      </c>
      <c r="B135" s="429"/>
      <c r="C135" s="430"/>
      <c r="D135" s="430"/>
      <c r="E135" s="39"/>
      <c r="F135" s="1962"/>
      <c r="G135" s="446"/>
      <c r="H135" s="424">
        <f t="shared" si="5"/>
        <v>26</v>
      </c>
    </row>
    <row r="136" spans="1:8" ht="15.75" thickBot="1">
      <c r="A136" s="27">
        <f t="shared" si="4"/>
        <v>27</v>
      </c>
      <c r="B136" s="429" t="s">
        <v>130</v>
      </c>
      <c r="C136" s="430"/>
      <c r="D136" s="430"/>
      <c r="E136" s="40">
        <f>E133+E131+E125+E120+E115+E134</f>
        <v>4342100.5354385236</v>
      </c>
      <c r="F136" s="1961"/>
      <c r="G136" s="446" t="s">
        <v>131</v>
      </c>
      <c r="H136" s="424">
        <f t="shared" si="5"/>
        <v>27</v>
      </c>
    </row>
    <row r="137" spans="1:8" ht="15.75" thickTop="1">
      <c r="A137" s="27">
        <f t="shared" si="4"/>
        <v>28</v>
      </c>
      <c r="B137" s="425"/>
      <c r="C137" s="426"/>
      <c r="D137" s="426"/>
      <c r="E137" s="19"/>
      <c r="F137" s="443"/>
      <c r="G137" s="447"/>
      <c r="H137" s="424">
        <f t="shared" si="5"/>
        <v>28</v>
      </c>
    </row>
    <row r="138" spans="1:8" ht="17.25">
      <c r="A138" s="27">
        <f t="shared" si="4"/>
        <v>29</v>
      </c>
      <c r="B138" s="435" t="s">
        <v>132</v>
      </c>
      <c r="C138" s="430"/>
      <c r="D138" s="430"/>
      <c r="E138" s="19"/>
      <c r="F138" s="1962"/>
      <c r="G138" s="446"/>
      <c r="H138" s="424">
        <f t="shared" si="5"/>
        <v>29</v>
      </c>
    </row>
    <row r="139" spans="1:8">
      <c r="A139" s="27">
        <f t="shared" si="4"/>
        <v>30</v>
      </c>
      <c r="B139" s="429" t="s">
        <v>133</v>
      </c>
      <c r="C139" s="430"/>
      <c r="D139" s="430"/>
      <c r="E139" s="29">
        <f>E187</f>
        <v>0</v>
      </c>
      <c r="F139" s="1962"/>
      <c r="G139" s="446" t="s">
        <v>134</v>
      </c>
      <c r="H139" s="424">
        <f t="shared" si="5"/>
        <v>30</v>
      </c>
    </row>
    <row r="140" spans="1:8">
      <c r="A140" s="27">
        <f t="shared" si="4"/>
        <v>31</v>
      </c>
      <c r="B140" s="429" t="s">
        <v>135</v>
      </c>
      <c r="C140" s="430"/>
      <c r="D140" s="430"/>
      <c r="E140" s="24">
        <f>'Stmt AF'!I19</f>
        <v>0</v>
      </c>
      <c r="F140" s="1962"/>
      <c r="G140" s="446" t="s">
        <v>136</v>
      </c>
      <c r="H140" s="424">
        <f t="shared" si="5"/>
        <v>31</v>
      </c>
    </row>
    <row r="141" spans="1:8">
      <c r="A141" s="27">
        <f t="shared" si="4"/>
        <v>32</v>
      </c>
      <c r="B141" s="430" t="s">
        <v>137</v>
      </c>
      <c r="C141" s="430"/>
      <c r="D141" s="430"/>
      <c r="E141" s="1807">
        <f>SUM(E139:E140)</f>
        <v>0</v>
      </c>
      <c r="F141" s="1962"/>
      <c r="G141" s="446" t="s">
        <v>138</v>
      </c>
      <c r="H141" s="424">
        <f t="shared" si="5"/>
        <v>32</v>
      </c>
    </row>
    <row r="142" spans="1:8">
      <c r="A142" s="27">
        <f t="shared" si="4"/>
        <v>33</v>
      </c>
      <c r="B142" s="429"/>
      <c r="C142" s="430"/>
      <c r="D142" s="430"/>
      <c r="E142" s="19"/>
      <c r="F142" s="1962"/>
      <c r="G142" s="446"/>
      <c r="H142" s="424">
        <f t="shared" si="5"/>
        <v>33</v>
      </c>
    </row>
    <row r="143" spans="1:8" ht="17.25">
      <c r="A143" s="27">
        <f t="shared" si="4"/>
        <v>34</v>
      </c>
      <c r="B143" s="428" t="s">
        <v>139</v>
      </c>
      <c r="C143" s="430"/>
      <c r="D143" s="430"/>
      <c r="E143" s="19"/>
      <c r="F143" s="1962"/>
      <c r="G143" s="446"/>
      <c r="H143" s="424">
        <f t="shared" si="5"/>
        <v>34</v>
      </c>
    </row>
    <row r="144" spans="1:8">
      <c r="A144" s="27">
        <f t="shared" si="4"/>
        <v>35</v>
      </c>
      <c r="B144" s="429" t="s">
        <v>140</v>
      </c>
      <c r="C144" s="430"/>
      <c r="D144" s="430"/>
      <c r="E144" s="29">
        <f>'Stmt Misc.'!E18</f>
        <v>0</v>
      </c>
      <c r="F144" s="1962"/>
      <c r="G144" s="446" t="s">
        <v>141</v>
      </c>
      <c r="H144" s="424">
        <f t="shared" si="5"/>
        <v>35</v>
      </c>
    </row>
    <row r="145" spans="1:8">
      <c r="A145" s="27">
        <f t="shared" si="4"/>
        <v>36</v>
      </c>
      <c r="B145" s="430" t="s">
        <v>142</v>
      </c>
      <c r="C145" s="430"/>
      <c r="D145" s="430"/>
      <c r="E145" s="1199">
        <f>'Stmt AF'!I23</f>
        <v>0</v>
      </c>
      <c r="F145" s="1962"/>
      <c r="G145" s="446" t="s">
        <v>143</v>
      </c>
      <c r="H145" s="424">
        <f t="shared" si="5"/>
        <v>36</v>
      </c>
    </row>
    <row r="146" spans="1:8">
      <c r="A146" s="27">
        <f t="shared" si="4"/>
        <v>37</v>
      </c>
      <c r="B146" s="430" t="s">
        <v>144</v>
      </c>
      <c r="C146" s="430"/>
      <c r="D146" s="430"/>
      <c r="E146" s="1807">
        <f>SUM(E144:E145)</f>
        <v>0</v>
      </c>
      <c r="F146" s="1962"/>
      <c r="G146" s="446" t="s">
        <v>145</v>
      </c>
      <c r="H146" s="424">
        <f t="shared" si="5"/>
        <v>37</v>
      </c>
    </row>
    <row r="147" spans="1:8">
      <c r="A147" s="27">
        <f t="shared" si="4"/>
        <v>38</v>
      </c>
      <c r="B147" s="429"/>
      <c r="C147" s="430"/>
      <c r="D147" s="430"/>
      <c r="E147" s="19"/>
      <c r="F147" s="1962"/>
      <c r="G147" s="446"/>
      <c r="H147" s="424">
        <f t="shared" si="5"/>
        <v>38</v>
      </c>
    </row>
    <row r="148" spans="1:8" ht="17.25">
      <c r="A148" s="27">
        <f t="shared" si="4"/>
        <v>39</v>
      </c>
      <c r="B148" s="428" t="s">
        <v>146</v>
      </c>
      <c r="C148" s="430"/>
      <c r="D148" s="430"/>
      <c r="E148" s="29">
        <f>'Stmt AM'!E11</f>
        <v>0</v>
      </c>
      <c r="F148" s="1962"/>
      <c r="G148" s="446" t="s">
        <v>147</v>
      </c>
      <c r="H148" s="27">
        <f>H147+1</f>
        <v>39</v>
      </c>
    </row>
    <row r="149" spans="1:8">
      <c r="A149" s="27"/>
      <c r="B149" s="429"/>
      <c r="C149" s="430"/>
      <c r="D149" s="430"/>
      <c r="E149" s="19"/>
      <c r="F149" s="1962"/>
      <c r="G149" s="446"/>
      <c r="H149" s="27"/>
    </row>
    <row r="150" spans="1:8">
      <c r="A150" s="27"/>
      <c r="B150" s="429"/>
      <c r="C150" s="430"/>
      <c r="D150" s="430"/>
      <c r="E150" s="19"/>
      <c r="F150" s="1962"/>
      <c r="G150" s="446"/>
      <c r="H150" s="27"/>
    </row>
    <row r="151" spans="1:8" ht="17.25">
      <c r="A151" s="444">
        <v>1</v>
      </c>
      <c r="B151" s="430" t="s">
        <v>89</v>
      </c>
      <c r="C151" s="430"/>
      <c r="D151" s="430"/>
      <c r="E151" s="19"/>
      <c r="F151" s="1962"/>
      <c r="G151" s="446"/>
      <c r="H151" s="27"/>
    </row>
    <row r="152" spans="1:8">
      <c r="A152" s="27"/>
      <c r="B152" s="1961"/>
      <c r="C152" s="430"/>
      <c r="D152" s="430"/>
      <c r="E152" s="19"/>
      <c r="F152" s="1962"/>
      <c r="G152" s="446"/>
      <c r="H152" s="27"/>
    </row>
    <row r="153" spans="1:8">
      <c r="A153" s="27"/>
      <c r="B153" s="1961"/>
      <c r="C153" s="430"/>
      <c r="D153" s="430"/>
      <c r="E153" s="19"/>
      <c r="F153" s="1962"/>
      <c r="G153" s="446"/>
      <c r="H153" s="27"/>
    </row>
    <row r="154" spans="1:8">
      <c r="A154" s="27"/>
      <c r="B154" s="2059" t="s">
        <v>0</v>
      </c>
      <c r="C154" s="2056"/>
      <c r="D154" s="2056"/>
      <c r="E154" s="2056"/>
      <c r="F154" s="2056"/>
      <c r="G154" s="2056"/>
      <c r="H154" s="27"/>
    </row>
    <row r="155" spans="1:8">
      <c r="A155" s="27" t="s">
        <v>1</v>
      </c>
      <c r="B155" s="2059" t="s">
        <v>2</v>
      </c>
      <c r="C155" s="2056"/>
      <c r="D155" s="2056"/>
      <c r="E155" s="2056"/>
      <c r="F155" s="2056"/>
      <c r="G155" s="2056"/>
    </row>
    <row r="156" spans="1:8" ht="18">
      <c r="A156" s="27"/>
      <c r="B156" s="2059" t="s">
        <v>3</v>
      </c>
      <c r="C156" s="2060"/>
      <c r="D156" s="2060"/>
      <c r="E156" s="2060"/>
      <c r="F156" s="2060"/>
      <c r="G156" s="2060"/>
      <c r="H156" s="27"/>
    </row>
    <row r="157" spans="1:8">
      <c r="A157" s="27"/>
      <c r="B157" s="2061" t="str">
        <f>B5</f>
        <v>For the Base Period &amp; True-Up Period Ending December 31, 2019</v>
      </c>
      <c r="C157" s="2062"/>
      <c r="D157" s="2062"/>
      <c r="E157" s="2062"/>
      <c r="F157" s="2062"/>
      <c r="G157" s="2062"/>
      <c r="H157" s="27"/>
    </row>
    <row r="158" spans="1:8">
      <c r="A158" s="27"/>
      <c r="B158" s="2055" t="s">
        <v>5</v>
      </c>
      <c r="C158" s="2056"/>
      <c r="D158" s="2056"/>
      <c r="E158" s="2056"/>
      <c r="F158" s="2056"/>
      <c r="G158" s="2056"/>
      <c r="H158" s="27"/>
    </row>
    <row r="159" spans="1:8">
      <c r="A159" s="27"/>
      <c r="B159" s="437"/>
      <c r="C159" s="1962"/>
      <c r="D159" s="1962"/>
      <c r="E159" s="1962"/>
      <c r="F159" s="1962"/>
      <c r="G159" s="1962"/>
      <c r="H159" s="27"/>
    </row>
    <row r="160" spans="1:8">
      <c r="A160" s="424" t="s">
        <v>6</v>
      </c>
      <c r="B160" s="426"/>
      <c r="C160" s="426"/>
      <c r="D160" s="426"/>
      <c r="E160" s="42"/>
      <c r="F160" s="1962"/>
      <c r="G160" s="446"/>
      <c r="H160" s="424" t="s">
        <v>6</v>
      </c>
    </row>
    <row r="161" spans="1:10">
      <c r="A161" s="424" t="s">
        <v>7</v>
      </c>
      <c r="B161" s="427" t="s">
        <v>1</v>
      </c>
      <c r="C161" s="430"/>
      <c r="D161" s="430"/>
      <c r="E161" s="1194" t="s">
        <v>8</v>
      </c>
      <c r="F161" s="1962"/>
      <c r="G161" s="1195" t="s">
        <v>9</v>
      </c>
      <c r="H161" s="424" t="s">
        <v>7</v>
      </c>
      <c r="I161" s="1962"/>
      <c r="J161" s="1962"/>
    </row>
    <row r="162" spans="1:10">
      <c r="A162" s="1032"/>
      <c r="B162" s="435" t="s">
        <v>148</v>
      </c>
      <c r="C162" s="430"/>
      <c r="D162" s="430"/>
      <c r="E162" s="42"/>
      <c r="F162" s="1962"/>
      <c r="G162" s="446"/>
      <c r="H162" s="1032"/>
      <c r="I162" s="1962"/>
      <c r="J162" s="1962"/>
    </row>
    <row r="163" spans="1:10">
      <c r="A163" s="27">
        <v>1</v>
      </c>
      <c r="B163" s="436" t="s">
        <v>149</v>
      </c>
      <c r="C163" s="430"/>
      <c r="D163" s="430"/>
      <c r="E163" s="42"/>
      <c r="F163" s="1962"/>
      <c r="G163" s="446"/>
      <c r="H163" s="424">
        <f>A163</f>
        <v>1</v>
      </c>
      <c r="I163" s="1962"/>
      <c r="J163" s="1962"/>
    </row>
    <row r="164" spans="1:10">
      <c r="A164" s="27">
        <f t="shared" ref="A164:A187" si="6">A163+1</f>
        <v>2</v>
      </c>
      <c r="B164" s="429" t="s">
        <v>93</v>
      </c>
      <c r="C164" s="430"/>
      <c r="D164" s="430"/>
      <c r="E164" s="22">
        <f>'Stmt AD'!I21</f>
        <v>6183368.5495546153</v>
      </c>
      <c r="F164" s="445"/>
      <c r="G164" s="446" t="s">
        <v>150</v>
      </c>
      <c r="H164" s="27">
        <f t="shared" ref="H164:H187" si="7">H163+1</f>
        <v>2</v>
      </c>
      <c r="I164" s="476"/>
      <c r="J164" s="1962"/>
    </row>
    <row r="165" spans="1:10">
      <c r="A165" s="27">
        <f t="shared" si="6"/>
        <v>3</v>
      </c>
      <c r="B165" s="429" t="s">
        <v>151</v>
      </c>
      <c r="C165" s="430"/>
      <c r="D165" s="430"/>
      <c r="E165" s="41">
        <f>'Stmt AD'!I37</f>
        <v>34212.001588648454</v>
      </c>
      <c r="F165" s="445"/>
      <c r="G165" s="446" t="s">
        <v>152</v>
      </c>
      <c r="H165" s="27">
        <f t="shared" si="7"/>
        <v>3</v>
      </c>
      <c r="I165" s="477"/>
      <c r="J165" s="1962"/>
    </row>
    <row r="166" spans="1:10">
      <c r="A166" s="27">
        <f t="shared" si="6"/>
        <v>4</v>
      </c>
      <c r="B166" s="429" t="s">
        <v>97</v>
      </c>
      <c r="C166" s="430"/>
      <c r="D166" s="430"/>
      <c r="E166" s="41">
        <f>'Stmt AD'!I39</f>
        <v>88554.078751476511</v>
      </c>
      <c r="F166" s="1961"/>
      <c r="G166" s="446" t="s">
        <v>153</v>
      </c>
      <c r="H166" s="27">
        <f t="shared" si="7"/>
        <v>4</v>
      </c>
      <c r="I166" s="1962"/>
      <c r="J166" s="478"/>
    </row>
    <row r="167" spans="1:10">
      <c r="A167" s="27">
        <f t="shared" si="6"/>
        <v>5</v>
      </c>
      <c r="B167" s="425" t="s">
        <v>99</v>
      </c>
      <c r="C167" s="424"/>
      <c r="D167" s="424"/>
      <c r="E167" s="1197">
        <f>'Stmt AD'!I41</f>
        <v>198410.61716708422</v>
      </c>
      <c r="F167" s="1961"/>
      <c r="G167" s="446" t="s">
        <v>154</v>
      </c>
      <c r="H167" s="27">
        <f t="shared" si="7"/>
        <v>5</v>
      </c>
      <c r="I167" s="1962"/>
      <c r="J167" s="1962"/>
    </row>
    <row r="168" spans="1:10">
      <c r="A168" s="27">
        <f t="shared" si="6"/>
        <v>6</v>
      </c>
      <c r="B168" s="429" t="s">
        <v>155</v>
      </c>
      <c r="C168" s="426"/>
      <c r="D168" s="426"/>
      <c r="E168" s="1806">
        <f>SUM(E164:E167)</f>
        <v>6504545.2470618244</v>
      </c>
      <c r="F168" s="445"/>
      <c r="G168" s="446" t="s">
        <v>102</v>
      </c>
      <c r="H168" s="27">
        <f t="shared" si="7"/>
        <v>6</v>
      </c>
      <c r="I168" s="477"/>
      <c r="J168" s="1962"/>
    </row>
    <row r="169" spans="1:10">
      <c r="A169" s="27">
        <f t="shared" si="6"/>
        <v>7</v>
      </c>
      <c r="B169" s="430"/>
      <c r="C169" s="27"/>
      <c r="D169" s="27"/>
      <c r="E169" s="42"/>
      <c r="F169" s="1962"/>
      <c r="G169" s="446"/>
      <c r="H169" s="27">
        <f t="shared" si="7"/>
        <v>7</v>
      </c>
      <c r="I169" s="1962"/>
      <c r="J169" s="1962"/>
    </row>
    <row r="170" spans="1:10">
      <c r="A170" s="27">
        <f t="shared" si="6"/>
        <v>8</v>
      </c>
      <c r="B170" s="438" t="s">
        <v>156</v>
      </c>
      <c r="C170" s="430"/>
      <c r="D170" s="430"/>
      <c r="E170" s="42"/>
      <c r="F170" s="1962"/>
      <c r="G170" s="446"/>
      <c r="H170" s="27">
        <f t="shared" si="7"/>
        <v>8</v>
      </c>
      <c r="I170" s="1962"/>
      <c r="J170" s="1962"/>
    </row>
    <row r="171" spans="1:10">
      <c r="A171" s="27">
        <f t="shared" si="6"/>
        <v>9</v>
      </c>
      <c r="B171" s="430" t="s">
        <v>157</v>
      </c>
      <c r="C171" s="430"/>
      <c r="D171" s="430"/>
      <c r="E171" s="22">
        <f>'Stmt AE'!I11</f>
        <v>1250473.6949792309</v>
      </c>
      <c r="F171" s="445"/>
      <c r="G171" s="446" t="s">
        <v>158</v>
      </c>
      <c r="H171" s="27">
        <f t="shared" si="7"/>
        <v>9</v>
      </c>
      <c r="I171" s="1962"/>
      <c r="J171" s="1962"/>
    </row>
    <row r="172" spans="1:10">
      <c r="A172" s="27">
        <f t="shared" si="6"/>
        <v>10</v>
      </c>
      <c r="B172" s="1962" t="s">
        <v>159</v>
      </c>
      <c r="C172" s="430"/>
      <c r="D172" s="430"/>
      <c r="E172" s="41">
        <f>'Stmt AE'!I21</f>
        <v>26297.304104723829</v>
      </c>
      <c r="F172" s="445"/>
      <c r="G172" s="446" t="s">
        <v>160</v>
      </c>
      <c r="H172" s="27">
        <f t="shared" si="7"/>
        <v>10</v>
      </c>
      <c r="I172" s="1962"/>
      <c r="J172" s="1962"/>
    </row>
    <row r="173" spans="1:10">
      <c r="A173" s="27">
        <f t="shared" si="6"/>
        <v>11</v>
      </c>
      <c r="B173" s="426" t="s">
        <v>161</v>
      </c>
      <c r="C173" s="430"/>
      <c r="D173" s="430"/>
      <c r="E173" s="41">
        <f>'Stmt AE'!I23</f>
        <v>33196.964046977439</v>
      </c>
      <c r="F173" s="1961"/>
      <c r="G173" s="446" t="s">
        <v>162</v>
      </c>
      <c r="H173" s="27">
        <f t="shared" si="7"/>
        <v>11</v>
      </c>
      <c r="I173" s="1962"/>
      <c r="J173" s="1962"/>
    </row>
    <row r="174" spans="1:10">
      <c r="A174" s="27">
        <f t="shared" si="6"/>
        <v>12</v>
      </c>
      <c r="B174" s="426" t="s">
        <v>163</v>
      </c>
      <c r="C174" s="430"/>
      <c r="D174" s="430"/>
      <c r="E174" s="1197">
        <f>'Stmt AE'!I25</f>
        <v>94360.599485067214</v>
      </c>
      <c r="F174" s="1961"/>
      <c r="G174" s="446" t="s">
        <v>164</v>
      </c>
      <c r="H174" s="27">
        <f t="shared" si="7"/>
        <v>12</v>
      </c>
      <c r="I174" s="1962"/>
      <c r="J174" s="1962"/>
    </row>
    <row r="175" spans="1:10">
      <c r="A175" s="27">
        <f t="shared" si="6"/>
        <v>13</v>
      </c>
      <c r="B175" s="439" t="s">
        <v>165</v>
      </c>
      <c r="C175" s="439"/>
      <c r="D175" s="439"/>
      <c r="E175" s="1810">
        <f>SUM(E171:E174)</f>
        <v>1404328.5626159993</v>
      </c>
      <c r="F175" s="445"/>
      <c r="G175" s="446" t="s">
        <v>166</v>
      </c>
      <c r="H175" s="27">
        <f t="shared" si="7"/>
        <v>13</v>
      </c>
      <c r="I175" s="1962"/>
      <c r="J175" s="1962"/>
    </row>
    <row r="176" spans="1:10">
      <c r="A176" s="27">
        <f t="shared" si="6"/>
        <v>14</v>
      </c>
      <c r="B176" s="439"/>
      <c r="C176" s="439"/>
      <c r="D176" s="439"/>
      <c r="E176" s="38"/>
      <c r="F176" s="1962"/>
      <c r="G176" s="446"/>
      <c r="H176" s="27">
        <f t="shared" si="7"/>
        <v>14</v>
      </c>
      <c r="I176" s="1962"/>
      <c r="J176" s="1962"/>
    </row>
    <row r="177" spans="1:8">
      <c r="A177" s="27">
        <f t="shared" si="6"/>
        <v>15</v>
      </c>
      <c r="B177" s="436" t="s">
        <v>92</v>
      </c>
      <c r="C177" s="439"/>
      <c r="D177" s="439"/>
      <c r="E177" s="38"/>
      <c r="F177" s="1962"/>
      <c r="G177" s="446"/>
      <c r="H177" s="27">
        <f t="shared" si="7"/>
        <v>15</v>
      </c>
    </row>
    <row r="178" spans="1:8">
      <c r="A178" s="27">
        <f t="shared" si="6"/>
        <v>16</v>
      </c>
      <c r="B178" s="429" t="s">
        <v>93</v>
      </c>
      <c r="C178" s="430"/>
      <c r="D178" s="430"/>
      <c r="E178" s="19">
        <f>+E164-E171</f>
        <v>4932894.8545753844</v>
      </c>
      <c r="F178" s="445"/>
      <c r="G178" s="446" t="s">
        <v>167</v>
      </c>
      <c r="H178" s="27">
        <f t="shared" si="7"/>
        <v>16</v>
      </c>
    </row>
    <row r="179" spans="1:8">
      <c r="A179" s="27">
        <f t="shared" si="6"/>
        <v>17</v>
      </c>
      <c r="B179" s="429" t="s">
        <v>95</v>
      </c>
      <c r="C179" s="430"/>
      <c r="D179" s="430"/>
      <c r="E179" s="18">
        <f>+E165-E172</f>
        <v>7914.697483924625</v>
      </c>
      <c r="F179" s="445"/>
      <c r="G179" s="446" t="s">
        <v>168</v>
      </c>
      <c r="H179" s="27">
        <f t="shared" si="7"/>
        <v>17</v>
      </c>
    </row>
    <row r="180" spans="1:8">
      <c r="A180" s="27">
        <f t="shared" si="6"/>
        <v>18</v>
      </c>
      <c r="B180" s="429" t="s">
        <v>97</v>
      </c>
      <c r="C180" s="430"/>
      <c r="D180" s="430"/>
      <c r="E180" s="18">
        <f>+E166-E173</f>
        <v>55357.114704499072</v>
      </c>
      <c r="F180" s="1962"/>
      <c r="G180" s="446" t="s">
        <v>169</v>
      </c>
      <c r="H180" s="27">
        <f t="shared" si="7"/>
        <v>18</v>
      </c>
    </row>
    <row r="181" spans="1:8">
      <c r="A181" s="27">
        <f t="shared" si="6"/>
        <v>19</v>
      </c>
      <c r="B181" s="425" t="s">
        <v>99</v>
      </c>
      <c r="C181" s="426"/>
      <c r="D181" s="426"/>
      <c r="E181" s="1203">
        <f>+E167-E174</f>
        <v>104050.017682017</v>
      </c>
      <c r="F181" s="1962"/>
      <c r="G181" s="446" t="s">
        <v>170</v>
      </c>
      <c r="H181" s="27">
        <f t="shared" si="7"/>
        <v>19</v>
      </c>
    </row>
    <row r="182" spans="1:8" ht="15.75" thickBot="1">
      <c r="A182" s="27">
        <f t="shared" si="6"/>
        <v>20</v>
      </c>
      <c r="B182" s="430" t="s">
        <v>101</v>
      </c>
      <c r="C182" s="430"/>
      <c r="D182" s="430"/>
      <c r="E182" s="2002">
        <f>SUM(E178:E181)</f>
        <v>5100216.6844458245</v>
      </c>
      <c r="F182" s="445"/>
      <c r="G182" s="446" t="s">
        <v>171</v>
      </c>
      <c r="H182" s="27">
        <f t="shared" si="7"/>
        <v>20</v>
      </c>
    </row>
    <row r="183" spans="1:8" ht="15.75" thickTop="1">
      <c r="A183" s="27">
        <f t="shared" si="6"/>
        <v>21</v>
      </c>
      <c r="B183" s="426"/>
      <c r="C183" s="426"/>
      <c r="D183" s="426"/>
      <c r="E183" s="19"/>
      <c r="F183" s="443"/>
      <c r="G183" s="447"/>
      <c r="H183" s="27">
        <f t="shared" si="7"/>
        <v>21</v>
      </c>
    </row>
    <row r="184" spans="1:8" ht="17.25">
      <c r="A184" s="27">
        <f t="shared" si="6"/>
        <v>22</v>
      </c>
      <c r="B184" s="440" t="s">
        <v>172</v>
      </c>
      <c r="C184" s="430"/>
      <c r="D184" s="430"/>
      <c r="E184" s="19"/>
      <c r="F184" s="1962"/>
      <c r="G184" s="446"/>
      <c r="H184" s="27">
        <f t="shared" si="7"/>
        <v>22</v>
      </c>
    </row>
    <row r="185" spans="1:8">
      <c r="A185" s="27">
        <f t="shared" si="6"/>
        <v>23</v>
      </c>
      <c r="B185" s="429" t="s">
        <v>173</v>
      </c>
      <c r="C185" s="430"/>
      <c r="D185" s="430"/>
      <c r="E185" s="29">
        <f>'Stmt AD'!I23</f>
        <v>0</v>
      </c>
      <c r="F185" s="1962"/>
      <c r="G185" s="446" t="s">
        <v>174</v>
      </c>
      <c r="H185" s="27">
        <f t="shared" si="7"/>
        <v>23</v>
      </c>
    </row>
    <row r="186" spans="1:8">
      <c r="A186" s="27">
        <f t="shared" si="6"/>
        <v>24</v>
      </c>
      <c r="B186" s="430" t="s">
        <v>175</v>
      </c>
      <c r="C186" s="430"/>
      <c r="D186" s="430"/>
      <c r="E186" s="1199">
        <f>'Stmt AE'!I29</f>
        <v>0</v>
      </c>
      <c r="F186" s="1962"/>
      <c r="G186" s="446" t="s">
        <v>176</v>
      </c>
      <c r="H186" s="27">
        <f t="shared" si="7"/>
        <v>24</v>
      </c>
    </row>
    <row r="187" spans="1:8" ht="15.75" thickBot="1">
      <c r="A187" s="27">
        <f t="shared" si="6"/>
        <v>25</v>
      </c>
      <c r="B187" s="429" t="s">
        <v>177</v>
      </c>
      <c r="C187" s="430"/>
      <c r="D187" s="430"/>
      <c r="E187" s="43">
        <f>E185-E186</f>
        <v>0</v>
      </c>
      <c r="F187" s="1962"/>
      <c r="G187" s="446" t="s">
        <v>178</v>
      </c>
      <c r="H187" s="27">
        <f t="shared" si="7"/>
        <v>25</v>
      </c>
    </row>
    <row r="188" spans="1:8" ht="15.75" thickTop="1">
      <c r="A188" s="27"/>
      <c r="B188" s="429"/>
      <c r="C188" s="430"/>
      <c r="D188" s="430"/>
      <c r="E188" s="19"/>
      <c r="F188" s="1962"/>
      <c r="G188" s="446"/>
      <c r="H188" s="27"/>
    </row>
    <row r="189" spans="1:8">
      <c r="A189" s="27"/>
      <c r="B189" s="429"/>
      <c r="C189" s="430"/>
      <c r="D189" s="430"/>
      <c r="E189" s="19"/>
      <c r="F189" s="1962"/>
      <c r="G189" s="446"/>
      <c r="H189" s="27"/>
    </row>
    <row r="190" spans="1:8" ht="17.25">
      <c r="A190" s="444">
        <v>1</v>
      </c>
      <c r="B190" s="430" t="s">
        <v>179</v>
      </c>
      <c r="C190" s="430"/>
      <c r="D190" s="430"/>
      <c r="E190" s="19"/>
      <c r="F190" s="1962"/>
      <c r="G190" s="446"/>
      <c r="H190" s="27"/>
    </row>
    <row r="191" spans="1:8">
      <c r="A191" s="27"/>
      <c r="B191" s="430"/>
      <c r="C191" s="430"/>
      <c r="D191" s="430"/>
      <c r="E191" s="19"/>
      <c r="F191" s="1962"/>
      <c r="G191" s="446"/>
      <c r="H191" s="27"/>
    </row>
    <row r="192" spans="1:8">
      <c r="A192" s="445"/>
      <c r="B192" s="430"/>
      <c r="C192" s="430"/>
      <c r="D192" s="430"/>
      <c r="E192" s="19"/>
      <c r="F192" s="1962"/>
      <c r="G192" s="446"/>
      <c r="H192" s="27"/>
    </row>
    <row r="193" spans="1:9">
      <c r="A193" s="27"/>
      <c r="B193" s="2059" t="s">
        <v>0</v>
      </c>
      <c r="C193" s="2056"/>
      <c r="D193" s="2056"/>
      <c r="E193" s="2056"/>
      <c r="F193" s="2056"/>
      <c r="G193" s="2056"/>
      <c r="H193" s="27"/>
      <c r="I193" s="1962"/>
    </row>
    <row r="194" spans="1:9">
      <c r="A194" s="27"/>
      <c r="B194" s="2059" t="s">
        <v>2</v>
      </c>
      <c r="C194" s="2056"/>
      <c r="D194" s="2056"/>
      <c r="E194" s="2056"/>
      <c r="F194" s="2056"/>
      <c r="G194" s="2056"/>
      <c r="I194" s="1962"/>
    </row>
    <row r="195" spans="1:9" ht="18">
      <c r="A195" s="27"/>
      <c r="B195" s="2059" t="s">
        <v>180</v>
      </c>
      <c r="C195" s="2060"/>
      <c r="D195" s="2060"/>
      <c r="E195" s="2060"/>
      <c r="F195" s="2060"/>
      <c r="G195" s="2060"/>
      <c r="H195" s="27"/>
      <c r="I195" s="1962"/>
    </row>
    <row r="196" spans="1:9">
      <c r="A196" s="27"/>
      <c r="B196" s="2057" t="s">
        <v>181</v>
      </c>
      <c r="C196" s="2058"/>
      <c r="D196" s="2058"/>
      <c r="E196" s="2058"/>
      <c r="F196" s="2058"/>
      <c r="G196" s="2058"/>
      <c r="H196" s="27"/>
      <c r="I196" s="1962"/>
    </row>
    <row r="197" spans="1:9">
      <c r="A197" s="27"/>
      <c r="B197" s="2055" t="s">
        <v>5</v>
      </c>
      <c r="C197" s="2056"/>
      <c r="D197" s="2056"/>
      <c r="E197" s="2056"/>
      <c r="F197" s="2056"/>
      <c r="G197" s="2056"/>
      <c r="H197" s="27"/>
      <c r="I197" s="1962"/>
    </row>
    <row r="198" spans="1:9">
      <c r="A198" s="27"/>
      <c r="B198" s="1963"/>
      <c r="C198" s="1961"/>
      <c r="D198" s="1961"/>
      <c r="E198" s="1961"/>
      <c r="F198" s="1961"/>
      <c r="G198" s="1961"/>
      <c r="H198" s="27"/>
      <c r="I198" s="1962"/>
    </row>
    <row r="199" spans="1:9">
      <c r="A199" s="424" t="s">
        <v>6</v>
      </c>
      <c r="B199" s="426"/>
      <c r="C199" s="426"/>
      <c r="D199" s="426"/>
      <c r="E199" s="42"/>
      <c r="F199" s="1962"/>
      <c r="G199" s="446"/>
      <c r="H199" s="424" t="s">
        <v>6</v>
      </c>
      <c r="I199" s="1962"/>
    </row>
    <row r="200" spans="1:9">
      <c r="A200" s="424" t="s">
        <v>7</v>
      </c>
      <c r="B200" s="427" t="s">
        <v>1</v>
      </c>
      <c r="C200" s="430"/>
      <c r="D200" s="430"/>
      <c r="E200" s="1194" t="s">
        <v>8</v>
      </c>
      <c r="F200" s="1962"/>
      <c r="G200" s="1195" t="s">
        <v>9</v>
      </c>
      <c r="H200" s="424" t="s">
        <v>7</v>
      </c>
      <c r="I200" s="1962"/>
    </row>
    <row r="201" spans="1:9">
      <c r="A201" s="1032"/>
      <c r="B201" s="433" t="s">
        <v>182</v>
      </c>
      <c r="C201" s="430"/>
      <c r="D201" s="430"/>
      <c r="E201" s="479"/>
      <c r="F201" s="1962"/>
      <c r="G201" s="446"/>
      <c r="H201" s="1032"/>
      <c r="I201" s="1962"/>
    </row>
    <row r="202" spans="1:9" ht="18">
      <c r="A202" s="1037"/>
      <c r="B202" s="433" t="s">
        <v>183</v>
      </c>
      <c r="C202" s="430"/>
      <c r="D202" s="430"/>
      <c r="E202" s="45"/>
      <c r="F202" s="1962"/>
      <c r="G202" s="446"/>
      <c r="H202" s="1032"/>
      <c r="I202" s="1962"/>
    </row>
    <row r="203" spans="1:9">
      <c r="A203" s="1037"/>
      <c r="B203" s="433" t="s">
        <v>184</v>
      </c>
      <c r="C203" s="430"/>
      <c r="D203" s="430"/>
      <c r="E203" s="45"/>
      <c r="F203" s="1962"/>
      <c r="G203" s="446"/>
      <c r="H203" s="1037"/>
      <c r="I203" s="1962"/>
    </row>
    <row r="204" spans="1:9" ht="17.649999999999999">
      <c r="A204" s="27">
        <v>1</v>
      </c>
      <c r="B204" s="430" t="s">
        <v>185</v>
      </c>
      <c r="C204" s="430"/>
      <c r="D204" s="430"/>
      <c r="E204" s="22">
        <f>E40</f>
        <v>845088.2875008838</v>
      </c>
      <c r="F204" s="458"/>
      <c r="G204" s="446" t="s">
        <v>186</v>
      </c>
      <c r="H204" s="27">
        <f>A204</f>
        <v>1</v>
      </c>
      <c r="I204" s="1962"/>
    </row>
    <row r="205" spans="1:9">
      <c r="A205" s="27">
        <f t="shared" ref="A205:A223" si="8">A204+1</f>
        <v>2</v>
      </c>
      <c r="B205" s="430" t="s">
        <v>187</v>
      </c>
      <c r="C205" s="430"/>
      <c r="D205" s="430"/>
      <c r="E205" s="41">
        <f>(-E11)*0.5</f>
        <v>-42799.603089999997</v>
      </c>
      <c r="F205" s="445"/>
      <c r="G205" s="446" t="s">
        <v>188</v>
      </c>
      <c r="H205" s="27">
        <f t="shared" ref="H205:H223" si="9">H204+1</f>
        <v>2</v>
      </c>
      <c r="I205" s="1962"/>
    </row>
    <row r="206" spans="1:9">
      <c r="A206" s="27">
        <f t="shared" si="8"/>
        <v>3</v>
      </c>
      <c r="B206" s="430" t="s">
        <v>189</v>
      </c>
      <c r="C206" s="430"/>
      <c r="D206" s="430"/>
      <c r="E206" s="41">
        <f>(-E13)*0.5</f>
        <v>-34974.203592339807</v>
      </c>
      <c r="F206" s="458"/>
      <c r="G206" s="446" t="s">
        <v>190</v>
      </c>
      <c r="H206" s="27">
        <f t="shared" si="9"/>
        <v>3</v>
      </c>
      <c r="I206" s="1962"/>
    </row>
    <row r="207" spans="1:9">
      <c r="A207" s="27">
        <f t="shared" si="8"/>
        <v>4</v>
      </c>
      <c r="B207" s="429" t="s">
        <v>15</v>
      </c>
      <c r="C207" s="430"/>
      <c r="D207" s="430"/>
      <c r="E207" s="44">
        <f>-E15</f>
        <v>0</v>
      </c>
      <c r="F207" s="1962"/>
      <c r="G207" s="446" t="s">
        <v>191</v>
      </c>
      <c r="H207" s="27">
        <f t="shared" si="9"/>
        <v>4</v>
      </c>
      <c r="I207" s="1962"/>
    </row>
    <row r="208" spans="1:9">
      <c r="A208" s="27">
        <f t="shared" si="8"/>
        <v>5</v>
      </c>
      <c r="B208" s="430" t="s">
        <v>40</v>
      </c>
      <c r="C208" s="430"/>
      <c r="D208" s="430"/>
      <c r="E208" s="23">
        <f>-E35</f>
        <v>-1346.7699665379248</v>
      </c>
      <c r="F208" s="1962"/>
      <c r="G208" s="446" t="s">
        <v>192</v>
      </c>
      <c r="H208" s="27">
        <f t="shared" si="9"/>
        <v>5</v>
      </c>
      <c r="I208" s="1053"/>
    </row>
    <row r="209" spans="1:10">
      <c r="A209" s="27">
        <f t="shared" si="8"/>
        <v>6</v>
      </c>
      <c r="B209" s="431" t="s">
        <v>46</v>
      </c>
      <c r="C209" s="430"/>
      <c r="D209" s="430"/>
      <c r="E209" s="36">
        <f>-E38</f>
        <v>0</v>
      </c>
      <c r="F209" s="1962"/>
      <c r="G209" s="446" t="s">
        <v>193</v>
      </c>
      <c r="H209" s="27">
        <f t="shared" si="9"/>
        <v>6</v>
      </c>
      <c r="I209" s="1962"/>
      <c r="J209" s="1962"/>
    </row>
    <row r="210" spans="1:10" ht="17.649999999999999">
      <c r="A210" s="27">
        <f t="shared" si="8"/>
        <v>7</v>
      </c>
      <c r="B210" s="430" t="s">
        <v>194</v>
      </c>
      <c r="C210" s="430"/>
      <c r="D210" s="430"/>
      <c r="E210" s="1806">
        <f>SUM(E204:E209)</f>
        <v>765967.7108520061</v>
      </c>
      <c r="F210" s="458"/>
      <c r="G210" s="446" t="s">
        <v>195</v>
      </c>
      <c r="H210" s="27">
        <f t="shared" si="9"/>
        <v>7</v>
      </c>
      <c r="I210" s="1962"/>
      <c r="J210" s="1962"/>
    </row>
    <row r="211" spans="1:10">
      <c r="A211" s="27">
        <f t="shared" si="8"/>
        <v>8</v>
      </c>
      <c r="B211" s="430"/>
      <c r="C211" s="430"/>
      <c r="D211" s="430"/>
      <c r="E211" s="38"/>
      <c r="F211" s="1962"/>
      <c r="G211" s="446"/>
      <c r="H211" s="27">
        <f t="shared" si="9"/>
        <v>8</v>
      </c>
      <c r="I211" s="1962"/>
      <c r="J211" s="1962"/>
    </row>
    <row r="212" spans="1:10">
      <c r="A212" s="27">
        <f t="shared" si="8"/>
        <v>9</v>
      </c>
      <c r="B212" s="425" t="s">
        <v>196</v>
      </c>
      <c r="C212" s="430"/>
      <c r="D212" s="430"/>
      <c r="E212" s="1204">
        <f>E182</f>
        <v>5100216.6844458245</v>
      </c>
      <c r="F212" s="445"/>
      <c r="G212" s="446" t="s">
        <v>197</v>
      </c>
      <c r="H212" s="27">
        <f t="shared" si="9"/>
        <v>9</v>
      </c>
      <c r="I212" s="1962"/>
      <c r="J212" s="1962"/>
    </row>
    <row r="213" spans="1:10">
      <c r="A213" s="27">
        <f t="shared" si="8"/>
        <v>10</v>
      </c>
      <c r="B213" s="430"/>
      <c r="C213" s="430"/>
      <c r="D213" s="430"/>
      <c r="E213" s="45"/>
      <c r="F213" s="1962"/>
      <c r="G213" s="446"/>
      <c r="H213" s="27">
        <f t="shared" si="9"/>
        <v>10</v>
      </c>
      <c r="I213" s="1962"/>
      <c r="J213" s="1962"/>
    </row>
    <row r="214" spans="1:10" ht="17.649999999999999">
      <c r="A214" s="27">
        <f t="shared" si="8"/>
        <v>11</v>
      </c>
      <c r="B214" s="430" t="s">
        <v>198</v>
      </c>
      <c r="C214" s="430"/>
      <c r="D214" s="430"/>
      <c r="E214" s="46">
        <f>E210/E212</f>
        <v>0.15018336636323404</v>
      </c>
      <c r="F214" s="458"/>
      <c r="G214" s="446" t="s">
        <v>199</v>
      </c>
      <c r="H214" s="27">
        <f t="shared" si="9"/>
        <v>11</v>
      </c>
      <c r="I214" s="1962"/>
      <c r="J214" s="1962"/>
    </row>
    <row r="215" spans="1:10">
      <c r="A215" s="27">
        <f t="shared" si="8"/>
        <v>12</v>
      </c>
      <c r="B215" s="430"/>
      <c r="C215" s="430"/>
      <c r="D215" s="430"/>
      <c r="E215" s="47"/>
      <c r="F215" s="1962"/>
      <c r="G215" s="446"/>
      <c r="H215" s="27">
        <f t="shared" si="9"/>
        <v>12</v>
      </c>
      <c r="I215" s="1962"/>
      <c r="J215" s="1962"/>
    </row>
    <row r="216" spans="1:10" ht="30.75">
      <c r="A216" s="27">
        <f t="shared" si="8"/>
        <v>13</v>
      </c>
      <c r="B216" s="1962" t="s">
        <v>200</v>
      </c>
      <c r="C216" s="430"/>
      <c r="D216" s="430"/>
      <c r="E216" s="1205">
        <f>'Summary of HV-LV Splits'!I15</f>
        <v>725714.77362590027</v>
      </c>
      <c r="F216" s="458"/>
      <c r="G216" s="448" t="s">
        <v>201</v>
      </c>
      <c r="H216" s="27">
        <f t="shared" si="9"/>
        <v>13</v>
      </c>
      <c r="I216" s="1962"/>
      <c r="J216" s="480"/>
    </row>
    <row r="217" spans="1:10" s="1007" customFormat="1">
      <c r="A217" s="27">
        <f t="shared" si="8"/>
        <v>14</v>
      </c>
      <c r="B217" s="1962"/>
      <c r="C217" s="430"/>
      <c r="D217" s="430"/>
      <c r="E217" s="1038"/>
      <c r="F217" s="458"/>
      <c r="G217" s="448"/>
      <c r="H217" s="27">
        <f t="shared" si="9"/>
        <v>14</v>
      </c>
      <c r="I217" s="1962"/>
      <c r="J217" s="480"/>
    </row>
    <row r="218" spans="1:10" s="1007" customFormat="1">
      <c r="A218" s="27">
        <f t="shared" si="8"/>
        <v>15</v>
      </c>
      <c r="B218" s="1962" t="s">
        <v>202</v>
      </c>
      <c r="C218" s="430"/>
      <c r="D218" s="430"/>
      <c r="E218" s="1206">
        <f>'AJ-1B'!F43</f>
        <v>2.7890547566274369E-2</v>
      </c>
      <c r="F218" s="458"/>
      <c r="G218" s="448" t="s">
        <v>203</v>
      </c>
      <c r="H218" s="27">
        <f t="shared" si="9"/>
        <v>15</v>
      </c>
      <c r="I218" s="1962"/>
      <c r="J218" s="480"/>
    </row>
    <row r="219" spans="1:10" s="1007" customFormat="1">
      <c r="A219" s="27">
        <f t="shared" si="8"/>
        <v>16</v>
      </c>
      <c r="B219" s="1962" t="s">
        <v>204</v>
      </c>
      <c r="C219" s="430"/>
      <c r="D219" s="430"/>
      <c r="E219" s="1038">
        <f>E216*E218</f>
        <v>20240.582413361208</v>
      </c>
      <c r="F219" s="458"/>
      <c r="G219" s="448" t="s">
        <v>205</v>
      </c>
      <c r="H219" s="27">
        <f t="shared" si="9"/>
        <v>16</v>
      </c>
      <c r="I219" s="1962"/>
      <c r="J219" s="480"/>
    </row>
    <row r="220" spans="1:10" s="1007" customFormat="1">
      <c r="A220" s="27">
        <f t="shared" si="8"/>
        <v>17</v>
      </c>
      <c r="B220" s="1962"/>
      <c r="C220" s="430"/>
      <c r="D220" s="430"/>
      <c r="E220" s="1038"/>
      <c r="F220" s="458"/>
      <c r="G220" s="1050" t="s">
        <v>206</v>
      </c>
      <c r="H220" s="27">
        <f t="shared" si="9"/>
        <v>17</v>
      </c>
      <c r="I220" s="1962"/>
      <c r="J220" s="480"/>
    </row>
    <row r="221" spans="1:10" s="1007" customFormat="1">
      <c r="A221" s="27">
        <f t="shared" si="8"/>
        <v>18</v>
      </c>
      <c r="B221" s="1962" t="s">
        <v>207</v>
      </c>
      <c r="C221" s="430"/>
      <c r="D221" s="430"/>
      <c r="E221" s="1207">
        <f>E216-E219</f>
        <v>705474.1912125391</v>
      </c>
      <c r="F221" s="458"/>
      <c r="G221" s="448" t="s">
        <v>208</v>
      </c>
      <c r="H221" s="27">
        <f t="shared" si="9"/>
        <v>18</v>
      </c>
      <c r="I221" s="1962"/>
      <c r="J221" s="480"/>
    </row>
    <row r="222" spans="1:10">
      <c r="A222" s="27">
        <f t="shared" si="8"/>
        <v>19</v>
      </c>
      <c r="B222" s="441"/>
      <c r="C222" s="430"/>
      <c r="D222" s="430"/>
      <c r="E222" s="47"/>
      <c r="F222" s="1962"/>
      <c r="G222" s="446"/>
      <c r="H222" s="27">
        <f t="shared" si="9"/>
        <v>19</v>
      </c>
      <c r="I222" s="1962"/>
      <c r="J222" s="1962"/>
    </row>
    <row r="223" spans="1:10" ht="15.75" thickBot="1">
      <c r="A223" s="27">
        <f t="shared" si="8"/>
        <v>20</v>
      </c>
      <c r="B223" s="1962" t="s">
        <v>209</v>
      </c>
      <c r="C223" s="1962"/>
      <c r="D223" s="1962"/>
      <c r="E223" s="40">
        <f>E214*E221</f>
        <v>105950.48891867898</v>
      </c>
      <c r="F223" s="458"/>
      <c r="G223" s="446" t="s">
        <v>210</v>
      </c>
      <c r="H223" s="27">
        <f t="shared" si="9"/>
        <v>20</v>
      </c>
      <c r="I223" s="1962"/>
      <c r="J223" s="1962"/>
    </row>
    <row r="224" spans="1:10" ht="15.75" thickTop="1">
      <c r="A224" s="27"/>
      <c r="B224" s="1962"/>
      <c r="C224" s="1962"/>
      <c r="D224" s="1962"/>
      <c r="E224" s="19"/>
      <c r="F224" s="1962"/>
      <c r="G224" s="446"/>
      <c r="H224" s="27"/>
      <c r="I224" s="1962"/>
      <c r="J224" s="1962"/>
    </row>
    <row r="225" spans="1:8">
      <c r="A225" s="27"/>
      <c r="B225" s="1961"/>
      <c r="C225" s="430"/>
      <c r="D225" s="430"/>
      <c r="E225" s="47"/>
      <c r="F225" s="1962"/>
      <c r="G225" s="446"/>
      <c r="H225" s="27"/>
    </row>
    <row r="226" spans="1:8">
      <c r="A226" s="27"/>
      <c r="B226" s="2059" t="s">
        <v>0</v>
      </c>
      <c r="C226" s="2056"/>
      <c r="D226" s="2056"/>
      <c r="E226" s="2056"/>
      <c r="F226" s="2056"/>
      <c r="G226" s="2056"/>
    </row>
    <row r="227" spans="1:8">
      <c r="A227" s="27" t="s">
        <v>1</v>
      </c>
      <c r="B227" s="2059" t="s">
        <v>2</v>
      </c>
      <c r="C227" s="2056"/>
      <c r="D227" s="2056"/>
      <c r="E227" s="2056"/>
      <c r="F227" s="2056"/>
      <c r="G227" s="2056"/>
    </row>
    <row r="228" spans="1:8" ht="18">
      <c r="A228" s="27"/>
      <c r="B228" s="2059" t="s">
        <v>180</v>
      </c>
      <c r="C228" s="2060"/>
      <c r="D228" s="2060"/>
      <c r="E228" s="2060"/>
      <c r="F228" s="2060"/>
      <c r="G228" s="2060"/>
    </row>
    <row r="229" spans="1:8">
      <c r="A229" s="27"/>
      <c r="B229" s="2061" t="str">
        <f>B196</f>
        <v>For the Forecast Period January 1, 2020 - December 31, 2021</v>
      </c>
      <c r="C229" s="2062"/>
      <c r="D229" s="2062"/>
      <c r="E229" s="2062"/>
      <c r="F229" s="2062"/>
      <c r="G229" s="2062"/>
    </row>
    <row r="230" spans="1:8">
      <c r="A230" s="27"/>
      <c r="B230" s="2055" t="s">
        <v>5</v>
      </c>
      <c r="C230" s="2056"/>
      <c r="D230" s="2056"/>
      <c r="E230" s="2056"/>
      <c r="F230" s="2056"/>
      <c r="G230" s="2056"/>
    </row>
    <row r="231" spans="1:8">
      <c r="A231" s="27"/>
      <c r="B231" s="1963"/>
      <c r="C231" s="1961"/>
      <c r="D231" s="1961"/>
      <c r="E231" s="1961"/>
      <c r="F231" s="1961"/>
      <c r="G231" s="1961"/>
    </row>
    <row r="232" spans="1:8">
      <c r="A232" s="424" t="s">
        <v>6</v>
      </c>
      <c r="B232" s="426"/>
      <c r="C232" s="426"/>
      <c r="D232" s="426"/>
      <c r="E232" s="42"/>
      <c r="F232" s="1962"/>
      <c r="G232" s="446"/>
      <c r="H232" s="424" t="s">
        <v>6</v>
      </c>
    </row>
    <row r="233" spans="1:8">
      <c r="A233" s="424" t="s">
        <v>7</v>
      </c>
      <c r="B233" s="427" t="s">
        <v>1</v>
      </c>
      <c r="C233" s="430"/>
      <c r="D233" s="430"/>
      <c r="E233" s="1194" t="s">
        <v>8</v>
      </c>
      <c r="F233" s="1962"/>
      <c r="G233" s="1195" t="s">
        <v>9</v>
      </c>
      <c r="H233" s="424" t="s">
        <v>7</v>
      </c>
    </row>
    <row r="234" spans="1:8">
      <c r="A234" s="424"/>
      <c r="B234" s="433" t="s">
        <v>211</v>
      </c>
      <c r="C234" s="430"/>
      <c r="D234" s="430"/>
      <c r="E234" s="469"/>
      <c r="F234" s="1962"/>
      <c r="G234" s="447"/>
      <c r="H234" s="424"/>
    </row>
    <row r="235" spans="1:8">
      <c r="A235" s="424"/>
      <c r="B235" s="434" t="s">
        <v>212</v>
      </c>
      <c r="C235" s="430"/>
      <c r="D235" s="430"/>
      <c r="E235" s="469"/>
      <c r="F235" s="1962"/>
      <c r="G235" s="447"/>
      <c r="H235" s="424"/>
    </row>
    <row r="236" spans="1:8" ht="18">
      <c r="A236" s="1037"/>
      <c r="B236" s="433" t="s">
        <v>213</v>
      </c>
      <c r="C236" s="430"/>
      <c r="D236" s="430"/>
      <c r="E236" s="47"/>
      <c r="F236" s="1962"/>
      <c r="G236" s="446"/>
      <c r="H236" s="1037"/>
    </row>
    <row r="237" spans="1:8">
      <c r="A237" s="1037"/>
      <c r="B237" s="433" t="s">
        <v>214</v>
      </c>
      <c r="C237" s="426"/>
      <c r="D237" s="426"/>
      <c r="E237" s="47"/>
      <c r="F237" s="443"/>
      <c r="G237" s="447"/>
      <c r="H237" s="1037"/>
    </row>
    <row r="238" spans="1:8" ht="17.649999999999999">
      <c r="A238" s="27">
        <v>1</v>
      </c>
      <c r="B238" s="430" t="s">
        <v>215</v>
      </c>
      <c r="C238" s="430"/>
      <c r="D238" s="430"/>
      <c r="E238" s="22">
        <f>E40+E65</f>
        <v>845088.2875008838</v>
      </c>
      <c r="F238" s="458"/>
      <c r="G238" s="446" t="s">
        <v>216</v>
      </c>
      <c r="H238" s="27">
        <f>A238</f>
        <v>1</v>
      </c>
    </row>
    <row r="239" spans="1:8">
      <c r="A239" s="27">
        <f t="shared" ref="A239:A272" si="10">A238+1</f>
        <v>2</v>
      </c>
      <c r="B239" s="430" t="s">
        <v>187</v>
      </c>
      <c r="C239" s="430"/>
      <c r="D239" s="430"/>
      <c r="E239" s="41">
        <f>(-E11)*0.5</f>
        <v>-42799.603089999997</v>
      </c>
      <c r="F239" s="445"/>
      <c r="G239" s="446" t="s">
        <v>188</v>
      </c>
      <c r="H239" s="27">
        <f t="shared" ref="H239:H272" si="11">H238+1</f>
        <v>2</v>
      </c>
    </row>
    <row r="240" spans="1:8">
      <c r="A240" s="27">
        <f t="shared" si="10"/>
        <v>3</v>
      </c>
      <c r="B240" s="430" t="s">
        <v>189</v>
      </c>
      <c r="C240" s="430"/>
      <c r="D240" s="430"/>
      <c r="E240" s="41">
        <f>(-E13*0.5)</f>
        <v>-34974.203592339807</v>
      </c>
      <c r="F240" s="458"/>
      <c r="G240" s="446" t="s">
        <v>190</v>
      </c>
      <c r="H240" s="27">
        <f t="shared" si="11"/>
        <v>3</v>
      </c>
    </row>
    <row r="241" spans="1:9">
      <c r="A241" s="27">
        <f t="shared" si="10"/>
        <v>4</v>
      </c>
      <c r="B241" s="429" t="s">
        <v>15</v>
      </c>
      <c r="C241" s="430"/>
      <c r="D241" s="430"/>
      <c r="E241" s="44">
        <f>-E15</f>
        <v>0</v>
      </c>
      <c r="F241" s="1962"/>
      <c r="G241" s="446" t="s">
        <v>191</v>
      </c>
      <c r="H241" s="27">
        <f t="shared" si="11"/>
        <v>4</v>
      </c>
      <c r="I241" s="1962"/>
    </row>
    <row r="242" spans="1:9">
      <c r="A242" s="27">
        <f t="shared" si="10"/>
        <v>5</v>
      </c>
      <c r="B242" s="430" t="s">
        <v>40</v>
      </c>
      <c r="C242" s="430"/>
      <c r="D242" s="430"/>
      <c r="E242" s="23">
        <f>-E35</f>
        <v>-1346.7699665379248</v>
      </c>
      <c r="F242" s="443"/>
      <c r="G242" s="446" t="s">
        <v>192</v>
      </c>
      <c r="H242" s="27">
        <f t="shared" si="11"/>
        <v>5</v>
      </c>
      <c r="I242" s="1053"/>
    </row>
    <row r="243" spans="1:9">
      <c r="A243" s="27">
        <f t="shared" si="10"/>
        <v>6</v>
      </c>
      <c r="B243" s="431" t="s">
        <v>46</v>
      </c>
      <c r="C243" s="430"/>
      <c r="D243" s="430"/>
      <c r="E243" s="36">
        <f>-E38</f>
        <v>0</v>
      </c>
      <c r="F243" s="1962"/>
      <c r="G243" s="446" t="s">
        <v>193</v>
      </c>
      <c r="H243" s="27">
        <f t="shared" si="11"/>
        <v>6</v>
      </c>
      <c r="I243" s="1962"/>
    </row>
    <row r="244" spans="1:9" ht="17.649999999999999">
      <c r="A244" s="27">
        <f t="shared" si="10"/>
        <v>7</v>
      </c>
      <c r="B244" s="430" t="s">
        <v>217</v>
      </c>
      <c r="C244" s="430"/>
      <c r="D244" s="430"/>
      <c r="E244" s="1806">
        <f>SUM(E238:E243)</f>
        <v>765967.7108520061</v>
      </c>
      <c r="F244" s="458"/>
      <c r="G244" s="446" t="s">
        <v>195</v>
      </c>
      <c r="H244" s="27">
        <f t="shared" si="11"/>
        <v>7</v>
      </c>
      <c r="I244" s="1962"/>
    </row>
    <row r="245" spans="1:9">
      <c r="A245" s="27">
        <f t="shared" si="10"/>
        <v>8</v>
      </c>
      <c r="B245" s="430"/>
      <c r="C245" s="430"/>
      <c r="D245" s="430"/>
      <c r="E245" s="47"/>
      <c r="F245" s="1962"/>
      <c r="G245" s="446"/>
      <c r="H245" s="27">
        <f t="shared" si="11"/>
        <v>8</v>
      </c>
      <c r="I245" s="1962"/>
    </row>
    <row r="246" spans="1:9">
      <c r="A246" s="27">
        <f t="shared" si="10"/>
        <v>9</v>
      </c>
      <c r="B246" s="425" t="s">
        <v>218</v>
      </c>
      <c r="C246" s="430"/>
      <c r="D246" s="430"/>
      <c r="E246" s="1204">
        <f>+E182+E187</f>
        <v>5100216.6844458245</v>
      </c>
      <c r="F246" s="445"/>
      <c r="G246" s="446" t="s">
        <v>219</v>
      </c>
      <c r="H246" s="27">
        <f t="shared" si="11"/>
        <v>9</v>
      </c>
      <c r="I246" s="1962"/>
    </row>
    <row r="247" spans="1:9">
      <c r="A247" s="27">
        <f t="shared" si="10"/>
        <v>10</v>
      </c>
      <c r="B247" s="430"/>
      <c r="C247" s="430"/>
      <c r="D247" s="430"/>
      <c r="E247" s="45"/>
      <c r="F247" s="1962"/>
      <c r="G247" s="446"/>
      <c r="H247" s="27">
        <f t="shared" si="11"/>
        <v>10</v>
      </c>
      <c r="I247" s="1962"/>
    </row>
    <row r="248" spans="1:9" ht="17.649999999999999">
      <c r="A248" s="27">
        <f t="shared" si="10"/>
        <v>11</v>
      </c>
      <c r="B248" s="430" t="s">
        <v>220</v>
      </c>
      <c r="C248" s="430"/>
      <c r="D248" s="430"/>
      <c r="E248" s="46">
        <f>E244/E246</f>
        <v>0.15018336636323404</v>
      </c>
      <c r="F248" s="458"/>
      <c r="G248" s="446" t="s">
        <v>199</v>
      </c>
      <c r="H248" s="27">
        <f t="shared" si="11"/>
        <v>11</v>
      </c>
      <c r="I248" s="1962"/>
    </row>
    <row r="249" spans="1:9">
      <c r="A249" s="27">
        <f t="shared" si="10"/>
        <v>12</v>
      </c>
      <c r="B249" s="430"/>
      <c r="C249" s="430"/>
      <c r="D249" s="430"/>
      <c r="E249" s="47"/>
      <c r="F249" s="443"/>
      <c r="G249" s="446"/>
      <c r="H249" s="27">
        <f t="shared" si="11"/>
        <v>12</v>
      </c>
      <c r="I249" s="1962"/>
    </row>
    <row r="250" spans="1:9" ht="30.75">
      <c r="A250" s="27">
        <f t="shared" si="10"/>
        <v>13</v>
      </c>
      <c r="B250" s="1962" t="s">
        <v>221</v>
      </c>
      <c r="C250" s="430"/>
      <c r="D250" s="430"/>
      <c r="E250" s="1208">
        <f>'Summary of HV-LV Splits'!I18</f>
        <v>0</v>
      </c>
      <c r="F250" s="1962"/>
      <c r="G250" s="448" t="s">
        <v>222</v>
      </c>
      <c r="H250" s="27">
        <f t="shared" si="11"/>
        <v>13</v>
      </c>
      <c r="I250" s="1962"/>
    </row>
    <row r="251" spans="1:9" s="1007" customFormat="1">
      <c r="A251" s="27">
        <f t="shared" si="10"/>
        <v>14</v>
      </c>
      <c r="B251" s="1962"/>
      <c r="C251" s="430"/>
      <c r="D251" s="430"/>
      <c r="E251" s="199"/>
      <c r="F251" s="1962"/>
      <c r="G251" s="448"/>
      <c r="H251" s="27">
        <f t="shared" si="11"/>
        <v>14</v>
      </c>
      <c r="I251" s="1962"/>
    </row>
    <row r="252" spans="1:9" s="1007" customFormat="1">
      <c r="A252" s="27">
        <f t="shared" si="10"/>
        <v>15</v>
      </c>
      <c r="B252" s="1962" t="s">
        <v>202</v>
      </c>
      <c r="C252" s="430"/>
      <c r="D252" s="430"/>
      <c r="E252" s="1209">
        <f>E218</f>
        <v>2.7890547566274369E-2</v>
      </c>
      <c r="F252" s="1962"/>
      <c r="G252" s="448" t="s">
        <v>223</v>
      </c>
      <c r="H252" s="27">
        <f t="shared" si="11"/>
        <v>15</v>
      </c>
      <c r="I252" s="1962"/>
    </row>
    <row r="253" spans="1:9" s="1007" customFormat="1">
      <c r="A253" s="27">
        <f t="shared" si="10"/>
        <v>16</v>
      </c>
      <c r="B253" s="1962" t="s">
        <v>204</v>
      </c>
      <c r="C253" s="430"/>
      <c r="D253" s="430"/>
      <c r="E253" s="199">
        <f>E250*E252</f>
        <v>0</v>
      </c>
      <c r="F253" s="1962"/>
      <c r="G253" s="448" t="s">
        <v>205</v>
      </c>
      <c r="H253" s="27">
        <f t="shared" si="11"/>
        <v>16</v>
      </c>
      <c r="I253" s="1962"/>
    </row>
    <row r="254" spans="1:9" s="1007" customFormat="1">
      <c r="A254" s="27">
        <f t="shared" si="10"/>
        <v>17</v>
      </c>
      <c r="B254" s="1962"/>
      <c r="C254" s="430"/>
      <c r="D254" s="430"/>
      <c r="E254" s="199"/>
      <c r="F254" s="1962"/>
      <c r="G254" s="448"/>
      <c r="H254" s="27">
        <f t="shared" si="11"/>
        <v>17</v>
      </c>
      <c r="I254" s="1962"/>
    </row>
    <row r="255" spans="1:9" s="1007" customFormat="1">
      <c r="A255" s="27">
        <f t="shared" si="10"/>
        <v>18</v>
      </c>
      <c r="B255" s="1962" t="s">
        <v>207</v>
      </c>
      <c r="C255" s="430"/>
      <c r="D255" s="430"/>
      <c r="E255" s="1210">
        <f>E250-E253</f>
        <v>0</v>
      </c>
      <c r="F255" s="1962"/>
      <c r="G255" s="448" t="s">
        <v>208</v>
      </c>
      <c r="H255" s="27">
        <f t="shared" si="11"/>
        <v>18</v>
      </c>
      <c r="I255" s="1962"/>
    </row>
    <row r="256" spans="1:9">
      <c r="A256" s="27">
        <f t="shared" si="10"/>
        <v>19</v>
      </c>
      <c r="B256" s="441"/>
      <c r="C256" s="430"/>
      <c r="D256" s="430"/>
      <c r="E256" s="47"/>
      <c r="F256" s="1962"/>
      <c r="G256" s="446"/>
      <c r="H256" s="27">
        <f t="shared" si="11"/>
        <v>19</v>
      </c>
      <c r="I256" s="1962"/>
    </row>
    <row r="257" spans="1:9" ht="18" thickBot="1">
      <c r="A257" s="27">
        <f t="shared" si="10"/>
        <v>20</v>
      </c>
      <c r="B257" s="1962" t="s">
        <v>224</v>
      </c>
      <c r="C257" s="1962"/>
      <c r="D257" s="1962"/>
      <c r="E257" s="43">
        <f>E248*E255</f>
        <v>0</v>
      </c>
      <c r="F257" s="1962"/>
      <c r="G257" s="446" t="s">
        <v>210</v>
      </c>
      <c r="H257" s="27">
        <f t="shared" si="11"/>
        <v>20</v>
      </c>
      <c r="I257" s="1962"/>
    </row>
    <row r="258" spans="1:9" ht="15.75" thickTop="1">
      <c r="A258" s="27">
        <f t="shared" si="10"/>
        <v>21</v>
      </c>
      <c r="B258" s="1962"/>
      <c r="C258" s="1962"/>
      <c r="D258" s="1962"/>
      <c r="E258" s="19"/>
      <c r="F258" s="1962"/>
      <c r="G258" s="446"/>
      <c r="H258" s="27">
        <f t="shared" si="11"/>
        <v>21</v>
      </c>
      <c r="I258" s="480"/>
    </row>
    <row r="259" spans="1:9">
      <c r="A259" s="27">
        <f t="shared" si="10"/>
        <v>22</v>
      </c>
      <c r="B259" s="442" t="s">
        <v>225</v>
      </c>
      <c r="C259" s="1962"/>
      <c r="D259" s="1962"/>
      <c r="E259" s="19"/>
      <c r="F259" s="1962"/>
      <c r="G259" s="446"/>
      <c r="H259" s="27">
        <f t="shared" si="11"/>
        <v>22</v>
      </c>
      <c r="I259" s="480"/>
    </row>
    <row r="260" spans="1:9" ht="30.75">
      <c r="A260" s="27">
        <f t="shared" si="10"/>
        <v>23</v>
      </c>
      <c r="B260" s="1962" t="s">
        <v>226</v>
      </c>
      <c r="C260" s="1962"/>
      <c r="D260" s="1962"/>
      <c r="E260" s="48">
        <f>'Summary of HV-LV Splits'!I20+'Summary of HV-LV Splits'!I22</f>
        <v>0</v>
      </c>
      <c r="F260" s="1962"/>
      <c r="G260" s="448" t="s">
        <v>227</v>
      </c>
      <c r="H260" s="27">
        <f t="shared" si="11"/>
        <v>23</v>
      </c>
      <c r="I260" s="1962"/>
    </row>
    <row r="261" spans="1:9">
      <c r="A261" s="27">
        <f t="shared" si="10"/>
        <v>24</v>
      </c>
      <c r="B261" s="1962"/>
      <c r="C261" s="1962"/>
      <c r="D261" s="1962"/>
      <c r="E261" s="19"/>
      <c r="F261" s="1962"/>
      <c r="G261" s="446"/>
      <c r="H261" s="27">
        <f t="shared" si="11"/>
        <v>24</v>
      </c>
      <c r="I261" s="480"/>
    </row>
    <row r="262" spans="1:9" ht="17.649999999999999">
      <c r="A262" s="27">
        <f t="shared" si="10"/>
        <v>25</v>
      </c>
      <c r="B262" s="1962" t="s">
        <v>29</v>
      </c>
      <c r="C262" s="1962"/>
      <c r="D262" s="1962"/>
      <c r="E262" s="1211">
        <f>'Stmt AV'!G147</f>
        <v>9.8915240188754625E-2</v>
      </c>
      <c r="F262" s="458"/>
      <c r="G262" s="446" t="s">
        <v>30</v>
      </c>
      <c r="H262" s="27">
        <f t="shared" si="11"/>
        <v>25</v>
      </c>
      <c r="I262" s="480"/>
    </row>
    <row r="263" spans="1:9">
      <c r="A263" s="27">
        <f t="shared" si="10"/>
        <v>26</v>
      </c>
      <c r="B263" s="1962"/>
      <c r="C263" s="1962"/>
      <c r="D263" s="1962"/>
      <c r="E263" s="19"/>
      <c r="F263" s="1962"/>
      <c r="G263" s="446"/>
      <c r="H263" s="27">
        <f t="shared" si="11"/>
        <v>26</v>
      </c>
      <c r="I263" s="480"/>
    </row>
    <row r="264" spans="1:9" ht="15.75" thickBot="1">
      <c r="A264" s="27">
        <f t="shared" si="10"/>
        <v>27</v>
      </c>
      <c r="B264" s="1962" t="s">
        <v>228</v>
      </c>
      <c r="C264" s="1962"/>
      <c r="D264" s="1962"/>
      <c r="E264" s="43">
        <f>E260*E262</f>
        <v>0</v>
      </c>
      <c r="F264" s="1962"/>
      <c r="G264" s="446" t="s">
        <v>229</v>
      </c>
      <c r="H264" s="27">
        <f t="shared" si="11"/>
        <v>27</v>
      </c>
      <c r="I264" s="480"/>
    </row>
    <row r="265" spans="1:9" s="1052" customFormat="1" ht="15.75" thickTop="1">
      <c r="A265" s="27">
        <f t="shared" si="10"/>
        <v>28</v>
      </c>
      <c r="B265" s="1962"/>
      <c r="C265" s="1962"/>
      <c r="D265" s="1962"/>
      <c r="E265" s="1047"/>
      <c r="F265" s="1962"/>
      <c r="G265" s="446"/>
      <c r="H265" s="27">
        <f t="shared" si="11"/>
        <v>28</v>
      </c>
      <c r="I265" s="480"/>
    </row>
    <row r="266" spans="1:9" s="1052" customFormat="1" ht="30.75">
      <c r="A266" s="27">
        <f t="shared" si="10"/>
        <v>29</v>
      </c>
      <c r="B266" s="1962" t="s">
        <v>226</v>
      </c>
      <c r="C266" s="1962"/>
      <c r="D266" s="1962"/>
      <c r="E266" s="48">
        <f>'Summary of HV-LV Splits'!I20+'Summary of HV-LV Splits'!I22</f>
        <v>0</v>
      </c>
      <c r="F266" s="1962"/>
      <c r="G266" s="448" t="s">
        <v>227</v>
      </c>
      <c r="H266" s="27">
        <f t="shared" si="11"/>
        <v>29</v>
      </c>
      <c r="I266" s="480"/>
    </row>
    <row r="267" spans="1:9" s="1052" customFormat="1">
      <c r="A267" s="27">
        <f t="shared" si="10"/>
        <v>30</v>
      </c>
      <c r="B267" s="1962"/>
      <c r="C267" s="1962"/>
      <c r="D267" s="1962"/>
      <c r="E267" s="1047"/>
      <c r="F267" s="1962"/>
      <c r="G267" s="446"/>
      <c r="H267" s="27">
        <f t="shared" si="11"/>
        <v>30</v>
      </c>
      <c r="I267" s="480"/>
    </row>
    <row r="268" spans="1:9" s="1052" customFormat="1" ht="17.649999999999999">
      <c r="A268" s="27">
        <f t="shared" si="10"/>
        <v>31</v>
      </c>
      <c r="B268" s="1962" t="s">
        <v>35</v>
      </c>
      <c r="C268" s="1962"/>
      <c r="D268" s="1962"/>
      <c r="E268" s="1211">
        <f>'Stmt AV'!G180</f>
        <v>4.0346960281741739E-3</v>
      </c>
      <c r="F268" s="1962"/>
      <c r="G268" s="446" t="s">
        <v>36</v>
      </c>
      <c r="H268" s="27">
        <f t="shared" si="11"/>
        <v>31</v>
      </c>
      <c r="I268" s="480"/>
    </row>
    <row r="269" spans="1:9">
      <c r="A269" s="27">
        <f t="shared" si="10"/>
        <v>32</v>
      </c>
      <c r="B269" s="1962"/>
      <c r="C269" s="1962"/>
      <c r="D269" s="1962"/>
      <c r="E269" s="19"/>
      <c r="F269" s="1962"/>
      <c r="G269" s="446"/>
      <c r="H269" s="27">
        <f t="shared" si="11"/>
        <v>32</v>
      </c>
      <c r="I269" s="480"/>
    </row>
    <row r="270" spans="1:9" ht="15.75" thickBot="1">
      <c r="A270" s="27">
        <f t="shared" si="10"/>
        <v>33</v>
      </c>
      <c r="B270" s="1962" t="s">
        <v>230</v>
      </c>
      <c r="C270" s="1962"/>
      <c r="D270" s="1962"/>
      <c r="E270" s="43">
        <f>E266*E268</f>
        <v>0</v>
      </c>
      <c r="F270" s="1962"/>
      <c r="G270" s="446" t="s">
        <v>231</v>
      </c>
      <c r="H270" s="27">
        <f t="shared" si="11"/>
        <v>33</v>
      </c>
      <c r="I270" s="480"/>
    </row>
    <row r="271" spans="1:9" s="1052" customFormat="1" ht="15.75" thickTop="1">
      <c r="A271" s="27">
        <f t="shared" si="10"/>
        <v>34</v>
      </c>
      <c r="B271" s="1962"/>
      <c r="C271" s="1962"/>
      <c r="D271" s="1962"/>
      <c r="E271" s="19"/>
      <c r="F271" s="1962"/>
      <c r="G271" s="446"/>
      <c r="H271" s="27">
        <f t="shared" si="11"/>
        <v>34</v>
      </c>
      <c r="I271" s="480"/>
    </row>
    <row r="272" spans="1:9" s="1052" customFormat="1" ht="15.75" thickBot="1">
      <c r="A272" s="27">
        <f t="shared" si="10"/>
        <v>35</v>
      </c>
      <c r="B272" s="1962" t="s">
        <v>232</v>
      </c>
      <c r="C272" s="1962"/>
      <c r="D272" s="1962"/>
      <c r="E272" s="43">
        <f>E264+E270</f>
        <v>0</v>
      </c>
      <c r="F272" s="1962"/>
      <c r="G272" s="446" t="s">
        <v>233</v>
      </c>
      <c r="H272" s="27">
        <f t="shared" si="11"/>
        <v>35</v>
      </c>
      <c r="I272" s="480"/>
    </row>
    <row r="273" spans="1:9" s="1052" customFormat="1" ht="15.75" thickTop="1">
      <c r="A273" s="1037"/>
      <c r="B273" s="481"/>
      <c r="C273" s="1962"/>
      <c r="D273" s="1962"/>
      <c r="E273" s="1047"/>
      <c r="F273" s="1962"/>
      <c r="G273" s="1033"/>
      <c r="H273" s="1037"/>
      <c r="I273" s="480"/>
    </row>
    <row r="274" spans="1:9" s="1052" customFormat="1">
      <c r="A274" s="424"/>
      <c r="B274" s="1962"/>
      <c r="C274" s="1962"/>
      <c r="D274" s="1962"/>
      <c r="E274" s="19"/>
      <c r="F274" s="1962"/>
      <c r="G274" s="446"/>
      <c r="H274" s="424"/>
      <c r="I274" s="480"/>
    </row>
    <row r="275" spans="1:9" ht="17.25">
      <c r="A275" s="444">
        <v>1</v>
      </c>
      <c r="B275" s="430" t="s">
        <v>234</v>
      </c>
      <c r="C275" s="1962"/>
      <c r="D275" s="1962"/>
      <c r="E275" s="19"/>
      <c r="F275" s="1962"/>
      <c r="G275" s="446"/>
      <c r="H275" s="424"/>
      <c r="I275" s="480"/>
    </row>
    <row r="276" spans="1:9">
      <c r="A276" s="424"/>
      <c r="B276" s="1962"/>
      <c r="C276" s="1962"/>
      <c r="D276" s="1962"/>
      <c r="E276" s="19"/>
      <c r="F276" s="1962"/>
      <c r="G276" s="446"/>
      <c r="H276" s="424"/>
      <c r="I276" s="480"/>
    </row>
    <row r="277" spans="1:9">
      <c r="A277" s="424"/>
      <c r="B277" s="1962"/>
      <c r="C277" s="1962"/>
      <c r="D277" s="1962"/>
      <c r="E277" s="19"/>
      <c r="F277" s="1962"/>
      <c r="G277" s="446"/>
      <c r="H277" s="27"/>
      <c r="I277" s="480"/>
    </row>
    <row r="278" spans="1:9">
      <c r="A278" s="27"/>
      <c r="B278" s="2059" t="s">
        <v>0</v>
      </c>
      <c r="C278" s="2056"/>
      <c r="D278" s="2056"/>
      <c r="E278" s="2056"/>
      <c r="F278" s="2056"/>
      <c r="G278" s="2056"/>
      <c r="H278" s="27"/>
      <c r="I278" s="480"/>
    </row>
    <row r="279" spans="1:9">
      <c r="A279" s="27"/>
      <c r="B279" s="2059" t="s">
        <v>2</v>
      </c>
      <c r="C279" s="2056"/>
      <c r="D279" s="2056"/>
      <c r="E279" s="2056"/>
      <c r="F279" s="2056"/>
      <c r="G279" s="2056"/>
      <c r="I279" s="480"/>
    </row>
    <row r="280" spans="1:9" ht="18">
      <c r="A280" s="27"/>
      <c r="B280" s="2059" t="s">
        <v>235</v>
      </c>
      <c r="C280" s="2060"/>
      <c r="D280" s="2060"/>
      <c r="E280" s="2060"/>
      <c r="F280" s="2060"/>
      <c r="G280" s="2060"/>
      <c r="H280" s="27"/>
      <c r="I280" s="480"/>
    </row>
    <row r="281" spans="1:9">
      <c r="A281" s="27"/>
      <c r="B281" s="2057" t="s">
        <v>236</v>
      </c>
      <c r="C281" s="2063"/>
      <c r="D281" s="2063"/>
      <c r="E281" s="2063"/>
      <c r="F281" s="2063"/>
      <c r="G281" s="2063"/>
      <c r="H281" s="27"/>
      <c r="I281" s="1962"/>
    </row>
    <row r="282" spans="1:9">
      <c r="A282" s="424"/>
      <c r="B282" s="2055" t="s">
        <v>5</v>
      </c>
      <c r="C282" s="2056"/>
      <c r="D282" s="2056"/>
      <c r="E282" s="2056"/>
      <c r="F282" s="2056"/>
      <c r="G282" s="2056"/>
      <c r="H282" s="424"/>
      <c r="I282" s="1962"/>
    </row>
    <row r="283" spans="1:9">
      <c r="A283" s="424"/>
      <c r="B283" s="437"/>
      <c r="C283" s="1962"/>
      <c r="D283" s="1962"/>
      <c r="E283" s="1962"/>
      <c r="F283" s="1962"/>
      <c r="G283" s="1962"/>
      <c r="H283" s="424"/>
      <c r="I283" s="480"/>
    </row>
    <row r="284" spans="1:9">
      <c r="A284" s="424" t="s">
        <v>6</v>
      </c>
      <c r="B284" s="426"/>
      <c r="C284" s="426"/>
      <c r="D284" s="426"/>
      <c r="E284" s="42"/>
      <c r="F284" s="1962"/>
      <c r="G284" s="446"/>
      <c r="H284" s="424" t="s">
        <v>6</v>
      </c>
      <c r="I284" s="480"/>
    </row>
    <row r="285" spans="1:9">
      <c r="A285" s="424" t="s">
        <v>7</v>
      </c>
      <c r="B285" s="427" t="s">
        <v>1</v>
      </c>
      <c r="C285" s="430"/>
      <c r="D285" s="430"/>
      <c r="E285" s="1194" t="s">
        <v>8</v>
      </c>
      <c r="F285" s="1962"/>
      <c r="G285" s="1195" t="s">
        <v>9</v>
      </c>
      <c r="H285" s="424" t="s">
        <v>7</v>
      </c>
      <c r="I285" s="480"/>
    </row>
    <row r="286" spans="1:9">
      <c r="A286" s="424"/>
      <c r="B286" s="1962"/>
      <c r="C286" s="1962"/>
      <c r="D286" s="1962"/>
      <c r="E286" s="479"/>
      <c r="F286" s="1962"/>
      <c r="G286" s="449"/>
      <c r="H286" s="424"/>
      <c r="I286" s="480"/>
    </row>
    <row r="287" spans="1:9" ht="18">
      <c r="A287" s="1037"/>
      <c r="B287" s="433" t="s">
        <v>237</v>
      </c>
      <c r="C287" s="1962"/>
      <c r="D287" s="1962"/>
      <c r="E287" s="430"/>
      <c r="F287" s="1962"/>
      <c r="G287" s="446"/>
      <c r="H287" s="1037"/>
      <c r="I287" s="480"/>
    </row>
    <row r="288" spans="1:9" s="1041" customFormat="1">
      <c r="A288" s="27">
        <v>1</v>
      </c>
      <c r="B288" s="433"/>
      <c r="C288" s="1962"/>
      <c r="D288" s="1962"/>
      <c r="E288" s="430"/>
      <c r="F288" s="1962"/>
      <c r="G288" s="446"/>
      <c r="H288" s="27">
        <f>A288</f>
        <v>1</v>
      </c>
      <c r="I288" s="480"/>
    </row>
    <row r="289" spans="1:9" ht="17.649999999999999">
      <c r="A289" s="27">
        <f t="shared" ref="A289:A312" si="12">A288+1</f>
        <v>2</v>
      </c>
      <c r="B289" s="430" t="s">
        <v>238</v>
      </c>
      <c r="C289" s="1962" t="s">
        <v>1</v>
      </c>
      <c r="D289" s="1962"/>
      <c r="E289" s="10">
        <f>E40</f>
        <v>845088.2875008838</v>
      </c>
      <c r="F289" s="458"/>
      <c r="G289" s="446" t="s">
        <v>186</v>
      </c>
      <c r="H289" s="27">
        <f t="shared" ref="H289:H312" si="13">H288+1</f>
        <v>2</v>
      </c>
      <c r="I289" s="480"/>
    </row>
    <row r="290" spans="1:9">
      <c r="A290" s="27">
        <f t="shared" si="12"/>
        <v>3</v>
      </c>
      <c r="B290" s="1962"/>
      <c r="C290" s="1962"/>
      <c r="D290" s="1962"/>
      <c r="E290" s="49"/>
      <c r="F290" s="1962"/>
      <c r="G290" s="446"/>
      <c r="H290" s="27">
        <f t="shared" si="13"/>
        <v>3</v>
      </c>
      <c r="I290" s="1962"/>
    </row>
    <row r="291" spans="1:9" ht="17.649999999999999">
      <c r="A291" s="27">
        <f t="shared" si="12"/>
        <v>4</v>
      </c>
      <c r="B291" s="430" t="s">
        <v>239</v>
      </c>
      <c r="C291" s="1962"/>
      <c r="D291" s="1962"/>
      <c r="E291" s="50">
        <f>E91</f>
        <v>0</v>
      </c>
      <c r="F291" s="1962"/>
      <c r="G291" s="446" t="s">
        <v>240</v>
      </c>
      <c r="H291" s="27">
        <f t="shared" si="13"/>
        <v>4</v>
      </c>
      <c r="I291" s="1962"/>
    </row>
    <row r="292" spans="1:9">
      <c r="A292" s="27">
        <f t="shared" si="12"/>
        <v>5</v>
      </c>
      <c r="B292" s="430"/>
      <c r="C292" s="1962"/>
      <c r="D292" s="1962"/>
      <c r="E292" s="11"/>
      <c r="F292" s="1962"/>
      <c r="G292" s="446"/>
      <c r="H292" s="27">
        <f t="shared" si="13"/>
        <v>5</v>
      </c>
      <c r="I292" s="1962"/>
    </row>
    <row r="293" spans="1:9">
      <c r="A293" s="27">
        <f t="shared" si="12"/>
        <v>6</v>
      </c>
      <c r="B293" s="426" t="s">
        <v>241</v>
      </c>
      <c r="C293" s="1190"/>
      <c r="D293" s="426"/>
      <c r="E293" s="51">
        <f>'True-Up'!M34</f>
        <v>71374.565411188421</v>
      </c>
      <c r="F293" s="458"/>
      <c r="G293" s="447" t="s">
        <v>242</v>
      </c>
      <c r="H293" s="27">
        <f t="shared" si="13"/>
        <v>6</v>
      </c>
      <c r="I293" s="481"/>
    </row>
    <row r="294" spans="1:9">
      <c r="A294" s="27">
        <f t="shared" si="12"/>
        <v>7</v>
      </c>
      <c r="B294" s="443"/>
      <c r="C294" s="443"/>
      <c r="D294" s="443"/>
      <c r="E294" s="53"/>
      <c r="F294" s="443"/>
      <c r="G294" s="447"/>
      <c r="H294" s="27">
        <f t="shared" si="13"/>
        <v>7</v>
      </c>
      <c r="I294" s="1962"/>
    </row>
    <row r="295" spans="1:9">
      <c r="A295" s="27">
        <f t="shared" si="12"/>
        <v>8</v>
      </c>
      <c r="B295" s="443" t="s">
        <v>243</v>
      </c>
      <c r="C295" s="443"/>
      <c r="D295" s="443"/>
      <c r="E295" s="52">
        <f>'Interest TU CY'!D31</f>
        <v>1110.8732499699131</v>
      </c>
      <c r="F295" s="443"/>
      <c r="G295" s="447" t="s">
        <v>244</v>
      </c>
      <c r="H295" s="27">
        <f t="shared" si="13"/>
        <v>8</v>
      </c>
      <c r="I295" s="481"/>
    </row>
    <row r="296" spans="1:9">
      <c r="A296" s="27">
        <f t="shared" si="12"/>
        <v>9</v>
      </c>
      <c r="B296" s="443"/>
      <c r="C296" s="443"/>
      <c r="D296" s="443"/>
      <c r="E296" s="53"/>
      <c r="F296" s="443"/>
      <c r="G296" s="447"/>
      <c r="H296" s="27">
        <f t="shared" si="13"/>
        <v>9</v>
      </c>
      <c r="I296" s="1962"/>
    </row>
    <row r="297" spans="1:9">
      <c r="A297" s="27">
        <f t="shared" si="12"/>
        <v>10</v>
      </c>
      <c r="B297" s="1962" t="s">
        <v>245</v>
      </c>
      <c r="C297" s="1962"/>
      <c r="D297" s="1962"/>
      <c r="E297" s="51">
        <f>E223</f>
        <v>105950.48891867898</v>
      </c>
      <c r="F297" s="458"/>
      <c r="G297" s="446" t="s">
        <v>246</v>
      </c>
      <c r="H297" s="27">
        <f t="shared" si="13"/>
        <v>10</v>
      </c>
      <c r="I297" s="1962"/>
    </row>
    <row r="298" spans="1:9">
      <c r="A298" s="27">
        <f t="shared" si="12"/>
        <v>11</v>
      </c>
      <c r="B298" s="1962"/>
      <c r="C298" s="1962"/>
      <c r="D298" s="1962"/>
      <c r="E298" s="54"/>
      <c r="F298" s="1962"/>
      <c r="G298" s="446"/>
      <c r="H298" s="27">
        <f t="shared" si="13"/>
        <v>11</v>
      </c>
      <c r="I298" s="1962"/>
    </row>
    <row r="299" spans="1:9" ht="17.649999999999999">
      <c r="A299" s="27">
        <f t="shared" si="12"/>
        <v>12</v>
      </c>
      <c r="B299" s="1962" t="s">
        <v>247</v>
      </c>
      <c r="C299" s="1962"/>
      <c r="D299" s="1962"/>
      <c r="E299" s="50">
        <f>E257</f>
        <v>0</v>
      </c>
      <c r="F299" s="1962"/>
      <c r="G299" s="446" t="s">
        <v>248</v>
      </c>
      <c r="H299" s="27">
        <f t="shared" si="13"/>
        <v>12</v>
      </c>
      <c r="I299" s="1962"/>
    </row>
    <row r="300" spans="1:9">
      <c r="A300" s="27">
        <f t="shared" si="12"/>
        <v>13</v>
      </c>
      <c r="B300" s="1962"/>
      <c r="C300" s="1962"/>
      <c r="D300" s="1962"/>
      <c r="E300" s="54"/>
      <c r="F300" s="1962"/>
      <c r="G300" s="446"/>
      <c r="H300" s="27">
        <f t="shared" si="13"/>
        <v>13</v>
      </c>
      <c r="I300" s="1962"/>
    </row>
    <row r="301" spans="1:9">
      <c r="A301" s="27">
        <f t="shared" si="12"/>
        <v>14</v>
      </c>
      <c r="B301" s="1962" t="s">
        <v>249</v>
      </c>
      <c r="C301" s="1962"/>
      <c r="D301" s="1962"/>
      <c r="E301" s="1196">
        <f>E272</f>
        <v>0</v>
      </c>
      <c r="F301" s="1962"/>
      <c r="G301" s="446" t="s">
        <v>250</v>
      </c>
      <c r="H301" s="27">
        <f t="shared" si="13"/>
        <v>14</v>
      </c>
      <c r="I301" s="1962"/>
    </row>
    <row r="302" spans="1:9">
      <c r="A302" s="27">
        <f t="shared" si="12"/>
        <v>15</v>
      </c>
      <c r="B302" s="1962"/>
      <c r="C302" s="1962"/>
      <c r="D302" s="1962"/>
      <c r="E302" s="53"/>
      <c r="F302" s="1962"/>
      <c r="G302" s="446"/>
      <c r="H302" s="27">
        <f t="shared" si="13"/>
        <v>15</v>
      </c>
      <c r="I302" s="1962"/>
    </row>
    <row r="303" spans="1:9" ht="18">
      <c r="A303" s="27">
        <f t="shared" si="12"/>
        <v>16</v>
      </c>
      <c r="B303" s="442" t="s">
        <v>251</v>
      </c>
      <c r="C303" s="480"/>
      <c r="D303" s="1962"/>
      <c r="E303" s="55">
        <f>E289+E291+E293+E295+E297+E299+E301</f>
        <v>1023524.2150807211</v>
      </c>
      <c r="F303" s="458"/>
      <c r="G303" s="446" t="s">
        <v>252</v>
      </c>
      <c r="H303" s="27">
        <f t="shared" si="13"/>
        <v>16</v>
      </c>
      <c r="I303" s="1962"/>
    </row>
    <row r="304" spans="1:9">
      <c r="A304" s="27">
        <f t="shared" si="12"/>
        <v>17</v>
      </c>
      <c r="B304" s="1962"/>
      <c r="C304" s="1962"/>
      <c r="D304" s="1962"/>
      <c r="E304" s="14"/>
      <c r="F304" s="1962"/>
      <c r="G304" s="446"/>
      <c r="H304" s="27">
        <f t="shared" si="13"/>
        <v>17</v>
      </c>
      <c r="I304" s="1962"/>
    </row>
    <row r="305" spans="1:10">
      <c r="A305" s="27">
        <f t="shared" si="12"/>
        <v>18</v>
      </c>
      <c r="B305" s="425" t="s">
        <v>253</v>
      </c>
      <c r="C305" s="60">
        <v>1.0274999999999999E-2</v>
      </c>
      <c r="D305" s="430"/>
      <c r="E305" s="56">
        <f>$E$303*C305</f>
        <v>10516.711309954408</v>
      </c>
      <c r="F305" s="458"/>
      <c r="G305" s="27" t="s">
        <v>254</v>
      </c>
      <c r="H305" s="27">
        <f t="shared" si="13"/>
        <v>18</v>
      </c>
      <c r="I305" s="1962"/>
      <c r="J305" s="482"/>
    </row>
    <row r="306" spans="1:10">
      <c r="A306" s="27">
        <f t="shared" si="12"/>
        <v>19</v>
      </c>
      <c r="B306" s="425" t="s">
        <v>255</v>
      </c>
      <c r="C306" s="60">
        <v>1.6900000000000001E-3</v>
      </c>
      <c r="D306" s="430"/>
      <c r="E306" s="1212">
        <f>$E$303*C306</f>
        <v>1729.7559234864186</v>
      </c>
      <c r="F306" s="458"/>
      <c r="G306" s="27" t="s">
        <v>256</v>
      </c>
      <c r="H306" s="27">
        <f t="shared" si="13"/>
        <v>19</v>
      </c>
      <c r="I306" s="1962"/>
      <c r="J306" s="482"/>
    </row>
    <row r="307" spans="1:10">
      <c r="A307" s="27">
        <f t="shared" si="12"/>
        <v>20</v>
      </c>
      <c r="B307" s="430"/>
      <c r="C307" s="430"/>
      <c r="D307" s="430"/>
      <c r="E307" s="18"/>
      <c r="F307" s="1962"/>
      <c r="G307" s="446"/>
      <c r="H307" s="27">
        <f t="shared" si="13"/>
        <v>20</v>
      </c>
      <c r="I307" s="1962"/>
      <c r="J307" s="1962"/>
    </row>
    <row r="308" spans="1:10" ht="18">
      <c r="A308" s="27">
        <f t="shared" si="12"/>
        <v>21</v>
      </c>
      <c r="B308" s="433" t="s">
        <v>257</v>
      </c>
      <c r="C308" s="483"/>
      <c r="D308" s="430"/>
      <c r="E308" s="19">
        <f>SUM(E303:E306)</f>
        <v>1035770.6823141619</v>
      </c>
      <c r="F308" s="458"/>
      <c r="G308" s="446" t="s">
        <v>171</v>
      </c>
      <c r="H308" s="27">
        <f t="shared" si="13"/>
        <v>21</v>
      </c>
      <c r="I308" s="1962"/>
      <c r="J308" s="1962"/>
    </row>
    <row r="309" spans="1:10">
      <c r="A309" s="27">
        <f t="shared" si="12"/>
        <v>22</v>
      </c>
      <c r="B309" s="1961"/>
      <c r="C309" s="1962"/>
      <c r="D309" s="1962"/>
      <c r="E309" s="57"/>
      <c r="F309" s="1962"/>
      <c r="G309" s="446"/>
      <c r="H309" s="27">
        <f t="shared" si="13"/>
        <v>22</v>
      </c>
      <c r="I309" s="1962"/>
      <c r="J309" s="1962"/>
    </row>
    <row r="310" spans="1:10" ht="18">
      <c r="A310" s="27">
        <f t="shared" si="12"/>
        <v>23</v>
      </c>
      <c r="B310" s="433" t="s">
        <v>258</v>
      </c>
      <c r="C310" s="1962"/>
      <c r="D310" s="1962"/>
      <c r="E310" s="1213">
        <v>0</v>
      </c>
      <c r="F310" s="1962"/>
      <c r="G310" s="450" t="s">
        <v>259</v>
      </c>
      <c r="H310" s="27">
        <f t="shared" si="13"/>
        <v>23</v>
      </c>
      <c r="I310" s="1962"/>
      <c r="J310" s="1962"/>
    </row>
    <row r="311" spans="1:10">
      <c r="A311" s="27">
        <f t="shared" si="12"/>
        <v>24</v>
      </c>
      <c r="B311" s="430" t="s">
        <v>1</v>
      </c>
      <c r="C311" s="1962"/>
      <c r="D311" s="1962"/>
      <c r="E311" s="1962"/>
      <c r="F311" s="1962"/>
      <c r="G311" s="1962"/>
      <c r="H311" s="27">
        <f t="shared" si="13"/>
        <v>24</v>
      </c>
      <c r="I311" s="1962"/>
      <c r="J311" s="1962"/>
    </row>
    <row r="312" spans="1:10" ht="18.399999999999999" thickBot="1">
      <c r="A312" s="27">
        <f t="shared" si="12"/>
        <v>25</v>
      </c>
      <c r="B312" s="433" t="s">
        <v>260</v>
      </c>
      <c r="C312" s="1962"/>
      <c r="D312" s="1962"/>
      <c r="E312" s="59">
        <f>E308+E310</f>
        <v>1035770.6823141619</v>
      </c>
      <c r="F312" s="1962"/>
      <c r="G312" s="446" t="s">
        <v>261</v>
      </c>
      <c r="H312" s="27">
        <f t="shared" si="13"/>
        <v>25</v>
      </c>
      <c r="I312" s="1962"/>
      <c r="J312" s="1962"/>
    </row>
    <row r="313" spans="1:10" ht="15.75" thickTop="1">
      <c r="A313" s="1962"/>
      <c r="B313" s="1962"/>
      <c r="C313" s="1962"/>
      <c r="D313" s="1962"/>
      <c r="E313" s="1962"/>
      <c r="F313" s="1962"/>
      <c r="G313" s="1962"/>
      <c r="I313" s="1962"/>
      <c r="J313" s="1962"/>
    </row>
    <row r="314" spans="1:10">
      <c r="A314" s="1962"/>
      <c r="B314" s="1962"/>
      <c r="C314" s="1962"/>
      <c r="D314" s="1962"/>
      <c r="E314" s="169"/>
      <c r="F314" s="1962"/>
      <c r="G314" s="1962"/>
      <c r="I314" s="1962"/>
      <c r="J314" s="1962"/>
    </row>
    <row r="315" spans="1:10">
      <c r="A315" s="1962"/>
      <c r="B315" s="1962"/>
      <c r="C315" s="1962"/>
      <c r="D315" s="1962"/>
      <c r="E315" s="1177"/>
      <c r="F315" s="1962"/>
      <c r="G315" s="1962"/>
      <c r="I315" s="1962"/>
      <c r="J315" s="1962"/>
    </row>
    <row r="316" spans="1:10">
      <c r="A316" s="1962"/>
      <c r="B316" s="1962"/>
      <c r="C316" s="1962"/>
      <c r="D316" s="1962"/>
      <c r="E316" s="1189"/>
      <c r="F316" s="1962"/>
      <c r="G316" s="1962"/>
      <c r="I316" s="1962"/>
      <c r="J316" s="1962"/>
    </row>
    <row r="318" spans="1:10">
      <c r="A318" s="1962"/>
      <c r="B318" s="1962"/>
      <c r="C318" s="1962"/>
      <c r="D318" s="1962"/>
      <c r="E318" s="480"/>
      <c r="F318" s="1962"/>
      <c r="G318" s="1962"/>
      <c r="I318" s="1962"/>
      <c r="J318" s="1962"/>
    </row>
  </sheetData>
  <mergeCells count="35">
    <mergeCell ref="B101:G101"/>
    <mergeCell ref="B2:G2"/>
    <mergeCell ref="B3:G3"/>
    <mergeCell ref="B4:G4"/>
    <mergeCell ref="B5:G5"/>
    <mergeCell ref="B6:G6"/>
    <mergeCell ref="B46:G46"/>
    <mergeCell ref="B47:G47"/>
    <mergeCell ref="B48:G48"/>
    <mergeCell ref="B49:G49"/>
    <mergeCell ref="B50:G50"/>
    <mergeCell ref="B195:G195"/>
    <mergeCell ref="B102:G102"/>
    <mergeCell ref="B103:G103"/>
    <mergeCell ref="B104:G104"/>
    <mergeCell ref="B105:G105"/>
    <mergeCell ref="B154:G154"/>
    <mergeCell ref="B155:G155"/>
    <mergeCell ref="B156:G156"/>
    <mergeCell ref="B157:G157"/>
    <mergeCell ref="B158:G158"/>
    <mergeCell ref="B193:G193"/>
    <mergeCell ref="B194:G194"/>
    <mergeCell ref="B282:G282"/>
    <mergeCell ref="B196:G196"/>
    <mergeCell ref="B197:G197"/>
    <mergeCell ref="B226:G226"/>
    <mergeCell ref="B227:G227"/>
    <mergeCell ref="B228:G228"/>
    <mergeCell ref="B229:G229"/>
    <mergeCell ref="B230:G230"/>
    <mergeCell ref="B278:G278"/>
    <mergeCell ref="B279:G279"/>
    <mergeCell ref="B280:G280"/>
    <mergeCell ref="B281:G281"/>
  </mergeCells>
  <printOptions horizontalCentered="1"/>
  <pageMargins left="0.5" right="0.5" top="0.5" bottom="0.5" header="0.25" footer="0.25"/>
  <pageSetup scale="53" fitToHeight="0" orientation="portrait" r:id="rId1"/>
  <headerFooter scaleWithDoc="0">
    <oddFooter>&amp;C&amp;"Times New Roman,Regular"&amp;10Page &amp;P of 7</oddFooter>
  </headerFooter>
  <rowBreaks count="6" manualBreakCount="6">
    <brk id="44" max="7" man="1"/>
    <brk id="99" max="8" man="1"/>
    <brk id="152" max="8" man="1"/>
    <brk id="191" max="8" man="1"/>
    <brk id="224" max="8" man="1"/>
    <brk id="27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2:M170"/>
  <sheetViews>
    <sheetView zoomScale="80" zoomScaleNormal="80" zoomScaleSheetLayoutView="70" workbookViewId="0"/>
  </sheetViews>
  <sheetFormatPr defaultColWidth="9.19921875" defaultRowHeight="15.4"/>
  <cols>
    <col min="1" max="1" width="5.19921875" style="984" customWidth="1"/>
    <col min="2" max="2" width="11.19921875" style="133" customWidth="1"/>
    <col min="3" max="3" width="32.46484375" style="61" customWidth="1"/>
    <col min="4" max="10" width="18.53125" style="104" customWidth="1"/>
    <col min="11" max="11" width="18.53125" style="61" customWidth="1"/>
    <col min="12" max="12" width="24" style="61" customWidth="1"/>
    <col min="13" max="13" width="5.19921875" style="984" customWidth="1"/>
    <col min="14" max="14" width="11.796875" style="61" bestFit="1" customWidth="1"/>
    <col min="15" max="15" width="13.19921875" style="61" customWidth="1"/>
    <col min="16" max="16384" width="9.19921875" style="61"/>
  </cols>
  <sheetData>
    <row r="2" spans="1:13" s="69" customFormat="1" ht="15">
      <c r="A2" s="1970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1970"/>
    </row>
    <row r="3" spans="1:13" s="69" customFormat="1" ht="15">
      <c r="A3" s="1970"/>
      <c r="B3" s="2073" t="s">
        <v>405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1970"/>
    </row>
    <row r="4" spans="1:13">
      <c r="A4" s="1975"/>
      <c r="B4" s="2073" t="s">
        <v>406</v>
      </c>
      <c r="C4" s="2073"/>
      <c r="D4" s="2073"/>
      <c r="E4" s="2073"/>
      <c r="F4" s="2073"/>
      <c r="G4" s="2073"/>
      <c r="H4" s="2073"/>
      <c r="I4" s="2073"/>
      <c r="J4" s="2073"/>
      <c r="K4" s="2073"/>
      <c r="L4" s="2073"/>
      <c r="M4" s="1975"/>
    </row>
    <row r="5" spans="1:13">
      <c r="A5" s="1975"/>
      <c r="B5" s="2077" t="s">
        <v>407</v>
      </c>
      <c r="C5" s="2077"/>
      <c r="D5" s="2077"/>
      <c r="E5" s="2077"/>
      <c r="F5" s="2077"/>
      <c r="G5" s="2077"/>
      <c r="H5" s="2077"/>
      <c r="I5" s="2077"/>
      <c r="J5" s="2077"/>
      <c r="K5" s="2077"/>
      <c r="L5" s="2077"/>
      <c r="M5" s="1975"/>
    </row>
    <row r="6" spans="1:13">
      <c r="A6" s="1975"/>
      <c r="B6" s="2077" t="s">
        <v>5</v>
      </c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1975"/>
    </row>
    <row r="7" spans="1:13">
      <c r="A7" s="1975"/>
      <c r="B7" s="1975"/>
      <c r="C7" s="504"/>
      <c r="D7" s="505"/>
      <c r="E7" s="533"/>
      <c r="F7" s="533"/>
      <c r="G7" s="533"/>
      <c r="H7" s="533"/>
      <c r="I7" s="533"/>
      <c r="J7" s="533"/>
      <c r="K7" s="1973"/>
      <c r="L7" s="1973"/>
      <c r="M7" s="1975"/>
    </row>
    <row r="8" spans="1:13" s="486" customFormat="1" ht="15">
      <c r="A8" s="1970"/>
      <c r="B8" s="1915"/>
      <c r="C8" s="1919"/>
      <c r="D8" s="1920" t="s">
        <v>408</v>
      </c>
      <c r="E8" s="1921" t="s">
        <v>409</v>
      </c>
      <c r="F8" s="1921" t="s">
        <v>410</v>
      </c>
      <c r="G8" s="1921" t="s">
        <v>411</v>
      </c>
      <c r="H8" s="1921" t="s">
        <v>412</v>
      </c>
      <c r="I8" s="1921" t="s">
        <v>413</v>
      </c>
      <c r="J8" s="1921" t="s">
        <v>414</v>
      </c>
      <c r="K8" s="1921" t="s">
        <v>415</v>
      </c>
      <c r="L8" s="1915"/>
      <c r="M8" s="1970" t="s">
        <v>1</v>
      </c>
    </row>
    <row r="9" spans="1:13">
      <c r="A9" s="1975"/>
      <c r="B9" s="1296"/>
      <c r="C9" s="1297"/>
      <c r="D9" s="1298"/>
      <c r="E9" s="1299"/>
      <c r="F9" s="1299"/>
      <c r="G9" s="1299"/>
      <c r="H9" s="1299"/>
      <c r="I9" s="1299"/>
      <c r="J9" s="1299"/>
      <c r="K9" s="535" t="s">
        <v>264</v>
      </c>
      <c r="L9" s="1296"/>
      <c r="M9" s="1975" t="s">
        <v>1</v>
      </c>
    </row>
    <row r="10" spans="1:13">
      <c r="A10" s="1975"/>
      <c r="B10" s="536"/>
      <c r="C10" s="1300"/>
      <c r="D10" s="1298"/>
      <c r="E10" s="1299" t="s">
        <v>416</v>
      </c>
      <c r="F10" s="1299" t="s">
        <v>399</v>
      </c>
      <c r="G10" s="1299" t="s">
        <v>404</v>
      </c>
      <c r="H10" s="1299" t="s">
        <v>404</v>
      </c>
      <c r="I10" s="1299" t="s">
        <v>404</v>
      </c>
      <c r="J10" s="1299" t="s">
        <v>404</v>
      </c>
      <c r="K10" s="1299" t="s">
        <v>404</v>
      </c>
      <c r="L10" s="1283"/>
      <c r="M10" s="1975" t="s">
        <v>1</v>
      </c>
    </row>
    <row r="11" spans="1:13">
      <c r="A11" s="1975"/>
      <c r="B11" s="537"/>
      <c r="C11" s="1236"/>
      <c r="D11" s="538" t="s">
        <v>264</v>
      </c>
      <c r="E11" s="1299" t="s">
        <v>417</v>
      </c>
      <c r="F11" s="1299" t="s">
        <v>417</v>
      </c>
      <c r="G11" s="1299" t="s">
        <v>417</v>
      </c>
      <c r="H11" s="1299" t="s">
        <v>417</v>
      </c>
      <c r="I11" s="1299" t="s">
        <v>417</v>
      </c>
      <c r="J11" s="1299" t="s">
        <v>417</v>
      </c>
      <c r="K11" s="1299" t="s">
        <v>400</v>
      </c>
      <c r="L11" s="1228"/>
      <c r="M11" s="1975"/>
    </row>
    <row r="12" spans="1:13">
      <c r="A12" s="1975" t="s">
        <v>6</v>
      </c>
      <c r="B12" s="537"/>
      <c r="C12" s="1228"/>
      <c r="D12" s="538" t="s">
        <v>404</v>
      </c>
      <c r="E12" s="1299" t="s">
        <v>418</v>
      </c>
      <c r="F12" s="1974" t="s">
        <v>418</v>
      </c>
      <c r="G12" s="1299" t="s">
        <v>418</v>
      </c>
      <c r="H12" s="1299" t="s">
        <v>418</v>
      </c>
      <c r="I12" s="1299" t="s">
        <v>418</v>
      </c>
      <c r="J12" s="1299" t="s">
        <v>418</v>
      </c>
      <c r="K12" s="1299" t="s">
        <v>419</v>
      </c>
      <c r="L12" s="1228"/>
      <c r="M12" s="1975" t="s">
        <v>6</v>
      </c>
    </row>
    <row r="13" spans="1:13">
      <c r="A13" s="1975" t="s">
        <v>7</v>
      </c>
      <c r="B13" s="1229" t="s">
        <v>420</v>
      </c>
      <c r="C13" s="1229" t="s">
        <v>421</v>
      </c>
      <c r="D13" s="1301" t="s">
        <v>417</v>
      </c>
      <c r="E13" s="1302" t="s">
        <v>422</v>
      </c>
      <c r="F13" s="1302" t="s">
        <v>423</v>
      </c>
      <c r="G13" s="1302" t="s">
        <v>424</v>
      </c>
      <c r="H13" s="1302" t="s">
        <v>425</v>
      </c>
      <c r="I13" s="1302" t="s">
        <v>393</v>
      </c>
      <c r="J13" s="1303" t="s">
        <v>426</v>
      </c>
      <c r="K13" s="1229" t="s">
        <v>427</v>
      </c>
      <c r="L13" s="1229" t="s">
        <v>9</v>
      </c>
      <c r="M13" s="1975" t="s">
        <v>7</v>
      </c>
    </row>
    <row r="14" spans="1:13">
      <c r="A14" s="1975"/>
      <c r="B14" s="1283"/>
      <c r="C14" s="1300" t="s">
        <v>428</v>
      </c>
      <c r="D14" s="1304"/>
      <c r="E14" s="1300"/>
      <c r="F14" s="1300"/>
      <c r="G14" s="1300"/>
      <c r="H14" s="1300"/>
      <c r="I14" s="1300"/>
      <c r="J14" s="1300"/>
      <c r="K14" s="130"/>
      <c r="L14" s="1283"/>
      <c r="M14" s="1975"/>
    </row>
    <row r="15" spans="1:13">
      <c r="A15" s="1975">
        <v>1</v>
      </c>
      <c r="B15" s="1305">
        <v>303</v>
      </c>
      <c r="C15" s="1300" t="s">
        <v>429</v>
      </c>
      <c r="D15" s="1306">
        <v>0</v>
      </c>
      <c r="E15" s="1306">
        <v>0</v>
      </c>
      <c r="F15" s="1307">
        <v>0</v>
      </c>
      <c r="G15" s="1307">
        <v>0</v>
      </c>
      <c r="H15" s="1307">
        <v>0</v>
      </c>
      <c r="I15" s="1307">
        <v>0</v>
      </c>
      <c r="J15" s="1307">
        <v>0</v>
      </c>
      <c r="K15" s="121">
        <f>SUM(D15:J15)</f>
        <v>0</v>
      </c>
      <c r="L15" s="1283" t="s">
        <v>370</v>
      </c>
      <c r="M15" s="1975">
        <f>A15</f>
        <v>1</v>
      </c>
    </row>
    <row r="16" spans="1:13">
      <c r="A16" s="1975">
        <f>A15+1</f>
        <v>2</v>
      </c>
      <c r="B16" s="1283">
        <v>310.10000000000002</v>
      </c>
      <c r="C16" s="1300" t="s">
        <v>430</v>
      </c>
      <c r="D16" s="1308">
        <v>0</v>
      </c>
      <c r="E16" s="1308">
        <v>0</v>
      </c>
      <c r="F16" s="1309">
        <v>0</v>
      </c>
      <c r="G16" s="1309">
        <v>0</v>
      </c>
      <c r="H16" s="1309">
        <v>0</v>
      </c>
      <c r="I16" s="1309">
        <v>0</v>
      </c>
      <c r="J16" s="1309">
        <v>0</v>
      </c>
      <c r="K16" s="122">
        <f>SUM(D16:J16)</f>
        <v>0</v>
      </c>
      <c r="L16" s="1283" t="s">
        <v>370</v>
      </c>
      <c r="M16" s="1975">
        <f>M15+1</f>
        <v>2</v>
      </c>
    </row>
    <row r="17" spans="1:13">
      <c r="A17" s="1975">
        <f t="shared" ref="A17:A35" si="0">A16+1</f>
        <v>3</v>
      </c>
      <c r="B17" s="1305">
        <v>340</v>
      </c>
      <c r="C17" s="1310" t="s">
        <v>431</v>
      </c>
      <c r="D17" s="1308">
        <v>0</v>
      </c>
      <c r="E17" s="1308">
        <v>4.56576</v>
      </c>
      <c r="F17" s="1309">
        <v>0</v>
      </c>
      <c r="G17" s="1309">
        <v>0</v>
      </c>
      <c r="H17" s="1309">
        <v>0</v>
      </c>
      <c r="I17" s="1309">
        <v>0</v>
      </c>
      <c r="J17" s="1309">
        <v>0</v>
      </c>
      <c r="K17" s="129">
        <f>SUM(D17:J17)</f>
        <v>4.56576</v>
      </c>
      <c r="L17" s="1283" t="s">
        <v>370</v>
      </c>
      <c r="M17" s="1975">
        <f t="shared" ref="M17:M35" si="1">M16+1</f>
        <v>3</v>
      </c>
    </row>
    <row r="18" spans="1:13">
      <c r="A18" s="1975">
        <f t="shared" si="0"/>
        <v>4</v>
      </c>
      <c r="B18" s="1305">
        <v>360</v>
      </c>
      <c r="C18" s="1310" t="s">
        <v>431</v>
      </c>
      <c r="D18" s="1308">
        <v>0</v>
      </c>
      <c r="E18" s="1308">
        <v>0</v>
      </c>
      <c r="F18" s="1309">
        <v>3634.0221999999999</v>
      </c>
      <c r="G18" s="1309">
        <v>0</v>
      </c>
      <c r="H18" s="1309">
        <v>0</v>
      </c>
      <c r="I18" s="1309">
        <v>0</v>
      </c>
      <c r="J18" s="1309">
        <v>0</v>
      </c>
      <c r="K18" s="129">
        <f>SUM(D18:J18)</f>
        <v>3634.0221999999999</v>
      </c>
      <c r="L18" s="1283" t="s">
        <v>370</v>
      </c>
      <c r="M18" s="1975">
        <f t="shared" si="1"/>
        <v>4</v>
      </c>
    </row>
    <row r="19" spans="1:13">
      <c r="A19" s="1975">
        <f t="shared" si="0"/>
        <v>5</v>
      </c>
      <c r="B19" s="1305">
        <v>361</v>
      </c>
      <c r="C19" s="1300" t="s">
        <v>432</v>
      </c>
      <c r="D19" s="1308">
        <v>0</v>
      </c>
      <c r="E19" s="1308">
        <v>0</v>
      </c>
      <c r="F19" s="1309">
        <v>1039.44714</v>
      </c>
      <c r="G19" s="1309">
        <v>0</v>
      </c>
      <c r="H19" s="1309">
        <v>0</v>
      </c>
      <c r="I19" s="1309">
        <v>0</v>
      </c>
      <c r="J19" s="1309">
        <v>0</v>
      </c>
      <c r="K19" s="129">
        <f>SUM(D19:J19)</f>
        <v>1039.44714</v>
      </c>
      <c r="L19" s="1283" t="s">
        <v>370</v>
      </c>
      <c r="M19" s="1975">
        <f t="shared" si="1"/>
        <v>5</v>
      </c>
    </row>
    <row r="20" spans="1:13">
      <c r="A20" s="1975">
        <f t="shared" si="0"/>
        <v>6</v>
      </c>
      <c r="B20" s="1283"/>
      <c r="C20" s="1300"/>
      <c r="D20" s="1304"/>
      <c r="E20" s="1300"/>
      <c r="F20" s="1300"/>
      <c r="G20" s="1300"/>
      <c r="H20" s="1300"/>
      <c r="I20" s="1300"/>
      <c r="J20" s="1300"/>
      <c r="K20" s="130"/>
      <c r="L20" s="1283"/>
      <c r="M20" s="1975">
        <f t="shared" si="1"/>
        <v>6</v>
      </c>
    </row>
    <row r="21" spans="1:13" s="69" customFormat="1">
      <c r="A21" s="1975">
        <f t="shared" si="0"/>
        <v>7</v>
      </c>
      <c r="B21" s="2003" t="s">
        <v>433</v>
      </c>
      <c r="C21" s="2004" t="s">
        <v>434</v>
      </c>
      <c r="D21" s="2005">
        <f t="shared" ref="D21:K21" si="2">SUM(D15:D20)</f>
        <v>0</v>
      </c>
      <c r="E21" s="2005">
        <f t="shared" si="2"/>
        <v>4.56576</v>
      </c>
      <c r="F21" s="2005">
        <f t="shared" si="2"/>
        <v>4673.4693399999996</v>
      </c>
      <c r="G21" s="2005">
        <f t="shared" si="2"/>
        <v>0</v>
      </c>
      <c r="H21" s="2005">
        <f t="shared" si="2"/>
        <v>0</v>
      </c>
      <c r="I21" s="2005">
        <f t="shared" si="2"/>
        <v>0</v>
      </c>
      <c r="J21" s="2005">
        <f t="shared" si="2"/>
        <v>0</v>
      </c>
      <c r="K21" s="1311">
        <f t="shared" si="2"/>
        <v>4678.0351000000001</v>
      </c>
      <c r="L21" s="2006" t="s">
        <v>18</v>
      </c>
      <c r="M21" s="1975">
        <f t="shared" si="1"/>
        <v>7</v>
      </c>
    </row>
    <row r="22" spans="1:13">
      <c r="A22" s="1975">
        <f t="shared" si="0"/>
        <v>8</v>
      </c>
      <c r="B22" s="1283"/>
      <c r="C22" s="1300"/>
      <c r="D22" s="1312"/>
      <c r="E22" s="1313"/>
      <c r="F22" s="1313"/>
      <c r="G22" s="1313"/>
      <c r="H22" s="1313"/>
      <c r="I22" s="1313"/>
      <c r="J22" s="1313"/>
      <c r="K22" s="130"/>
      <c r="L22" s="1283"/>
      <c r="M22" s="1975">
        <f t="shared" si="1"/>
        <v>8</v>
      </c>
    </row>
    <row r="23" spans="1:13">
      <c r="A23" s="1975">
        <f t="shared" si="0"/>
        <v>9</v>
      </c>
      <c r="B23" s="1305">
        <v>350</v>
      </c>
      <c r="C23" s="1300" t="s">
        <v>431</v>
      </c>
      <c r="D23" s="1314">
        <v>239239.70962000001</v>
      </c>
      <c r="E23" s="1306">
        <v>0</v>
      </c>
      <c r="F23" s="1306">
        <v>0</v>
      </c>
      <c r="G23" s="1306">
        <v>0</v>
      </c>
      <c r="H23" s="1306">
        <v>0</v>
      </c>
      <c r="I23" s="1306">
        <v>0</v>
      </c>
      <c r="J23" s="1306">
        <v>-13099.815749999998</v>
      </c>
      <c r="K23" s="160">
        <f t="shared" ref="K23:K31" si="3">SUM(D23:J23)</f>
        <v>226139.89387</v>
      </c>
      <c r="L23" s="1283" t="s">
        <v>370</v>
      </c>
      <c r="M23" s="1975">
        <f t="shared" si="1"/>
        <v>9</v>
      </c>
    </row>
    <row r="24" spans="1:13">
      <c r="A24" s="1975">
        <f t="shared" si="0"/>
        <v>10</v>
      </c>
      <c r="B24" s="1305">
        <v>352</v>
      </c>
      <c r="C24" s="1300" t="s">
        <v>432</v>
      </c>
      <c r="D24" s="1315">
        <v>599716.71719000011</v>
      </c>
      <c r="E24" s="1309">
        <v>0</v>
      </c>
      <c r="F24" s="1309">
        <v>0</v>
      </c>
      <c r="G24" s="1316">
        <v>-1928.27782</v>
      </c>
      <c r="H24" s="1309">
        <v>0</v>
      </c>
      <c r="I24" s="1309">
        <v>0</v>
      </c>
      <c r="J24" s="1317">
        <v>-53599.29146</v>
      </c>
      <c r="K24" s="131">
        <f t="shared" si="3"/>
        <v>544189.14791000017</v>
      </c>
      <c r="L24" s="1283" t="s">
        <v>370</v>
      </c>
      <c r="M24" s="1975">
        <f t="shared" si="1"/>
        <v>10</v>
      </c>
    </row>
    <row r="25" spans="1:13">
      <c r="A25" s="1975">
        <f t="shared" si="0"/>
        <v>11</v>
      </c>
      <c r="B25" s="1305">
        <v>353</v>
      </c>
      <c r="C25" s="1300" t="s">
        <v>435</v>
      </c>
      <c r="D25" s="1315">
        <v>1817621.7904400001</v>
      </c>
      <c r="E25" s="1309">
        <v>0</v>
      </c>
      <c r="F25" s="1309">
        <v>0</v>
      </c>
      <c r="G25" s="1316">
        <v>-11170.520630000001</v>
      </c>
      <c r="H25" s="1316">
        <v>-1420.3928799999999</v>
      </c>
      <c r="I25" s="1309">
        <v>0</v>
      </c>
      <c r="J25" s="1317">
        <v>-2427.1273099999999</v>
      </c>
      <c r="K25" s="131">
        <f t="shared" si="3"/>
        <v>1802603.7496200004</v>
      </c>
      <c r="L25" s="1283" t="s">
        <v>370</v>
      </c>
      <c r="M25" s="1975">
        <f t="shared" si="1"/>
        <v>11</v>
      </c>
    </row>
    <row r="26" spans="1:13">
      <c r="A26" s="1975">
        <f t="shared" si="0"/>
        <v>12</v>
      </c>
      <c r="B26" s="1305">
        <v>354</v>
      </c>
      <c r="C26" s="1300" t="s">
        <v>436</v>
      </c>
      <c r="D26" s="1315">
        <v>901633.07666999998</v>
      </c>
      <c r="E26" s="1309">
        <v>0</v>
      </c>
      <c r="F26" s="1309">
        <v>0</v>
      </c>
      <c r="G26" s="1309">
        <v>0</v>
      </c>
      <c r="H26" s="1309">
        <v>0</v>
      </c>
      <c r="I26" s="1309">
        <v>0</v>
      </c>
      <c r="J26" s="1309">
        <v>0</v>
      </c>
      <c r="K26" s="131">
        <f t="shared" si="3"/>
        <v>901633.07666999998</v>
      </c>
      <c r="L26" s="1283" t="s">
        <v>370</v>
      </c>
      <c r="M26" s="1975">
        <f t="shared" si="1"/>
        <v>12</v>
      </c>
    </row>
    <row r="27" spans="1:13">
      <c r="A27" s="1975">
        <f t="shared" si="0"/>
        <v>13</v>
      </c>
      <c r="B27" s="1305">
        <v>355</v>
      </c>
      <c r="C27" s="1300" t="s">
        <v>437</v>
      </c>
      <c r="D27" s="1315">
        <v>611303.68851999997</v>
      </c>
      <c r="E27" s="1309">
        <v>0</v>
      </c>
      <c r="F27" s="1309">
        <v>0</v>
      </c>
      <c r="G27" s="1309">
        <v>0</v>
      </c>
      <c r="H27" s="1309">
        <v>0</v>
      </c>
      <c r="I27" s="1309">
        <v>0</v>
      </c>
      <c r="J27" s="1309">
        <v>0</v>
      </c>
      <c r="K27" s="131">
        <f t="shared" si="3"/>
        <v>611303.68851999997</v>
      </c>
      <c r="L27" s="1283" t="s">
        <v>370</v>
      </c>
      <c r="M27" s="1975">
        <f t="shared" si="1"/>
        <v>13</v>
      </c>
    </row>
    <row r="28" spans="1:13">
      <c r="A28" s="1975">
        <f t="shared" si="0"/>
        <v>14</v>
      </c>
      <c r="B28" s="1305">
        <v>356</v>
      </c>
      <c r="C28" s="1300" t="s">
        <v>438</v>
      </c>
      <c r="D28" s="1315">
        <v>661523.01428</v>
      </c>
      <c r="E28" s="1309">
        <v>0</v>
      </c>
      <c r="F28" s="1309">
        <v>0</v>
      </c>
      <c r="G28" s="1309">
        <v>0</v>
      </c>
      <c r="H28" s="1309">
        <v>0</v>
      </c>
      <c r="I28" s="1309">
        <v>0</v>
      </c>
      <c r="J28" s="1309">
        <v>0</v>
      </c>
      <c r="K28" s="131">
        <f t="shared" si="3"/>
        <v>661523.01428</v>
      </c>
      <c r="L28" s="1283" t="s">
        <v>370</v>
      </c>
      <c r="M28" s="1975">
        <f t="shared" si="1"/>
        <v>14</v>
      </c>
    </row>
    <row r="29" spans="1:13">
      <c r="A29" s="1975">
        <f t="shared" si="0"/>
        <v>15</v>
      </c>
      <c r="B29" s="1305">
        <v>357</v>
      </c>
      <c r="C29" s="1300" t="s">
        <v>439</v>
      </c>
      <c r="D29" s="1315">
        <v>459481.88441</v>
      </c>
      <c r="E29" s="1309">
        <v>0</v>
      </c>
      <c r="F29" s="1309">
        <v>0</v>
      </c>
      <c r="G29" s="1309">
        <v>0</v>
      </c>
      <c r="H29" s="1309">
        <v>0</v>
      </c>
      <c r="I29" s="1309">
        <v>0</v>
      </c>
      <c r="J29" s="1309">
        <v>0</v>
      </c>
      <c r="K29" s="131">
        <f t="shared" si="3"/>
        <v>459481.88441</v>
      </c>
      <c r="L29" s="1283" t="s">
        <v>370</v>
      </c>
      <c r="M29" s="1975">
        <f t="shared" si="1"/>
        <v>15</v>
      </c>
    </row>
    <row r="30" spans="1:13">
      <c r="A30" s="1975">
        <f t="shared" si="0"/>
        <v>16</v>
      </c>
      <c r="B30" s="1305">
        <v>358</v>
      </c>
      <c r="C30" s="1300" t="s">
        <v>440</v>
      </c>
      <c r="D30" s="1315">
        <v>520562.55894999998</v>
      </c>
      <c r="E30" s="1309">
        <v>0</v>
      </c>
      <c r="F30" s="1309">
        <v>0</v>
      </c>
      <c r="G30" s="1316">
        <v>-1726.37997</v>
      </c>
      <c r="H30" s="1309">
        <v>0</v>
      </c>
      <c r="I30" s="1309">
        <v>0</v>
      </c>
      <c r="J30" s="1309">
        <v>0</v>
      </c>
      <c r="K30" s="131">
        <f t="shared" si="3"/>
        <v>518836.17897999997</v>
      </c>
      <c r="L30" s="1283" t="s">
        <v>370</v>
      </c>
      <c r="M30" s="1975">
        <f t="shared" si="1"/>
        <v>16</v>
      </c>
    </row>
    <row r="31" spans="1:13">
      <c r="A31" s="1975">
        <f t="shared" si="0"/>
        <v>17</v>
      </c>
      <c r="B31" s="1305">
        <v>359</v>
      </c>
      <c r="C31" s="1300" t="s">
        <v>441</v>
      </c>
      <c r="D31" s="1315">
        <v>320923.16362000001</v>
      </c>
      <c r="E31" s="1309">
        <v>0</v>
      </c>
      <c r="F31" s="1309">
        <v>0</v>
      </c>
      <c r="G31" s="1309">
        <v>0</v>
      </c>
      <c r="H31" s="1309">
        <v>0</v>
      </c>
      <c r="I31" s="1309">
        <v>0</v>
      </c>
      <c r="J31" s="1309">
        <v>0</v>
      </c>
      <c r="K31" s="131">
        <f t="shared" si="3"/>
        <v>320923.16362000001</v>
      </c>
      <c r="L31" s="1283" t="s">
        <v>370</v>
      </c>
      <c r="M31" s="1975">
        <f t="shared" si="1"/>
        <v>17</v>
      </c>
    </row>
    <row r="32" spans="1:13">
      <c r="A32" s="1975">
        <f t="shared" si="0"/>
        <v>18</v>
      </c>
      <c r="B32" s="1305"/>
      <c r="C32" s="1300"/>
      <c r="D32" s="1312"/>
      <c r="F32" s="1318"/>
      <c r="G32" s="1318"/>
      <c r="H32" s="1318"/>
      <c r="I32" s="1318"/>
      <c r="J32" s="1313"/>
      <c r="K32" s="1319"/>
      <c r="L32" s="1305"/>
      <c r="M32" s="1975">
        <f t="shared" si="1"/>
        <v>18</v>
      </c>
    </row>
    <row r="33" spans="1:13">
      <c r="A33" s="1975">
        <f t="shared" si="0"/>
        <v>19</v>
      </c>
      <c r="B33" s="2007" t="s">
        <v>433</v>
      </c>
      <c r="C33" s="2004" t="s">
        <v>403</v>
      </c>
      <c r="D33" s="2005">
        <f t="shared" ref="D33:K33" si="4">SUM(D23:D32)</f>
        <v>6132005.6036999999</v>
      </c>
      <c r="E33" s="2005">
        <f t="shared" si="4"/>
        <v>0</v>
      </c>
      <c r="F33" s="2005">
        <f t="shared" si="4"/>
        <v>0</v>
      </c>
      <c r="G33" s="2005">
        <f t="shared" si="4"/>
        <v>-14825.17842</v>
      </c>
      <c r="H33" s="2005">
        <f t="shared" si="4"/>
        <v>-1420.3928799999999</v>
      </c>
      <c r="I33" s="2005">
        <f t="shared" si="4"/>
        <v>0</v>
      </c>
      <c r="J33" s="2005">
        <f t="shared" si="4"/>
        <v>-69126.234519999998</v>
      </c>
      <c r="K33" s="1311">
        <f t="shared" si="4"/>
        <v>6046633.7978800004</v>
      </c>
      <c r="L33" s="2008" t="s">
        <v>442</v>
      </c>
      <c r="M33" s="1975">
        <f t="shared" si="1"/>
        <v>19</v>
      </c>
    </row>
    <row r="34" spans="1:13">
      <c r="A34" s="1975">
        <f t="shared" si="0"/>
        <v>20</v>
      </c>
      <c r="B34" s="536"/>
      <c r="C34" s="1973"/>
      <c r="D34" s="66"/>
      <c r="J34" s="100"/>
      <c r="K34" s="132"/>
      <c r="L34" s="1320"/>
      <c r="M34" s="1975">
        <f t="shared" si="1"/>
        <v>20</v>
      </c>
    </row>
    <row r="35" spans="1:13">
      <c r="A35" s="1975">
        <f t="shared" si="0"/>
        <v>21</v>
      </c>
      <c r="B35" s="1321" t="s">
        <v>443</v>
      </c>
      <c r="C35" s="1818"/>
      <c r="D35" s="2009">
        <f t="shared" ref="D35:K35" si="5">D33+D21</f>
        <v>6132005.6036999999</v>
      </c>
      <c r="E35" s="2009">
        <f t="shared" si="5"/>
        <v>4.56576</v>
      </c>
      <c r="F35" s="2009">
        <f t="shared" si="5"/>
        <v>4673.4693399999996</v>
      </c>
      <c r="G35" s="2009">
        <f t="shared" si="5"/>
        <v>-14825.17842</v>
      </c>
      <c r="H35" s="2009">
        <f t="shared" si="5"/>
        <v>-1420.3928799999999</v>
      </c>
      <c r="I35" s="2010">
        <f t="shared" si="5"/>
        <v>0</v>
      </c>
      <c r="J35" s="2009">
        <f t="shared" si="5"/>
        <v>-69126.234519999998</v>
      </c>
      <c r="K35" s="1322">
        <f t="shared" si="5"/>
        <v>6051311.8329800004</v>
      </c>
      <c r="L35" s="2006" t="s">
        <v>444</v>
      </c>
      <c r="M35" s="1975">
        <f t="shared" si="1"/>
        <v>21</v>
      </c>
    </row>
    <row r="36" spans="1:13">
      <c r="A36" s="1975"/>
      <c r="B36" s="1975"/>
      <c r="C36" s="1973"/>
      <c r="D36" s="1973"/>
      <c r="K36" s="1973"/>
      <c r="L36" s="1973"/>
      <c r="M36" s="1975"/>
    </row>
    <row r="37" spans="1:13">
      <c r="A37" s="1975"/>
      <c r="B37" s="1975"/>
      <c r="C37" s="1973"/>
      <c r="D37" s="1973"/>
      <c r="K37" s="1973"/>
      <c r="L37" s="1973"/>
      <c r="M37" s="1975"/>
    </row>
    <row r="38" spans="1:13">
      <c r="A38" s="1975"/>
      <c r="B38" s="1964" t="s">
        <v>445</v>
      </c>
      <c r="C38" s="1973"/>
      <c r="D38" s="1973"/>
      <c r="K38" s="1973"/>
      <c r="L38" s="1973"/>
      <c r="M38" s="1975"/>
    </row>
    <row r="39" spans="1:13">
      <c r="A39" s="1975"/>
      <c r="B39" s="1975"/>
      <c r="C39" s="1973"/>
      <c r="D39" s="1973"/>
      <c r="K39" s="521"/>
      <c r="L39" s="521"/>
      <c r="M39" s="1975"/>
    </row>
    <row r="40" spans="1:13">
      <c r="A40" s="1975"/>
      <c r="B40" s="1975"/>
      <c r="C40" s="1973"/>
      <c r="D40" s="1973"/>
      <c r="K40" s="1973"/>
      <c r="L40" s="1973"/>
      <c r="M40" s="1975"/>
    </row>
    <row r="41" spans="1:13">
      <c r="A41" s="1975"/>
      <c r="B41" s="1975"/>
      <c r="C41" s="1973"/>
      <c r="D41" s="1973"/>
      <c r="K41" s="1973"/>
      <c r="L41" s="1973"/>
      <c r="M41" s="1975"/>
    </row>
    <row r="42" spans="1:13">
      <c r="A42" s="1975"/>
      <c r="B42" s="1975"/>
      <c r="C42" s="1973"/>
      <c r="D42" s="1973"/>
      <c r="K42" s="1973"/>
      <c r="L42" s="1973"/>
      <c r="M42" s="1975"/>
    </row>
    <row r="43" spans="1:13">
      <c r="A43" s="1975"/>
      <c r="B43" s="1975"/>
      <c r="C43" s="1973"/>
      <c r="D43" s="1973"/>
      <c r="K43" s="1973"/>
      <c r="L43" s="1973"/>
      <c r="M43" s="1975"/>
    </row>
    <row r="44" spans="1:13">
      <c r="A44" s="1975"/>
      <c r="B44" s="1975"/>
      <c r="C44" s="1973"/>
      <c r="D44" s="1973"/>
      <c r="K44" s="1973"/>
      <c r="L44" s="1973"/>
      <c r="M44" s="1975"/>
    </row>
    <row r="45" spans="1:13">
      <c r="A45" s="1975"/>
      <c r="B45" s="1975"/>
      <c r="C45" s="1973"/>
      <c r="D45" s="1973"/>
      <c r="K45" s="1973"/>
      <c r="L45" s="1973"/>
      <c r="M45" s="1975"/>
    </row>
    <row r="46" spans="1:13">
      <c r="A46" s="1975"/>
      <c r="B46" s="1975"/>
      <c r="C46" s="1973"/>
      <c r="D46" s="1973"/>
      <c r="K46" s="1973"/>
      <c r="L46" s="1973"/>
      <c r="M46" s="1975"/>
    </row>
    <row r="47" spans="1:13">
      <c r="A47" s="1975"/>
      <c r="B47" s="1975"/>
      <c r="C47" s="1973"/>
      <c r="D47" s="1973"/>
      <c r="K47" s="1973"/>
      <c r="L47" s="1973"/>
      <c r="M47" s="1975"/>
    </row>
    <row r="48" spans="1:13">
      <c r="A48" s="1975"/>
      <c r="B48" s="1975"/>
      <c r="C48" s="1973"/>
      <c r="D48" s="1973"/>
      <c r="K48" s="1973"/>
      <c r="L48" s="1973"/>
      <c r="M48" s="1975"/>
    </row>
    <row r="49" spans="4:4">
      <c r="D49" s="1973"/>
    </row>
    <row r="50" spans="4:4">
      <c r="D50" s="1973"/>
    </row>
    <row r="51" spans="4:4">
      <c r="D51" s="1973"/>
    </row>
    <row r="52" spans="4:4">
      <c r="D52" s="1973"/>
    </row>
    <row r="53" spans="4:4">
      <c r="D53" s="1973"/>
    </row>
    <row r="54" spans="4:4">
      <c r="D54" s="1973"/>
    </row>
    <row r="55" spans="4:4">
      <c r="D55" s="1973"/>
    </row>
    <row r="56" spans="4:4">
      <c r="D56" s="1973"/>
    </row>
    <row r="57" spans="4:4">
      <c r="D57" s="1973"/>
    </row>
    <row r="58" spans="4:4">
      <c r="D58" s="1973"/>
    </row>
    <row r="59" spans="4:4">
      <c r="D59" s="1973"/>
    </row>
    <row r="60" spans="4:4">
      <c r="D60" s="1973"/>
    </row>
    <row r="61" spans="4:4">
      <c r="D61" s="1973"/>
    </row>
    <row r="62" spans="4:4">
      <c r="D62" s="1973"/>
    </row>
    <row r="63" spans="4:4">
      <c r="D63" s="1973"/>
    </row>
    <row r="64" spans="4:4">
      <c r="D64" s="1973"/>
    </row>
    <row r="65" spans="4:4">
      <c r="D65" s="1973"/>
    </row>
    <row r="66" spans="4:4">
      <c r="D66" s="1973"/>
    </row>
    <row r="67" spans="4:4">
      <c r="D67" s="1973"/>
    </row>
    <row r="68" spans="4:4">
      <c r="D68" s="1973"/>
    </row>
    <row r="69" spans="4:4">
      <c r="D69" s="1973"/>
    </row>
    <row r="70" spans="4:4">
      <c r="D70" s="1973"/>
    </row>
    <row r="71" spans="4:4">
      <c r="D71" s="1973"/>
    </row>
    <row r="72" spans="4:4">
      <c r="D72" s="1973"/>
    </row>
    <row r="73" spans="4:4">
      <c r="D73" s="1973"/>
    </row>
    <row r="74" spans="4:4">
      <c r="D74" s="1973"/>
    </row>
    <row r="75" spans="4:4">
      <c r="D75" s="1973"/>
    </row>
    <row r="76" spans="4:4">
      <c r="D76" s="1973"/>
    </row>
    <row r="77" spans="4:4">
      <c r="D77" s="1973"/>
    </row>
    <row r="78" spans="4:4">
      <c r="D78" s="1973"/>
    </row>
    <row r="79" spans="4:4">
      <c r="D79" s="1973"/>
    </row>
    <row r="80" spans="4:4">
      <c r="D80" s="1973"/>
    </row>
    <row r="81" spans="4:4">
      <c r="D81" s="1973"/>
    </row>
    <row r="82" spans="4:4">
      <c r="D82" s="1973"/>
    </row>
    <row r="83" spans="4:4">
      <c r="D83" s="1973"/>
    </row>
    <row r="84" spans="4:4">
      <c r="D84" s="1973"/>
    </row>
    <row r="85" spans="4:4">
      <c r="D85" s="1973"/>
    </row>
    <row r="86" spans="4:4">
      <c r="D86" s="1973"/>
    </row>
    <row r="87" spans="4:4">
      <c r="D87" s="1973"/>
    </row>
    <row r="88" spans="4:4">
      <c r="D88" s="1973"/>
    </row>
    <row r="89" spans="4:4">
      <c r="D89" s="1973"/>
    </row>
    <row r="90" spans="4:4">
      <c r="D90" s="1973"/>
    </row>
    <row r="91" spans="4:4">
      <c r="D91" s="1973"/>
    </row>
    <row r="92" spans="4:4">
      <c r="D92" s="1973"/>
    </row>
    <row r="93" spans="4:4">
      <c r="D93" s="1973"/>
    </row>
    <row r="94" spans="4:4">
      <c r="D94" s="1973"/>
    </row>
    <row r="95" spans="4:4">
      <c r="D95" s="1973"/>
    </row>
    <row r="96" spans="4:4">
      <c r="D96" s="1973"/>
    </row>
    <row r="97" spans="4:4">
      <c r="D97" s="1973"/>
    </row>
    <row r="98" spans="4:4">
      <c r="D98" s="1973"/>
    </row>
    <row r="99" spans="4:4">
      <c r="D99" s="1973"/>
    </row>
    <row r="100" spans="4:4">
      <c r="D100" s="1973"/>
    </row>
    <row r="101" spans="4:4">
      <c r="D101" s="1973"/>
    </row>
    <row r="102" spans="4:4">
      <c r="D102" s="1973"/>
    </row>
    <row r="103" spans="4:4">
      <c r="D103" s="1973"/>
    </row>
    <row r="104" spans="4:4">
      <c r="D104" s="1973"/>
    </row>
    <row r="105" spans="4:4">
      <c r="D105" s="1973"/>
    </row>
    <row r="106" spans="4:4">
      <c r="D106" s="1973"/>
    </row>
    <row r="107" spans="4:4">
      <c r="D107" s="1973"/>
    </row>
    <row r="108" spans="4:4">
      <c r="D108" s="1973"/>
    </row>
    <row r="109" spans="4:4">
      <c r="D109" s="1973"/>
    </row>
    <row r="110" spans="4:4">
      <c r="D110" s="1973"/>
    </row>
    <row r="111" spans="4:4">
      <c r="D111" s="1973"/>
    </row>
    <row r="112" spans="4:4">
      <c r="D112" s="1973"/>
    </row>
    <row r="113" spans="4:4">
      <c r="D113" s="1973"/>
    </row>
    <row r="114" spans="4:4">
      <c r="D114" s="1973"/>
    </row>
    <row r="115" spans="4:4">
      <c r="D115" s="1973"/>
    </row>
    <row r="116" spans="4:4">
      <c r="D116" s="1973"/>
    </row>
    <row r="117" spans="4:4">
      <c r="D117" s="1973"/>
    </row>
    <row r="118" spans="4:4">
      <c r="D118" s="1973"/>
    </row>
    <row r="119" spans="4:4">
      <c r="D119" s="1973"/>
    </row>
    <row r="120" spans="4:4">
      <c r="D120" s="1973"/>
    </row>
    <row r="121" spans="4:4">
      <c r="D121" s="1973"/>
    </row>
    <row r="122" spans="4:4">
      <c r="D122" s="1973"/>
    </row>
    <row r="123" spans="4:4">
      <c r="D123" s="1973"/>
    </row>
    <row r="124" spans="4:4">
      <c r="D124" s="1973"/>
    </row>
    <row r="125" spans="4:4">
      <c r="D125" s="1973"/>
    </row>
    <row r="126" spans="4:4">
      <c r="D126" s="1973"/>
    </row>
    <row r="127" spans="4:4">
      <c r="D127" s="1973"/>
    </row>
    <row r="128" spans="4:4">
      <c r="D128" s="1973"/>
    </row>
    <row r="129" spans="4:4">
      <c r="D129" s="1973"/>
    </row>
    <row r="130" spans="4:4">
      <c r="D130" s="1973"/>
    </row>
    <row r="131" spans="4:4">
      <c r="D131" s="1973"/>
    </row>
    <row r="132" spans="4:4">
      <c r="D132" s="1973"/>
    </row>
    <row r="133" spans="4:4">
      <c r="D133" s="1973"/>
    </row>
    <row r="134" spans="4:4">
      <c r="D134" s="1973"/>
    </row>
    <row r="135" spans="4:4">
      <c r="D135" s="1973"/>
    </row>
    <row r="136" spans="4:4">
      <c r="D136" s="1973"/>
    </row>
    <row r="137" spans="4:4">
      <c r="D137" s="1973"/>
    </row>
    <row r="138" spans="4:4">
      <c r="D138" s="1973"/>
    </row>
    <row r="139" spans="4:4">
      <c r="D139" s="1973"/>
    </row>
    <row r="140" spans="4:4">
      <c r="D140" s="1973"/>
    </row>
    <row r="141" spans="4:4">
      <c r="D141" s="1973"/>
    </row>
    <row r="142" spans="4:4">
      <c r="D142" s="1973"/>
    </row>
    <row r="143" spans="4:4">
      <c r="D143" s="1973"/>
    </row>
    <row r="144" spans="4:4">
      <c r="D144" s="1973"/>
    </row>
    <row r="145" spans="4:4">
      <c r="D145" s="1973"/>
    </row>
    <row r="146" spans="4:4">
      <c r="D146" s="1973"/>
    </row>
    <row r="147" spans="4:4">
      <c r="D147" s="1973"/>
    </row>
    <row r="148" spans="4:4">
      <c r="D148" s="1973"/>
    </row>
    <row r="149" spans="4:4">
      <c r="D149" s="1973"/>
    </row>
    <row r="150" spans="4:4">
      <c r="D150" s="1973"/>
    </row>
    <row r="151" spans="4:4">
      <c r="D151" s="1973"/>
    </row>
    <row r="152" spans="4:4">
      <c r="D152" s="1973"/>
    </row>
    <row r="153" spans="4:4">
      <c r="D153" s="1973"/>
    </row>
    <row r="154" spans="4:4">
      <c r="D154" s="1973"/>
    </row>
    <row r="155" spans="4:4">
      <c r="D155" s="1973"/>
    </row>
    <row r="156" spans="4:4">
      <c r="D156" s="1973"/>
    </row>
    <row r="157" spans="4:4">
      <c r="D157" s="1973"/>
    </row>
    <row r="158" spans="4:4">
      <c r="D158" s="1973"/>
    </row>
    <row r="159" spans="4:4">
      <c r="D159" s="1973"/>
    </row>
    <row r="160" spans="4:4">
      <c r="D160" s="1973"/>
    </row>
    <row r="161" spans="4:4">
      <c r="D161" s="1973"/>
    </row>
    <row r="162" spans="4:4">
      <c r="D162" s="1973"/>
    </row>
    <row r="163" spans="4:4">
      <c r="D163" s="1973"/>
    </row>
    <row r="164" spans="4:4">
      <c r="D164" s="1973"/>
    </row>
    <row r="165" spans="4:4">
      <c r="D165" s="1973"/>
    </row>
    <row r="166" spans="4:4">
      <c r="D166" s="1973"/>
    </row>
    <row r="167" spans="4:4">
      <c r="D167" s="1973"/>
    </row>
    <row r="168" spans="4:4">
      <c r="D168" s="1973"/>
    </row>
    <row r="169" spans="4:4">
      <c r="D169" s="1973"/>
    </row>
    <row r="170" spans="4:4">
      <c r="D170" s="1973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2:M169"/>
  <sheetViews>
    <sheetView zoomScale="80" zoomScaleNormal="80" zoomScaleSheetLayoutView="70" workbookViewId="0"/>
  </sheetViews>
  <sheetFormatPr defaultColWidth="9.19921875" defaultRowHeight="15.4"/>
  <cols>
    <col min="1" max="1" width="5.19921875" style="984" customWidth="1"/>
    <col min="2" max="2" width="11.19921875" style="133" customWidth="1"/>
    <col min="3" max="3" width="32.46484375" style="61" customWidth="1"/>
    <col min="4" max="10" width="18.53125" style="104" customWidth="1"/>
    <col min="11" max="11" width="18.53125" style="61" customWidth="1"/>
    <col min="12" max="12" width="24" style="61" customWidth="1"/>
    <col min="13" max="13" width="5.19921875" style="984" customWidth="1"/>
    <col min="14" max="16384" width="9.19921875" style="61"/>
  </cols>
  <sheetData>
    <row r="2" spans="1:13" s="69" customFormat="1" ht="15">
      <c r="A2" s="1970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1970"/>
    </row>
    <row r="3" spans="1:13" s="69" customFormat="1" ht="15">
      <c r="A3" s="1970"/>
      <c r="B3" s="2073" t="s">
        <v>405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1970"/>
    </row>
    <row r="4" spans="1:13">
      <c r="A4" s="1975"/>
      <c r="B4" s="2073" t="s">
        <v>406</v>
      </c>
      <c r="C4" s="2073"/>
      <c r="D4" s="2073"/>
      <c r="E4" s="2073"/>
      <c r="F4" s="2073"/>
      <c r="G4" s="2073"/>
      <c r="H4" s="2073"/>
      <c r="I4" s="2073"/>
      <c r="J4" s="2073"/>
      <c r="K4" s="2073"/>
      <c r="L4" s="2073"/>
      <c r="M4" s="1975"/>
    </row>
    <row r="5" spans="1:13">
      <c r="A5" s="1975"/>
      <c r="B5" s="2077" t="s">
        <v>446</v>
      </c>
      <c r="C5" s="2077"/>
      <c r="D5" s="2077"/>
      <c r="E5" s="2077"/>
      <c r="F5" s="2077"/>
      <c r="G5" s="2077"/>
      <c r="H5" s="2077"/>
      <c r="I5" s="2077"/>
      <c r="J5" s="2077"/>
      <c r="K5" s="2077"/>
      <c r="L5" s="2077"/>
      <c r="M5" s="1975"/>
    </row>
    <row r="6" spans="1:13">
      <c r="A6" s="1975"/>
      <c r="B6" s="2077" t="s">
        <v>5</v>
      </c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1975"/>
    </row>
    <row r="7" spans="1:13">
      <c r="A7" s="1975"/>
      <c r="B7" s="1975"/>
      <c r="C7" s="504"/>
      <c r="D7" s="505"/>
      <c r="E7" s="533"/>
      <c r="F7" s="533"/>
      <c r="G7" s="533"/>
      <c r="H7" s="533"/>
      <c r="I7" s="533"/>
      <c r="J7" s="533"/>
      <c r="K7" s="1973"/>
      <c r="L7" s="1973"/>
      <c r="M7" s="1975"/>
    </row>
    <row r="8" spans="1:13" s="486" customFormat="1" ht="15">
      <c r="A8" s="1970"/>
      <c r="B8" s="1915"/>
      <c r="C8" s="1919"/>
      <c r="D8" s="1920" t="s">
        <v>408</v>
      </c>
      <c r="E8" s="1921" t="s">
        <v>409</v>
      </c>
      <c r="F8" s="1921" t="s">
        <v>410</v>
      </c>
      <c r="G8" s="1921" t="s">
        <v>411</v>
      </c>
      <c r="H8" s="1921" t="s">
        <v>412</v>
      </c>
      <c r="I8" s="1921" t="s">
        <v>413</v>
      </c>
      <c r="J8" s="1922" t="s">
        <v>414</v>
      </c>
      <c r="K8" s="1922" t="s">
        <v>415</v>
      </c>
      <c r="L8" s="1915"/>
      <c r="M8" s="1970" t="s">
        <v>1</v>
      </c>
    </row>
    <row r="9" spans="1:13">
      <c r="A9" s="1975"/>
      <c r="B9" s="1296"/>
      <c r="C9" s="1297"/>
      <c r="D9" s="1298"/>
      <c r="E9" s="1299"/>
      <c r="F9" s="1299"/>
      <c r="G9" s="1299"/>
      <c r="H9" s="1299"/>
      <c r="I9" s="1299"/>
      <c r="J9" s="1323"/>
      <c r="K9" s="540" t="s">
        <v>264</v>
      </c>
      <c r="L9" s="1296"/>
      <c r="M9" s="1975" t="s">
        <v>1</v>
      </c>
    </row>
    <row r="10" spans="1:13">
      <c r="A10" s="1975"/>
      <c r="B10" s="1296"/>
      <c r="C10" s="1297"/>
      <c r="D10" s="1298"/>
      <c r="E10" s="1299" t="s">
        <v>416</v>
      </c>
      <c r="F10" s="1299" t="s">
        <v>399</v>
      </c>
      <c r="G10" s="1299" t="s">
        <v>404</v>
      </c>
      <c r="H10" s="1299" t="s">
        <v>404</v>
      </c>
      <c r="I10" s="1299" t="s">
        <v>404</v>
      </c>
      <c r="J10" s="1323" t="s">
        <v>404</v>
      </c>
      <c r="K10" s="1323" t="s">
        <v>404</v>
      </c>
      <c r="L10" s="1283"/>
      <c r="M10" s="1975" t="s">
        <v>1</v>
      </c>
    </row>
    <row r="11" spans="1:13">
      <c r="A11" s="1975"/>
      <c r="B11" s="536"/>
      <c r="C11" s="1300"/>
      <c r="D11" s="538" t="s">
        <v>264</v>
      </c>
      <c r="E11" s="1299" t="s">
        <v>417</v>
      </c>
      <c r="F11" s="1299" t="s">
        <v>417</v>
      </c>
      <c r="G11" s="1299" t="s">
        <v>417</v>
      </c>
      <c r="H11" s="1299" t="s">
        <v>417</v>
      </c>
      <c r="I11" s="1299" t="s">
        <v>417</v>
      </c>
      <c r="J11" s="1323" t="s">
        <v>417</v>
      </c>
      <c r="K11" s="1323" t="s">
        <v>400</v>
      </c>
      <c r="L11" s="1228"/>
      <c r="M11" s="1975"/>
    </row>
    <row r="12" spans="1:13">
      <c r="A12" s="1975" t="s">
        <v>6</v>
      </c>
      <c r="B12" s="537"/>
      <c r="C12" s="1236"/>
      <c r="D12" s="538" t="s">
        <v>404</v>
      </c>
      <c r="E12" s="1299" t="s">
        <v>418</v>
      </c>
      <c r="F12" s="1299" t="s">
        <v>418</v>
      </c>
      <c r="G12" s="1299" t="s">
        <v>418</v>
      </c>
      <c r="H12" s="1299" t="s">
        <v>418</v>
      </c>
      <c r="I12" s="1299" t="s">
        <v>418</v>
      </c>
      <c r="J12" s="1323" t="s">
        <v>418</v>
      </c>
      <c r="K12" s="1323" t="s">
        <v>419</v>
      </c>
      <c r="L12" s="1228"/>
      <c r="M12" s="1975" t="s">
        <v>6</v>
      </c>
    </row>
    <row r="13" spans="1:13">
      <c r="A13" s="1975" t="s">
        <v>7</v>
      </c>
      <c r="B13" s="1324" t="s">
        <v>420</v>
      </c>
      <c r="C13" s="1229" t="s">
        <v>421</v>
      </c>
      <c r="D13" s="1325" t="s">
        <v>417</v>
      </c>
      <c r="E13" s="1302" t="s">
        <v>422</v>
      </c>
      <c r="F13" s="1302" t="s">
        <v>423</v>
      </c>
      <c r="G13" s="1302" t="s">
        <v>424</v>
      </c>
      <c r="H13" s="1302" t="s">
        <v>425</v>
      </c>
      <c r="I13" s="1302" t="s">
        <v>393</v>
      </c>
      <c r="J13" s="1326" t="s">
        <v>426</v>
      </c>
      <c r="K13" s="1327" t="s">
        <v>427</v>
      </c>
      <c r="L13" s="1229" t="s">
        <v>9</v>
      </c>
      <c r="M13" s="1975" t="s">
        <v>7</v>
      </c>
    </row>
    <row r="14" spans="1:13">
      <c r="A14" s="1975"/>
      <c r="B14" s="1283"/>
      <c r="C14" s="1300" t="s">
        <v>428</v>
      </c>
      <c r="D14" s="1304"/>
      <c r="E14" s="1300"/>
      <c r="F14" s="1300"/>
      <c r="G14" s="1300"/>
      <c r="H14" s="1300"/>
      <c r="I14" s="1300"/>
      <c r="J14" s="1300"/>
      <c r="K14" s="130"/>
      <c r="L14" s="1283"/>
      <c r="M14" s="1975"/>
    </row>
    <row r="15" spans="1:13">
      <c r="A15" s="1975">
        <v>1</v>
      </c>
      <c r="B15" s="1305">
        <v>303</v>
      </c>
      <c r="C15" s="1300" t="s">
        <v>429</v>
      </c>
      <c r="D15" s="1306">
        <v>0</v>
      </c>
      <c r="E15" s="1306">
        <v>0</v>
      </c>
      <c r="F15" s="1306">
        <v>0</v>
      </c>
      <c r="G15" s="1307">
        <v>0</v>
      </c>
      <c r="H15" s="1307">
        <v>0</v>
      </c>
      <c r="I15" s="1307">
        <v>0</v>
      </c>
      <c r="J15" s="1307">
        <v>0</v>
      </c>
      <c r="K15" s="121">
        <f>SUM(D15:J15)</f>
        <v>0</v>
      </c>
      <c r="L15" s="1283" t="s">
        <v>370</v>
      </c>
      <c r="M15" s="1975">
        <f>A15</f>
        <v>1</v>
      </c>
    </row>
    <row r="16" spans="1:13">
      <c r="A16" s="1975">
        <f>A15+1</f>
        <v>2</v>
      </c>
      <c r="B16" s="1283">
        <v>310.10000000000002</v>
      </c>
      <c r="C16" s="1300" t="s">
        <v>430</v>
      </c>
      <c r="D16" s="1308">
        <v>0</v>
      </c>
      <c r="E16" s="1309">
        <v>0</v>
      </c>
      <c r="F16" s="1309">
        <v>0</v>
      </c>
      <c r="G16" s="1309">
        <v>0</v>
      </c>
      <c r="H16" s="1309">
        <v>0</v>
      </c>
      <c r="I16" s="1309">
        <v>0</v>
      </c>
      <c r="J16" s="1309">
        <v>0</v>
      </c>
      <c r="K16" s="122">
        <f>SUM(D16:J16)</f>
        <v>0</v>
      </c>
      <c r="L16" s="1283" t="s">
        <v>370</v>
      </c>
      <c r="M16" s="1975">
        <f>M15+1</f>
        <v>2</v>
      </c>
    </row>
    <row r="17" spans="1:13">
      <c r="A17" s="1975">
        <f t="shared" ref="A17:A35" si="0">A16+1</f>
        <v>3</v>
      </c>
      <c r="B17" s="1305">
        <v>340</v>
      </c>
      <c r="C17" s="1310" t="s">
        <v>431</v>
      </c>
      <c r="D17" s="1308">
        <v>0</v>
      </c>
      <c r="E17" s="1317">
        <v>4.6016900000000005</v>
      </c>
      <c r="F17" s="1309">
        <v>0</v>
      </c>
      <c r="G17" s="1309">
        <v>0</v>
      </c>
      <c r="H17" s="1309">
        <v>0</v>
      </c>
      <c r="I17" s="1309">
        <v>0</v>
      </c>
      <c r="J17" s="1309">
        <v>0</v>
      </c>
      <c r="K17" s="129">
        <f>SUM(D17:J17)</f>
        <v>4.6016900000000005</v>
      </c>
      <c r="L17" s="1283" t="s">
        <v>370</v>
      </c>
      <c r="M17" s="1975">
        <f t="shared" ref="M17:M35" si="1">M16+1</f>
        <v>3</v>
      </c>
    </row>
    <row r="18" spans="1:13">
      <c r="A18" s="1975">
        <f t="shared" si="0"/>
        <v>4</v>
      </c>
      <c r="B18" s="1305">
        <v>360</v>
      </c>
      <c r="C18" s="1310" t="s">
        <v>431</v>
      </c>
      <c r="D18" s="1308">
        <v>0</v>
      </c>
      <c r="E18" s="1309">
        <v>0</v>
      </c>
      <c r="F18" s="1317">
        <v>3634.0221999999999</v>
      </c>
      <c r="G18" s="1309">
        <v>0</v>
      </c>
      <c r="H18" s="1309">
        <v>0</v>
      </c>
      <c r="I18" s="1309">
        <v>0</v>
      </c>
      <c r="J18" s="1309">
        <v>0</v>
      </c>
      <c r="K18" s="129">
        <f>SUM(D18:J18)</f>
        <v>3634.0221999999999</v>
      </c>
      <c r="L18" s="1283" t="s">
        <v>370</v>
      </c>
      <c r="M18" s="1975">
        <f t="shared" si="1"/>
        <v>4</v>
      </c>
    </row>
    <row r="19" spans="1:13">
      <c r="A19" s="1975">
        <f t="shared" si="0"/>
        <v>5</v>
      </c>
      <c r="B19" s="1305">
        <v>361</v>
      </c>
      <c r="C19" s="1300" t="s">
        <v>432</v>
      </c>
      <c r="D19" s="1308">
        <v>0</v>
      </c>
      <c r="E19" s="1309">
        <v>0</v>
      </c>
      <c r="F19" s="1317">
        <v>1039.44714</v>
      </c>
      <c r="G19" s="1309">
        <v>0</v>
      </c>
      <c r="H19" s="1309">
        <v>0</v>
      </c>
      <c r="I19" s="1309">
        <v>0</v>
      </c>
      <c r="J19" s="1309">
        <v>0</v>
      </c>
      <c r="K19" s="129">
        <f>SUM(D19:J19)</f>
        <v>1039.44714</v>
      </c>
      <c r="L19" s="1283" t="s">
        <v>370</v>
      </c>
      <c r="M19" s="1975">
        <f t="shared" si="1"/>
        <v>5</v>
      </c>
    </row>
    <row r="20" spans="1:13">
      <c r="A20" s="1975">
        <f t="shared" si="0"/>
        <v>6</v>
      </c>
      <c r="B20" s="1283"/>
      <c r="C20" s="1300"/>
      <c r="D20" s="1304"/>
      <c r="E20" s="1300"/>
      <c r="F20" s="1300"/>
      <c r="G20" s="1300"/>
      <c r="H20" s="1300"/>
      <c r="I20" s="1300"/>
      <c r="J20" s="1300"/>
      <c r="K20" s="130"/>
      <c r="L20" s="1283"/>
      <c r="M20" s="1975">
        <f t="shared" si="1"/>
        <v>6</v>
      </c>
    </row>
    <row r="21" spans="1:13" s="69" customFormat="1">
      <c r="A21" s="1975">
        <f t="shared" si="0"/>
        <v>7</v>
      </c>
      <c r="B21" s="2003" t="s">
        <v>433</v>
      </c>
      <c r="C21" s="2004" t="s">
        <v>434</v>
      </c>
      <c r="D21" s="2005">
        <f t="shared" ref="D21:I21" si="2">SUM(D15:D20)</f>
        <v>0</v>
      </c>
      <c r="E21" s="2005">
        <f t="shared" si="2"/>
        <v>4.6016900000000005</v>
      </c>
      <c r="F21" s="2005">
        <f t="shared" si="2"/>
        <v>4673.4693399999996</v>
      </c>
      <c r="G21" s="2005">
        <f t="shared" si="2"/>
        <v>0</v>
      </c>
      <c r="H21" s="2005">
        <f t="shared" si="2"/>
        <v>0</v>
      </c>
      <c r="I21" s="2005">
        <f t="shared" si="2"/>
        <v>0</v>
      </c>
      <c r="J21" s="2005">
        <f>SUM(J15:J20)</f>
        <v>0</v>
      </c>
      <c r="K21" s="1311">
        <f>SUM(K15:K20)</f>
        <v>4678.0710300000001</v>
      </c>
      <c r="L21" s="2006" t="s">
        <v>18</v>
      </c>
      <c r="M21" s="1975">
        <f t="shared" si="1"/>
        <v>7</v>
      </c>
    </row>
    <row r="22" spans="1:13">
      <c r="A22" s="1975">
        <f t="shared" si="0"/>
        <v>8</v>
      </c>
      <c r="B22" s="1283"/>
      <c r="C22" s="1300"/>
      <c r="D22" s="1312"/>
      <c r="E22" s="1313"/>
      <c r="F22" s="1313"/>
      <c r="G22" s="1313"/>
      <c r="H22" s="1313"/>
      <c r="I22" s="1313"/>
      <c r="J22" s="1313"/>
      <c r="K22" s="130"/>
      <c r="L22" s="1283"/>
      <c r="M22" s="1975">
        <f t="shared" si="1"/>
        <v>8</v>
      </c>
    </row>
    <row r="23" spans="1:13">
      <c r="A23" s="1975">
        <f t="shared" si="0"/>
        <v>9</v>
      </c>
      <c r="B23" s="1305">
        <v>350</v>
      </c>
      <c r="C23" s="1300" t="s">
        <v>431</v>
      </c>
      <c r="D23" s="1306">
        <v>243026.22779</v>
      </c>
      <c r="E23" s="1307">
        <v>0</v>
      </c>
      <c r="F23" s="1307">
        <v>0</v>
      </c>
      <c r="G23" s="1307">
        <v>0</v>
      </c>
      <c r="H23" s="1307">
        <v>0</v>
      </c>
      <c r="I23" s="1307">
        <v>0</v>
      </c>
      <c r="J23" s="1307">
        <v>-13529.40286</v>
      </c>
      <c r="K23" s="121">
        <f t="shared" ref="K23:K31" si="3">SUM(D23:J23)</f>
        <v>229496.82493</v>
      </c>
      <c r="L23" s="1283" t="s">
        <v>370</v>
      </c>
      <c r="M23" s="1975">
        <f t="shared" si="1"/>
        <v>9</v>
      </c>
    </row>
    <row r="24" spans="1:13">
      <c r="A24" s="1975">
        <f t="shared" si="0"/>
        <v>10</v>
      </c>
      <c r="B24" s="1305">
        <v>352</v>
      </c>
      <c r="C24" s="1300" t="s">
        <v>432</v>
      </c>
      <c r="D24" s="1316">
        <v>631967.40824999998</v>
      </c>
      <c r="E24" s="1309">
        <v>0</v>
      </c>
      <c r="F24" s="1309">
        <v>0</v>
      </c>
      <c r="G24" s="1316">
        <v>-1928.27782</v>
      </c>
      <c r="H24" s="1309">
        <v>0</v>
      </c>
      <c r="I24" s="1309">
        <v>0</v>
      </c>
      <c r="J24" s="1317">
        <v>-61434.050009999999</v>
      </c>
      <c r="K24" s="129">
        <f t="shared" si="3"/>
        <v>568605.08042000001</v>
      </c>
      <c r="L24" s="1283" t="s">
        <v>370</v>
      </c>
      <c r="M24" s="1975">
        <f t="shared" si="1"/>
        <v>10</v>
      </c>
    </row>
    <row r="25" spans="1:13">
      <c r="A25" s="1975">
        <f t="shared" si="0"/>
        <v>11</v>
      </c>
      <c r="B25" s="1305">
        <v>353</v>
      </c>
      <c r="C25" s="1300" t="s">
        <v>435</v>
      </c>
      <c r="D25" s="1316">
        <v>1907477.5362199999</v>
      </c>
      <c r="E25" s="1309">
        <v>0</v>
      </c>
      <c r="F25" s="1309">
        <v>0</v>
      </c>
      <c r="G25" s="1316">
        <v>-12009.877780000001</v>
      </c>
      <c r="H25" s="1308">
        <v>-1420.3928799999999</v>
      </c>
      <c r="I25" s="1309">
        <v>0</v>
      </c>
      <c r="J25" s="1317">
        <v>-2455.7464500000001</v>
      </c>
      <c r="K25" s="129">
        <f t="shared" si="3"/>
        <v>1891591.51911</v>
      </c>
      <c r="L25" s="1283" t="s">
        <v>370</v>
      </c>
      <c r="M25" s="1975">
        <f t="shared" si="1"/>
        <v>11</v>
      </c>
    </row>
    <row r="26" spans="1:13">
      <c r="A26" s="1975">
        <f t="shared" si="0"/>
        <v>12</v>
      </c>
      <c r="B26" s="1305">
        <v>354</v>
      </c>
      <c r="C26" s="1300" t="s">
        <v>436</v>
      </c>
      <c r="D26" s="1316">
        <v>905834.22152999998</v>
      </c>
      <c r="E26" s="1309">
        <v>0</v>
      </c>
      <c r="F26" s="1309">
        <v>0</v>
      </c>
      <c r="G26" s="1309">
        <v>0</v>
      </c>
      <c r="H26" s="1309">
        <v>0</v>
      </c>
      <c r="I26" s="1309">
        <v>0</v>
      </c>
      <c r="J26" s="1309">
        <v>0</v>
      </c>
      <c r="K26" s="129">
        <f t="shared" si="3"/>
        <v>905834.22152999998</v>
      </c>
      <c r="L26" s="1283" t="s">
        <v>370</v>
      </c>
      <c r="M26" s="1975">
        <f t="shared" si="1"/>
        <v>12</v>
      </c>
    </row>
    <row r="27" spans="1:13">
      <c r="A27" s="1975">
        <f t="shared" si="0"/>
        <v>13</v>
      </c>
      <c r="B27" s="1305">
        <v>355</v>
      </c>
      <c r="C27" s="1300" t="s">
        <v>437</v>
      </c>
      <c r="D27" s="1316">
        <v>747025.02674</v>
      </c>
      <c r="E27" s="1309">
        <v>0</v>
      </c>
      <c r="F27" s="1309">
        <v>0</v>
      </c>
      <c r="G27" s="1309">
        <v>0</v>
      </c>
      <c r="H27" s="1309">
        <v>0</v>
      </c>
      <c r="I27" s="1309">
        <v>0</v>
      </c>
      <c r="J27" s="1309">
        <v>0</v>
      </c>
      <c r="K27" s="129">
        <f t="shared" si="3"/>
        <v>747025.02674</v>
      </c>
      <c r="L27" s="1283" t="s">
        <v>370</v>
      </c>
      <c r="M27" s="1975">
        <f t="shared" si="1"/>
        <v>13</v>
      </c>
    </row>
    <row r="28" spans="1:13">
      <c r="A28" s="1975">
        <f t="shared" si="0"/>
        <v>14</v>
      </c>
      <c r="B28" s="1305">
        <v>356</v>
      </c>
      <c r="C28" s="1300" t="s">
        <v>438</v>
      </c>
      <c r="D28" s="1316">
        <v>724896.08875</v>
      </c>
      <c r="E28" s="1309">
        <v>0</v>
      </c>
      <c r="F28" s="1309">
        <v>0</v>
      </c>
      <c r="G28" s="1309">
        <v>0</v>
      </c>
      <c r="H28" s="1309">
        <v>0</v>
      </c>
      <c r="I28" s="1309">
        <v>0</v>
      </c>
      <c r="J28" s="1309">
        <v>0</v>
      </c>
      <c r="K28" s="129">
        <f t="shared" si="3"/>
        <v>724896.08875</v>
      </c>
      <c r="L28" s="1283" t="s">
        <v>370</v>
      </c>
      <c r="M28" s="1975">
        <f t="shared" si="1"/>
        <v>14</v>
      </c>
    </row>
    <row r="29" spans="1:13">
      <c r="A29" s="1975">
        <f t="shared" si="0"/>
        <v>15</v>
      </c>
      <c r="B29" s="1305">
        <v>357</v>
      </c>
      <c r="C29" s="1300" t="s">
        <v>439</v>
      </c>
      <c r="D29" s="1316">
        <v>467460.86725000001</v>
      </c>
      <c r="E29" s="1309">
        <v>0</v>
      </c>
      <c r="F29" s="1309">
        <v>0</v>
      </c>
      <c r="G29" s="1309">
        <v>0</v>
      </c>
      <c r="H29" s="1309">
        <v>0</v>
      </c>
      <c r="I29" s="1309">
        <v>0</v>
      </c>
      <c r="J29" s="1309">
        <v>0</v>
      </c>
      <c r="K29" s="129">
        <f t="shared" si="3"/>
        <v>467460.86725000001</v>
      </c>
      <c r="L29" s="1283" t="s">
        <v>370</v>
      </c>
      <c r="M29" s="1975">
        <f t="shared" si="1"/>
        <v>15</v>
      </c>
    </row>
    <row r="30" spans="1:13">
      <c r="A30" s="1975">
        <f t="shared" si="0"/>
        <v>16</v>
      </c>
      <c r="B30" s="1305">
        <v>358</v>
      </c>
      <c r="C30" s="1300" t="s">
        <v>440</v>
      </c>
      <c r="D30" s="1316">
        <v>505866.01439000003</v>
      </c>
      <c r="E30" s="1309">
        <v>0</v>
      </c>
      <c r="F30" s="1309">
        <v>0</v>
      </c>
      <c r="G30" s="1316">
        <v>-1726.37997</v>
      </c>
      <c r="H30" s="1309">
        <v>0</v>
      </c>
      <c r="I30" s="1309">
        <v>0</v>
      </c>
      <c r="J30" s="1309">
        <v>0</v>
      </c>
      <c r="K30" s="129">
        <f t="shared" si="3"/>
        <v>504139.63442000002</v>
      </c>
      <c r="L30" s="1283" t="s">
        <v>370</v>
      </c>
      <c r="M30" s="1975">
        <f t="shared" si="1"/>
        <v>16</v>
      </c>
    </row>
    <row r="31" spans="1:13">
      <c r="A31" s="1975">
        <f t="shared" si="0"/>
        <v>17</v>
      </c>
      <c r="B31" s="1305">
        <v>359</v>
      </c>
      <c r="C31" s="1300" t="s">
        <v>441</v>
      </c>
      <c r="D31" s="1316">
        <v>328926.24660000001</v>
      </c>
      <c r="E31" s="1309">
        <v>0</v>
      </c>
      <c r="F31" s="1309">
        <v>0</v>
      </c>
      <c r="G31" s="1309">
        <v>0</v>
      </c>
      <c r="H31" s="1309">
        <v>0</v>
      </c>
      <c r="I31" s="1309">
        <v>0</v>
      </c>
      <c r="J31" s="1309">
        <v>0</v>
      </c>
      <c r="K31" s="129">
        <f t="shared" si="3"/>
        <v>328926.24660000001</v>
      </c>
      <c r="L31" s="1283" t="s">
        <v>370</v>
      </c>
      <c r="M31" s="1975">
        <f t="shared" si="1"/>
        <v>17</v>
      </c>
    </row>
    <row r="32" spans="1:13">
      <c r="A32" s="1975">
        <f t="shared" si="0"/>
        <v>18</v>
      </c>
      <c r="B32" s="1305"/>
      <c r="C32" s="1300"/>
      <c r="D32" s="1312"/>
      <c r="F32" s="1318"/>
      <c r="G32" s="1318"/>
      <c r="H32" s="1318"/>
      <c r="I32" s="1318"/>
      <c r="J32" s="1313"/>
      <c r="K32" s="1328"/>
      <c r="L32" s="1305"/>
      <c r="M32" s="1975">
        <f t="shared" si="1"/>
        <v>18</v>
      </c>
    </row>
    <row r="33" spans="1:13">
      <c r="A33" s="1975">
        <f t="shared" si="0"/>
        <v>19</v>
      </c>
      <c r="B33" s="2007" t="s">
        <v>433</v>
      </c>
      <c r="C33" s="2004" t="s">
        <v>403</v>
      </c>
      <c r="D33" s="2005">
        <f t="shared" ref="D33:K33" si="4">SUM(D23:D32)</f>
        <v>6462479.6375200003</v>
      </c>
      <c r="E33" s="2005">
        <f t="shared" si="4"/>
        <v>0</v>
      </c>
      <c r="F33" s="2005">
        <f t="shared" si="4"/>
        <v>0</v>
      </c>
      <c r="G33" s="2005">
        <f t="shared" si="4"/>
        <v>-15664.53557</v>
      </c>
      <c r="H33" s="2005">
        <f t="shared" si="4"/>
        <v>-1420.3928799999999</v>
      </c>
      <c r="I33" s="2005">
        <f t="shared" si="4"/>
        <v>0</v>
      </c>
      <c r="J33" s="2005">
        <f t="shared" si="4"/>
        <v>-77419.19932</v>
      </c>
      <c r="K33" s="1311">
        <f t="shared" si="4"/>
        <v>6367975.5097500002</v>
      </c>
      <c r="L33" s="2008" t="s">
        <v>442</v>
      </c>
      <c r="M33" s="1975">
        <f t="shared" si="1"/>
        <v>19</v>
      </c>
    </row>
    <row r="34" spans="1:13">
      <c r="A34" s="1975">
        <f t="shared" si="0"/>
        <v>20</v>
      </c>
      <c r="B34" s="536"/>
      <c r="C34" s="1973"/>
      <c r="D34" s="66"/>
      <c r="J34" s="100"/>
      <c r="K34" s="100"/>
      <c r="L34" s="1320"/>
      <c r="M34" s="1975">
        <f t="shared" si="1"/>
        <v>20</v>
      </c>
    </row>
    <row r="35" spans="1:13">
      <c r="A35" s="1975">
        <f t="shared" si="0"/>
        <v>21</v>
      </c>
      <c r="B35" s="1321" t="s">
        <v>443</v>
      </c>
      <c r="C35" s="1818"/>
      <c r="D35" s="2009">
        <f t="shared" ref="D35:K35" si="5">D33+D21</f>
        <v>6462479.6375200003</v>
      </c>
      <c r="E35" s="2009">
        <f t="shared" si="5"/>
        <v>4.6016900000000005</v>
      </c>
      <c r="F35" s="2009">
        <f t="shared" si="5"/>
        <v>4673.4693399999996</v>
      </c>
      <c r="G35" s="2009">
        <f t="shared" si="5"/>
        <v>-15664.53557</v>
      </c>
      <c r="H35" s="2009">
        <f t="shared" si="5"/>
        <v>-1420.3928799999999</v>
      </c>
      <c r="I35" s="2010">
        <f t="shared" si="5"/>
        <v>0</v>
      </c>
      <c r="J35" s="2009">
        <f t="shared" si="5"/>
        <v>-77419.19932</v>
      </c>
      <c r="K35" s="1322">
        <f t="shared" si="5"/>
        <v>6372653.5807800004</v>
      </c>
      <c r="L35" s="2006" t="s">
        <v>444</v>
      </c>
      <c r="M35" s="1975">
        <f t="shared" si="1"/>
        <v>21</v>
      </c>
    </row>
    <row r="36" spans="1:13">
      <c r="A36" s="1975"/>
      <c r="B36" s="1975"/>
      <c r="C36" s="1973"/>
      <c r="D36" s="1973"/>
      <c r="K36" s="1973"/>
      <c r="L36" s="1973"/>
      <c r="M36" s="1975"/>
    </row>
    <row r="37" spans="1:13">
      <c r="A37" s="1975"/>
      <c r="B37" s="1975"/>
      <c r="C37" s="1973"/>
      <c r="D37" s="1973"/>
      <c r="K37" s="1973"/>
      <c r="L37" s="1973"/>
      <c r="M37" s="1975"/>
    </row>
    <row r="38" spans="1:13">
      <c r="A38" s="1975"/>
      <c r="B38" s="1964" t="s">
        <v>445</v>
      </c>
      <c r="C38" s="1973"/>
      <c r="D38" s="1973"/>
      <c r="K38" s="521"/>
      <c r="L38" s="521"/>
      <c r="M38" s="1975"/>
    </row>
    <row r="39" spans="1:13">
      <c r="A39" s="1975"/>
      <c r="B39" s="1975"/>
      <c r="C39" s="1973"/>
      <c r="D39" s="1973"/>
      <c r="K39" s="1973"/>
      <c r="L39" s="1973"/>
      <c r="M39" s="1975"/>
    </row>
    <row r="40" spans="1:13">
      <c r="A40" s="1975"/>
      <c r="B40" s="1975"/>
      <c r="C40" s="1973"/>
      <c r="D40" s="1973"/>
      <c r="K40" s="1973"/>
      <c r="L40" s="1973"/>
      <c r="M40" s="1975"/>
    </row>
    <row r="41" spans="1:13">
      <c r="A41" s="1975"/>
      <c r="B41" s="1975"/>
      <c r="C41" s="1973"/>
      <c r="D41" s="1973"/>
      <c r="K41" s="1973"/>
      <c r="L41" s="1973"/>
      <c r="M41" s="1975"/>
    </row>
    <row r="42" spans="1:13">
      <c r="A42" s="1975"/>
      <c r="B42" s="1975"/>
      <c r="C42" s="1973"/>
      <c r="D42" s="1973"/>
      <c r="K42" s="1973"/>
      <c r="L42" s="1973"/>
      <c r="M42" s="1975"/>
    </row>
    <row r="43" spans="1:13">
      <c r="A43" s="1975"/>
      <c r="B43" s="1975"/>
      <c r="C43" s="1973"/>
      <c r="D43" s="1973"/>
      <c r="K43" s="1973"/>
      <c r="L43" s="1973"/>
      <c r="M43" s="1975"/>
    </row>
    <row r="44" spans="1:13">
      <c r="A44" s="1975"/>
      <c r="B44" s="1975"/>
      <c r="C44" s="1973"/>
      <c r="D44" s="1973"/>
      <c r="K44" s="1973"/>
      <c r="L44" s="1973"/>
      <c r="M44" s="1975"/>
    </row>
    <row r="45" spans="1:13">
      <c r="A45" s="1975"/>
      <c r="B45" s="1975"/>
      <c r="C45" s="1973"/>
      <c r="D45" s="1973"/>
      <c r="K45" s="1973"/>
      <c r="L45" s="1973"/>
      <c r="M45" s="1975"/>
    </row>
    <row r="46" spans="1:13">
      <c r="A46" s="1975"/>
      <c r="B46" s="1975"/>
      <c r="C46" s="1973"/>
      <c r="D46" s="1973"/>
      <c r="K46" s="1973"/>
      <c r="L46" s="1973"/>
      <c r="M46" s="1975"/>
    </row>
    <row r="47" spans="1:13">
      <c r="A47" s="1975"/>
      <c r="B47" s="1975"/>
      <c r="C47" s="1973"/>
      <c r="D47" s="1973"/>
      <c r="K47" s="1973"/>
      <c r="L47" s="1973"/>
      <c r="M47" s="1975"/>
    </row>
    <row r="48" spans="1:13">
      <c r="A48" s="1975"/>
      <c r="B48" s="1975"/>
      <c r="C48" s="1973"/>
      <c r="D48" s="1973"/>
      <c r="K48" s="1973"/>
      <c r="L48" s="1973"/>
      <c r="M48" s="1975"/>
    </row>
    <row r="49" spans="4:4">
      <c r="D49" s="1973"/>
    </row>
    <row r="50" spans="4:4">
      <c r="D50" s="1973"/>
    </row>
    <row r="51" spans="4:4">
      <c r="D51" s="1973"/>
    </row>
    <row r="52" spans="4:4">
      <c r="D52" s="1973"/>
    </row>
    <row r="53" spans="4:4">
      <c r="D53" s="1973"/>
    </row>
    <row r="54" spans="4:4">
      <c r="D54" s="1973"/>
    </row>
    <row r="55" spans="4:4">
      <c r="D55" s="1973"/>
    </row>
    <row r="56" spans="4:4">
      <c r="D56" s="1973"/>
    </row>
    <row r="57" spans="4:4">
      <c r="D57" s="1973"/>
    </row>
    <row r="58" spans="4:4">
      <c r="D58" s="1973"/>
    </row>
    <row r="59" spans="4:4">
      <c r="D59" s="1973"/>
    </row>
    <row r="60" spans="4:4">
      <c r="D60" s="1973"/>
    </row>
    <row r="61" spans="4:4">
      <c r="D61" s="1973"/>
    </row>
    <row r="62" spans="4:4">
      <c r="D62" s="1973"/>
    </row>
    <row r="63" spans="4:4">
      <c r="D63" s="1973"/>
    </row>
    <row r="64" spans="4:4">
      <c r="D64" s="1973"/>
    </row>
    <row r="65" spans="4:4">
      <c r="D65" s="1973"/>
    </row>
    <row r="66" spans="4:4">
      <c r="D66" s="1973"/>
    </row>
    <row r="67" spans="4:4">
      <c r="D67" s="1973"/>
    </row>
    <row r="68" spans="4:4">
      <c r="D68" s="1973"/>
    </row>
    <row r="69" spans="4:4">
      <c r="D69" s="1973"/>
    </row>
    <row r="70" spans="4:4">
      <c r="D70" s="1973"/>
    </row>
    <row r="71" spans="4:4">
      <c r="D71" s="1973"/>
    </row>
    <row r="72" spans="4:4">
      <c r="D72" s="1973"/>
    </row>
    <row r="73" spans="4:4">
      <c r="D73" s="1973"/>
    </row>
    <row r="74" spans="4:4">
      <c r="D74" s="1973"/>
    </row>
    <row r="75" spans="4:4">
      <c r="D75" s="1973"/>
    </row>
    <row r="76" spans="4:4">
      <c r="D76" s="1973"/>
    </row>
    <row r="77" spans="4:4">
      <c r="D77" s="1973"/>
    </row>
    <row r="78" spans="4:4">
      <c r="D78" s="1973"/>
    </row>
    <row r="79" spans="4:4">
      <c r="D79" s="1973"/>
    </row>
    <row r="80" spans="4:4">
      <c r="D80" s="1973"/>
    </row>
    <row r="81" spans="4:4">
      <c r="D81" s="1973"/>
    </row>
    <row r="82" spans="4:4">
      <c r="D82" s="1973"/>
    </row>
    <row r="83" spans="4:4">
      <c r="D83" s="1973"/>
    </row>
    <row r="84" spans="4:4">
      <c r="D84" s="1973"/>
    </row>
    <row r="85" spans="4:4">
      <c r="D85" s="1973"/>
    </row>
    <row r="86" spans="4:4">
      <c r="D86" s="1973"/>
    </row>
    <row r="87" spans="4:4">
      <c r="D87" s="1973"/>
    </row>
    <row r="88" spans="4:4">
      <c r="D88" s="1973"/>
    </row>
    <row r="89" spans="4:4">
      <c r="D89" s="1973"/>
    </row>
    <row r="90" spans="4:4">
      <c r="D90" s="1973"/>
    </row>
    <row r="91" spans="4:4">
      <c r="D91" s="1973"/>
    </row>
    <row r="92" spans="4:4">
      <c r="D92" s="1973"/>
    </row>
    <row r="93" spans="4:4">
      <c r="D93" s="1973"/>
    </row>
    <row r="94" spans="4:4">
      <c r="D94" s="1973"/>
    </row>
    <row r="95" spans="4:4">
      <c r="D95" s="1973"/>
    </row>
    <row r="96" spans="4:4">
      <c r="D96" s="1973"/>
    </row>
    <row r="97" spans="4:4">
      <c r="D97" s="1973"/>
    </row>
    <row r="98" spans="4:4">
      <c r="D98" s="1973"/>
    </row>
    <row r="99" spans="4:4">
      <c r="D99" s="1973"/>
    </row>
    <row r="100" spans="4:4">
      <c r="D100" s="1973"/>
    </row>
    <row r="101" spans="4:4">
      <c r="D101" s="1973"/>
    </row>
    <row r="102" spans="4:4">
      <c r="D102" s="1973"/>
    </row>
    <row r="103" spans="4:4">
      <c r="D103" s="1973"/>
    </row>
    <row r="104" spans="4:4">
      <c r="D104" s="1973"/>
    </row>
    <row r="105" spans="4:4">
      <c r="D105" s="1973"/>
    </row>
    <row r="106" spans="4:4">
      <c r="D106" s="1973"/>
    </row>
    <row r="107" spans="4:4">
      <c r="D107" s="1973"/>
    </row>
    <row r="108" spans="4:4">
      <c r="D108" s="1973"/>
    </row>
    <row r="109" spans="4:4">
      <c r="D109" s="1973"/>
    </row>
    <row r="110" spans="4:4">
      <c r="D110" s="1973"/>
    </row>
    <row r="111" spans="4:4">
      <c r="D111" s="1973"/>
    </row>
    <row r="112" spans="4:4">
      <c r="D112" s="1973"/>
    </row>
    <row r="113" spans="4:4">
      <c r="D113" s="1973"/>
    </row>
    <row r="114" spans="4:4">
      <c r="D114" s="1973"/>
    </row>
    <row r="115" spans="4:4">
      <c r="D115" s="1973"/>
    </row>
    <row r="116" spans="4:4">
      <c r="D116" s="1973"/>
    </row>
    <row r="117" spans="4:4">
      <c r="D117" s="1973"/>
    </row>
    <row r="118" spans="4:4">
      <c r="D118" s="1973"/>
    </row>
    <row r="119" spans="4:4">
      <c r="D119" s="1973"/>
    </row>
    <row r="120" spans="4:4">
      <c r="D120" s="1973"/>
    </row>
    <row r="121" spans="4:4">
      <c r="D121" s="1973"/>
    </row>
    <row r="122" spans="4:4">
      <c r="D122" s="1973"/>
    </row>
    <row r="123" spans="4:4">
      <c r="D123" s="1973"/>
    </row>
    <row r="124" spans="4:4">
      <c r="D124" s="1973"/>
    </row>
    <row r="125" spans="4:4">
      <c r="D125" s="1973"/>
    </row>
    <row r="126" spans="4:4">
      <c r="D126" s="1973"/>
    </row>
    <row r="127" spans="4:4">
      <c r="D127" s="1973"/>
    </row>
    <row r="128" spans="4:4">
      <c r="D128" s="1973"/>
    </row>
    <row r="129" spans="4:4">
      <c r="D129" s="1973"/>
    </row>
    <row r="130" spans="4:4">
      <c r="D130" s="1973"/>
    </row>
    <row r="131" spans="4:4">
      <c r="D131" s="1973"/>
    </row>
    <row r="132" spans="4:4">
      <c r="D132" s="1973"/>
    </row>
    <row r="133" spans="4:4">
      <c r="D133" s="1973"/>
    </row>
    <row r="134" spans="4:4">
      <c r="D134" s="1973"/>
    </row>
    <row r="135" spans="4:4">
      <c r="D135" s="1973"/>
    </row>
    <row r="136" spans="4:4">
      <c r="D136" s="1973"/>
    </row>
    <row r="137" spans="4:4">
      <c r="D137" s="1973"/>
    </row>
    <row r="138" spans="4:4">
      <c r="D138" s="1973"/>
    </row>
    <row r="139" spans="4:4">
      <c r="D139" s="1973"/>
    </row>
    <row r="140" spans="4:4">
      <c r="D140" s="1973"/>
    </row>
    <row r="141" spans="4:4">
      <c r="D141" s="1973"/>
    </row>
    <row r="142" spans="4:4">
      <c r="D142" s="1973"/>
    </row>
    <row r="143" spans="4:4">
      <c r="D143" s="1973"/>
    </row>
    <row r="144" spans="4:4">
      <c r="D144" s="1973"/>
    </row>
    <row r="145" spans="4:4">
      <c r="D145" s="1973"/>
    </row>
    <row r="146" spans="4:4">
      <c r="D146" s="1973"/>
    </row>
    <row r="147" spans="4:4">
      <c r="D147" s="1973"/>
    </row>
    <row r="148" spans="4:4">
      <c r="D148" s="1973"/>
    </row>
    <row r="149" spans="4:4">
      <c r="D149" s="1973"/>
    </row>
    <row r="150" spans="4:4">
      <c r="D150" s="1973"/>
    </row>
    <row r="151" spans="4:4">
      <c r="D151" s="1973"/>
    </row>
    <row r="152" spans="4:4">
      <c r="D152" s="1973"/>
    </row>
    <row r="153" spans="4:4">
      <c r="D153" s="1973"/>
    </row>
    <row r="154" spans="4:4">
      <c r="D154" s="1973"/>
    </row>
    <row r="155" spans="4:4">
      <c r="D155" s="1973"/>
    </row>
    <row r="156" spans="4:4">
      <c r="D156" s="1973"/>
    </row>
    <row r="157" spans="4:4">
      <c r="D157" s="1973"/>
    </row>
    <row r="158" spans="4:4">
      <c r="D158" s="1973"/>
    </row>
    <row r="159" spans="4:4">
      <c r="D159" s="1973"/>
    </row>
    <row r="160" spans="4:4">
      <c r="D160" s="1973"/>
    </row>
    <row r="161" spans="4:4">
      <c r="D161" s="1973"/>
    </row>
    <row r="162" spans="4:4">
      <c r="D162" s="1973"/>
    </row>
    <row r="163" spans="4:4">
      <c r="D163" s="1973"/>
    </row>
    <row r="164" spans="4:4">
      <c r="D164" s="1973"/>
    </row>
    <row r="165" spans="4:4">
      <c r="D165" s="1973"/>
    </row>
    <row r="166" spans="4:4">
      <c r="D166" s="1973"/>
    </row>
    <row r="167" spans="4:4">
      <c r="D167" s="1973"/>
    </row>
    <row r="168" spans="4:4">
      <c r="D168" s="1973"/>
    </row>
    <row r="169" spans="4:4">
      <c r="D169" s="1973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2:Z39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8">
      <c r="A2" s="1970"/>
      <c r="B2" s="2073" t="s">
        <v>0</v>
      </c>
      <c r="C2" s="2073"/>
      <c r="D2" s="2073"/>
      <c r="E2" s="2073"/>
      <c r="F2" s="2073"/>
      <c r="G2" s="1970"/>
      <c r="H2" s="1967"/>
    </row>
    <row r="3" spans="1:8">
      <c r="A3" s="1970"/>
      <c r="B3" s="2073" t="s">
        <v>360</v>
      </c>
      <c r="C3" s="2073"/>
      <c r="D3" s="2073"/>
      <c r="E3" s="2073"/>
      <c r="F3" s="2073"/>
      <c r="G3" s="1970"/>
      <c r="H3" s="1967"/>
    </row>
    <row r="4" spans="1:8">
      <c r="A4" s="1970"/>
      <c r="B4" s="2073" t="s">
        <v>361</v>
      </c>
      <c r="C4" s="2073"/>
      <c r="D4" s="2073"/>
      <c r="E4" s="2073"/>
      <c r="F4" s="2073"/>
      <c r="G4" s="1970"/>
      <c r="H4" s="1967"/>
    </row>
    <row r="5" spans="1:8">
      <c r="A5" s="1970"/>
      <c r="B5" s="2073" t="str">
        <f>'AD-1'!B5:F5</f>
        <v>BASE PERIOD / TRUE UP PERIOD - 12/31/2019 PER BOOK</v>
      </c>
      <c r="C5" s="2073"/>
      <c r="D5" s="2073"/>
      <c r="E5" s="2073"/>
      <c r="F5" s="2073"/>
      <c r="G5" s="1970"/>
      <c r="H5" s="1967"/>
    </row>
    <row r="6" spans="1:8">
      <c r="A6" s="1970"/>
      <c r="B6" s="2077" t="s">
        <v>5</v>
      </c>
      <c r="C6" s="2077"/>
      <c r="D6" s="2077"/>
      <c r="E6" s="2077"/>
      <c r="F6" s="2077"/>
      <c r="G6" s="1970"/>
      <c r="H6" s="1967"/>
    </row>
    <row r="7" spans="1:8">
      <c r="A7" s="1970"/>
      <c r="B7" s="504"/>
      <c r="C7" s="505"/>
      <c r="D7" s="505"/>
      <c r="E7" s="504"/>
      <c r="F7" s="504"/>
      <c r="G7" s="1970"/>
      <c r="H7" s="1967"/>
    </row>
    <row r="8" spans="1:8" ht="15.4">
      <c r="A8" s="1970"/>
      <c r="B8" s="2073" t="s">
        <v>447</v>
      </c>
      <c r="C8" s="2078"/>
      <c r="D8" s="2078"/>
      <c r="E8" s="2078"/>
      <c r="F8" s="2078"/>
      <c r="G8" s="1970"/>
      <c r="H8" s="1967"/>
    </row>
    <row r="10" spans="1:8">
      <c r="A10" s="1970"/>
      <c r="B10" s="1911"/>
      <c r="C10" s="1813" t="s">
        <v>264</v>
      </c>
      <c r="D10" s="1915"/>
      <c r="E10" s="1813"/>
      <c r="F10" s="1915"/>
      <c r="G10" s="1970"/>
      <c r="H10" s="1967"/>
    </row>
    <row r="11" spans="1:8">
      <c r="A11" s="1970"/>
      <c r="B11" s="1228"/>
      <c r="C11" s="510" t="s">
        <v>448</v>
      </c>
      <c r="D11" s="1228"/>
      <c r="E11" s="510" t="s">
        <v>448</v>
      </c>
      <c r="F11" s="1228"/>
      <c r="G11" s="1970"/>
      <c r="H11" s="1967"/>
    </row>
    <row r="12" spans="1:8" ht="15.4">
      <c r="A12" s="1975"/>
      <c r="B12" s="1247"/>
      <c r="C12" s="393" t="s">
        <v>404</v>
      </c>
      <c r="D12" s="1228"/>
      <c r="E12" s="510" t="s">
        <v>449</v>
      </c>
      <c r="F12" s="1228"/>
      <c r="G12" s="1975"/>
      <c r="H12" s="1967"/>
    </row>
    <row r="13" spans="1:8" ht="15.4">
      <c r="A13" s="1975" t="s">
        <v>6</v>
      </c>
      <c r="B13" s="1247"/>
      <c r="C13" s="393" t="s">
        <v>400</v>
      </c>
      <c r="D13" s="1246"/>
      <c r="E13" s="510" t="s">
        <v>400</v>
      </c>
      <c r="F13" s="1246"/>
      <c r="G13" s="1975" t="s">
        <v>6</v>
      </c>
      <c r="H13" s="1967"/>
    </row>
    <row r="14" spans="1:8" ht="15.4">
      <c r="A14" s="1975" t="s">
        <v>7</v>
      </c>
      <c r="B14" s="1229" t="s">
        <v>366</v>
      </c>
      <c r="C14" s="1230" t="s">
        <v>367</v>
      </c>
      <c r="D14" s="1231" t="s">
        <v>9</v>
      </c>
      <c r="E14" s="1232" t="s">
        <v>450</v>
      </c>
      <c r="F14" s="1231" t="s">
        <v>9</v>
      </c>
      <c r="G14" s="1975" t="s">
        <v>7</v>
      </c>
      <c r="H14" s="1967"/>
    </row>
    <row r="15" spans="1:8" ht="15.4">
      <c r="A15" s="1975">
        <v>1</v>
      </c>
      <c r="B15" s="1233" t="str">
        <f>'AD-1'!B14</f>
        <v>Dec-18</v>
      </c>
      <c r="C15" s="121">
        <v>0</v>
      </c>
      <c r="D15" s="1256" t="s">
        <v>370</v>
      </c>
      <c r="E15" s="134">
        <v>0</v>
      </c>
      <c r="F15" s="1329" t="s">
        <v>370</v>
      </c>
      <c r="G15" s="1975">
        <f>A15</f>
        <v>1</v>
      </c>
      <c r="H15" s="520"/>
    </row>
    <row r="16" spans="1:8" ht="15.4">
      <c r="A16" s="1975">
        <f>A15+1</f>
        <v>2</v>
      </c>
      <c r="B16" s="1233" t="str">
        <f>'AD-1'!B15</f>
        <v>Jan-19</v>
      </c>
      <c r="C16" s="122">
        <v>0</v>
      </c>
      <c r="D16" s="1330"/>
      <c r="E16" s="135">
        <v>0</v>
      </c>
      <c r="F16" s="1329"/>
      <c r="G16" s="1975">
        <f>G15+1</f>
        <v>2</v>
      </c>
      <c r="H16" s="520"/>
    </row>
    <row r="17" spans="1:26" ht="15.4">
      <c r="A17" s="1975">
        <f t="shared" ref="A17:A33" si="0">A16+1</f>
        <v>3</v>
      </c>
      <c r="B17" s="1251" t="s">
        <v>373</v>
      </c>
      <c r="C17" s="122">
        <v>0</v>
      </c>
      <c r="D17" s="1330"/>
      <c r="E17" s="135">
        <v>0</v>
      </c>
      <c r="F17" s="1329"/>
      <c r="G17" s="1975">
        <f t="shared" ref="G17:G33" si="1">G16+1</f>
        <v>3</v>
      </c>
      <c r="H17" s="520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4</v>
      </c>
      <c r="B18" s="1251" t="s">
        <v>374</v>
      </c>
      <c r="C18" s="122">
        <v>0</v>
      </c>
      <c r="D18" s="1330"/>
      <c r="E18" s="135">
        <v>0</v>
      </c>
      <c r="F18" s="1329"/>
      <c r="G18" s="1975">
        <f t="shared" si="1"/>
        <v>4</v>
      </c>
      <c r="H18" s="520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5</v>
      </c>
      <c r="B19" s="1251" t="s">
        <v>375</v>
      </c>
      <c r="C19" s="122">
        <v>0</v>
      </c>
      <c r="D19" s="1330"/>
      <c r="E19" s="135">
        <v>0</v>
      </c>
      <c r="F19" s="1329"/>
      <c r="G19" s="1975">
        <f t="shared" si="1"/>
        <v>5</v>
      </c>
      <c r="H19" s="520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 t="shared" si="0"/>
        <v>6</v>
      </c>
      <c r="B20" s="1251" t="s">
        <v>376</v>
      </c>
      <c r="C20" s="122">
        <v>0</v>
      </c>
      <c r="D20" s="1330"/>
      <c r="E20" s="135">
        <v>0</v>
      </c>
      <c r="F20" s="1329"/>
      <c r="G20" s="1975">
        <f t="shared" si="1"/>
        <v>6</v>
      </c>
      <c r="H20" s="520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>A20+1</f>
        <v>7</v>
      </c>
      <c r="B21" s="1251" t="s">
        <v>377</v>
      </c>
      <c r="C21" s="122">
        <v>0</v>
      </c>
      <c r="D21" s="1330"/>
      <c r="E21" s="135">
        <v>0</v>
      </c>
      <c r="F21" s="1329"/>
      <c r="G21" s="1975">
        <f>G20+1</f>
        <v>7</v>
      </c>
      <c r="H21" s="520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8</v>
      </c>
      <c r="B22" s="1251" t="s">
        <v>378</v>
      </c>
      <c r="C22" s="122">
        <v>0</v>
      </c>
      <c r="D22" s="1330"/>
      <c r="E22" s="135">
        <v>0</v>
      </c>
      <c r="F22" s="1329"/>
      <c r="G22" s="1975">
        <f t="shared" si="1"/>
        <v>8</v>
      </c>
      <c r="H22" s="520"/>
      <c r="I22" s="1967"/>
      <c r="J22" s="1967"/>
      <c r="K22" s="1967"/>
      <c r="L22" s="1967"/>
      <c r="M22" s="1967"/>
      <c r="N22" s="1967"/>
      <c r="O22" s="1967"/>
      <c r="P22" s="1967"/>
      <c r="Q22" s="1967"/>
      <c r="R22" s="1967"/>
      <c r="S22" s="1967"/>
      <c r="T22" s="1967"/>
      <c r="U22" s="1967"/>
      <c r="V22" s="1967"/>
      <c r="W22" s="1967"/>
      <c r="X22" s="1967"/>
      <c r="Y22" s="1967"/>
      <c r="Z22" s="1967"/>
    </row>
    <row r="23" spans="1:26" ht="15.4">
      <c r="A23" s="1975">
        <f t="shared" si="0"/>
        <v>9</v>
      </c>
      <c r="B23" s="1251" t="s">
        <v>379</v>
      </c>
      <c r="C23" s="122">
        <v>0</v>
      </c>
      <c r="D23" s="1330"/>
      <c r="E23" s="135">
        <v>0</v>
      </c>
      <c r="F23" s="1329"/>
      <c r="G23" s="1975">
        <f t="shared" si="1"/>
        <v>9</v>
      </c>
      <c r="H23" s="520"/>
      <c r="I23" s="1967"/>
      <c r="J23" s="1967"/>
      <c r="K23" s="1967"/>
      <c r="L23" s="1967"/>
      <c r="M23" s="1967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5.4">
      <c r="A24" s="1975">
        <f t="shared" si="0"/>
        <v>10</v>
      </c>
      <c r="B24" s="1251" t="s">
        <v>380</v>
      </c>
      <c r="C24" s="122">
        <v>0</v>
      </c>
      <c r="D24" s="1330"/>
      <c r="E24" s="135">
        <v>0</v>
      </c>
      <c r="F24" s="1329"/>
      <c r="G24" s="1975">
        <f t="shared" si="1"/>
        <v>10</v>
      </c>
      <c r="H24" s="520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11</v>
      </c>
      <c r="B25" s="1251" t="s">
        <v>381</v>
      </c>
      <c r="C25" s="122">
        <v>0</v>
      </c>
      <c r="D25" s="1330"/>
      <c r="E25" s="135">
        <v>0</v>
      </c>
      <c r="F25" s="1329"/>
      <c r="G25" s="1975">
        <f t="shared" si="1"/>
        <v>11</v>
      </c>
      <c r="H25" s="520"/>
      <c r="I25" s="1967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12</v>
      </c>
      <c r="B26" s="1251" t="s">
        <v>382</v>
      </c>
      <c r="C26" s="122">
        <v>0</v>
      </c>
      <c r="D26" s="1330"/>
      <c r="E26" s="135">
        <v>0</v>
      </c>
      <c r="F26" s="1329"/>
      <c r="G26" s="1975">
        <f t="shared" si="1"/>
        <v>12</v>
      </c>
      <c r="H26" s="520"/>
      <c r="I26" s="1967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13</v>
      </c>
      <c r="B27" s="1234" t="str">
        <f>'AD-1'!B26</f>
        <v>Dec-19</v>
      </c>
      <c r="C27" s="1252">
        <v>0</v>
      </c>
      <c r="D27" s="1260" t="s">
        <v>370</v>
      </c>
      <c r="E27" s="1252">
        <v>0</v>
      </c>
      <c r="F27" s="1331" t="s">
        <v>370</v>
      </c>
      <c r="G27" s="1975">
        <f t="shared" si="1"/>
        <v>13</v>
      </c>
      <c r="H27" s="520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14</v>
      </c>
      <c r="B28" s="1236"/>
      <c r="C28" s="1816"/>
      <c r="D28" s="1262"/>
      <c r="E28" s="125"/>
      <c r="F28" s="1916"/>
      <c r="G28" s="1975">
        <f t="shared" si="1"/>
        <v>14</v>
      </c>
      <c r="H28" s="520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15</v>
      </c>
      <c r="B29" s="1236" t="s">
        <v>385</v>
      </c>
      <c r="C29" s="124">
        <f>SUM(C15:C27)</f>
        <v>0</v>
      </c>
      <c r="D29" s="1256" t="s">
        <v>386</v>
      </c>
      <c r="E29" s="124">
        <f>SUM(E15:E27)</f>
        <v>0</v>
      </c>
      <c r="F29" s="1263" t="s">
        <v>386</v>
      </c>
      <c r="G29" s="1975">
        <f t="shared" si="1"/>
        <v>15</v>
      </c>
      <c r="H29" s="520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16</v>
      </c>
      <c r="B30" s="1239"/>
      <c r="C30" s="1255"/>
      <c r="D30" s="1264"/>
      <c r="E30" s="1255"/>
      <c r="F30" s="1332"/>
      <c r="G30" s="1975">
        <f t="shared" si="1"/>
        <v>16</v>
      </c>
      <c r="H30" s="520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17</v>
      </c>
      <c r="B31" s="1236"/>
      <c r="C31" s="125"/>
      <c r="D31" s="1266"/>
      <c r="E31" s="125"/>
      <c r="F31" s="1333"/>
      <c r="G31" s="1975">
        <f t="shared" si="1"/>
        <v>17</v>
      </c>
      <c r="H31" s="520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18</v>
      </c>
      <c r="B32" s="1236" t="s">
        <v>387</v>
      </c>
      <c r="C32" s="126">
        <f>C29/13</f>
        <v>0</v>
      </c>
      <c r="D32" s="1256" t="s">
        <v>388</v>
      </c>
      <c r="E32" s="126">
        <f>E29/13</f>
        <v>0</v>
      </c>
      <c r="F32" s="1263" t="s">
        <v>388</v>
      </c>
      <c r="G32" s="1975">
        <f t="shared" si="1"/>
        <v>18</v>
      </c>
      <c r="H32" s="520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8" ht="15.4">
      <c r="A33" s="1975">
        <f t="shared" si="0"/>
        <v>19</v>
      </c>
      <c r="B33" s="1239"/>
      <c r="C33" s="1255"/>
      <c r="D33" s="1334"/>
      <c r="E33" s="1255"/>
      <c r="F33" s="1332"/>
      <c r="G33" s="1975">
        <f t="shared" si="1"/>
        <v>19</v>
      </c>
      <c r="H33" s="520"/>
    </row>
    <row r="34" spans="1:8" ht="15.4">
      <c r="A34" s="1970"/>
      <c r="B34" s="1973"/>
      <c r="C34" s="521"/>
      <c r="D34" s="521"/>
      <c r="E34" s="521"/>
      <c r="F34" s="522"/>
      <c r="G34" s="989"/>
      <c r="H34" s="520"/>
    </row>
    <row r="35" spans="1:8" ht="15.4">
      <c r="A35" s="1970"/>
      <c r="B35" s="532"/>
      <c r="C35" s="522"/>
      <c r="D35" s="522"/>
      <c r="E35" s="522"/>
      <c r="F35" s="522"/>
      <c r="G35" s="987"/>
      <c r="H35" s="520"/>
    </row>
    <row r="36" spans="1:8" ht="15.4">
      <c r="A36" s="1970"/>
      <c r="B36" s="1973"/>
      <c r="C36" s="522"/>
      <c r="D36" s="522"/>
      <c r="E36" s="522"/>
      <c r="F36" s="522"/>
      <c r="G36" s="987"/>
      <c r="H36" s="520"/>
    </row>
    <row r="37" spans="1:8" ht="15.4">
      <c r="A37" s="1970"/>
      <c r="B37" s="1973"/>
      <c r="C37" s="522"/>
      <c r="D37" s="522"/>
      <c r="E37" s="522"/>
      <c r="F37" s="522"/>
      <c r="G37" s="987"/>
      <c r="H37" s="520"/>
    </row>
    <row r="38" spans="1:8" ht="15.4">
      <c r="A38" s="1970"/>
      <c r="B38" s="1973"/>
      <c r="C38" s="522"/>
      <c r="D38" s="522"/>
      <c r="E38" s="522"/>
      <c r="F38" s="522"/>
      <c r="G38" s="987"/>
      <c r="H38" s="520"/>
    </row>
    <row r="39" spans="1:8">
      <c r="A39" s="1970"/>
      <c r="B39" s="1967"/>
      <c r="C39" s="523"/>
      <c r="D39" s="523"/>
      <c r="E39" s="520"/>
      <c r="F39" s="520"/>
      <c r="G39" s="987"/>
      <c r="H39" s="520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2:L41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69" customWidth="1"/>
    <col min="4" max="4" width="62.53125" style="69" customWidth="1"/>
    <col min="5" max="5" width="5.19921875" style="982" customWidth="1"/>
    <col min="6" max="6" width="11" style="69" customWidth="1"/>
    <col min="7" max="7" width="7.19921875" style="69" customWidth="1"/>
    <col min="8" max="8" width="9.19921875" style="69" customWidth="1"/>
    <col min="9" max="9" width="14" style="69" customWidth="1"/>
    <col min="10" max="10" width="13.46484375" style="69" customWidth="1"/>
    <col min="11" max="16384" width="9.19921875" style="69"/>
  </cols>
  <sheetData>
    <row r="2" spans="1:6">
      <c r="A2" s="1970"/>
      <c r="B2" s="2073" t="s">
        <v>0</v>
      </c>
      <c r="C2" s="2073"/>
      <c r="D2" s="2073"/>
      <c r="E2" s="1970"/>
      <c r="F2" s="1967"/>
    </row>
    <row r="3" spans="1:6">
      <c r="A3" s="1970"/>
      <c r="B3" s="2073" t="s">
        <v>360</v>
      </c>
      <c r="C3" s="2073"/>
      <c r="D3" s="2073"/>
      <c r="E3" s="1970"/>
      <c r="F3" s="1967"/>
    </row>
    <row r="4" spans="1:6">
      <c r="A4" s="1970"/>
      <c r="B4" s="2073" t="s">
        <v>361</v>
      </c>
      <c r="C4" s="2073"/>
      <c r="D4" s="2073"/>
      <c r="E4" s="1970"/>
      <c r="F4" s="1967"/>
    </row>
    <row r="5" spans="1:6">
      <c r="A5" s="1970"/>
      <c r="B5" s="2073" t="str">
        <f>'AD-1'!B5:F5</f>
        <v>BASE PERIOD / TRUE UP PERIOD - 12/31/2019 PER BOOK</v>
      </c>
      <c r="C5" s="2073"/>
      <c r="D5" s="2073"/>
      <c r="E5" s="1970"/>
      <c r="F5" s="1967"/>
    </row>
    <row r="6" spans="1:6">
      <c r="A6" s="1970"/>
      <c r="B6" s="2077" t="s">
        <v>5</v>
      </c>
      <c r="C6" s="2077"/>
      <c r="D6" s="2077"/>
      <c r="E6" s="1970"/>
      <c r="F6" s="1967"/>
    </row>
    <row r="7" spans="1:6">
      <c r="A7" s="1970"/>
      <c r="B7" s="504"/>
      <c r="C7" s="504"/>
      <c r="D7" s="504"/>
      <c r="E7" s="1970"/>
      <c r="F7" s="1967"/>
    </row>
    <row r="8" spans="1:6">
      <c r="A8" s="1970"/>
      <c r="B8" s="2073" t="s">
        <v>451</v>
      </c>
      <c r="C8" s="2073"/>
      <c r="D8" s="2073"/>
      <c r="E8" s="1970"/>
      <c r="F8" s="1967"/>
    </row>
    <row r="10" spans="1:6" ht="15.4">
      <c r="A10" s="1970"/>
      <c r="B10" s="1819"/>
      <c r="C10" s="1923" t="s">
        <v>452</v>
      </c>
      <c r="D10" s="1820"/>
      <c r="E10" s="1975"/>
      <c r="F10" s="1967"/>
    </row>
    <row r="11" spans="1:6" ht="15.4">
      <c r="A11" s="1975" t="s">
        <v>6</v>
      </c>
      <c r="B11" s="537"/>
      <c r="C11" s="1228" t="s">
        <v>453</v>
      </c>
      <c r="D11" s="541"/>
      <c r="E11" s="1975" t="s">
        <v>6</v>
      </c>
      <c r="F11" s="1967"/>
    </row>
    <row r="12" spans="1:6" ht="15.4">
      <c r="A12" s="1975" t="s">
        <v>7</v>
      </c>
      <c r="B12" s="1324" t="s">
        <v>366</v>
      </c>
      <c r="C12" s="1229" t="s">
        <v>454</v>
      </c>
      <c r="D12" s="1232" t="s">
        <v>9</v>
      </c>
      <c r="E12" s="1975" t="s">
        <v>7</v>
      </c>
      <c r="F12" s="1967"/>
    </row>
    <row r="13" spans="1:6" ht="15.4">
      <c r="A13" s="234"/>
      <c r="B13" s="542"/>
      <c r="C13" s="1335"/>
      <c r="D13" s="543"/>
      <c r="E13" s="234"/>
      <c r="F13" s="1967"/>
    </row>
    <row r="14" spans="1:6" ht="15.4">
      <c r="A14" s="1975">
        <v>1</v>
      </c>
      <c r="B14" s="1233" t="str">
        <f>'AD-1'!B14</f>
        <v>Dec-18</v>
      </c>
      <c r="C14" s="1336">
        <v>180374.36829000001</v>
      </c>
      <c r="D14" s="544" t="s">
        <v>371</v>
      </c>
      <c r="E14" s="1975">
        <f>A14</f>
        <v>1</v>
      </c>
      <c r="F14" s="512"/>
    </row>
    <row r="15" spans="1:6" ht="15.4">
      <c r="A15" s="1975">
        <f t="shared" ref="A15:A20" si="0">A14+1</f>
        <v>2</v>
      </c>
      <c r="B15" s="1251"/>
      <c r="C15" s="1293"/>
      <c r="D15" s="546"/>
      <c r="E15" s="1975">
        <f t="shared" ref="E15:E20" si="1">E14+1</f>
        <v>2</v>
      </c>
      <c r="F15" s="1967"/>
    </row>
    <row r="16" spans="1:6" ht="15.4">
      <c r="A16" s="1975">
        <f t="shared" si="0"/>
        <v>3</v>
      </c>
      <c r="B16" s="1233" t="str">
        <f>'AD-1'!B26</f>
        <v>Dec-19</v>
      </c>
      <c r="C16" s="1316">
        <v>176890.08001999999</v>
      </c>
      <c r="D16" s="544" t="s">
        <v>384</v>
      </c>
      <c r="E16" s="1975">
        <f t="shared" si="1"/>
        <v>3</v>
      </c>
      <c r="F16" s="512"/>
    </row>
    <row r="17" spans="1:12" ht="15.4">
      <c r="A17" s="1975">
        <f t="shared" si="0"/>
        <v>4</v>
      </c>
      <c r="B17" s="547"/>
      <c r="C17" s="1337"/>
      <c r="D17" s="1338"/>
      <c r="E17" s="1975">
        <f t="shared" si="1"/>
        <v>4</v>
      </c>
      <c r="F17" s="1967"/>
      <c r="G17" s="1967"/>
      <c r="H17" s="1967"/>
      <c r="I17" s="1967"/>
      <c r="J17" s="1967"/>
      <c r="K17" s="1967"/>
      <c r="L17" s="1967"/>
    </row>
    <row r="18" spans="1:12" ht="15.4">
      <c r="A18" s="1975">
        <f t="shared" si="0"/>
        <v>5</v>
      </c>
      <c r="B18" s="1819"/>
      <c r="C18" s="1339"/>
      <c r="D18" s="548"/>
      <c r="E18" s="1975">
        <f t="shared" si="1"/>
        <v>5</v>
      </c>
      <c r="F18" s="1967"/>
      <c r="G18" s="1967"/>
      <c r="H18" s="1967"/>
      <c r="I18" s="1967"/>
      <c r="J18" s="1967"/>
      <c r="K18" s="1967"/>
      <c r="L18" s="1967"/>
    </row>
    <row r="19" spans="1:12" ht="15.4">
      <c r="A19" s="1975">
        <f t="shared" si="0"/>
        <v>6</v>
      </c>
      <c r="B19" s="547" t="s">
        <v>401</v>
      </c>
      <c r="C19" s="1340">
        <f>(C14+C16)/2</f>
        <v>178632.224155</v>
      </c>
      <c r="D19" s="979" t="s">
        <v>402</v>
      </c>
      <c r="E19" s="1975">
        <f t="shared" si="1"/>
        <v>6</v>
      </c>
      <c r="F19" s="1967"/>
      <c r="G19" s="1967"/>
      <c r="H19" s="1967"/>
      <c r="I19" s="1967"/>
      <c r="J19" s="1967"/>
      <c r="K19" s="1967"/>
      <c r="L19" s="1967"/>
    </row>
    <row r="20" spans="1:12" ht="15.4">
      <c r="A20" s="1975">
        <f t="shared" si="0"/>
        <v>7</v>
      </c>
      <c r="B20" s="1341"/>
      <c r="C20" s="1342"/>
      <c r="D20" s="1255"/>
      <c r="E20" s="1975">
        <f t="shared" si="1"/>
        <v>7</v>
      </c>
      <c r="F20" s="1967"/>
      <c r="G20" s="1967"/>
      <c r="H20" s="1967"/>
      <c r="I20" s="1967"/>
      <c r="J20" s="1967"/>
      <c r="K20" s="1967"/>
      <c r="L20" s="1967"/>
    </row>
    <row r="21" spans="1:12" ht="15.4">
      <c r="A21" s="1975"/>
      <c r="B21" s="1973"/>
      <c r="C21" s="549"/>
      <c r="D21" s="1973"/>
      <c r="E21" s="1975"/>
      <c r="F21" s="1967"/>
      <c r="G21" s="1967"/>
      <c r="H21" s="1967"/>
      <c r="I21" s="1967"/>
      <c r="J21" s="1967"/>
      <c r="K21" s="1967"/>
      <c r="L21" s="1967"/>
    </row>
    <row r="22" spans="1:12" ht="15.4">
      <c r="A22" s="1970"/>
      <c r="B22" s="1973"/>
      <c r="C22" s="1973"/>
      <c r="D22" s="1973"/>
      <c r="E22" s="1975"/>
      <c r="F22" s="1967"/>
      <c r="G22" s="1967"/>
      <c r="H22" s="1967"/>
      <c r="I22" s="1967"/>
      <c r="J22" s="1967"/>
      <c r="K22" s="1967"/>
      <c r="L22" s="1967"/>
    </row>
    <row r="23" spans="1:12" ht="15.4">
      <c r="A23" s="1970"/>
      <c r="B23" s="1973"/>
      <c r="C23" s="1973"/>
      <c r="D23" s="1973"/>
      <c r="E23" s="1970"/>
      <c r="F23" s="1967"/>
      <c r="G23" s="1967"/>
      <c r="H23" s="1967"/>
      <c r="I23" s="1967"/>
      <c r="J23" s="1967"/>
      <c r="K23" s="1967"/>
      <c r="L23" s="70"/>
    </row>
    <row r="24" spans="1:12" ht="15.4">
      <c r="A24" s="1970"/>
      <c r="B24" s="1973"/>
      <c r="C24" s="1973"/>
      <c r="D24" s="1973"/>
      <c r="E24" s="1970"/>
      <c r="F24" s="1967"/>
      <c r="G24" s="1967"/>
      <c r="H24" s="1967"/>
      <c r="I24" s="1967"/>
      <c r="J24" s="1967"/>
      <c r="K24" s="1967"/>
      <c r="L24" s="1967"/>
    </row>
    <row r="25" spans="1:12" ht="15.4">
      <c r="A25" s="1970"/>
      <c r="B25" s="1973"/>
      <c r="C25" s="1973"/>
      <c r="D25" s="1973"/>
      <c r="E25" s="1970"/>
      <c r="F25" s="1967"/>
      <c r="G25" s="1967"/>
      <c r="H25" s="1967"/>
      <c r="I25" s="1967"/>
      <c r="J25" s="1967"/>
      <c r="K25" s="1967"/>
      <c r="L25" s="1967"/>
    </row>
    <row r="26" spans="1:12" ht="15.4">
      <c r="A26" s="1970"/>
      <c r="B26" s="1973"/>
      <c r="C26" s="1973"/>
      <c r="D26" s="1973"/>
      <c r="E26" s="1970"/>
      <c r="F26" s="1967"/>
      <c r="G26" s="1967"/>
      <c r="H26" s="1967"/>
      <c r="I26" s="1967"/>
      <c r="J26" s="1967"/>
      <c r="K26" s="1967"/>
      <c r="L26" s="1967"/>
    </row>
    <row r="27" spans="1:12" ht="15.4">
      <c r="A27" s="1970"/>
      <c r="B27" s="1973"/>
      <c r="C27" s="1973"/>
      <c r="D27" s="1973"/>
      <c r="E27" s="1970"/>
      <c r="F27" s="1967"/>
      <c r="G27" s="1967"/>
      <c r="H27" s="1967"/>
      <c r="I27" s="1967"/>
      <c r="J27" s="1967"/>
      <c r="K27" s="1967"/>
      <c r="L27" s="1967"/>
    </row>
    <row r="28" spans="1:12" ht="15.4">
      <c r="A28" s="1970"/>
      <c r="B28" s="1973"/>
      <c r="C28" s="1973"/>
      <c r="D28" s="1973"/>
      <c r="E28" s="1970"/>
      <c r="F28" s="1967"/>
      <c r="G28" s="1967"/>
      <c r="H28" s="1967"/>
      <c r="I28" s="1967"/>
      <c r="J28" s="1967"/>
      <c r="K28" s="1967"/>
      <c r="L28" s="1967"/>
    </row>
    <row r="29" spans="1:12" ht="15.4">
      <c r="A29" s="1970"/>
      <c r="B29" s="1973"/>
      <c r="C29" s="1973"/>
      <c r="D29" s="1973"/>
      <c r="E29" s="1970"/>
      <c r="F29" s="1967"/>
      <c r="G29" s="1967"/>
      <c r="H29" s="1967"/>
      <c r="I29" s="1967"/>
      <c r="J29" s="1967"/>
      <c r="K29" s="1967"/>
      <c r="L29" s="1967"/>
    </row>
    <row r="30" spans="1:12" ht="15.4">
      <c r="A30" s="1970"/>
      <c r="B30" s="1973"/>
      <c r="C30" s="1973"/>
      <c r="D30" s="1973"/>
      <c r="E30" s="1970"/>
      <c r="F30" s="1967"/>
      <c r="G30" s="1967"/>
      <c r="H30" s="1967"/>
      <c r="I30" s="1967"/>
      <c r="J30" s="1967"/>
      <c r="K30" s="1967"/>
      <c r="L30" s="1967"/>
    </row>
    <row r="31" spans="1:12" ht="15.4">
      <c r="A31" s="1970"/>
      <c r="B31" s="1973"/>
      <c r="C31" s="1973"/>
      <c r="D31" s="1973"/>
      <c r="E31" s="1970"/>
      <c r="F31" s="1967"/>
      <c r="G31" s="1967"/>
      <c r="H31" s="1967"/>
      <c r="I31" s="1967"/>
      <c r="J31" s="1967"/>
      <c r="K31" s="1967"/>
      <c r="L31" s="1967"/>
    </row>
    <row r="32" spans="1:12" ht="15.4">
      <c r="A32" s="1970"/>
      <c r="B32" s="1973"/>
      <c r="C32" s="1973"/>
      <c r="D32" s="1973"/>
      <c r="E32" s="1970"/>
      <c r="F32" s="1967"/>
      <c r="G32" s="1967"/>
      <c r="H32" s="1967"/>
      <c r="I32" s="1967"/>
      <c r="J32" s="1967"/>
      <c r="K32" s="1967"/>
      <c r="L32" s="1967"/>
    </row>
    <row r="33" spans="1:5" ht="15.4">
      <c r="A33" s="1970"/>
      <c r="B33" s="1973"/>
      <c r="C33" s="1973"/>
      <c r="D33" s="1973"/>
      <c r="E33" s="1970"/>
    </row>
    <row r="34" spans="1:5" ht="15.4">
      <c r="A34" s="1970"/>
      <c r="B34" s="1973"/>
      <c r="C34" s="1973"/>
      <c r="D34" s="1973"/>
      <c r="E34" s="1970"/>
    </row>
    <row r="35" spans="1:5" s="61" customFormat="1" ht="15.4">
      <c r="A35" s="1975"/>
      <c r="B35" s="1973"/>
      <c r="C35" s="1973"/>
      <c r="D35" s="1973"/>
      <c r="E35" s="1975"/>
    </row>
    <row r="36" spans="1:5" s="61" customFormat="1" ht="15.4">
      <c r="A36" s="1975"/>
      <c r="B36" s="1973"/>
      <c r="C36" s="1973"/>
      <c r="D36" s="1973"/>
      <c r="E36" s="1975"/>
    </row>
    <row r="37" spans="1:5" s="61" customFormat="1" ht="15.4">
      <c r="A37" s="1975"/>
      <c r="B37" s="1973"/>
      <c r="C37" s="1973"/>
      <c r="D37" s="1973"/>
      <c r="E37" s="1975"/>
    </row>
    <row r="38" spans="1:5" s="61" customFormat="1" ht="15.4">
      <c r="A38" s="1975"/>
      <c r="B38" s="1973"/>
      <c r="C38" s="1973"/>
      <c r="D38" s="1973"/>
      <c r="E38" s="1975"/>
    </row>
    <row r="39" spans="1:5" s="61" customFormat="1" ht="15.4">
      <c r="A39" s="1975"/>
      <c r="B39" s="1973"/>
      <c r="C39" s="1973"/>
      <c r="D39" s="1973"/>
      <c r="E39" s="1975"/>
    </row>
    <row r="40" spans="1:5" s="61" customFormat="1" ht="15.4">
      <c r="A40" s="1975"/>
      <c r="B40" s="1973"/>
      <c r="C40" s="1973"/>
      <c r="D40" s="1973"/>
      <c r="E40" s="1975"/>
    </row>
    <row r="41" spans="1:5" s="61" customFormat="1" ht="15.4">
      <c r="A41" s="1975"/>
      <c r="B41" s="1973"/>
      <c r="C41" s="1973"/>
      <c r="D41" s="1973"/>
      <c r="E41" s="197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2:L41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69" customWidth="1"/>
    <col min="4" max="4" width="62.53125" style="69" customWidth="1"/>
    <col min="5" max="5" width="5.19921875" style="982" customWidth="1"/>
    <col min="6" max="6" width="25.19921875" style="69" customWidth="1"/>
    <col min="7" max="7" width="7.19921875" style="69" customWidth="1"/>
    <col min="8" max="8" width="17.46484375" style="69" customWidth="1"/>
    <col min="9" max="9" width="14" style="69" customWidth="1"/>
    <col min="10" max="10" width="13.46484375" style="69" customWidth="1"/>
    <col min="11" max="16384" width="9.19921875" style="69"/>
  </cols>
  <sheetData>
    <row r="2" spans="1:6">
      <c r="A2" s="1970"/>
      <c r="B2" s="2073" t="s">
        <v>0</v>
      </c>
      <c r="C2" s="2073"/>
      <c r="D2" s="2073"/>
      <c r="E2" s="1970"/>
      <c r="F2" s="1967"/>
    </row>
    <row r="3" spans="1:6">
      <c r="A3" s="1970"/>
      <c r="B3" s="2073" t="s">
        <v>360</v>
      </c>
      <c r="C3" s="2073"/>
      <c r="D3" s="2073"/>
      <c r="E3" s="1970"/>
      <c r="F3" s="1967"/>
    </row>
    <row r="4" spans="1:6">
      <c r="A4" s="1970"/>
      <c r="B4" s="2073" t="s">
        <v>361</v>
      </c>
      <c r="C4" s="2073"/>
      <c r="D4" s="2073"/>
      <c r="E4" s="1970"/>
      <c r="F4" s="1967"/>
    </row>
    <row r="5" spans="1:6">
      <c r="A5" s="1970"/>
      <c r="B5" s="2073" t="str">
        <f>'AD-1'!B5:F5</f>
        <v>BASE PERIOD / TRUE UP PERIOD - 12/31/2019 PER BOOK</v>
      </c>
      <c r="C5" s="2073"/>
      <c r="D5" s="2073"/>
      <c r="E5" s="1970"/>
      <c r="F5" s="1967"/>
    </row>
    <row r="6" spans="1:6">
      <c r="A6" s="1970"/>
      <c r="B6" s="2077" t="s">
        <v>5</v>
      </c>
      <c r="C6" s="2077"/>
      <c r="D6" s="2077"/>
      <c r="E6" s="1970"/>
      <c r="F6" s="1967"/>
    </row>
    <row r="7" spans="1:6">
      <c r="A7" s="1970"/>
      <c r="B7" s="504"/>
      <c r="C7" s="504"/>
      <c r="D7" s="504"/>
      <c r="E7" s="1970"/>
      <c r="F7" s="1967"/>
    </row>
    <row r="8" spans="1:6" ht="15.4">
      <c r="A8" s="1970"/>
      <c r="B8" s="2073" t="s">
        <v>455</v>
      </c>
      <c r="C8" s="2073"/>
      <c r="D8" s="2073"/>
      <c r="E8" s="1975"/>
      <c r="F8" s="1967"/>
    </row>
    <row r="9" spans="1:6" ht="15.4">
      <c r="A9" s="1975"/>
      <c r="B9" s="1967"/>
      <c r="C9" s="1967"/>
      <c r="D9" s="1967"/>
      <c r="E9" s="1975"/>
      <c r="F9" s="1967"/>
    </row>
    <row r="10" spans="1:6" ht="15.4">
      <c r="A10" s="1975"/>
      <c r="B10" s="1819"/>
      <c r="C10" s="1923" t="s">
        <v>452</v>
      </c>
      <c r="D10" s="1924"/>
      <c r="E10" s="1975"/>
      <c r="F10" s="1967"/>
    </row>
    <row r="11" spans="1:6" ht="15.4">
      <c r="A11" s="1975" t="s">
        <v>6</v>
      </c>
      <c r="B11" s="537"/>
      <c r="C11" s="1228" t="s">
        <v>456</v>
      </c>
      <c r="D11" s="1297"/>
      <c r="E11" s="1975" t="s">
        <v>6</v>
      </c>
      <c r="F11" s="1967"/>
    </row>
    <row r="12" spans="1:6" ht="15.4">
      <c r="A12" s="1975" t="s">
        <v>7</v>
      </c>
      <c r="B12" s="1324" t="s">
        <v>366</v>
      </c>
      <c r="C12" s="1229" t="s">
        <v>454</v>
      </c>
      <c r="D12" s="1229" t="s">
        <v>9</v>
      </c>
      <c r="E12" s="1975" t="s">
        <v>7</v>
      </c>
      <c r="F12" s="1967"/>
    </row>
    <row r="13" spans="1:6" ht="15.4">
      <c r="A13" s="234"/>
      <c r="B13" s="542"/>
      <c r="C13" s="1335"/>
      <c r="D13" s="1343"/>
      <c r="E13" s="234"/>
      <c r="F13" s="1967"/>
    </row>
    <row r="14" spans="1:6" ht="15.4">
      <c r="A14" s="1975">
        <v>1</v>
      </c>
      <c r="B14" s="1233" t="str">
        <f>'AD-1'!B14</f>
        <v>Dec-18</v>
      </c>
      <c r="C14" s="1336">
        <v>429248.65587999998</v>
      </c>
      <c r="D14" s="1277" t="s">
        <v>371</v>
      </c>
      <c r="E14" s="1975">
        <f>A14</f>
        <v>1</v>
      </c>
      <c r="F14" s="512"/>
    </row>
    <row r="15" spans="1:6" ht="15.4">
      <c r="A15" s="1975">
        <f t="shared" ref="A15:A20" si="0">A14+1</f>
        <v>2</v>
      </c>
      <c r="B15" s="1251"/>
      <c r="C15" s="1293"/>
      <c r="D15" s="1293"/>
      <c r="E15" s="1975">
        <f t="shared" ref="E15:E20" si="1">E14+1</f>
        <v>2</v>
      </c>
      <c r="F15" s="1967"/>
    </row>
    <row r="16" spans="1:6" ht="15.4">
      <c r="A16" s="1975">
        <f t="shared" si="0"/>
        <v>3</v>
      </c>
      <c r="B16" s="1233" t="str">
        <f>'AD-1'!B26</f>
        <v>Dec-19</v>
      </c>
      <c r="C16" s="1316">
        <v>495491.8627</v>
      </c>
      <c r="D16" s="1277" t="s">
        <v>384</v>
      </c>
      <c r="E16" s="1975">
        <f t="shared" si="1"/>
        <v>3</v>
      </c>
      <c r="F16" s="512"/>
    </row>
    <row r="17" spans="1:12" ht="15.4">
      <c r="A17" s="1975">
        <f t="shared" si="0"/>
        <v>4</v>
      </c>
      <c r="B17" s="547"/>
      <c r="C17" s="1337"/>
      <c r="D17" s="1337"/>
      <c r="E17" s="1975">
        <f t="shared" si="1"/>
        <v>4</v>
      </c>
      <c r="F17" s="1967"/>
      <c r="G17" s="1967"/>
      <c r="H17" s="1967"/>
      <c r="I17" s="1967"/>
      <c r="J17" s="1967"/>
      <c r="K17" s="1967"/>
      <c r="L17" s="1967"/>
    </row>
    <row r="18" spans="1:12" ht="15.4">
      <c r="A18" s="1975">
        <f t="shared" si="0"/>
        <v>5</v>
      </c>
      <c r="B18" s="1819"/>
      <c r="C18" s="1339"/>
      <c r="D18" s="1344"/>
      <c r="E18" s="1975">
        <f t="shared" si="1"/>
        <v>5</v>
      </c>
      <c r="F18" s="1967"/>
      <c r="G18" s="1967"/>
      <c r="H18" s="1967"/>
      <c r="I18" s="1967"/>
      <c r="J18" s="1967"/>
      <c r="K18" s="1967"/>
      <c r="L18" s="1967"/>
    </row>
    <row r="19" spans="1:12" ht="15.4">
      <c r="A19" s="1975">
        <f t="shared" si="0"/>
        <v>6</v>
      </c>
      <c r="B19" s="547" t="s">
        <v>401</v>
      </c>
      <c r="C19" s="1345">
        <f>(C14+C16)/2</f>
        <v>462370.25928999996</v>
      </c>
      <c r="D19" s="1282" t="s">
        <v>402</v>
      </c>
      <c r="E19" s="1975">
        <f t="shared" si="1"/>
        <v>6</v>
      </c>
      <c r="F19" s="1967"/>
      <c r="G19" s="1967"/>
      <c r="H19" s="1967"/>
      <c r="I19" s="1967"/>
      <c r="J19" s="1967"/>
      <c r="K19" s="1967"/>
      <c r="L19" s="1967"/>
    </row>
    <row r="20" spans="1:12" ht="15.4">
      <c r="A20" s="1975">
        <f t="shared" si="0"/>
        <v>7</v>
      </c>
      <c r="B20" s="1341"/>
      <c r="C20" s="1346"/>
      <c r="D20" s="1268"/>
      <c r="E20" s="1975">
        <f t="shared" si="1"/>
        <v>7</v>
      </c>
      <c r="F20" s="1967"/>
      <c r="G20" s="1967"/>
      <c r="H20" s="1967"/>
      <c r="I20" s="1967"/>
      <c r="J20" s="1967"/>
      <c r="K20" s="1967"/>
      <c r="L20" s="1967"/>
    </row>
    <row r="21" spans="1:12" ht="15.4">
      <c r="A21" s="1975"/>
      <c r="B21" s="1973"/>
      <c r="C21" s="549"/>
      <c r="D21" s="1973"/>
      <c r="E21" s="1975"/>
      <c r="F21" s="1967"/>
      <c r="G21" s="1967"/>
      <c r="H21" s="1967"/>
      <c r="I21" s="1967"/>
      <c r="J21" s="1967"/>
      <c r="K21" s="1967"/>
      <c r="L21" s="1967"/>
    </row>
    <row r="22" spans="1:12" ht="15.4">
      <c r="A22" s="1970"/>
      <c r="B22" s="1973"/>
      <c r="C22" s="1973"/>
      <c r="D22" s="1973"/>
      <c r="E22" s="1970"/>
      <c r="F22" s="1967"/>
      <c r="G22" s="1967"/>
      <c r="H22" s="1967"/>
      <c r="I22" s="1967"/>
      <c r="J22" s="1967"/>
      <c r="K22" s="1967"/>
      <c r="L22" s="1967"/>
    </row>
    <row r="23" spans="1:12" ht="15.4">
      <c r="A23" s="1970"/>
      <c r="B23" s="1973"/>
      <c r="C23" s="1973"/>
      <c r="D23" s="1973"/>
      <c r="E23" s="1970"/>
      <c r="F23" s="1967"/>
      <c r="G23" s="1967"/>
      <c r="H23" s="1967"/>
      <c r="I23" s="1967"/>
      <c r="J23" s="1967"/>
      <c r="K23" s="1967"/>
      <c r="L23" s="70"/>
    </row>
    <row r="24" spans="1:12" ht="15.4">
      <c r="A24" s="1970"/>
      <c r="B24" s="1973"/>
      <c r="C24" s="1973"/>
      <c r="D24" s="1973"/>
      <c r="E24" s="1970"/>
      <c r="F24" s="1967"/>
      <c r="G24" s="1967"/>
      <c r="H24" s="1967"/>
      <c r="I24" s="1967"/>
      <c r="J24" s="1967"/>
      <c r="K24" s="1967"/>
      <c r="L24" s="1967"/>
    </row>
    <row r="25" spans="1:12" ht="15.4">
      <c r="A25" s="1970"/>
      <c r="B25" s="1973"/>
      <c r="C25" s="1973"/>
      <c r="D25" s="1973"/>
      <c r="E25" s="1970"/>
      <c r="F25" s="1967"/>
      <c r="G25" s="1967"/>
      <c r="H25" s="1967"/>
      <c r="I25" s="1967"/>
      <c r="J25" s="1967"/>
      <c r="K25" s="1967"/>
      <c r="L25" s="1967"/>
    </row>
    <row r="26" spans="1:12" ht="15.4">
      <c r="A26" s="1970"/>
      <c r="B26" s="1973"/>
      <c r="C26" s="1973"/>
      <c r="D26" s="1973"/>
      <c r="E26" s="1970"/>
      <c r="F26" s="1967"/>
      <c r="G26" s="1967"/>
      <c r="H26" s="1967"/>
      <c r="I26" s="1967"/>
      <c r="J26" s="1967"/>
      <c r="K26" s="1967"/>
      <c r="L26" s="1967"/>
    </row>
    <row r="27" spans="1:12" ht="15.4">
      <c r="A27" s="1970"/>
      <c r="B27" s="1973"/>
      <c r="C27" s="1967"/>
      <c r="D27" s="1973"/>
      <c r="E27" s="1970"/>
      <c r="F27" s="1967"/>
      <c r="G27" s="1967"/>
      <c r="H27" s="1967"/>
      <c r="I27" s="1967"/>
      <c r="J27" s="1967"/>
      <c r="K27" s="1967"/>
      <c r="L27" s="1967"/>
    </row>
    <row r="28" spans="1:12" ht="15.4">
      <c r="A28" s="1970"/>
      <c r="B28" s="1973"/>
      <c r="C28" s="1973"/>
      <c r="D28" s="1973"/>
      <c r="E28" s="1970"/>
      <c r="F28" s="1967"/>
      <c r="G28" s="1967"/>
      <c r="H28" s="1967"/>
      <c r="I28" s="1967"/>
      <c r="J28" s="1967"/>
      <c r="K28" s="1967"/>
      <c r="L28" s="1967"/>
    </row>
    <row r="29" spans="1:12" ht="15.4">
      <c r="A29" s="1970"/>
      <c r="B29" s="1973"/>
      <c r="C29" s="1973"/>
      <c r="D29" s="1973"/>
      <c r="E29" s="1970"/>
      <c r="F29" s="1967"/>
      <c r="G29" s="1967"/>
      <c r="H29" s="1967"/>
      <c r="I29" s="1967"/>
      <c r="J29" s="1967"/>
      <c r="K29" s="1967"/>
      <c r="L29" s="1967"/>
    </row>
    <row r="30" spans="1:12" ht="15.4">
      <c r="A30" s="1970"/>
      <c r="B30" s="1973"/>
      <c r="C30" s="1973"/>
      <c r="D30" s="1973"/>
      <c r="E30" s="1970"/>
      <c r="F30" s="1967"/>
      <c r="G30" s="1967"/>
      <c r="H30" s="1967"/>
      <c r="I30" s="1967"/>
      <c r="J30" s="1967"/>
      <c r="K30" s="1967"/>
      <c r="L30" s="1967"/>
    </row>
    <row r="31" spans="1:12" ht="15.4">
      <c r="A31" s="1970"/>
      <c r="B31" s="1973"/>
      <c r="C31" s="1973"/>
      <c r="D31" s="1973"/>
      <c r="E31" s="1970"/>
      <c r="F31" s="1967"/>
      <c r="G31" s="1967"/>
      <c r="H31" s="1967"/>
      <c r="I31" s="1967"/>
      <c r="J31" s="1967"/>
      <c r="K31" s="1967"/>
      <c r="L31" s="1967"/>
    </row>
    <row r="32" spans="1:12" ht="15.4">
      <c r="A32" s="1970"/>
      <c r="B32" s="1973"/>
      <c r="C32" s="1973"/>
      <c r="D32" s="1973"/>
      <c r="E32" s="1970"/>
      <c r="F32" s="1967"/>
      <c r="G32" s="1967"/>
      <c r="H32" s="1967"/>
      <c r="I32" s="1967"/>
      <c r="J32" s="1967"/>
      <c r="K32" s="1967"/>
      <c r="L32" s="1967"/>
    </row>
    <row r="33" spans="1:5" ht="15.4">
      <c r="A33" s="1970"/>
      <c r="B33" s="1973"/>
      <c r="C33" s="1973"/>
      <c r="D33" s="1973"/>
      <c r="E33" s="1970"/>
    </row>
    <row r="34" spans="1:5" ht="15.4">
      <c r="A34" s="1970"/>
      <c r="B34" s="1973"/>
      <c r="C34" s="1973"/>
      <c r="D34" s="1973"/>
      <c r="E34" s="1970"/>
    </row>
    <row r="35" spans="1:5" s="61" customFormat="1" ht="15.4">
      <c r="A35" s="1975"/>
      <c r="B35" s="1973"/>
      <c r="C35" s="1973"/>
      <c r="D35" s="1973"/>
      <c r="E35" s="1975"/>
    </row>
    <row r="36" spans="1:5" s="61" customFormat="1" ht="15.4">
      <c r="A36" s="1975"/>
      <c r="B36" s="1973"/>
      <c r="C36" s="1973"/>
      <c r="D36" s="1973"/>
      <c r="E36" s="1975"/>
    </row>
    <row r="37" spans="1:5" s="61" customFormat="1" ht="15.4">
      <c r="A37" s="1975"/>
      <c r="B37" s="1973"/>
      <c r="C37" s="1973"/>
      <c r="D37" s="1973"/>
      <c r="E37" s="1975"/>
    </row>
    <row r="38" spans="1:5" s="61" customFormat="1" ht="15.4">
      <c r="A38" s="1975"/>
      <c r="B38" s="1973"/>
      <c r="C38" s="1973"/>
      <c r="D38" s="1973"/>
      <c r="E38" s="1975"/>
    </row>
    <row r="39" spans="1:5" s="61" customFormat="1" ht="15.4">
      <c r="A39" s="1975"/>
      <c r="B39" s="1973"/>
      <c r="C39" s="1973"/>
      <c r="D39" s="1973"/>
      <c r="E39" s="1975"/>
    </row>
    <row r="40" spans="1:5" s="61" customFormat="1" ht="15.4">
      <c r="A40" s="1975"/>
      <c r="B40" s="1973"/>
      <c r="C40" s="1973"/>
      <c r="D40" s="1973"/>
      <c r="E40" s="1975"/>
    </row>
    <row r="41" spans="1:5" s="61" customFormat="1" ht="15.4">
      <c r="A41" s="1975"/>
      <c r="B41" s="1973"/>
      <c r="C41" s="1973"/>
      <c r="D41" s="1973"/>
      <c r="E41" s="197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2:F26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8.53125" style="69" customWidth="1"/>
    <col min="3" max="3" width="41.19921875" style="69" customWidth="1"/>
    <col min="4" max="4" width="18.53125" style="69" customWidth="1"/>
    <col min="5" max="5" width="62.53125" style="69" customWidth="1"/>
    <col min="6" max="6" width="5.19921875" style="982" customWidth="1"/>
    <col min="7" max="7" width="24" style="69" customWidth="1"/>
    <col min="8" max="8" width="11" style="69" customWidth="1"/>
    <col min="9" max="9" width="7.19921875" style="69" customWidth="1"/>
    <col min="10" max="10" width="9.19921875" style="69" customWidth="1"/>
    <col min="11" max="11" width="14" style="69" customWidth="1"/>
    <col min="12" max="12" width="13.46484375" style="69" customWidth="1"/>
    <col min="13" max="16384" width="9.19921875" style="69"/>
  </cols>
  <sheetData>
    <row r="2" spans="1:6">
      <c r="A2" s="1970"/>
      <c r="B2" s="2073" t="s">
        <v>0</v>
      </c>
      <c r="C2" s="2073"/>
      <c r="D2" s="2073"/>
      <c r="E2" s="2073"/>
      <c r="F2" s="1970"/>
    </row>
    <row r="3" spans="1:6">
      <c r="A3" s="1970"/>
      <c r="B3" s="2073" t="s">
        <v>360</v>
      </c>
      <c r="C3" s="2073"/>
      <c r="D3" s="2073"/>
      <c r="E3" s="2073"/>
      <c r="F3" s="1970"/>
    </row>
    <row r="4" spans="1:6">
      <c r="A4" s="1970"/>
      <c r="B4" s="2073" t="s">
        <v>361</v>
      </c>
      <c r="C4" s="2073"/>
      <c r="D4" s="2073"/>
      <c r="E4" s="2073"/>
      <c r="F4" s="1970"/>
    </row>
    <row r="5" spans="1:6">
      <c r="A5" s="1970"/>
      <c r="B5" s="2073" t="str">
        <f>'AD-1'!B5:F5</f>
        <v>BASE PERIOD / TRUE UP PERIOD - 12/31/2019 PER BOOK</v>
      </c>
      <c r="C5" s="2073"/>
      <c r="D5" s="2073"/>
      <c r="E5" s="2073"/>
      <c r="F5" s="1970"/>
    </row>
    <row r="6" spans="1:6">
      <c r="A6" s="1970"/>
      <c r="B6" s="2077" t="s">
        <v>5</v>
      </c>
      <c r="C6" s="2077"/>
      <c r="D6" s="2077"/>
      <c r="E6" s="2077"/>
      <c r="F6" s="1970"/>
    </row>
    <row r="7" spans="1:6">
      <c r="A7" s="1970"/>
      <c r="B7" s="504"/>
      <c r="C7" s="504"/>
      <c r="D7" s="504"/>
      <c r="E7" s="504"/>
      <c r="F7" s="1970"/>
    </row>
    <row r="8" spans="1:6" ht="15.4">
      <c r="A8" s="1970"/>
      <c r="B8" s="2073" t="s">
        <v>457</v>
      </c>
      <c r="C8" s="2073"/>
      <c r="D8" s="2073"/>
      <c r="E8" s="2073"/>
      <c r="F8" s="1975"/>
    </row>
    <row r="9" spans="1:6" ht="15.4">
      <c r="A9" s="1975"/>
      <c r="B9" s="1967"/>
      <c r="C9" s="1967"/>
      <c r="D9" s="1967"/>
      <c r="E9" s="1967"/>
      <c r="F9" s="1975"/>
    </row>
    <row r="10" spans="1:6" ht="15.4">
      <c r="A10" s="1975" t="s">
        <v>6</v>
      </c>
      <c r="B10" s="1821"/>
      <c r="C10" s="1821"/>
      <c r="D10" s="1822"/>
      <c r="E10" s="1925"/>
      <c r="F10" s="1975" t="s">
        <v>6</v>
      </c>
    </row>
    <row r="11" spans="1:6" ht="15.4">
      <c r="A11" s="1975" t="s">
        <v>7</v>
      </c>
      <c r="B11" s="1347" t="s">
        <v>366</v>
      </c>
      <c r="C11" s="1347" t="s">
        <v>421</v>
      </c>
      <c r="D11" s="1347" t="s">
        <v>8</v>
      </c>
      <c r="E11" s="1348" t="s">
        <v>9</v>
      </c>
      <c r="F11" s="1975" t="s">
        <v>7</v>
      </c>
    </row>
    <row r="12" spans="1:6" ht="15.4">
      <c r="A12" s="234"/>
      <c r="B12" s="550"/>
      <c r="C12" s="550"/>
      <c r="D12" s="1283"/>
      <c r="E12" s="1926"/>
      <c r="F12" s="234"/>
    </row>
    <row r="13" spans="1:6" ht="15.4">
      <c r="A13" s="1975">
        <v>1</v>
      </c>
      <c r="B13" s="1095" t="str">
        <f>'AD-1'!B14</f>
        <v>Dec-18</v>
      </c>
      <c r="C13" s="551" t="s">
        <v>458</v>
      </c>
      <c r="D13" s="1349">
        <v>1387973.0282300001</v>
      </c>
      <c r="E13" s="1350" t="s">
        <v>459</v>
      </c>
      <c r="F13" s="1975">
        <f>A13</f>
        <v>1</v>
      </c>
    </row>
    <row r="14" spans="1:6" ht="15.4">
      <c r="A14" s="1975">
        <f>A13+1</f>
        <v>2</v>
      </c>
      <c r="B14" s="551"/>
      <c r="C14" s="551" t="s">
        <v>460</v>
      </c>
      <c r="D14" s="1354">
        <v>0.73509999999999998</v>
      </c>
      <c r="E14" s="1351" t="s">
        <v>461</v>
      </c>
      <c r="F14" s="1975">
        <f>F13+1</f>
        <v>2</v>
      </c>
    </row>
    <row r="15" spans="1:6" ht="15.4">
      <c r="A15" s="1975">
        <f t="shared" ref="A15:A22" si="0">A14+1</f>
        <v>3</v>
      </c>
      <c r="B15" s="551"/>
      <c r="C15" s="551" t="s">
        <v>462</v>
      </c>
      <c r="D15" s="1352">
        <f>D13*D14</f>
        <v>1020298.973051873</v>
      </c>
      <c r="E15" s="1277" t="s">
        <v>463</v>
      </c>
      <c r="F15" s="1975">
        <f t="shared" ref="F15:F23" si="1">F14+1</f>
        <v>3</v>
      </c>
    </row>
    <row r="16" spans="1:6" ht="15.4">
      <c r="A16" s="1975">
        <f t="shared" si="0"/>
        <v>4</v>
      </c>
      <c r="B16" s="551"/>
      <c r="C16" s="551"/>
      <c r="D16" s="1353"/>
      <c r="E16" s="1277"/>
      <c r="F16" s="1975">
        <f t="shared" si="1"/>
        <v>4</v>
      </c>
    </row>
    <row r="17" spans="1:6" ht="15.4">
      <c r="A17" s="1975">
        <f t="shared" si="0"/>
        <v>5</v>
      </c>
      <c r="B17" s="1095" t="str">
        <f>'AD-1'!B26</f>
        <v>Dec-19</v>
      </c>
      <c r="C17" s="551" t="s">
        <v>458</v>
      </c>
      <c r="D17" s="1350">
        <v>1456156.8811599999</v>
      </c>
      <c r="E17" s="1350" t="s">
        <v>464</v>
      </c>
      <c r="F17" s="1975">
        <f t="shared" si="1"/>
        <v>5</v>
      </c>
    </row>
    <row r="18" spans="1:6" ht="15.4">
      <c r="A18" s="1975">
        <f t="shared" si="0"/>
        <v>6</v>
      </c>
      <c r="B18" s="551"/>
      <c r="C18" s="551" t="s">
        <v>460</v>
      </c>
      <c r="D18" s="1354">
        <v>0.72219999999999995</v>
      </c>
      <c r="E18" s="1351" t="s">
        <v>465</v>
      </c>
      <c r="F18" s="1975">
        <f t="shared" si="1"/>
        <v>6</v>
      </c>
    </row>
    <row r="19" spans="1:6" ht="15.4">
      <c r="A19" s="1975">
        <f t="shared" si="0"/>
        <v>7</v>
      </c>
      <c r="B19" s="551"/>
      <c r="C19" s="551" t="s">
        <v>462</v>
      </c>
      <c r="D19" s="1350">
        <f>D17*D18</f>
        <v>1051636.4995737518</v>
      </c>
      <c r="E19" s="1290" t="s">
        <v>466</v>
      </c>
      <c r="F19" s="1975">
        <f t="shared" si="1"/>
        <v>7</v>
      </c>
    </row>
    <row r="20" spans="1:6" ht="15.4">
      <c r="A20" s="1975">
        <f t="shared" si="0"/>
        <v>8</v>
      </c>
      <c r="B20" s="1355"/>
      <c r="C20" s="1347"/>
      <c r="D20" s="1356"/>
      <c r="E20" s="1288"/>
      <c r="F20" s="1975">
        <f t="shared" si="1"/>
        <v>8</v>
      </c>
    </row>
    <row r="21" spans="1:6" ht="15.4">
      <c r="A21" s="1975">
        <f t="shared" si="0"/>
        <v>9</v>
      </c>
      <c r="B21" s="1823"/>
      <c r="C21" s="921"/>
      <c r="D21" s="1357"/>
      <c r="E21" s="1358"/>
      <c r="F21" s="1975">
        <f t="shared" si="1"/>
        <v>9</v>
      </c>
    </row>
    <row r="22" spans="1:6" ht="15.4">
      <c r="A22" s="1975">
        <f t="shared" si="0"/>
        <v>10</v>
      </c>
      <c r="B22" s="552" t="s">
        <v>401</v>
      </c>
      <c r="C22" s="921"/>
      <c r="D22" s="1340">
        <f>(D15+D19)/2</f>
        <v>1035967.7363128124</v>
      </c>
      <c r="E22" s="1359" t="s">
        <v>467</v>
      </c>
      <c r="F22" s="1975">
        <f t="shared" si="1"/>
        <v>10</v>
      </c>
    </row>
    <row r="23" spans="1:6" ht="15.4">
      <c r="A23" s="1975">
        <f>A22+1</f>
        <v>11</v>
      </c>
      <c r="B23" s="1360"/>
      <c r="C23" s="1361"/>
      <c r="D23" s="1342"/>
      <c r="E23" s="1337"/>
      <c r="F23" s="1975">
        <f t="shared" si="1"/>
        <v>11</v>
      </c>
    </row>
    <row r="24" spans="1:6" ht="15.4">
      <c r="A24" s="1975"/>
      <c r="B24" s="1973"/>
      <c r="C24" s="1973"/>
      <c r="D24" s="1973"/>
      <c r="E24" s="66"/>
      <c r="F24" s="1975"/>
    </row>
    <row r="25" spans="1:6" ht="15.4">
      <c r="A25" s="1975"/>
      <c r="B25" s="1973"/>
      <c r="C25" s="1973"/>
      <c r="D25" s="1973"/>
      <c r="E25" s="1973"/>
      <c r="F25" s="1970"/>
    </row>
    <row r="26" spans="1:6" ht="15.4">
      <c r="A26" s="1975"/>
      <c r="B26" s="1973"/>
      <c r="C26" s="1973"/>
      <c r="D26" s="1973"/>
      <c r="E26" s="1973"/>
      <c r="F26" s="1970"/>
    </row>
  </sheetData>
  <mergeCells count="6">
    <mergeCell ref="B8:E8"/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scale="90" orientation="landscape" r:id="rId1"/>
  <headerFooter scaleWithDoc="0">
    <oddFooter>&amp;C&amp;"Times New Roman,Regular"&amp;10&amp;A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N39"/>
  <sheetViews>
    <sheetView zoomScale="80" zoomScaleNormal="80" zoomScaleSheetLayoutView="70" zoomScalePageLayoutView="80" workbookViewId="0"/>
  </sheetViews>
  <sheetFormatPr defaultColWidth="8.796875" defaultRowHeight="15.4"/>
  <cols>
    <col min="1" max="1" width="5.19921875" style="133" bestFit="1" customWidth="1"/>
    <col min="2" max="2" width="67.53125" style="61" customWidth="1"/>
    <col min="3" max="3" width="24" style="133" customWidth="1"/>
    <col min="4" max="4" width="1.53125" style="61" customWidth="1"/>
    <col min="5" max="5" width="16.796875" style="61" customWidth="1"/>
    <col min="6" max="6" width="1.53125" style="61" customWidth="1"/>
    <col min="7" max="7" width="16.796875" style="61" customWidth="1"/>
    <col min="8" max="8" width="1.53125" style="61" customWidth="1"/>
    <col min="9" max="9" width="16.796875" style="61" customWidth="1"/>
    <col min="10" max="10" width="1.53125" style="61" customWidth="1"/>
    <col min="11" max="11" width="34.53125" style="61" customWidth="1"/>
    <col min="12" max="12" width="5.19921875" style="61" bestFit="1" customWidth="1"/>
    <col min="13" max="13" width="8.796875" style="61"/>
    <col min="14" max="14" width="33.46484375" style="61" customWidth="1"/>
    <col min="15" max="16384" width="8.796875" style="61"/>
  </cols>
  <sheetData>
    <row r="1" spans="1:14">
      <c r="A1" s="242"/>
      <c r="B1" s="1973"/>
      <c r="C1" s="1975"/>
      <c r="D1" s="1973"/>
      <c r="E1" s="1973"/>
      <c r="F1" s="1973"/>
      <c r="G1" s="1973"/>
      <c r="H1" s="1975"/>
      <c r="I1" s="1975"/>
      <c r="J1" s="1975"/>
      <c r="K1" s="1975"/>
      <c r="L1" s="242"/>
      <c r="M1" s="1973"/>
      <c r="N1" s="1973"/>
    </row>
    <row r="2" spans="1:14">
      <c r="A2" s="1975"/>
      <c r="B2" s="2072" t="s">
        <v>0</v>
      </c>
      <c r="C2" s="2072"/>
      <c r="D2" s="2072"/>
      <c r="E2" s="2072"/>
      <c r="F2" s="2072"/>
      <c r="G2" s="2072"/>
      <c r="H2" s="2073"/>
      <c r="I2" s="2073"/>
      <c r="J2" s="2073"/>
      <c r="K2" s="2073"/>
      <c r="L2" s="1975"/>
      <c r="M2" s="1973"/>
      <c r="N2" s="1973"/>
    </row>
    <row r="3" spans="1:14">
      <c r="A3" s="1975"/>
      <c r="B3" s="2072" t="s">
        <v>468</v>
      </c>
      <c r="C3" s="2072"/>
      <c r="D3" s="2072"/>
      <c r="E3" s="2072"/>
      <c r="F3" s="2072"/>
      <c r="G3" s="2072"/>
      <c r="H3" s="2073"/>
      <c r="I3" s="2073"/>
      <c r="J3" s="2073"/>
      <c r="K3" s="2073"/>
      <c r="L3" s="1975"/>
      <c r="M3" s="1973"/>
      <c r="N3" s="1973"/>
    </row>
    <row r="4" spans="1:14">
      <c r="A4" s="1975"/>
      <c r="B4" s="2072" t="s">
        <v>469</v>
      </c>
      <c r="C4" s="2072"/>
      <c r="D4" s="2072"/>
      <c r="E4" s="2072"/>
      <c r="F4" s="2072"/>
      <c r="G4" s="2072"/>
      <c r="H4" s="2073"/>
      <c r="I4" s="2073"/>
      <c r="J4" s="2073"/>
      <c r="K4" s="2073"/>
      <c r="L4" s="1975"/>
      <c r="M4" s="1973"/>
      <c r="N4" s="1973"/>
    </row>
    <row r="5" spans="1:14">
      <c r="A5" s="1975"/>
      <c r="B5" s="2079" t="str">
        <f>'Stmt AD'!B5</f>
        <v>Base Period &amp; True-Up Period 12 - Months Ending December 31, 2019</v>
      </c>
      <c r="C5" s="2079"/>
      <c r="D5" s="2079"/>
      <c r="E5" s="2079"/>
      <c r="F5" s="2079"/>
      <c r="G5" s="2079"/>
      <c r="H5" s="2068"/>
      <c r="I5" s="2068"/>
      <c r="J5" s="2068"/>
      <c r="K5" s="2068"/>
      <c r="L5" s="1975"/>
      <c r="M5" s="1973"/>
      <c r="N5" s="1967"/>
    </row>
    <row r="6" spans="1:14">
      <c r="A6" s="1975"/>
      <c r="B6" s="2076" t="s">
        <v>5</v>
      </c>
      <c r="C6" s="2067"/>
      <c r="D6" s="2067"/>
      <c r="E6" s="2067"/>
      <c r="F6" s="2067"/>
      <c r="G6" s="2067"/>
      <c r="H6" s="2067"/>
      <c r="I6" s="2067"/>
      <c r="J6" s="2067"/>
      <c r="K6" s="2067"/>
      <c r="L6" s="1975"/>
      <c r="M6" s="1973"/>
      <c r="N6" s="553"/>
    </row>
    <row r="7" spans="1:14">
      <c r="A7" s="1975"/>
      <c r="B7" s="242"/>
      <c r="C7" s="242"/>
      <c r="D7" s="242"/>
      <c r="E7" s="242"/>
      <c r="F7" s="242"/>
      <c r="G7" s="242"/>
      <c r="H7" s="1969"/>
      <c r="I7" s="1969"/>
      <c r="J7" s="1969"/>
      <c r="K7" s="1975"/>
      <c r="L7" s="1975"/>
      <c r="M7" s="1973"/>
      <c r="N7" s="1973"/>
    </row>
    <row r="8" spans="1:14">
      <c r="A8" s="242" t="s">
        <v>6</v>
      </c>
      <c r="B8" s="1969"/>
      <c r="C8" s="166" t="s">
        <v>316</v>
      </c>
      <c r="D8" s="1969"/>
      <c r="E8" s="487" t="s">
        <v>279</v>
      </c>
      <c r="F8" s="242"/>
      <c r="G8" s="487" t="s">
        <v>280</v>
      </c>
      <c r="H8" s="242"/>
      <c r="I8" s="487" t="s">
        <v>317</v>
      </c>
      <c r="J8" s="1969"/>
      <c r="K8" s="234"/>
      <c r="L8" s="242" t="s">
        <v>6</v>
      </c>
      <c r="M8" s="1973"/>
      <c r="N8" s="1973"/>
    </row>
    <row r="9" spans="1:14">
      <c r="A9" s="488" t="s">
        <v>7</v>
      </c>
      <c r="B9" s="1969"/>
      <c r="C9" s="1220" t="s">
        <v>318</v>
      </c>
      <c r="D9" s="1969"/>
      <c r="E9" s="1362">
        <f>'Stmt AD'!E9</f>
        <v>43465</v>
      </c>
      <c r="F9" s="1969"/>
      <c r="G9" s="1362">
        <f>'Stmt AD'!G9</f>
        <v>43830</v>
      </c>
      <c r="H9" s="1969"/>
      <c r="I9" s="1223" t="s">
        <v>319</v>
      </c>
      <c r="J9" s="1969"/>
      <c r="K9" s="1968" t="s">
        <v>9</v>
      </c>
      <c r="L9" s="488" t="s">
        <v>7</v>
      </c>
      <c r="M9" s="1973"/>
      <c r="N9" s="1973"/>
    </row>
    <row r="10" spans="1:14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1975"/>
      <c r="L10" s="242"/>
      <c r="M10" s="1973"/>
      <c r="N10" s="1973"/>
    </row>
    <row r="11" spans="1:14" ht="17.25">
      <c r="A11" s="242">
        <v>1</v>
      </c>
      <c r="B11" s="63" t="s">
        <v>470</v>
      </c>
      <c r="C11" s="242" t="s">
        <v>471</v>
      </c>
      <c r="D11" s="242"/>
      <c r="E11" s="136"/>
      <c r="F11" s="93"/>
      <c r="G11" s="136"/>
      <c r="H11" s="87"/>
      <c r="I11" s="137">
        <f>'AE-1'!E31</f>
        <v>1250473.6949792309</v>
      </c>
      <c r="J11" s="140"/>
      <c r="K11" s="1975" t="s">
        <v>472</v>
      </c>
      <c r="L11" s="242">
        <f>A11</f>
        <v>1</v>
      </c>
      <c r="M11" s="1973"/>
      <c r="N11" s="1973"/>
    </row>
    <row r="12" spans="1:14">
      <c r="A12" s="242">
        <f>A11+1</f>
        <v>2</v>
      </c>
      <c r="B12" s="1973"/>
      <c r="C12" s="1975"/>
      <c r="D12" s="1973"/>
      <c r="E12" s="138"/>
      <c r="F12" s="1973"/>
      <c r="G12" s="138"/>
      <c r="H12" s="83"/>
      <c r="I12" s="138"/>
      <c r="J12" s="83"/>
      <c r="K12" s="554"/>
      <c r="L12" s="242">
        <f>L11+1</f>
        <v>2</v>
      </c>
      <c r="M12" s="1973"/>
      <c r="N12" s="1973"/>
    </row>
    <row r="13" spans="1:14" ht="17.25">
      <c r="A13" s="242">
        <f t="shared" ref="A13:A29" si="0">+A12+1</f>
        <v>3</v>
      </c>
      <c r="B13" s="1973" t="s">
        <v>473</v>
      </c>
      <c r="C13" s="242"/>
      <c r="D13" s="1973"/>
      <c r="E13" s="90">
        <f>'AE-2'!C14</f>
        <v>131071.19467</v>
      </c>
      <c r="F13" s="139"/>
      <c r="G13" s="90">
        <f>'AE-2'!C16</f>
        <v>143542.72462000002</v>
      </c>
      <c r="H13" s="140"/>
      <c r="I13" s="85">
        <f>(E13+G13)/2</f>
        <v>137306.959645</v>
      </c>
      <c r="J13" s="140"/>
      <c r="K13" s="1975" t="s">
        <v>474</v>
      </c>
      <c r="L13" s="242">
        <f t="shared" ref="L13:L29" si="1">+L12+1</f>
        <v>3</v>
      </c>
      <c r="M13" s="1973"/>
      <c r="N13" s="1973"/>
    </row>
    <row r="14" spans="1:14">
      <c r="A14" s="242">
        <f t="shared" si="0"/>
        <v>4</v>
      </c>
      <c r="B14" s="1973"/>
      <c r="C14" s="1975"/>
      <c r="D14" s="1973"/>
      <c r="E14" s="141"/>
      <c r="F14" s="63"/>
      <c r="G14" s="141"/>
      <c r="H14" s="83"/>
      <c r="I14" s="85"/>
      <c r="J14" s="83"/>
      <c r="K14" s="95"/>
      <c r="L14" s="242">
        <f t="shared" si="1"/>
        <v>4</v>
      </c>
      <c r="M14" s="1973"/>
      <c r="N14" s="1973"/>
    </row>
    <row r="15" spans="1:14" ht="17.25">
      <c r="A15" s="242">
        <f t="shared" si="0"/>
        <v>5</v>
      </c>
      <c r="B15" s="1973" t="s">
        <v>475</v>
      </c>
      <c r="C15" s="242"/>
      <c r="D15" s="1973"/>
      <c r="E15" s="88">
        <f>'AE-3'!C14</f>
        <v>162544.22695999997</v>
      </c>
      <c r="F15" s="63"/>
      <c r="G15" s="88">
        <f>'AE-3'!C16</f>
        <v>184120.52502999999</v>
      </c>
      <c r="H15" s="81"/>
      <c r="I15" s="85">
        <f>(E15+G15)/2</f>
        <v>173332.37599499998</v>
      </c>
      <c r="J15" s="83"/>
      <c r="K15" s="1975" t="s">
        <v>476</v>
      </c>
      <c r="L15" s="242">
        <f t="shared" si="1"/>
        <v>5</v>
      </c>
      <c r="M15" s="1973"/>
      <c r="N15" s="1973"/>
    </row>
    <row r="16" spans="1:14">
      <c r="A16" s="242">
        <f t="shared" si="0"/>
        <v>6</v>
      </c>
      <c r="B16" s="1973"/>
      <c r="C16" s="1975"/>
      <c r="D16" s="1973"/>
      <c r="E16" s="85"/>
      <c r="F16" s="63"/>
      <c r="G16" s="85"/>
      <c r="H16" s="83"/>
      <c r="I16" s="80"/>
      <c r="J16" s="83"/>
      <c r="K16" s="95"/>
      <c r="L16" s="242">
        <f t="shared" si="1"/>
        <v>6</v>
      </c>
      <c r="M16" s="1973"/>
      <c r="N16" s="1973"/>
    </row>
    <row r="17" spans="1:14" ht="17.25">
      <c r="A17" s="242">
        <f t="shared" si="0"/>
        <v>7</v>
      </c>
      <c r="B17" s="1973" t="s">
        <v>477</v>
      </c>
      <c r="C17" s="1975"/>
      <c r="D17" s="1973"/>
      <c r="E17" s="88">
        <f>'AE-4'!D15</f>
        <v>466070.85504506301</v>
      </c>
      <c r="F17" s="63"/>
      <c r="G17" s="88">
        <f>'AE-4'!D19</f>
        <v>519305.21042369795</v>
      </c>
      <c r="H17" s="81"/>
      <c r="I17" s="85">
        <f>(E17+G17)/2</f>
        <v>492688.03273438045</v>
      </c>
      <c r="J17" s="83"/>
      <c r="K17" s="1975" t="s">
        <v>478</v>
      </c>
      <c r="L17" s="242">
        <f t="shared" si="1"/>
        <v>7</v>
      </c>
      <c r="M17" s="1973"/>
      <c r="N17" s="1973"/>
    </row>
    <row r="18" spans="1:14">
      <c r="A18" s="242">
        <f t="shared" si="0"/>
        <v>8</v>
      </c>
      <c r="B18" s="1973"/>
      <c r="C18" s="1975"/>
      <c r="D18" s="1973"/>
      <c r="E18" s="138"/>
      <c r="F18" s="1973"/>
      <c r="G18" s="138"/>
      <c r="H18" s="83"/>
      <c r="I18" s="138"/>
      <c r="J18" s="83"/>
      <c r="K18" s="98"/>
      <c r="L18" s="242">
        <f t="shared" si="1"/>
        <v>8</v>
      </c>
      <c r="M18" s="1973"/>
      <c r="N18" s="1973"/>
    </row>
    <row r="19" spans="1:14">
      <c r="A19" s="242">
        <f t="shared" si="0"/>
        <v>9</v>
      </c>
      <c r="B19" s="1973" t="s">
        <v>343</v>
      </c>
      <c r="C19" s="1975"/>
      <c r="D19" s="1973"/>
      <c r="E19" s="142"/>
      <c r="F19" s="63"/>
      <c r="G19" s="142"/>
      <c r="H19" s="143"/>
      <c r="I19" s="1363">
        <f>'Stmt AI'!E25</f>
        <v>0.19152200422115631</v>
      </c>
      <c r="J19" s="143"/>
      <c r="K19" s="95" t="s">
        <v>344</v>
      </c>
      <c r="L19" s="242">
        <f t="shared" si="1"/>
        <v>9</v>
      </c>
      <c r="M19" s="1973"/>
      <c r="N19" s="1973"/>
    </row>
    <row r="20" spans="1:14">
      <c r="A20" s="242">
        <f t="shared" si="0"/>
        <v>10</v>
      </c>
      <c r="B20" s="1973"/>
      <c r="C20" s="1975"/>
      <c r="D20" s="1973"/>
      <c r="E20" s="141"/>
      <c r="F20" s="63"/>
      <c r="G20" s="141"/>
      <c r="H20" s="83"/>
      <c r="I20" s="144"/>
      <c r="J20" s="83"/>
      <c r="K20" s="98"/>
      <c r="L20" s="242">
        <f t="shared" si="1"/>
        <v>10</v>
      </c>
      <c r="M20" s="1973"/>
      <c r="N20" s="1973"/>
    </row>
    <row r="21" spans="1:14">
      <c r="A21" s="242">
        <f t="shared" si="0"/>
        <v>11</v>
      </c>
      <c r="B21" s="1973" t="s">
        <v>159</v>
      </c>
      <c r="C21" s="1975"/>
      <c r="D21" s="1973"/>
      <c r="E21" s="141"/>
      <c r="F21" s="63"/>
      <c r="G21" s="141"/>
      <c r="H21" s="83"/>
      <c r="I21" s="145">
        <f>I13*I19</f>
        <v>26297.304104723829</v>
      </c>
      <c r="J21" s="140"/>
      <c r="K21" s="98" t="s">
        <v>479</v>
      </c>
      <c r="L21" s="242">
        <f t="shared" si="1"/>
        <v>11</v>
      </c>
      <c r="M21" s="1973"/>
      <c r="N21" s="1973"/>
    </row>
    <row r="22" spans="1:14">
      <c r="A22" s="242">
        <f t="shared" si="0"/>
        <v>12</v>
      </c>
      <c r="B22" s="1973"/>
      <c r="C22" s="1975"/>
      <c r="D22" s="1973"/>
      <c r="E22" s="141"/>
      <c r="F22" s="63"/>
      <c r="G22" s="141"/>
      <c r="H22" s="83"/>
      <c r="I22" s="146"/>
      <c r="J22" s="83"/>
      <c r="K22" s="98"/>
      <c r="L22" s="242">
        <f t="shared" si="1"/>
        <v>12</v>
      </c>
      <c r="M22" s="1973"/>
      <c r="N22" s="1973"/>
    </row>
    <row r="23" spans="1:14">
      <c r="A23" s="242">
        <f t="shared" si="0"/>
        <v>13</v>
      </c>
      <c r="B23" s="1973" t="s">
        <v>480</v>
      </c>
      <c r="C23" s="1975"/>
      <c r="D23" s="1973"/>
      <c r="E23" s="85"/>
      <c r="F23" s="100"/>
      <c r="G23" s="85"/>
      <c r="H23" s="147"/>
      <c r="I23" s="148">
        <f>I15*I19</f>
        <v>33196.964046977439</v>
      </c>
      <c r="J23" s="83"/>
      <c r="K23" s="98" t="s">
        <v>481</v>
      </c>
      <c r="L23" s="242">
        <f t="shared" si="1"/>
        <v>13</v>
      </c>
      <c r="M23" s="1973"/>
      <c r="N23" s="1973"/>
    </row>
    <row r="24" spans="1:14">
      <c r="A24" s="242">
        <f t="shared" si="0"/>
        <v>14</v>
      </c>
      <c r="B24" s="1973"/>
      <c r="C24" s="1975"/>
      <c r="D24" s="1973"/>
      <c r="E24" s="85"/>
      <c r="F24" s="100"/>
      <c r="G24" s="85"/>
      <c r="H24" s="81"/>
      <c r="I24" s="149"/>
      <c r="J24" s="83"/>
      <c r="K24" s="98"/>
      <c r="L24" s="242">
        <f t="shared" si="1"/>
        <v>14</v>
      </c>
      <c r="M24" s="1973"/>
      <c r="N24" s="1973"/>
    </row>
    <row r="25" spans="1:14">
      <c r="A25" s="242">
        <f t="shared" si="0"/>
        <v>15</v>
      </c>
      <c r="B25" s="1973" t="s">
        <v>482</v>
      </c>
      <c r="C25" s="1975"/>
      <c r="D25" s="1973"/>
      <c r="E25" s="148"/>
      <c r="F25" s="100"/>
      <c r="G25" s="148"/>
      <c r="H25" s="81"/>
      <c r="I25" s="1364">
        <f>I17*I19</f>
        <v>94360.599485067214</v>
      </c>
      <c r="J25" s="83"/>
      <c r="K25" s="98" t="s">
        <v>483</v>
      </c>
      <c r="L25" s="242">
        <f t="shared" si="1"/>
        <v>15</v>
      </c>
      <c r="M25" s="1973"/>
      <c r="N25" s="1973"/>
    </row>
    <row r="26" spans="1:14">
      <c r="A26" s="242">
        <f t="shared" si="0"/>
        <v>16</v>
      </c>
      <c r="B26" s="1973"/>
      <c r="C26" s="1975"/>
      <c r="D26" s="1973"/>
      <c r="E26" s="148"/>
      <c r="F26" s="100"/>
      <c r="G26" s="148"/>
      <c r="H26" s="81"/>
      <c r="I26" s="149"/>
      <c r="J26" s="83"/>
      <c r="K26" s="98"/>
      <c r="L26" s="242">
        <f t="shared" si="1"/>
        <v>16</v>
      </c>
      <c r="M26" s="1973"/>
      <c r="N26" s="66"/>
    </row>
    <row r="27" spans="1:14" ht="15.75" thickBot="1">
      <c r="A27" s="242">
        <f t="shared" si="0"/>
        <v>17</v>
      </c>
      <c r="B27" s="1973" t="s">
        <v>165</v>
      </c>
      <c r="C27" s="1975"/>
      <c r="D27" s="1973"/>
      <c r="E27" s="150"/>
      <c r="F27" s="100"/>
      <c r="G27" s="150"/>
      <c r="H27" s="81"/>
      <c r="I27" s="151">
        <f>I11+I21+I23+I25</f>
        <v>1404328.5626159993</v>
      </c>
      <c r="J27" s="140"/>
      <c r="K27" s="98" t="s">
        <v>484</v>
      </c>
      <c r="L27" s="242">
        <f t="shared" si="1"/>
        <v>17</v>
      </c>
      <c r="M27" s="1973"/>
      <c r="N27" s="1973"/>
    </row>
    <row r="28" spans="1:14" ht="15.75" thickTop="1">
      <c r="A28" s="242">
        <f t="shared" si="0"/>
        <v>18</v>
      </c>
      <c r="B28" s="1973"/>
      <c r="C28" s="1975"/>
      <c r="D28" s="1973"/>
      <c r="E28" s="63"/>
      <c r="F28" s="63"/>
      <c r="G28" s="152"/>
      <c r="H28" s="83"/>
      <c r="I28" s="83"/>
      <c r="J28" s="83"/>
      <c r="K28" s="98"/>
      <c r="L28" s="242">
        <f t="shared" si="1"/>
        <v>18</v>
      </c>
      <c r="M28" s="1973"/>
      <c r="N28" s="1973"/>
    </row>
    <row r="29" spans="1:14" ht="17.649999999999999" thickBot="1">
      <c r="A29" s="242">
        <f t="shared" si="0"/>
        <v>19</v>
      </c>
      <c r="B29" s="63" t="s">
        <v>485</v>
      </c>
      <c r="C29" s="242"/>
      <c r="D29" s="242"/>
      <c r="E29" s="87"/>
      <c r="F29" s="63"/>
      <c r="G29" s="87"/>
      <c r="H29" s="87"/>
      <c r="I29" s="153">
        <f>'AE-5'!E31</f>
        <v>0</v>
      </c>
      <c r="J29" s="242"/>
      <c r="K29" s="1975" t="s">
        <v>486</v>
      </c>
      <c r="L29" s="242">
        <f t="shared" si="1"/>
        <v>19</v>
      </c>
      <c r="M29" s="1973"/>
      <c r="N29" s="1973"/>
    </row>
    <row r="30" spans="1:14" ht="15.75" thickTop="1">
      <c r="A30" s="242"/>
      <c r="B30" s="1973"/>
      <c r="C30" s="1975"/>
      <c r="D30" s="1973"/>
      <c r="E30" s="63"/>
      <c r="F30" s="63"/>
      <c r="G30" s="152"/>
      <c r="H30" s="83"/>
      <c r="I30" s="83"/>
      <c r="J30" s="83"/>
      <c r="K30" s="98"/>
      <c r="L30" s="242"/>
      <c r="M30" s="1973"/>
      <c r="N30" s="1973"/>
    </row>
    <row r="32" spans="1:14" ht="17.25">
      <c r="A32" s="501">
        <v>1</v>
      </c>
      <c r="B32" s="1973" t="s">
        <v>487</v>
      </c>
      <c r="C32" s="1975"/>
      <c r="D32" s="1973"/>
      <c r="E32" s="1973"/>
      <c r="F32" s="1973"/>
      <c r="G32" s="1973"/>
      <c r="H32" s="1973"/>
      <c r="I32" s="1973"/>
      <c r="J32" s="1973"/>
      <c r="K32" s="1973"/>
      <c r="L32" s="1973"/>
      <c r="M32" s="1973"/>
      <c r="N32" s="1973"/>
    </row>
    <row r="33" spans="1:2" ht="17.25">
      <c r="A33" s="502">
        <v>2</v>
      </c>
      <c r="B33" s="1973" t="s">
        <v>488</v>
      </c>
    </row>
    <row r="34" spans="1:2" ht="17.25">
      <c r="A34" s="503">
        <v>3</v>
      </c>
      <c r="B34" s="1973" t="s">
        <v>489</v>
      </c>
    </row>
    <row r="35" spans="1:2" ht="17.25">
      <c r="A35" s="503">
        <v>4</v>
      </c>
      <c r="B35" s="66" t="s">
        <v>358</v>
      </c>
    </row>
    <row r="36" spans="1:2">
      <c r="A36" s="242"/>
      <c r="B36" s="1973"/>
    </row>
    <row r="37" spans="1:2" ht="17.25">
      <c r="A37" s="503"/>
      <c r="B37" s="1973"/>
    </row>
    <row r="39" spans="1:2">
      <c r="A39" s="140"/>
      <c r="B39" s="1967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2:Z45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8">
      <c r="A2" s="1970"/>
      <c r="B2" s="2073" t="s">
        <v>0</v>
      </c>
      <c r="C2" s="2073"/>
      <c r="D2" s="2073"/>
      <c r="E2" s="2073"/>
      <c r="F2" s="2073"/>
      <c r="G2" s="1970"/>
      <c r="H2" s="1967"/>
    </row>
    <row r="3" spans="1:8">
      <c r="A3" s="1970"/>
      <c r="B3" s="2073" t="s">
        <v>490</v>
      </c>
      <c r="C3" s="2073"/>
      <c r="D3" s="2073"/>
      <c r="E3" s="2073"/>
      <c r="F3" s="2073"/>
      <c r="G3" s="1970"/>
      <c r="H3" s="1967"/>
    </row>
    <row r="4" spans="1:8">
      <c r="A4" s="1970"/>
      <c r="B4" s="2073" t="s">
        <v>491</v>
      </c>
      <c r="C4" s="2073"/>
      <c r="D4" s="2073"/>
      <c r="E4" s="2073"/>
      <c r="F4" s="2073"/>
      <c r="G4" s="1970"/>
      <c r="H4" s="1967"/>
    </row>
    <row r="5" spans="1:8">
      <c r="A5" s="1970"/>
      <c r="B5" s="2073" t="s">
        <v>362</v>
      </c>
      <c r="C5" s="2073"/>
      <c r="D5" s="2073"/>
      <c r="E5" s="2073"/>
      <c r="F5" s="2073"/>
      <c r="G5" s="1970"/>
      <c r="H5" s="1967"/>
    </row>
    <row r="6" spans="1:8">
      <c r="A6" s="1970"/>
      <c r="B6" s="2077" t="s">
        <v>5</v>
      </c>
      <c r="C6" s="2077"/>
      <c r="D6" s="2077"/>
      <c r="E6" s="2077"/>
      <c r="F6" s="2077"/>
      <c r="G6" s="1970"/>
      <c r="H6" s="1967"/>
    </row>
    <row r="7" spans="1:8">
      <c r="A7" s="1970"/>
      <c r="B7" s="504"/>
      <c r="C7" s="505"/>
      <c r="D7" s="505"/>
      <c r="E7" s="504"/>
      <c r="F7" s="504"/>
      <c r="G7" s="1970"/>
      <c r="H7" s="1967"/>
    </row>
    <row r="8" spans="1:8">
      <c r="A8" s="1970"/>
      <c r="B8" s="2073" t="s">
        <v>403</v>
      </c>
      <c r="C8" s="2073"/>
      <c r="D8" s="2073"/>
      <c r="E8" s="2073"/>
      <c r="F8" s="2073"/>
      <c r="G8" s="1970"/>
      <c r="H8" s="1967"/>
    </row>
    <row r="10" spans="1:8" ht="15.4">
      <c r="A10" s="1975"/>
      <c r="B10" s="1911"/>
      <c r="C10" s="1813" t="s">
        <v>264</v>
      </c>
      <c r="D10" s="1915"/>
      <c r="E10" s="1813"/>
      <c r="F10" s="1915"/>
      <c r="G10" s="1970"/>
      <c r="H10" s="1967"/>
    </row>
    <row r="11" spans="1:8" ht="15.4">
      <c r="A11" s="1975"/>
      <c r="B11" s="1228"/>
      <c r="C11" s="393" t="s">
        <v>404</v>
      </c>
      <c r="D11" s="1228"/>
      <c r="E11" s="510" t="s">
        <v>404</v>
      </c>
      <c r="F11" s="1228"/>
      <c r="G11" s="1970"/>
      <c r="H11" s="1967"/>
    </row>
    <row r="12" spans="1:8" ht="15.4">
      <c r="A12" s="1975" t="s">
        <v>6</v>
      </c>
      <c r="B12" s="1247"/>
      <c r="C12" s="393" t="s">
        <v>492</v>
      </c>
      <c r="D12" s="1297"/>
      <c r="E12" s="510" t="s">
        <v>492</v>
      </c>
      <c r="F12" s="1297"/>
      <c r="G12" s="1975" t="s">
        <v>6</v>
      </c>
      <c r="H12" s="1967"/>
    </row>
    <row r="13" spans="1:8" ht="17.25">
      <c r="A13" s="1975" t="s">
        <v>7</v>
      </c>
      <c r="B13" s="1229" t="s">
        <v>366</v>
      </c>
      <c r="C13" s="1230" t="s">
        <v>367</v>
      </c>
      <c r="D13" s="1229" t="s">
        <v>9</v>
      </c>
      <c r="E13" s="1232" t="s">
        <v>368</v>
      </c>
      <c r="F13" s="1229" t="s">
        <v>9</v>
      </c>
      <c r="G13" s="1975" t="s">
        <v>7</v>
      </c>
      <c r="H13" s="1967"/>
    </row>
    <row r="14" spans="1:8" ht="15.4">
      <c r="A14" s="1975">
        <v>1</v>
      </c>
      <c r="B14" s="1233" t="s">
        <v>369</v>
      </c>
      <c r="C14" s="1093">
        <v>1199426.52688</v>
      </c>
      <c r="D14" s="1277" t="s">
        <v>370</v>
      </c>
      <c r="E14" s="1093">
        <v>1180379.3838899999</v>
      </c>
      <c r="F14" s="1277" t="s">
        <v>493</v>
      </c>
      <c r="G14" s="1975">
        <f>A14</f>
        <v>1</v>
      </c>
      <c r="H14" s="512"/>
    </row>
    <row r="15" spans="1:8" ht="15.4">
      <c r="A15" s="1975">
        <f>A14+1</f>
        <v>2</v>
      </c>
      <c r="B15" s="1233" t="s">
        <v>372</v>
      </c>
      <c r="C15" s="128">
        <v>1211877.17616</v>
      </c>
      <c r="D15" s="1286"/>
      <c r="E15" s="1094">
        <v>1192735.35672</v>
      </c>
      <c r="F15" s="1286"/>
      <c r="G15" s="1975">
        <f>G14+1</f>
        <v>2</v>
      </c>
      <c r="H15" s="1967"/>
    </row>
    <row r="16" spans="1:8" ht="15.4">
      <c r="A16" s="1975">
        <f t="shared" ref="A16:A32" si="0">A15+1</f>
        <v>3</v>
      </c>
      <c r="B16" s="1251" t="s">
        <v>373</v>
      </c>
      <c r="C16" s="128">
        <v>1224639.0976499999</v>
      </c>
      <c r="D16" s="1286"/>
      <c r="E16" s="1094">
        <v>1205308.5212399999</v>
      </c>
      <c r="F16" s="1286"/>
      <c r="G16" s="1975">
        <f t="shared" ref="G16:G32" si="1">G15+1</f>
        <v>3</v>
      </c>
      <c r="H16" s="1967"/>
    </row>
    <row r="17" spans="1:26" ht="15.4">
      <c r="A17" s="1975">
        <f t="shared" si="0"/>
        <v>4</v>
      </c>
      <c r="B17" s="1251" t="s">
        <v>374</v>
      </c>
      <c r="C17" s="128">
        <v>1237240.5189499999</v>
      </c>
      <c r="D17" s="1286"/>
      <c r="E17" s="1094">
        <v>1217756.8415399999</v>
      </c>
      <c r="F17" s="1286"/>
      <c r="G17" s="1975">
        <f t="shared" si="1"/>
        <v>4</v>
      </c>
      <c r="H17" s="1967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28">
        <v>1248530.4984200001</v>
      </c>
      <c r="D18" s="1286"/>
      <c r="E18" s="1094">
        <v>1228535.05122</v>
      </c>
      <c r="F18" s="1286"/>
      <c r="G18" s="1975">
        <f t="shared" si="1"/>
        <v>5</v>
      </c>
      <c r="H18" s="555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28">
        <v>1261388.6180199999</v>
      </c>
      <c r="D19" s="1286"/>
      <c r="E19" s="1094">
        <v>1241225.0640700001</v>
      </c>
      <c r="F19" s="1286"/>
      <c r="G19" s="1975">
        <f t="shared" si="1"/>
        <v>6</v>
      </c>
      <c r="H19" s="1967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28">
        <v>1273261.5575699999</v>
      </c>
      <c r="D20" s="1286"/>
      <c r="E20" s="1094">
        <v>1252952.5412699999</v>
      </c>
      <c r="F20" s="1286"/>
      <c r="G20" s="1975">
        <f>G19+1</f>
        <v>7</v>
      </c>
      <c r="H20" s="1967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28">
        <v>1284510.8316800001</v>
      </c>
      <c r="D21" s="1286"/>
      <c r="E21" s="1094">
        <v>1264088.6529900001</v>
      </c>
      <c r="F21" s="1286"/>
      <c r="G21" s="1975">
        <f t="shared" si="1"/>
        <v>8</v>
      </c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28">
        <v>1293857.5753200001</v>
      </c>
      <c r="D22" s="1286"/>
      <c r="E22" s="1094">
        <v>1273297.7149</v>
      </c>
      <c r="F22" s="1286"/>
      <c r="G22" s="1975">
        <f t="shared" si="1"/>
        <v>9</v>
      </c>
      <c r="H22" s="1967"/>
      <c r="I22" s="1967"/>
      <c r="J22" s="1967"/>
      <c r="K22" s="1967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28">
        <v>1305129.85002</v>
      </c>
      <c r="D23" s="1286"/>
      <c r="E23" s="1094">
        <v>1284465.28259</v>
      </c>
      <c r="F23" s="1286"/>
      <c r="G23" s="1975">
        <f t="shared" si="1"/>
        <v>10</v>
      </c>
      <c r="H23" s="1967"/>
      <c r="I23" s="1967"/>
      <c r="J23" s="1967"/>
      <c r="K23" s="1967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28">
        <v>1316694.12907</v>
      </c>
      <c r="D24" s="1286"/>
      <c r="E24" s="1094">
        <v>1295873.75395</v>
      </c>
      <c r="F24" s="1286"/>
      <c r="G24" s="1975">
        <f t="shared" si="1"/>
        <v>11</v>
      </c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28">
        <v>1324997.6989899999</v>
      </c>
      <c r="D25" s="1286"/>
      <c r="E25" s="1094">
        <v>1304075.0719000001</v>
      </c>
      <c r="F25" s="1286"/>
      <c r="G25" s="1975">
        <f t="shared" si="1"/>
        <v>12</v>
      </c>
      <c r="H25" s="1967"/>
      <c r="I25" s="1967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">
        <v>383</v>
      </c>
      <c r="C26" s="1235">
        <v>1336480.78113</v>
      </c>
      <c r="D26" s="1288" t="s">
        <v>370</v>
      </c>
      <c r="E26" s="1235">
        <v>1315464.7984499999</v>
      </c>
      <c r="F26" s="1277" t="s">
        <v>494</v>
      </c>
      <c r="G26" s="1975">
        <f t="shared" si="1"/>
        <v>13</v>
      </c>
      <c r="H26" s="512"/>
      <c r="I26" s="1967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14</v>
      </c>
      <c r="B27" s="1236"/>
      <c r="C27" s="1816"/>
      <c r="D27" s="1927"/>
      <c r="E27" s="125"/>
      <c r="F27" s="1911"/>
      <c r="G27" s="1975">
        <f t="shared" si="1"/>
        <v>14</v>
      </c>
      <c r="H27" s="1967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54">
        <f>SUM(C14:C26)</f>
        <v>16518034.859859999</v>
      </c>
      <c r="D28" s="1290" t="s">
        <v>386</v>
      </c>
      <c r="E28" s="119">
        <f>SUM(E14:E26)</f>
        <v>16256158.03473</v>
      </c>
      <c r="F28" s="1282" t="s">
        <v>386</v>
      </c>
      <c r="G28" s="1975">
        <f t="shared" si="1"/>
        <v>15</v>
      </c>
      <c r="H28" s="1967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365"/>
      <c r="D29" s="1291"/>
      <c r="E29" s="1240"/>
      <c r="F29" s="1292"/>
      <c r="G29" s="1975">
        <f t="shared" si="1"/>
        <v>16</v>
      </c>
      <c r="H29" s="1967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55"/>
      <c r="D30" s="1366"/>
      <c r="E30" s="155"/>
      <c r="F30" s="1367"/>
      <c r="G30" s="1975">
        <f t="shared" si="1"/>
        <v>17</v>
      </c>
      <c r="H30" s="1967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54">
        <f>C28/13</f>
        <v>1270618.0661430769</v>
      </c>
      <c r="D31" s="1290" t="s">
        <v>388</v>
      </c>
      <c r="E31" s="119">
        <f>E28/13</f>
        <v>1250473.6949792309</v>
      </c>
      <c r="F31" s="1277" t="s">
        <v>495</v>
      </c>
      <c r="G31" s="1975">
        <f t="shared" si="1"/>
        <v>18</v>
      </c>
      <c r="H31" s="512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45"/>
      <c r="D32" s="1295"/>
      <c r="E32" s="1245"/>
      <c r="F32" s="1295"/>
      <c r="G32" s="1975">
        <f t="shared" si="1"/>
        <v>19</v>
      </c>
      <c r="H32" s="1967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6" ht="15.4">
      <c r="A33" s="1975"/>
      <c r="B33" s="1973"/>
      <c r="C33" s="1973"/>
      <c r="D33" s="63"/>
      <c r="E33" s="1973"/>
      <c r="F33" s="1973"/>
    </row>
    <row r="34" spans="1:6" ht="15.4">
      <c r="A34" s="1970"/>
      <c r="B34" s="1967"/>
      <c r="C34" s="1973"/>
      <c r="D34" s="1973"/>
      <c r="E34" s="531"/>
      <c r="F34" s="1973"/>
    </row>
    <row r="35" spans="1:6" ht="17.25">
      <c r="A35" s="502">
        <v>1</v>
      </c>
      <c r="B35" s="1973" t="s">
        <v>496</v>
      </c>
      <c r="C35" s="1973"/>
      <c r="D35" s="1973"/>
      <c r="E35" s="1973"/>
      <c r="F35" s="1973"/>
    </row>
    <row r="36" spans="1:6" ht="15.4">
      <c r="A36" s="1970"/>
      <c r="B36" s="1973" t="s">
        <v>497</v>
      </c>
      <c r="C36" s="1973"/>
      <c r="D36" s="1973"/>
      <c r="E36" s="1973"/>
      <c r="F36" s="1973"/>
    </row>
    <row r="37" spans="1:6" ht="15.4">
      <c r="A37" s="1970"/>
      <c r="B37" s="1973"/>
      <c r="C37" s="1973"/>
      <c r="D37" s="1973"/>
      <c r="E37" s="1973"/>
      <c r="F37" s="1973"/>
    </row>
    <row r="38" spans="1:6" ht="15.4">
      <c r="A38" s="1970"/>
      <c r="B38" s="1967"/>
      <c r="C38" s="1973"/>
      <c r="D38" s="1973"/>
      <c r="E38" s="1973"/>
      <c r="F38" s="1973"/>
    </row>
    <row r="39" spans="1:6">
      <c r="A39" s="1972"/>
      <c r="B39" s="1967"/>
      <c r="E39" s="1967"/>
      <c r="F39" s="1967"/>
    </row>
    <row r="42" spans="1:6">
      <c r="A42" s="1972"/>
      <c r="B42" s="1967"/>
      <c r="E42" s="1967"/>
      <c r="F42" s="1967"/>
    </row>
    <row r="45" spans="1:6">
      <c r="A45" s="1972"/>
      <c r="B45" s="1967"/>
      <c r="E45" s="1967"/>
      <c r="F45" s="1967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P171"/>
  <sheetViews>
    <sheetView zoomScale="80" zoomScaleNormal="80" zoomScaleSheetLayoutView="70" workbookViewId="0"/>
  </sheetViews>
  <sheetFormatPr defaultColWidth="9.19921875" defaultRowHeight="15.4"/>
  <cols>
    <col min="1" max="1" width="5.19921875" style="984" customWidth="1"/>
    <col min="2" max="2" width="11.19921875" style="61" customWidth="1"/>
    <col min="3" max="3" width="32.46484375" style="61" customWidth="1"/>
    <col min="4" max="11" width="18.53125" style="104" customWidth="1"/>
    <col min="12" max="12" width="24" style="104" customWidth="1"/>
    <col min="13" max="13" width="5.19921875" style="984" customWidth="1"/>
    <col min="14" max="14" width="14.46484375" style="61" bestFit="1" customWidth="1"/>
    <col min="15" max="16384" width="9.19921875" style="61"/>
  </cols>
  <sheetData>
    <row r="1" spans="1:13">
      <c r="A1" s="1975"/>
      <c r="B1" s="1973"/>
      <c r="C1" s="1973"/>
      <c r="M1" s="1970"/>
    </row>
    <row r="2" spans="1:13" s="69" customFormat="1" ht="15.7" customHeight="1">
      <c r="A2" s="1970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1970"/>
    </row>
    <row r="3" spans="1:13" s="69" customFormat="1" ht="15">
      <c r="A3" s="1970"/>
      <c r="B3" s="2073" t="s">
        <v>405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1970"/>
    </row>
    <row r="4" spans="1:13">
      <c r="A4" s="1975"/>
      <c r="B4" s="2073" t="s">
        <v>498</v>
      </c>
      <c r="C4" s="2073"/>
      <c r="D4" s="2073"/>
      <c r="E4" s="2073"/>
      <c r="F4" s="2073"/>
      <c r="G4" s="2073"/>
      <c r="H4" s="2073"/>
      <c r="I4" s="2073"/>
      <c r="J4" s="2073"/>
      <c r="K4" s="2073"/>
      <c r="L4" s="2073"/>
      <c r="M4" s="1975"/>
    </row>
    <row r="5" spans="1:13">
      <c r="A5" s="1975"/>
      <c r="B5" s="2073" t="s">
        <v>491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1975"/>
    </row>
    <row r="6" spans="1:13">
      <c r="A6" s="1975"/>
      <c r="B6" s="2073" t="s">
        <v>407</v>
      </c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1975"/>
    </row>
    <row r="7" spans="1:13">
      <c r="A7" s="1975"/>
      <c r="B7" s="2077" t="s">
        <v>5</v>
      </c>
      <c r="C7" s="2073"/>
      <c r="D7" s="2073"/>
      <c r="E7" s="2073"/>
      <c r="F7" s="2073"/>
      <c r="G7" s="2073"/>
      <c r="H7" s="2073"/>
      <c r="I7" s="2073"/>
      <c r="J7" s="2073"/>
      <c r="K7" s="2073"/>
      <c r="L7" s="2073"/>
      <c r="M7" s="1975"/>
    </row>
    <row r="8" spans="1:13">
      <c r="A8" s="1975"/>
      <c r="B8" s="1973"/>
      <c r="C8" s="504"/>
      <c r="D8" s="505"/>
      <c r="E8" s="533"/>
      <c r="F8" s="533"/>
      <c r="G8" s="533"/>
      <c r="H8" s="533"/>
      <c r="I8" s="533"/>
      <c r="J8" s="533"/>
      <c r="K8" s="533"/>
      <c r="L8" s="533"/>
      <c r="M8" s="1975"/>
    </row>
    <row r="9" spans="1:13" s="486" customFormat="1" ht="15">
      <c r="A9" s="1970"/>
      <c r="B9" s="1924"/>
      <c r="C9" s="1919"/>
      <c r="D9" s="1920" t="s">
        <v>408</v>
      </c>
      <c r="E9" s="1921" t="s">
        <v>409</v>
      </c>
      <c r="F9" s="1921" t="s">
        <v>410</v>
      </c>
      <c r="G9" s="1921" t="s">
        <v>411</v>
      </c>
      <c r="H9" s="1921" t="s">
        <v>412</v>
      </c>
      <c r="I9" s="1921" t="s">
        <v>413</v>
      </c>
      <c r="J9" s="1921" t="s">
        <v>414</v>
      </c>
      <c r="K9" s="1921" t="s">
        <v>415</v>
      </c>
      <c r="L9" s="1915"/>
      <c r="M9" s="1970" t="s">
        <v>1</v>
      </c>
    </row>
    <row r="10" spans="1:13">
      <c r="A10" s="1975"/>
      <c r="B10" s="1368"/>
      <c r="C10" s="1297"/>
      <c r="D10" s="1298"/>
      <c r="E10" s="1299"/>
      <c r="F10" s="556"/>
      <c r="G10" s="1299"/>
      <c r="H10" s="1299"/>
      <c r="I10" s="1299"/>
      <c r="J10" s="1299"/>
      <c r="K10" s="1299" t="s">
        <v>264</v>
      </c>
      <c r="L10" s="1296"/>
      <c r="M10" s="1975" t="s">
        <v>1</v>
      </c>
    </row>
    <row r="11" spans="1:13">
      <c r="A11" s="1975"/>
      <c r="B11" s="1368"/>
      <c r="C11" s="1297"/>
      <c r="D11" s="1298"/>
      <c r="E11" s="1299" t="s">
        <v>416</v>
      </c>
      <c r="F11" s="556" t="s">
        <v>399</v>
      </c>
      <c r="G11" s="1299" t="s">
        <v>404</v>
      </c>
      <c r="H11" s="1299" t="s">
        <v>404</v>
      </c>
      <c r="I11" s="1299" t="s">
        <v>404</v>
      </c>
      <c r="J11" s="1299" t="s">
        <v>404</v>
      </c>
      <c r="K11" s="1299" t="s">
        <v>404</v>
      </c>
      <c r="L11" s="1283"/>
      <c r="M11" s="1975" t="s">
        <v>1</v>
      </c>
    </row>
    <row r="12" spans="1:13">
      <c r="A12" s="1975"/>
      <c r="B12" s="557"/>
      <c r="C12" s="1300"/>
      <c r="D12" s="538" t="s">
        <v>264</v>
      </c>
      <c r="E12" s="1299" t="s">
        <v>499</v>
      </c>
      <c r="F12" s="1299" t="s">
        <v>499</v>
      </c>
      <c r="G12" s="1299" t="s">
        <v>499</v>
      </c>
      <c r="H12" s="1299" t="s">
        <v>499</v>
      </c>
      <c r="I12" s="1299" t="s">
        <v>499</v>
      </c>
      <c r="J12" s="1299" t="s">
        <v>499</v>
      </c>
      <c r="K12" s="1299" t="s">
        <v>492</v>
      </c>
      <c r="L12" s="1228"/>
      <c r="M12" s="1975"/>
    </row>
    <row r="13" spans="1:13">
      <c r="A13" s="1975" t="s">
        <v>6</v>
      </c>
      <c r="B13" s="547"/>
      <c r="C13" s="1236"/>
      <c r="D13" s="538" t="s">
        <v>404</v>
      </c>
      <c r="E13" s="1299" t="s">
        <v>500</v>
      </c>
      <c r="F13" s="1299" t="s">
        <v>500</v>
      </c>
      <c r="G13" s="1299" t="s">
        <v>500</v>
      </c>
      <c r="H13" s="1299" t="s">
        <v>500</v>
      </c>
      <c r="I13" s="1299" t="s">
        <v>500</v>
      </c>
      <c r="J13" s="1299" t="s">
        <v>500</v>
      </c>
      <c r="K13" s="1299" t="s">
        <v>450</v>
      </c>
      <c r="L13" s="1228"/>
      <c r="M13" s="1975" t="s">
        <v>6</v>
      </c>
    </row>
    <row r="14" spans="1:13">
      <c r="A14" s="1975" t="s">
        <v>7</v>
      </c>
      <c r="B14" s="1324" t="s">
        <v>420</v>
      </c>
      <c r="C14" s="1229" t="s">
        <v>421</v>
      </c>
      <c r="D14" s="1325" t="s">
        <v>499</v>
      </c>
      <c r="E14" s="1302" t="s">
        <v>422</v>
      </c>
      <c r="F14" s="1302" t="s">
        <v>423</v>
      </c>
      <c r="G14" s="1302" t="s">
        <v>501</v>
      </c>
      <c r="H14" s="1302" t="s">
        <v>502</v>
      </c>
      <c r="I14" s="1302" t="s">
        <v>503</v>
      </c>
      <c r="J14" s="1302" t="s">
        <v>426</v>
      </c>
      <c r="K14" s="1229" t="s">
        <v>427</v>
      </c>
      <c r="L14" s="1229" t="s">
        <v>9</v>
      </c>
      <c r="M14" s="1975" t="s">
        <v>7</v>
      </c>
    </row>
    <row r="15" spans="1:13">
      <c r="A15" s="1975"/>
      <c r="B15" s="1300"/>
      <c r="C15" s="1300" t="s">
        <v>428</v>
      </c>
      <c r="D15" s="1304"/>
      <c r="E15" s="1300"/>
      <c r="F15" s="1300"/>
      <c r="G15" s="1300"/>
      <c r="H15" s="1300"/>
      <c r="I15" s="1300"/>
      <c r="J15" s="1300"/>
      <c r="K15" s="1300"/>
      <c r="L15" s="1283"/>
      <c r="M15" s="1975"/>
    </row>
    <row r="16" spans="1:13">
      <c r="A16" s="1975">
        <v>1</v>
      </c>
      <c r="B16" s="1305">
        <v>303</v>
      </c>
      <c r="C16" s="1300" t="s">
        <v>429</v>
      </c>
      <c r="D16" s="1307">
        <v>0</v>
      </c>
      <c r="E16" s="1307">
        <v>0</v>
      </c>
      <c r="F16" s="1307">
        <v>0</v>
      </c>
      <c r="G16" s="1307">
        <v>0</v>
      </c>
      <c r="H16" s="1307">
        <v>0</v>
      </c>
      <c r="I16" s="1307">
        <v>0</v>
      </c>
      <c r="J16" s="1307">
        <v>0</v>
      </c>
      <c r="K16" s="1307">
        <f>SUM(D16:J16)</f>
        <v>0</v>
      </c>
      <c r="L16" s="1283" t="s">
        <v>370</v>
      </c>
      <c r="M16" s="1975">
        <f>A16</f>
        <v>1</v>
      </c>
    </row>
    <row r="17" spans="1:16">
      <c r="A17" s="1975">
        <f>A16+1</f>
        <v>2</v>
      </c>
      <c r="B17" s="1283">
        <v>310.10000000000002</v>
      </c>
      <c r="C17" s="1300" t="s">
        <v>430</v>
      </c>
      <c r="D17" s="1308">
        <v>0</v>
      </c>
      <c r="E17" s="1309">
        <v>0</v>
      </c>
      <c r="F17" s="1309">
        <v>0</v>
      </c>
      <c r="G17" s="1309">
        <v>0</v>
      </c>
      <c r="H17" s="1309">
        <v>0</v>
      </c>
      <c r="I17" s="1309">
        <v>0</v>
      </c>
      <c r="J17" s="1309">
        <v>0</v>
      </c>
      <c r="K17" s="1309">
        <f>SUM(D17:J17)</f>
        <v>0</v>
      </c>
      <c r="L17" s="1283" t="s">
        <v>370</v>
      </c>
      <c r="M17" s="1975">
        <f>M16+1</f>
        <v>2</v>
      </c>
      <c r="N17" s="1973"/>
      <c r="O17" s="1973"/>
      <c r="P17" s="1973"/>
    </row>
    <row r="18" spans="1:16">
      <c r="A18" s="1975">
        <f t="shared" ref="A18:A36" si="0">A17+1</f>
        <v>3</v>
      </c>
      <c r="B18" s="1305">
        <v>340</v>
      </c>
      <c r="C18" s="1310" t="s">
        <v>431</v>
      </c>
      <c r="D18" s="1308">
        <v>0</v>
      </c>
      <c r="E18" s="1369">
        <v>1.1260899999999998</v>
      </c>
      <c r="F18" s="1309">
        <v>0</v>
      </c>
      <c r="G18" s="1309">
        <v>0</v>
      </c>
      <c r="H18" s="1309">
        <v>0</v>
      </c>
      <c r="I18" s="1309">
        <v>0</v>
      </c>
      <c r="J18" s="1309">
        <v>0</v>
      </c>
      <c r="K18" s="1313">
        <f>SUM(D18:J18)</f>
        <v>1.1260899999999998</v>
      </c>
      <c r="L18" s="1283" t="s">
        <v>370</v>
      </c>
      <c r="M18" s="1975">
        <f t="shared" ref="M18:M36" si="1">M17+1</f>
        <v>3</v>
      </c>
      <c r="N18" s="1973"/>
      <c r="O18" s="1973"/>
      <c r="P18" s="1973"/>
    </row>
    <row r="19" spans="1:16">
      <c r="A19" s="1975">
        <f t="shared" si="0"/>
        <v>4</v>
      </c>
      <c r="B19" s="1305">
        <v>360</v>
      </c>
      <c r="C19" s="1310" t="s">
        <v>431</v>
      </c>
      <c r="D19" s="1308">
        <v>0</v>
      </c>
      <c r="E19" s="1309">
        <v>0</v>
      </c>
      <c r="F19" s="1369">
        <v>52.354930000000003</v>
      </c>
      <c r="G19" s="1309">
        <v>0</v>
      </c>
      <c r="H19" s="1309">
        <v>0</v>
      </c>
      <c r="I19" s="1309">
        <v>0</v>
      </c>
      <c r="J19" s="1309">
        <v>0</v>
      </c>
      <c r="K19" s="1313">
        <f>SUM(D19:J19)</f>
        <v>52.354930000000003</v>
      </c>
      <c r="L19" s="1283" t="s">
        <v>370</v>
      </c>
      <c r="M19" s="1975">
        <f t="shared" si="1"/>
        <v>4</v>
      </c>
      <c r="N19" s="1973"/>
      <c r="O19" s="1973"/>
      <c r="P19" s="1973"/>
    </row>
    <row r="20" spans="1:16">
      <c r="A20" s="1975">
        <f t="shared" si="0"/>
        <v>5</v>
      </c>
      <c r="B20" s="1305">
        <v>361</v>
      </c>
      <c r="C20" s="1300" t="s">
        <v>432</v>
      </c>
      <c r="D20" s="1308">
        <v>0</v>
      </c>
      <c r="E20" s="1309">
        <v>0</v>
      </c>
      <c r="F20" s="1369">
        <v>392.33690000000001</v>
      </c>
      <c r="G20" s="1309">
        <v>0</v>
      </c>
      <c r="H20" s="1309">
        <v>0</v>
      </c>
      <c r="I20" s="1309">
        <v>0</v>
      </c>
      <c r="J20" s="1309">
        <v>0</v>
      </c>
      <c r="K20" s="1313">
        <f>SUM(D20:J20)</f>
        <v>392.33690000000001</v>
      </c>
      <c r="L20" s="1283" t="s">
        <v>370</v>
      </c>
      <c r="M20" s="1975">
        <f t="shared" si="1"/>
        <v>5</v>
      </c>
      <c r="N20" s="1973"/>
      <c r="O20" s="1973"/>
      <c r="P20" s="1973"/>
    </row>
    <row r="21" spans="1:16">
      <c r="A21" s="1975">
        <f t="shared" si="0"/>
        <v>6</v>
      </c>
      <c r="B21" s="1283"/>
      <c r="C21" s="1300"/>
      <c r="D21" s="1370"/>
      <c r="E21" s="1371"/>
      <c r="F21" s="1371"/>
      <c r="G21" s="1371"/>
      <c r="H21" s="1371"/>
      <c r="I21" s="1371"/>
      <c r="J21" s="1371"/>
      <c r="K21" s="1313"/>
      <c r="L21" s="1283"/>
      <c r="M21" s="1975">
        <f t="shared" si="1"/>
        <v>6</v>
      </c>
      <c r="N21" s="1973"/>
      <c r="O21" s="1973"/>
      <c r="P21" s="1973"/>
    </row>
    <row r="22" spans="1:16" s="69" customFormat="1">
      <c r="A22" s="1975">
        <f t="shared" si="0"/>
        <v>7</v>
      </c>
      <c r="B22" s="2003" t="s">
        <v>433</v>
      </c>
      <c r="C22" s="2004" t="s">
        <v>434</v>
      </c>
      <c r="D22" s="2005">
        <f t="shared" ref="D22:K22" si="2">SUM(D16:D21)</f>
        <v>0</v>
      </c>
      <c r="E22" s="2005">
        <f t="shared" si="2"/>
        <v>1.1260899999999998</v>
      </c>
      <c r="F22" s="2005">
        <f t="shared" si="2"/>
        <v>444.69183000000004</v>
      </c>
      <c r="G22" s="2005">
        <f t="shared" si="2"/>
        <v>0</v>
      </c>
      <c r="H22" s="2005">
        <f t="shared" si="2"/>
        <v>0</v>
      </c>
      <c r="I22" s="2005">
        <f t="shared" si="2"/>
        <v>0</v>
      </c>
      <c r="J22" s="2005">
        <f t="shared" si="2"/>
        <v>0</v>
      </c>
      <c r="K22" s="2005">
        <f t="shared" si="2"/>
        <v>445.81792000000002</v>
      </c>
      <c r="L22" s="2006" t="s">
        <v>18</v>
      </c>
      <c r="M22" s="1975">
        <f t="shared" si="1"/>
        <v>7</v>
      </c>
      <c r="N22" s="1967"/>
      <c r="O22" s="1967"/>
      <c r="P22" s="1967"/>
    </row>
    <row r="23" spans="1:16">
      <c r="A23" s="1975">
        <f t="shared" si="0"/>
        <v>8</v>
      </c>
      <c r="B23" s="1283"/>
      <c r="C23" s="1300"/>
      <c r="D23" s="1372"/>
      <c r="E23" s="1369"/>
      <c r="F23" s="1369"/>
      <c r="G23" s="1369"/>
      <c r="H23" s="1369"/>
      <c r="I23" s="1369"/>
      <c r="J23" s="1369"/>
      <c r="K23" s="1373"/>
      <c r="L23" s="1283"/>
      <c r="M23" s="1975">
        <f t="shared" si="1"/>
        <v>8</v>
      </c>
      <c r="N23" s="1973"/>
      <c r="O23" s="1973"/>
      <c r="P23" s="1973"/>
    </row>
    <row r="24" spans="1:16">
      <c r="A24" s="1975">
        <f t="shared" si="0"/>
        <v>9</v>
      </c>
      <c r="B24" s="1305">
        <v>350</v>
      </c>
      <c r="C24" s="1300" t="s">
        <v>431</v>
      </c>
      <c r="D24" s="1306">
        <v>24265.432989999998</v>
      </c>
      <c r="E24" s="1307">
        <v>0</v>
      </c>
      <c r="F24" s="1307">
        <v>0</v>
      </c>
      <c r="G24" s="1307">
        <v>0</v>
      </c>
      <c r="H24" s="1307">
        <v>0</v>
      </c>
      <c r="I24" s="1307">
        <v>0</v>
      </c>
      <c r="J24" s="1307">
        <v>-330.98513000000003</v>
      </c>
      <c r="K24" s="1307">
        <f t="shared" ref="K24:K32" si="3">SUM(D24:J24)</f>
        <v>23934.447859999997</v>
      </c>
      <c r="L24" s="1283" t="s">
        <v>370</v>
      </c>
      <c r="M24" s="1975">
        <f t="shared" si="1"/>
        <v>9</v>
      </c>
      <c r="N24" s="1973"/>
      <c r="O24" s="1973"/>
      <c r="P24" s="1973"/>
    </row>
    <row r="25" spans="1:16">
      <c r="A25" s="1975">
        <f t="shared" si="0"/>
        <v>10</v>
      </c>
      <c r="B25" s="1305">
        <v>352</v>
      </c>
      <c r="C25" s="1300" t="s">
        <v>432</v>
      </c>
      <c r="D25" s="1372">
        <v>81405.142129999993</v>
      </c>
      <c r="E25" s="1309">
        <v>0</v>
      </c>
      <c r="F25" s="1309">
        <v>0</v>
      </c>
      <c r="G25" s="1369">
        <v>-423.49828000000002</v>
      </c>
      <c r="H25" s="1309">
        <v>0</v>
      </c>
      <c r="I25" s="1309">
        <v>0</v>
      </c>
      <c r="J25" s="1369">
        <v>-14032.55299</v>
      </c>
      <c r="K25" s="1313">
        <f t="shared" si="3"/>
        <v>66949.090859999997</v>
      </c>
      <c r="L25" s="1283" t="s">
        <v>370</v>
      </c>
      <c r="M25" s="1975">
        <f t="shared" si="1"/>
        <v>10</v>
      </c>
      <c r="N25" s="558"/>
      <c r="O25" s="1973"/>
      <c r="P25" s="521"/>
    </row>
    <row r="26" spans="1:16">
      <c r="A26" s="1975">
        <f t="shared" si="0"/>
        <v>11</v>
      </c>
      <c r="B26" s="1305">
        <v>353</v>
      </c>
      <c r="C26" s="1300" t="s">
        <v>435</v>
      </c>
      <c r="D26" s="1372">
        <v>358277.25706999999</v>
      </c>
      <c r="E26" s="1309">
        <v>0</v>
      </c>
      <c r="F26" s="1309">
        <v>0</v>
      </c>
      <c r="G26" s="1369">
        <v>-2374.1533799999997</v>
      </c>
      <c r="H26" s="1309">
        <v>-392.40328000000005</v>
      </c>
      <c r="I26" s="1309">
        <v>0</v>
      </c>
      <c r="J26" s="1369">
        <v>-1444.59915</v>
      </c>
      <c r="K26" s="1313">
        <f t="shared" si="3"/>
        <v>354066.10125999997</v>
      </c>
      <c r="L26" s="1283" t="s">
        <v>370</v>
      </c>
      <c r="M26" s="1975">
        <f t="shared" si="1"/>
        <v>11</v>
      </c>
      <c r="N26" s="1973"/>
      <c r="O26" s="1973"/>
      <c r="P26" s="1973"/>
    </row>
    <row r="27" spans="1:16">
      <c r="A27" s="1975">
        <f t="shared" si="0"/>
        <v>12</v>
      </c>
      <c r="B27" s="1305">
        <v>354</v>
      </c>
      <c r="C27" s="1300" t="s">
        <v>436</v>
      </c>
      <c r="D27" s="1372">
        <v>188386.41672000001</v>
      </c>
      <c r="E27" s="1309">
        <v>0</v>
      </c>
      <c r="F27" s="1309">
        <v>0</v>
      </c>
      <c r="G27" s="1309">
        <v>0</v>
      </c>
      <c r="H27" s="1309">
        <v>0</v>
      </c>
      <c r="I27" s="1309">
        <v>0</v>
      </c>
      <c r="J27" s="1309">
        <v>0</v>
      </c>
      <c r="K27" s="1313">
        <f t="shared" si="3"/>
        <v>188386.41672000001</v>
      </c>
      <c r="L27" s="1283" t="s">
        <v>370</v>
      </c>
      <c r="M27" s="1975">
        <f t="shared" si="1"/>
        <v>12</v>
      </c>
      <c r="N27" s="1973"/>
      <c r="O27" s="1973"/>
      <c r="P27" s="1973"/>
    </row>
    <row r="28" spans="1:16">
      <c r="A28" s="1975">
        <f t="shared" si="0"/>
        <v>13</v>
      </c>
      <c r="B28" s="1305">
        <v>355</v>
      </c>
      <c r="C28" s="1300" t="s">
        <v>437</v>
      </c>
      <c r="D28" s="1372">
        <v>124281.54041</v>
      </c>
      <c r="E28" s="1309">
        <v>0</v>
      </c>
      <c r="F28" s="1309">
        <v>0</v>
      </c>
      <c r="G28" s="1309">
        <v>0</v>
      </c>
      <c r="H28" s="1309">
        <v>0</v>
      </c>
      <c r="I28" s="1309">
        <v>0</v>
      </c>
      <c r="J28" s="1309">
        <v>0</v>
      </c>
      <c r="K28" s="1313">
        <f t="shared" si="3"/>
        <v>124281.54041</v>
      </c>
      <c r="L28" s="1283" t="s">
        <v>370</v>
      </c>
      <c r="M28" s="1975">
        <f t="shared" si="1"/>
        <v>13</v>
      </c>
      <c r="N28" s="1973"/>
      <c r="O28" s="1973"/>
      <c r="P28" s="1973"/>
    </row>
    <row r="29" spans="1:16">
      <c r="A29" s="1975">
        <f t="shared" si="0"/>
        <v>14</v>
      </c>
      <c r="B29" s="1305">
        <v>356</v>
      </c>
      <c r="C29" s="1300" t="s">
        <v>438</v>
      </c>
      <c r="D29" s="1372">
        <v>246075.50532</v>
      </c>
      <c r="E29" s="1309">
        <v>0</v>
      </c>
      <c r="F29" s="1309">
        <v>0</v>
      </c>
      <c r="G29" s="1309">
        <v>0</v>
      </c>
      <c r="H29" s="1309">
        <v>0</v>
      </c>
      <c r="I29" s="1309">
        <v>0</v>
      </c>
      <c r="J29" s="1309">
        <v>0</v>
      </c>
      <c r="K29" s="1313">
        <f t="shared" si="3"/>
        <v>246075.50532</v>
      </c>
      <c r="L29" s="1283" t="s">
        <v>370</v>
      </c>
      <c r="M29" s="1975">
        <f t="shared" si="1"/>
        <v>14</v>
      </c>
      <c r="N29" s="1973"/>
      <c r="O29" s="1973"/>
      <c r="P29" s="1973"/>
    </row>
    <row r="30" spans="1:16">
      <c r="A30" s="1975">
        <f t="shared" si="0"/>
        <v>15</v>
      </c>
      <c r="B30" s="1305">
        <v>357</v>
      </c>
      <c r="C30" s="1300" t="s">
        <v>439</v>
      </c>
      <c r="D30" s="1372">
        <v>69948.701680000013</v>
      </c>
      <c r="E30" s="1309">
        <v>0</v>
      </c>
      <c r="F30" s="1309">
        <v>0</v>
      </c>
      <c r="G30" s="1309">
        <v>0</v>
      </c>
      <c r="H30" s="1309">
        <v>0</v>
      </c>
      <c r="I30" s="1309">
        <v>0</v>
      </c>
      <c r="J30" s="1309">
        <v>0</v>
      </c>
      <c r="K30" s="1313">
        <f t="shared" si="3"/>
        <v>69948.701680000013</v>
      </c>
      <c r="L30" s="1283" t="s">
        <v>370</v>
      </c>
      <c r="M30" s="1975">
        <f t="shared" si="1"/>
        <v>15</v>
      </c>
      <c r="N30" s="1973"/>
      <c r="O30" s="1973"/>
      <c r="P30" s="1973"/>
    </row>
    <row r="31" spans="1:16">
      <c r="A31" s="1975">
        <f t="shared" si="0"/>
        <v>16</v>
      </c>
      <c r="B31" s="1305">
        <v>358</v>
      </c>
      <c r="C31" s="1300" t="s">
        <v>440</v>
      </c>
      <c r="D31" s="1372">
        <v>68576.952059999996</v>
      </c>
      <c r="E31" s="1309">
        <v>0</v>
      </c>
      <c r="F31" s="1309">
        <v>0</v>
      </c>
      <c r="G31" s="1369">
        <v>-494.76971000000003</v>
      </c>
      <c r="H31" s="1309">
        <v>0</v>
      </c>
      <c r="I31" s="1309">
        <v>0</v>
      </c>
      <c r="J31" s="1309">
        <v>0</v>
      </c>
      <c r="K31" s="1313">
        <f t="shared" si="3"/>
        <v>68082.182350000003</v>
      </c>
      <c r="L31" s="1283" t="s">
        <v>370</v>
      </c>
      <c r="M31" s="1975">
        <f t="shared" si="1"/>
        <v>16</v>
      </c>
      <c r="N31" s="1973"/>
      <c r="O31" s="1973"/>
      <c r="P31" s="1973"/>
    </row>
    <row r="32" spans="1:16">
      <c r="A32" s="1975">
        <f t="shared" si="0"/>
        <v>17</v>
      </c>
      <c r="B32" s="1305">
        <v>359</v>
      </c>
      <c r="C32" s="1300" t="s">
        <v>441</v>
      </c>
      <c r="D32" s="1372">
        <v>38209.578500000003</v>
      </c>
      <c r="E32" s="1309">
        <v>0</v>
      </c>
      <c r="F32" s="1309">
        <v>0</v>
      </c>
      <c r="G32" s="1309">
        <v>0</v>
      </c>
      <c r="H32" s="1309">
        <v>0</v>
      </c>
      <c r="I32" s="1309">
        <v>0</v>
      </c>
      <c r="J32" s="1309">
        <v>0</v>
      </c>
      <c r="K32" s="1313">
        <f t="shared" si="3"/>
        <v>38209.578500000003</v>
      </c>
      <c r="L32" s="1283" t="s">
        <v>370</v>
      </c>
      <c r="M32" s="1975">
        <f t="shared" si="1"/>
        <v>17</v>
      </c>
      <c r="N32" s="1973"/>
      <c r="O32" s="1973"/>
      <c r="P32" s="1973"/>
    </row>
    <row r="33" spans="1:13">
      <c r="A33" s="1975">
        <f t="shared" si="0"/>
        <v>18</v>
      </c>
      <c r="B33" s="1374"/>
      <c r="C33" s="1300"/>
      <c r="D33" s="1312"/>
      <c r="F33" s="1318"/>
      <c r="G33" s="1318"/>
      <c r="H33" s="1318"/>
      <c r="I33" s="1318"/>
      <c r="J33" s="1313"/>
      <c r="K33" s="1318"/>
      <c r="L33" s="1305"/>
      <c r="M33" s="1975">
        <f t="shared" si="1"/>
        <v>18</v>
      </c>
    </row>
    <row r="34" spans="1:13">
      <c r="A34" s="1975">
        <f t="shared" si="0"/>
        <v>19</v>
      </c>
      <c r="B34" s="2007" t="s">
        <v>433</v>
      </c>
      <c r="C34" s="2004" t="s">
        <v>403</v>
      </c>
      <c r="D34" s="2005">
        <f t="shared" ref="D34:K34" si="4">SUM(D24:D33)</f>
        <v>1199426.52688</v>
      </c>
      <c r="E34" s="2005">
        <f t="shared" si="4"/>
        <v>0</v>
      </c>
      <c r="F34" s="2005">
        <f t="shared" si="4"/>
        <v>0</v>
      </c>
      <c r="G34" s="2005">
        <f t="shared" si="4"/>
        <v>-3292.4213699999996</v>
      </c>
      <c r="H34" s="2005">
        <f t="shared" si="4"/>
        <v>-392.40328000000005</v>
      </c>
      <c r="I34" s="2005">
        <f t="shared" si="4"/>
        <v>0</v>
      </c>
      <c r="J34" s="2005">
        <f t="shared" si="4"/>
        <v>-15808.137270000001</v>
      </c>
      <c r="K34" s="2005">
        <f t="shared" si="4"/>
        <v>1179933.5649599999</v>
      </c>
      <c r="L34" s="2008" t="s">
        <v>442</v>
      </c>
      <c r="M34" s="1975">
        <f t="shared" si="1"/>
        <v>19</v>
      </c>
    </row>
    <row r="35" spans="1:13">
      <c r="A35" s="1975">
        <f t="shared" si="0"/>
        <v>20</v>
      </c>
      <c r="B35" s="557"/>
      <c r="C35" s="1973"/>
      <c r="D35" s="66"/>
      <c r="J35" s="100"/>
      <c r="K35" s="100"/>
      <c r="L35" s="1320"/>
      <c r="M35" s="1975">
        <f t="shared" si="1"/>
        <v>20</v>
      </c>
    </row>
    <row r="36" spans="1:13">
      <c r="A36" s="1975">
        <f t="shared" si="0"/>
        <v>21</v>
      </c>
      <c r="B36" s="1375" t="s">
        <v>443</v>
      </c>
      <c r="C36" s="1818"/>
      <c r="D36" s="2009">
        <f t="shared" ref="D36:K36" si="5">D34+D22</f>
        <v>1199426.52688</v>
      </c>
      <c r="E36" s="2009">
        <f t="shared" si="5"/>
        <v>1.1260899999999998</v>
      </c>
      <c r="F36" s="2009">
        <f t="shared" si="5"/>
        <v>444.69183000000004</v>
      </c>
      <c r="G36" s="2009">
        <f t="shared" si="5"/>
        <v>-3292.4213699999996</v>
      </c>
      <c r="H36" s="2009">
        <f t="shared" si="5"/>
        <v>-392.40328000000005</v>
      </c>
      <c r="I36" s="2010">
        <f t="shared" si="5"/>
        <v>0</v>
      </c>
      <c r="J36" s="1322">
        <f t="shared" si="5"/>
        <v>-15808.137270000001</v>
      </c>
      <c r="K36" s="2009">
        <f t="shared" si="5"/>
        <v>1180379.3828799999</v>
      </c>
      <c r="L36" s="2006" t="s">
        <v>444</v>
      </c>
      <c r="M36" s="1975">
        <f t="shared" si="1"/>
        <v>21</v>
      </c>
    </row>
    <row r="37" spans="1:13">
      <c r="A37" s="1975"/>
      <c r="B37" s="1973"/>
      <c r="C37" s="1973"/>
      <c r="D37" s="1973"/>
      <c r="K37" s="559"/>
      <c r="L37" s="559"/>
      <c r="M37" s="1975"/>
    </row>
    <row r="38" spans="1:13">
      <c r="A38" s="1975"/>
      <c r="B38" s="1973"/>
      <c r="C38" s="1973"/>
      <c r="D38" s="1973"/>
      <c r="K38" s="559"/>
      <c r="L38" s="559"/>
      <c r="M38" s="1975"/>
    </row>
    <row r="39" spans="1:13">
      <c r="A39" s="1975"/>
      <c r="B39" s="1973" t="s">
        <v>504</v>
      </c>
      <c r="C39" s="1973"/>
      <c r="D39" s="1973"/>
      <c r="M39" s="1975"/>
    </row>
    <row r="40" spans="1:13">
      <c r="A40" s="1975"/>
      <c r="B40" s="1973"/>
      <c r="C40" s="1973"/>
      <c r="D40" s="1973"/>
      <c r="M40" s="1975"/>
    </row>
    <row r="41" spans="1:13">
      <c r="A41" s="1975"/>
      <c r="B41" s="1973"/>
      <c r="C41" s="1973"/>
      <c r="D41" s="1973"/>
      <c r="M41" s="1975"/>
    </row>
    <row r="42" spans="1:13">
      <c r="A42" s="1975"/>
      <c r="B42" s="1973"/>
      <c r="C42" s="1973"/>
      <c r="D42" s="1973"/>
      <c r="M42" s="1975"/>
    </row>
    <row r="43" spans="1:13">
      <c r="A43" s="1975"/>
      <c r="B43" s="1973"/>
      <c r="C43" s="1973"/>
      <c r="D43" s="1973"/>
      <c r="M43" s="1975"/>
    </row>
    <row r="44" spans="1:13">
      <c r="A44" s="1975"/>
      <c r="B44" s="1973"/>
      <c r="C44" s="1973"/>
      <c r="D44" s="1973"/>
      <c r="M44" s="1975"/>
    </row>
    <row r="45" spans="1:13">
      <c r="A45" s="1975"/>
      <c r="B45" s="1973"/>
      <c r="C45" s="1973"/>
      <c r="D45" s="1973"/>
      <c r="M45" s="1975"/>
    </row>
    <row r="46" spans="1:13">
      <c r="A46" s="1975"/>
      <c r="B46" s="1973"/>
      <c r="C46" s="1973"/>
      <c r="D46" s="1973"/>
      <c r="M46" s="1975"/>
    </row>
    <row r="47" spans="1:13">
      <c r="A47" s="1975"/>
      <c r="B47" s="1973"/>
      <c r="C47" s="1973"/>
      <c r="D47" s="1973"/>
      <c r="M47" s="1975"/>
    </row>
    <row r="48" spans="1:13">
      <c r="A48" s="1975"/>
      <c r="B48" s="1973"/>
      <c r="C48" s="1973"/>
      <c r="D48" s="1973"/>
      <c r="M48" s="1975"/>
    </row>
    <row r="49" spans="4:4">
      <c r="D49" s="1973"/>
    </row>
    <row r="50" spans="4:4">
      <c r="D50" s="1973"/>
    </row>
    <row r="51" spans="4:4">
      <c r="D51" s="1973"/>
    </row>
    <row r="52" spans="4:4">
      <c r="D52" s="1973"/>
    </row>
    <row r="53" spans="4:4">
      <c r="D53" s="1973"/>
    </row>
    <row r="54" spans="4:4">
      <c r="D54" s="1973"/>
    </row>
    <row r="55" spans="4:4">
      <c r="D55" s="1973"/>
    </row>
    <row r="56" spans="4:4">
      <c r="D56" s="1973"/>
    </row>
    <row r="57" spans="4:4">
      <c r="D57" s="1973"/>
    </row>
    <row r="58" spans="4:4">
      <c r="D58" s="1973"/>
    </row>
    <row r="59" spans="4:4">
      <c r="D59" s="1973"/>
    </row>
    <row r="60" spans="4:4">
      <c r="D60" s="1973"/>
    </row>
    <row r="61" spans="4:4">
      <c r="D61" s="1973"/>
    </row>
    <row r="62" spans="4:4">
      <c r="D62" s="1973"/>
    </row>
    <row r="63" spans="4:4">
      <c r="D63" s="1973"/>
    </row>
    <row r="64" spans="4:4">
      <c r="D64" s="1973"/>
    </row>
    <row r="65" spans="4:4">
      <c r="D65" s="1973"/>
    </row>
    <row r="66" spans="4:4">
      <c r="D66" s="1973"/>
    </row>
    <row r="67" spans="4:4">
      <c r="D67" s="1973"/>
    </row>
    <row r="68" spans="4:4">
      <c r="D68" s="1973"/>
    </row>
    <row r="69" spans="4:4">
      <c r="D69" s="1973"/>
    </row>
    <row r="70" spans="4:4">
      <c r="D70" s="1973"/>
    </row>
    <row r="71" spans="4:4">
      <c r="D71" s="1973"/>
    </row>
    <row r="72" spans="4:4">
      <c r="D72" s="1973"/>
    </row>
    <row r="73" spans="4:4">
      <c r="D73" s="1973"/>
    </row>
    <row r="74" spans="4:4">
      <c r="D74" s="1973"/>
    </row>
    <row r="75" spans="4:4">
      <c r="D75" s="1973"/>
    </row>
    <row r="76" spans="4:4">
      <c r="D76" s="1973"/>
    </row>
    <row r="77" spans="4:4">
      <c r="D77" s="1973"/>
    </row>
    <row r="78" spans="4:4">
      <c r="D78" s="1973"/>
    </row>
    <row r="79" spans="4:4">
      <c r="D79" s="1973"/>
    </row>
    <row r="80" spans="4:4">
      <c r="D80" s="1973"/>
    </row>
    <row r="81" spans="4:4">
      <c r="D81" s="1973"/>
    </row>
    <row r="82" spans="4:4">
      <c r="D82" s="1973"/>
    </row>
    <row r="83" spans="4:4">
      <c r="D83" s="1973"/>
    </row>
    <row r="84" spans="4:4">
      <c r="D84" s="1973"/>
    </row>
    <row r="85" spans="4:4">
      <c r="D85" s="1973"/>
    </row>
    <row r="86" spans="4:4">
      <c r="D86" s="1973"/>
    </row>
    <row r="87" spans="4:4">
      <c r="D87" s="1973"/>
    </row>
    <row r="88" spans="4:4">
      <c r="D88" s="1973"/>
    </row>
    <row r="89" spans="4:4">
      <c r="D89" s="1973"/>
    </row>
    <row r="90" spans="4:4">
      <c r="D90" s="1973"/>
    </row>
    <row r="91" spans="4:4">
      <c r="D91" s="1973"/>
    </row>
    <row r="92" spans="4:4">
      <c r="D92" s="1973"/>
    </row>
    <row r="93" spans="4:4">
      <c r="D93" s="1973"/>
    </row>
    <row r="94" spans="4:4">
      <c r="D94" s="1973"/>
    </row>
    <row r="95" spans="4:4">
      <c r="D95" s="1973"/>
    </row>
    <row r="96" spans="4:4">
      <c r="D96" s="1973"/>
    </row>
    <row r="97" spans="4:4">
      <c r="D97" s="1973"/>
    </row>
    <row r="98" spans="4:4">
      <c r="D98" s="1973"/>
    </row>
    <row r="99" spans="4:4">
      <c r="D99" s="1973"/>
    </row>
    <row r="100" spans="4:4">
      <c r="D100" s="1973"/>
    </row>
    <row r="101" spans="4:4">
      <c r="D101" s="1973"/>
    </row>
    <row r="102" spans="4:4">
      <c r="D102" s="1973"/>
    </row>
    <row r="103" spans="4:4">
      <c r="D103" s="1973"/>
    </row>
    <row r="104" spans="4:4">
      <c r="D104" s="1973"/>
    </row>
    <row r="105" spans="4:4">
      <c r="D105" s="1973"/>
    </row>
    <row r="106" spans="4:4">
      <c r="D106" s="1973"/>
    </row>
    <row r="107" spans="4:4">
      <c r="D107" s="1973"/>
    </row>
    <row r="108" spans="4:4">
      <c r="D108" s="1973"/>
    </row>
    <row r="109" spans="4:4">
      <c r="D109" s="1973"/>
    </row>
    <row r="110" spans="4:4">
      <c r="D110" s="1973"/>
    </row>
    <row r="111" spans="4:4">
      <c r="D111" s="1973"/>
    </row>
    <row r="112" spans="4:4">
      <c r="D112" s="1973"/>
    </row>
    <row r="113" spans="4:4">
      <c r="D113" s="1973"/>
    </row>
    <row r="114" spans="4:4">
      <c r="D114" s="1973"/>
    </row>
    <row r="115" spans="4:4">
      <c r="D115" s="1973"/>
    </row>
    <row r="116" spans="4:4">
      <c r="D116" s="1973"/>
    </row>
    <row r="117" spans="4:4">
      <c r="D117" s="1973"/>
    </row>
    <row r="118" spans="4:4">
      <c r="D118" s="1973"/>
    </row>
    <row r="119" spans="4:4">
      <c r="D119" s="1973"/>
    </row>
    <row r="120" spans="4:4">
      <c r="D120" s="1973"/>
    </row>
    <row r="121" spans="4:4">
      <c r="D121" s="1973"/>
    </row>
    <row r="122" spans="4:4">
      <c r="D122" s="1973"/>
    </row>
    <row r="123" spans="4:4">
      <c r="D123" s="1973"/>
    </row>
    <row r="124" spans="4:4">
      <c r="D124" s="1973"/>
    </row>
    <row r="125" spans="4:4">
      <c r="D125" s="1973"/>
    </row>
    <row r="126" spans="4:4">
      <c r="D126" s="1973"/>
    </row>
    <row r="127" spans="4:4">
      <c r="D127" s="1973"/>
    </row>
    <row r="128" spans="4:4">
      <c r="D128" s="1973"/>
    </row>
    <row r="129" spans="4:4">
      <c r="D129" s="1973"/>
    </row>
    <row r="130" spans="4:4">
      <c r="D130" s="1973"/>
    </row>
    <row r="131" spans="4:4">
      <c r="D131" s="1973"/>
    </row>
    <row r="132" spans="4:4">
      <c r="D132" s="1973"/>
    </row>
    <row r="133" spans="4:4">
      <c r="D133" s="1973"/>
    </row>
    <row r="134" spans="4:4">
      <c r="D134" s="1973"/>
    </row>
    <row r="135" spans="4:4">
      <c r="D135" s="1973"/>
    </row>
    <row r="136" spans="4:4">
      <c r="D136" s="1973"/>
    </row>
    <row r="137" spans="4:4">
      <c r="D137" s="1973"/>
    </row>
    <row r="138" spans="4:4">
      <c r="D138" s="1973"/>
    </row>
    <row r="139" spans="4:4">
      <c r="D139" s="1973"/>
    </row>
    <row r="140" spans="4:4">
      <c r="D140" s="1973"/>
    </row>
    <row r="141" spans="4:4">
      <c r="D141" s="1973"/>
    </row>
    <row r="142" spans="4:4">
      <c r="D142" s="1973"/>
    </row>
    <row r="143" spans="4:4">
      <c r="D143" s="1973"/>
    </row>
    <row r="144" spans="4:4">
      <c r="D144" s="1973"/>
    </row>
    <row r="145" spans="4:4">
      <c r="D145" s="1973"/>
    </row>
    <row r="146" spans="4:4">
      <c r="D146" s="1973"/>
    </row>
    <row r="147" spans="4:4">
      <c r="D147" s="1973"/>
    </row>
    <row r="148" spans="4:4">
      <c r="D148" s="1973"/>
    </row>
    <row r="149" spans="4:4">
      <c r="D149" s="1973"/>
    </row>
    <row r="150" spans="4:4">
      <c r="D150" s="1973"/>
    </row>
    <row r="151" spans="4:4">
      <c r="D151" s="1973"/>
    </row>
    <row r="152" spans="4:4">
      <c r="D152" s="1973"/>
    </row>
    <row r="153" spans="4:4">
      <c r="D153" s="1973"/>
    </row>
    <row r="154" spans="4:4">
      <c r="D154" s="1973"/>
    </row>
    <row r="155" spans="4:4">
      <c r="D155" s="1973"/>
    </row>
    <row r="156" spans="4:4">
      <c r="D156" s="1973"/>
    </row>
    <row r="157" spans="4:4">
      <c r="D157" s="1973"/>
    </row>
    <row r="158" spans="4:4">
      <c r="D158" s="1973"/>
    </row>
    <row r="159" spans="4:4">
      <c r="D159" s="1973"/>
    </row>
    <row r="160" spans="4:4">
      <c r="D160" s="1973"/>
    </row>
    <row r="161" spans="4:4">
      <c r="D161" s="1973"/>
    </row>
    <row r="162" spans="4:4">
      <c r="D162" s="1973"/>
    </row>
    <row r="163" spans="4:4">
      <c r="D163" s="1973"/>
    </row>
    <row r="164" spans="4:4">
      <c r="D164" s="1973"/>
    </row>
    <row r="165" spans="4:4">
      <c r="D165" s="1973"/>
    </row>
    <row r="166" spans="4:4">
      <c r="D166" s="1973"/>
    </row>
    <row r="167" spans="4:4">
      <c r="D167" s="1973"/>
    </row>
    <row r="168" spans="4:4">
      <c r="D168" s="1973"/>
    </row>
    <row r="169" spans="4:4">
      <c r="D169" s="1973"/>
    </row>
    <row r="170" spans="4:4">
      <c r="D170" s="1973"/>
    </row>
    <row r="171" spans="4:4">
      <c r="D171" s="1973"/>
    </row>
  </sheetData>
  <mergeCells count="6">
    <mergeCell ref="B6:L6"/>
    <mergeCell ref="B7:L7"/>
    <mergeCell ref="B2:L2"/>
    <mergeCell ref="B3:L3"/>
    <mergeCell ref="B4:L4"/>
    <mergeCell ref="B5:L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2:O171"/>
  <sheetViews>
    <sheetView zoomScale="80" zoomScaleNormal="80" zoomScaleSheetLayoutView="70" workbookViewId="0"/>
  </sheetViews>
  <sheetFormatPr defaultColWidth="9.19921875" defaultRowHeight="15.4"/>
  <cols>
    <col min="1" max="1" width="5.19921875" style="984" customWidth="1"/>
    <col min="2" max="2" width="11.19921875" style="61" customWidth="1"/>
    <col min="3" max="3" width="32.53125" style="61" customWidth="1"/>
    <col min="4" max="11" width="18.53125" style="104" customWidth="1"/>
    <col min="12" max="12" width="24" style="104" customWidth="1"/>
    <col min="13" max="13" width="5.19921875" style="984" customWidth="1"/>
    <col min="14" max="16384" width="9.19921875" style="61"/>
  </cols>
  <sheetData>
    <row r="2" spans="1:13" s="69" customFormat="1" ht="15">
      <c r="A2" s="1970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1970"/>
    </row>
    <row r="3" spans="1:13" s="69" customFormat="1" ht="15">
      <c r="A3" s="1970"/>
      <c r="B3" s="2073" t="s">
        <v>405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1970"/>
    </row>
    <row r="4" spans="1:13">
      <c r="A4" s="1975"/>
      <c r="B4" s="2073" t="s">
        <v>498</v>
      </c>
      <c r="C4" s="2073"/>
      <c r="D4" s="2073"/>
      <c r="E4" s="2073"/>
      <c r="F4" s="2073"/>
      <c r="G4" s="2073"/>
      <c r="H4" s="2073"/>
      <c r="I4" s="2073"/>
      <c r="J4" s="2073"/>
      <c r="K4" s="2073"/>
      <c r="L4" s="2073"/>
      <c r="M4" s="1975"/>
    </row>
    <row r="5" spans="1:13">
      <c r="A5" s="1975"/>
      <c r="B5" s="2073" t="s">
        <v>491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1975"/>
    </row>
    <row r="6" spans="1:13">
      <c r="A6" s="1975"/>
      <c r="B6" s="2073" t="s">
        <v>446</v>
      </c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1975"/>
    </row>
    <row r="7" spans="1:13">
      <c r="A7" s="1975"/>
      <c r="B7" s="2077" t="s">
        <v>5</v>
      </c>
      <c r="C7" s="2073"/>
      <c r="D7" s="2073"/>
      <c r="E7" s="2073"/>
      <c r="F7" s="2073"/>
      <c r="G7" s="2073"/>
      <c r="H7" s="2073"/>
      <c r="I7" s="2073"/>
      <c r="J7" s="2073"/>
      <c r="K7" s="2073"/>
      <c r="L7" s="2073"/>
      <c r="M7" s="1975"/>
    </row>
    <row r="8" spans="1:13">
      <c r="A8" s="1975"/>
      <c r="B8" s="1973"/>
      <c r="C8" s="504"/>
      <c r="D8" s="505"/>
      <c r="E8" s="533"/>
      <c r="F8" s="533"/>
      <c r="G8" s="533"/>
      <c r="H8" s="533"/>
      <c r="I8" s="533"/>
      <c r="J8" s="533"/>
      <c r="K8" s="533"/>
      <c r="L8" s="533"/>
      <c r="M8" s="1975"/>
    </row>
    <row r="9" spans="1:13" s="486" customFormat="1" ht="15">
      <c r="A9" s="1970"/>
      <c r="B9" s="1924"/>
      <c r="C9" s="1919"/>
      <c r="D9" s="1920" t="s">
        <v>408</v>
      </c>
      <c r="E9" s="1921" t="s">
        <v>409</v>
      </c>
      <c r="F9" s="1921" t="s">
        <v>410</v>
      </c>
      <c r="G9" s="1921" t="s">
        <v>411</v>
      </c>
      <c r="H9" s="1921" t="s">
        <v>412</v>
      </c>
      <c r="I9" s="1921" t="s">
        <v>413</v>
      </c>
      <c r="J9" s="1921" t="s">
        <v>414</v>
      </c>
      <c r="K9" s="1824" t="s">
        <v>415</v>
      </c>
      <c r="L9" s="1915"/>
      <c r="M9" s="1970"/>
    </row>
    <row r="10" spans="1:13">
      <c r="A10" s="1975"/>
      <c r="B10" s="1368"/>
      <c r="C10" s="1297"/>
      <c r="D10" s="1298"/>
      <c r="E10" s="1299"/>
      <c r="F10" s="556"/>
      <c r="G10" s="1299"/>
      <c r="H10" s="1299"/>
      <c r="I10" s="1299"/>
      <c r="J10" s="1299"/>
      <c r="K10" s="560" t="s">
        <v>264</v>
      </c>
      <c r="L10" s="1296"/>
      <c r="M10" s="1975"/>
    </row>
    <row r="11" spans="1:13">
      <c r="A11" s="1975"/>
      <c r="B11" s="1368"/>
      <c r="C11" s="1297"/>
      <c r="D11" s="1298"/>
      <c r="E11" s="1299" t="s">
        <v>416</v>
      </c>
      <c r="F11" s="556" t="s">
        <v>399</v>
      </c>
      <c r="G11" s="1299" t="s">
        <v>404</v>
      </c>
      <c r="H11" s="1299" t="s">
        <v>404</v>
      </c>
      <c r="I11" s="1299" t="s">
        <v>404</v>
      </c>
      <c r="J11" s="1299" t="s">
        <v>404</v>
      </c>
      <c r="K11" s="556" t="s">
        <v>404</v>
      </c>
      <c r="L11" s="1283"/>
      <c r="M11" s="1975"/>
    </row>
    <row r="12" spans="1:13">
      <c r="A12" s="1975"/>
      <c r="B12" s="557"/>
      <c r="C12" s="1300"/>
      <c r="D12" s="538" t="s">
        <v>264</v>
      </c>
      <c r="E12" s="1299" t="s">
        <v>499</v>
      </c>
      <c r="F12" s="1299" t="s">
        <v>499</v>
      </c>
      <c r="G12" s="1299" t="s">
        <v>499</v>
      </c>
      <c r="H12" s="1299" t="s">
        <v>499</v>
      </c>
      <c r="I12" s="1299" t="s">
        <v>499</v>
      </c>
      <c r="J12" s="1299" t="s">
        <v>499</v>
      </c>
      <c r="K12" s="556" t="s">
        <v>492</v>
      </c>
      <c r="L12" s="1228"/>
      <c r="M12" s="1975"/>
    </row>
    <row r="13" spans="1:13">
      <c r="A13" s="1975" t="s">
        <v>6</v>
      </c>
      <c r="B13" s="547"/>
      <c r="C13" s="1236"/>
      <c r="D13" s="538" t="s">
        <v>404</v>
      </c>
      <c r="E13" s="1299" t="s">
        <v>500</v>
      </c>
      <c r="F13" s="1299" t="s">
        <v>500</v>
      </c>
      <c r="G13" s="1299" t="s">
        <v>500</v>
      </c>
      <c r="H13" s="1299" t="s">
        <v>500</v>
      </c>
      <c r="I13" s="1299" t="s">
        <v>500</v>
      </c>
      <c r="J13" s="1299" t="s">
        <v>500</v>
      </c>
      <c r="K13" s="556" t="s">
        <v>450</v>
      </c>
      <c r="L13" s="1228"/>
      <c r="M13" s="1975" t="s">
        <v>6</v>
      </c>
    </row>
    <row r="14" spans="1:13">
      <c r="A14" s="1975" t="s">
        <v>7</v>
      </c>
      <c r="B14" s="1324" t="s">
        <v>420</v>
      </c>
      <c r="C14" s="1229" t="s">
        <v>421</v>
      </c>
      <c r="D14" s="1325" t="s">
        <v>499</v>
      </c>
      <c r="E14" s="1302" t="s">
        <v>422</v>
      </c>
      <c r="F14" s="1302" t="s">
        <v>423</v>
      </c>
      <c r="G14" s="1302" t="s">
        <v>501</v>
      </c>
      <c r="H14" s="1302" t="s">
        <v>502</v>
      </c>
      <c r="I14" s="1302" t="s">
        <v>503</v>
      </c>
      <c r="J14" s="1302" t="s">
        <v>426</v>
      </c>
      <c r="K14" s="1232" t="s">
        <v>427</v>
      </c>
      <c r="L14" s="1229" t="s">
        <v>9</v>
      </c>
      <c r="M14" s="1975" t="s">
        <v>7</v>
      </c>
    </row>
    <row r="15" spans="1:13">
      <c r="A15" s="1975"/>
      <c r="B15" s="1300"/>
      <c r="C15" s="1300" t="s">
        <v>428</v>
      </c>
      <c r="D15" s="1304"/>
      <c r="E15" s="1300"/>
      <c r="F15" s="1300"/>
      <c r="G15" s="1300"/>
      <c r="H15" s="1300"/>
      <c r="I15" s="1300"/>
      <c r="J15" s="1300"/>
      <c r="K15" s="130"/>
      <c r="L15" s="1283"/>
      <c r="M15" s="1975"/>
    </row>
    <row r="16" spans="1:13">
      <c r="A16" s="1975">
        <v>1</v>
      </c>
      <c r="B16" s="1305">
        <v>303</v>
      </c>
      <c r="C16" s="1300" t="s">
        <v>429</v>
      </c>
      <c r="D16" s="1306">
        <v>0</v>
      </c>
      <c r="E16" s="1306">
        <v>0</v>
      </c>
      <c r="F16" s="1306">
        <v>0</v>
      </c>
      <c r="G16" s="1306">
        <v>0</v>
      </c>
      <c r="H16" s="1306">
        <v>0</v>
      </c>
      <c r="I16" s="1306">
        <v>0</v>
      </c>
      <c r="J16" s="1306">
        <v>0</v>
      </c>
      <c r="K16" s="121">
        <f>SUM(D16:J16)</f>
        <v>0</v>
      </c>
      <c r="L16" s="1283" t="s">
        <v>370</v>
      </c>
      <c r="M16" s="1975">
        <f>A16</f>
        <v>1</v>
      </c>
    </row>
    <row r="17" spans="1:15">
      <c r="A17" s="1975">
        <f>A16+1</f>
        <v>2</v>
      </c>
      <c r="B17" s="1283">
        <v>310.10000000000002</v>
      </c>
      <c r="C17" s="1300" t="s">
        <v>430</v>
      </c>
      <c r="D17" s="1308">
        <v>0</v>
      </c>
      <c r="E17" s="1309">
        <v>0</v>
      </c>
      <c r="F17" s="1309">
        <v>0</v>
      </c>
      <c r="G17" s="1309">
        <v>0</v>
      </c>
      <c r="H17" s="1309">
        <v>0</v>
      </c>
      <c r="I17" s="1309">
        <v>0</v>
      </c>
      <c r="J17" s="1309">
        <v>0</v>
      </c>
      <c r="K17" s="122">
        <f>SUM(D17:J17)</f>
        <v>0</v>
      </c>
      <c r="L17" s="1283" t="s">
        <v>370</v>
      </c>
      <c r="M17" s="1975">
        <f>M16+1</f>
        <v>2</v>
      </c>
      <c r="N17" s="1973"/>
      <c r="O17" s="1973"/>
    </row>
    <row r="18" spans="1:15">
      <c r="A18" s="1975">
        <f t="shared" ref="A18:A36" si="0">A17+1</f>
        <v>3</v>
      </c>
      <c r="B18" s="1305">
        <v>340</v>
      </c>
      <c r="C18" s="1310" t="s">
        <v>431</v>
      </c>
      <c r="D18" s="1308">
        <v>0</v>
      </c>
      <c r="E18" s="1309">
        <v>1.1472100000000001</v>
      </c>
      <c r="F18" s="1309">
        <v>0</v>
      </c>
      <c r="G18" s="1309">
        <v>0</v>
      </c>
      <c r="H18" s="1309">
        <v>0</v>
      </c>
      <c r="I18" s="1309">
        <v>0</v>
      </c>
      <c r="J18" s="1309">
        <v>0</v>
      </c>
      <c r="K18" s="129">
        <f>SUM(D18:J18)</f>
        <v>1.1472100000000001</v>
      </c>
      <c r="L18" s="1283" t="s">
        <v>370</v>
      </c>
      <c r="M18" s="1975">
        <f t="shared" ref="M18:M36" si="1">M17+1</f>
        <v>3</v>
      </c>
      <c r="N18" s="1973"/>
      <c r="O18" s="1973"/>
    </row>
    <row r="19" spans="1:15">
      <c r="A19" s="1975">
        <f t="shared" si="0"/>
        <v>4</v>
      </c>
      <c r="B19" s="1305">
        <v>360</v>
      </c>
      <c r="C19" s="1310" t="s">
        <v>431</v>
      </c>
      <c r="D19" s="1308">
        <v>0</v>
      </c>
      <c r="E19" s="1309">
        <v>0</v>
      </c>
      <c r="F19" s="1317">
        <v>52.955550000000002</v>
      </c>
      <c r="G19" s="1309">
        <v>0</v>
      </c>
      <c r="H19" s="1309">
        <v>0</v>
      </c>
      <c r="I19" s="1309">
        <v>0</v>
      </c>
      <c r="J19" s="1309">
        <v>0</v>
      </c>
      <c r="K19" s="129">
        <f>SUM(D19:J19)</f>
        <v>52.955550000000002</v>
      </c>
      <c r="L19" s="1283" t="s">
        <v>370</v>
      </c>
      <c r="M19" s="1975">
        <f t="shared" si="1"/>
        <v>4</v>
      </c>
      <c r="N19" s="1973"/>
      <c r="O19" s="1973"/>
    </row>
    <row r="20" spans="1:15">
      <c r="A20" s="1975">
        <f t="shared" si="0"/>
        <v>5</v>
      </c>
      <c r="B20" s="1305">
        <v>361</v>
      </c>
      <c r="C20" s="1300" t="s">
        <v>432</v>
      </c>
      <c r="D20" s="1308">
        <v>0</v>
      </c>
      <c r="E20" s="1309">
        <v>0</v>
      </c>
      <c r="F20" s="1317">
        <v>418.66358000000002</v>
      </c>
      <c r="G20" s="1309">
        <v>0</v>
      </c>
      <c r="H20" s="1309">
        <v>0</v>
      </c>
      <c r="I20" s="1309">
        <v>0</v>
      </c>
      <c r="J20" s="1309">
        <v>0</v>
      </c>
      <c r="K20" s="129">
        <f>SUM(D20:J20)</f>
        <v>418.66358000000002</v>
      </c>
      <c r="L20" s="1283" t="s">
        <v>370</v>
      </c>
      <c r="M20" s="1975">
        <f t="shared" si="1"/>
        <v>5</v>
      </c>
      <c r="N20" s="1973"/>
      <c r="O20" s="1973"/>
    </row>
    <row r="21" spans="1:15">
      <c r="A21" s="1975">
        <f t="shared" si="0"/>
        <v>6</v>
      </c>
      <c r="B21" s="1283"/>
      <c r="C21" s="1300"/>
      <c r="D21" s="1304"/>
      <c r="E21" s="1300"/>
      <c r="F21" s="1300"/>
      <c r="G21" s="1300"/>
      <c r="H21" s="1300"/>
      <c r="I21" s="1300"/>
      <c r="J21" s="1300"/>
      <c r="K21" s="129"/>
      <c r="L21" s="1283"/>
      <c r="M21" s="1975">
        <f t="shared" si="1"/>
        <v>6</v>
      </c>
      <c r="N21" s="1973"/>
      <c r="O21" s="1973"/>
    </row>
    <row r="22" spans="1:15" s="69" customFormat="1">
      <c r="A22" s="1975">
        <f t="shared" si="0"/>
        <v>7</v>
      </c>
      <c r="B22" s="2003" t="s">
        <v>433</v>
      </c>
      <c r="C22" s="2004" t="s">
        <v>434</v>
      </c>
      <c r="D22" s="2005">
        <f t="shared" ref="D22:I22" si="2">SUM(D16:D21)</f>
        <v>0</v>
      </c>
      <c r="E22" s="2005">
        <f t="shared" si="2"/>
        <v>1.1472100000000001</v>
      </c>
      <c r="F22" s="2005">
        <f t="shared" si="2"/>
        <v>471.61913000000004</v>
      </c>
      <c r="G22" s="2005">
        <f t="shared" si="2"/>
        <v>0</v>
      </c>
      <c r="H22" s="2005">
        <f t="shared" si="2"/>
        <v>0</v>
      </c>
      <c r="I22" s="2005">
        <f t="shared" si="2"/>
        <v>0</v>
      </c>
      <c r="J22" s="2005">
        <f>SUM(J16:J21)</f>
        <v>0</v>
      </c>
      <c r="K22" s="1311">
        <f>SUM(K16:K21)</f>
        <v>472.76634000000001</v>
      </c>
      <c r="L22" s="2006" t="s">
        <v>18</v>
      </c>
      <c r="M22" s="1975">
        <f t="shared" si="1"/>
        <v>7</v>
      </c>
      <c r="N22" s="1967"/>
      <c r="O22" s="1967"/>
    </row>
    <row r="23" spans="1:15">
      <c r="A23" s="1975">
        <f t="shared" si="0"/>
        <v>8</v>
      </c>
      <c r="B23" s="1283"/>
      <c r="C23" s="1300"/>
      <c r="D23" s="1312"/>
      <c r="E23" s="1313"/>
      <c r="F23" s="1313"/>
      <c r="G23" s="1313"/>
      <c r="H23" s="1313"/>
      <c r="I23" s="1313"/>
      <c r="J23" s="1313"/>
      <c r="K23" s="158"/>
      <c r="L23" s="1283"/>
      <c r="M23" s="1975">
        <f t="shared" si="1"/>
        <v>8</v>
      </c>
      <c r="N23" s="1973"/>
      <c r="O23" s="1973"/>
    </row>
    <row r="24" spans="1:15">
      <c r="A24" s="1975">
        <f t="shared" si="0"/>
        <v>9</v>
      </c>
      <c r="B24" s="1305">
        <v>350</v>
      </c>
      <c r="C24" s="1300" t="s">
        <v>431</v>
      </c>
      <c r="D24" s="1306">
        <v>26213.39443</v>
      </c>
      <c r="E24" s="1307">
        <v>0</v>
      </c>
      <c r="F24" s="1307">
        <v>0</v>
      </c>
      <c r="G24" s="1306">
        <v>0</v>
      </c>
      <c r="H24" s="1306">
        <v>0</v>
      </c>
      <c r="I24" s="1307">
        <v>0</v>
      </c>
      <c r="J24" s="1307">
        <v>-352.57932</v>
      </c>
      <c r="K24" s="121">
        <f t="shared" ref="K24:K32" si="3">SUM(D24:J24)</f>
        <v>25860.81511</v>
      </c>
      <c r="L24" s="1283" t="s">
        <v>370</v>
      </c>
      <c r="M24" s="1975">
        <f t="shared" si="1"/>
        <v>9</v>
      </c>
      <c r="N24" s="1973"/>
      <c r="O24" s="1973"/>
    </row>
    <row r="25" spans="1:15">
      <c r="A25" s="1975">
        <f t="shared" si="0"/>
        <v>10</v>
      </c>
      <c r="B25" s="1305">
        <v>352</v>
      </c>
      <c r="C25" s="1300" t="s">
        <v>432</v>
      </c>
      <c r="D25" s="1316">
        <v>92235.298949999997</v>
      </c>
      <c r="E25" s="1309">
        <v>0</v>
      </c>
      <c r="F25" s="1309">
        <v>0</v>
      </c>
      <c r="G25" s="1316">
        <v>-459.50787000000003</v>
      </c>
      <c r="H25" s="1308"/>
      <c r="I25" s="1309">
        <v>0</v>
      </c>
      <c r="J25" s="1317">
        <v>-15399.878929999999</v>
      </c>
      <c r="K25" s="129">
        <f t="shared" si="3"/>
        <v>76375.912149999989</v>
      </c>
      <c r="L25" s="1283" t="s">
        <v>370</v>
      </c>
      <c r="M25" s="1975">
        <f t="shared" si="1"/>
        <v>10</v>
      </c>
      <c r="N25" s="1973"/>
      <c r="O25" s="521"/>
    </row>
    <row r="26" spans="1:15">
      <c r="A26" s="1975">
        <f t="shared" si="0"/>
        <v>11</v>
      </c>
      <c r="B26" s="1305">
        <v>353</v>
      </c>
      <c r="C26" s="1300" t="s">
        <v>435</v>
      </c>
      <c r="D26" s="1316">
        <v>411054.42580999999</v>
      </c>
      <c r="E26" s="1309">
        <v>0</v>
      </c>
      <c r="F26" s="1309">
        <v>0</v>
      </c>
      <c r="G26" s="1316">
        <v>-2749.6164699999999</v>
      </c>
      <c r="H26" s="1308">
        <v>-438.56607000000002</v>
      </c>
      <c r="I26" s="1309">
        <v>0</v>
      </c>
      <c r="J26" s="1317">
        <v>-1556.1032600000001</v>
      </c>
      <c r="K26" s="129">
        <f t="shared" si="3"/>
        <v>406310.14000999997</v>
      </c>
      <c r="L26" s="1283" t="s">
        <v>370</v>
      </c>
      <c r="M26" s="1975">
        <f t="shared" si="1"/>
        <v>11</v>
      </c>
      <c r="N26" s="1973"/>
      <c r="O26" s="1973"/>
    </row>
    <row r="27" spans="1:15">
      <c r="A27" s="1975">
        <f t="shared" si="0"/>
        <v>12</v>
      </c>
      <c r="B27" s="1305">
        <v>354</v>
      </c>
      <c r="C27" s="1300" t="s">
        <v>436</v>
      </c>
      <c r="D27" s="1316">
        <v>203665.2475</v>
      </c>
      <c r="E27" s="1309">
        <v>0</v>
      </c>
      <c r="F27" s="1309">
        <v>0</v>
      </c>
      <c r="G27" s="1308">
        <v>0</v>
      </c>
      <c r="H27" s="1308">
        <v>0</v>
      </c>
      <c r="I27" s="1309">
        <v>0</v>
      </c>
      <c r="J27" s="1309">
        <v>0</v>
      </c>
      <c r="K27" s="129">
        <f t="shared" si="3"/>
        <v>203665.2475</v>
      </c>
      <c r="L27" s="1283" t="s">
        <v>370</v>
      </c>
      <c r="M27" s="1975">
        <f t="shared" si="1"/>
        <v>12</v>
      </c>
      <c r="N27" s="1973"/>
      <c r="O27" s="1973"/>
    </row>
    <row r="28" spans="1:15">
      <c r="A28" s="1975">
        <f t="shared" si="0"/>
        <v>13</v>
      </c>
      <c r="B28" s="1305">
        <v>355</v>
      </c>
      <c r="C28" s="1300" t="s">
        <v>437</v>
      </c>
      <c r="D28" s="1316">
        <v>143328.42775999999</v>
      </c>
      <c r="E28" s="1309">
        <v>0</v>
      </c>
      <c r="F28" s="1309">
        <v>0</v>
      </c>
      <c r="G28" s="1308">
        <v>0</v>
      </c>
      <c r="H28" s="1308">
        <v>0</v>
      </c>
      <c r="I28" s="1309">
        <v>0</v>
      </c>
      <c r="J28" s="1309">
        <v>0</v>
      </c>
      <c r="K28" s="129">
        <f t="shared" si="3"/>
        <v>143328.42775999999</v>
      </c>
      <c r="L28" s="1283" t="s">
        <v>370</v>
      </c>
      <c r="M28" s="1975">
        <f t="shared" si="1"/>
        <v>13</v>
      </c>
      <c r="N28" s="1973"/>
      <c r="O28" s="1973"/>
    </row>
    <row r="29" spans="1:15">
      <c r="A29" s="1975">
        <f t="shared" si="0"/>
        <v>14</v>
      </c>
      <c r="B29" s="1305">
        <v>356</v>
      </c>
      <c r="C29" s="1300" t="s">
        <v>438</v>
      </c>
      <c r="D29" s="1316">
        <v>257046.67032999999</v>
      </c>
      <c r="E29" s="1309">
        <v>0</v>
      </c>
      <c r="F29" s="1309">
        <v>0</v>
      </c>
      <c r="G29" s="1308">
        <v>0</v>
      </c>
      <c r="H29" s="1308">
        <v>0</v>
      </c>
      <c r="I29" s="1309">
        <v>0</v>
      </c>
      <c r="J29" s="1309">
        <v>0</v>
      </c>
      <c r="K29" s="129">
        <f t="shared" si="3"/>
        <v>257046.67032999999</v>
      </c>
      <c r="L29" s="1283" t="s">
        <v>370</v>
      </c>
      <c r="M29" s="1975">
        <f t="shared" si="1"/>
        <v>14</v>
      </c>
      <c r="N29" s="1973"/>
      <c r="O29" s="1973"/>
    </row>
    <row r="30" spans="1:15">
      <c r="A30" s="1975">
        <f t="shared" si="0"/>
        <v>15</v>
      </c>
      <c r="B30" s="1305">
        <v>357</v>
      </c>
      <c r="C30" s="1300" t="s">
        <v>439</v>
      </c>
      <c r="D30" s="1316">
        <v>80263.880340000003</v>
      </c>
      <c r="E30" s="1309">
        <v>0</v>
      </c>
      <c r="F30" s="1309">
        <v>0</v>
      </c>
      <c r="G30" s="1308">
        <v>0</v>
      </c>
      <c r="H30" s="1308">
        <v>0</v>
      </c>
      <c r="I30" s="1309">
        <v>0</v>
      </c>
      <c r="J30" s="1309">
        <v>0</v>
      </c>
      <c r="K30" s="129">
        <f t="shared" si="3"/>
        <v>80263.880340000003</v>
      </c>
      <c r="L30" s="1283" t="s">
        <v>370</v>
      </c>
      <c r="M30" s="1975">
        <f t="shared" si="1"/>
        <v>15</v>
      </c>
      <c r="N30" s="1973"/>
      <c r="O30" s="1973"/>
    </row>
    <row r="31" spans="1:15">
      <c r="A31" s="1975">
        <f t="shared" si="0"/>
        <v>16</v>
      </c>
      <c r="B31" s="1305">
        <v>358</v>
      </c>
      <c r="C31" s="1300" t="s">
        <v>440</v>
      </c>
      <c r="D31" s="1316">
        <v>79048.85759</v>
      </c>
      <c r="E31" s="1309">
        <v>0</v>
      </c>
      <c r="F31" s="1309">
        <v>0</v>
      </c>
      <c r="G31" s="1316">
        <v>-532.69455000000005</v>
      </c>
      <c r="H31" s="1308">
        <v>0</v>
      </c>
      <c r="I31" s="1309">
        <v>0</v>
      </c>
      <c r="J31" s="1309">
        <v>0</v>
      </c>
      <c r="K31" s="129">
        <f t="shared" si="3"/>
        <v>78516.163039999999</v>
      </c>
      <c r="L31" s="1283" t="s">
        <v>370</v>
      </c>
      <c r="M31" s="1975">
        <f t="shared" si="1"/>
        <v>16</v>
      </c>
      <c r="N31" s="1973"/>
      <c r="O31" s="1973"/>
    </row>
    <row r="32" spans="1:15">
      <c r="A32" s="1975">
        <f t="shared" si="0"/>
        <v>17</v>
      </c>
      <c r="B32" s="1305">
        <v>359</v>
      </c>
      <c r="C32" s="1300" t="s">
        <v>441</v>
      </c>
      <c r="D32" s="1316">
        <v>43624.578419999998</v>
      </c>
      <c r="E32" s="1309">
        <v>0</v>
      </c>
      <c r="F32" s="1309">
        <v>0</v>
      </c>
      <c r="G32" s="1308">
        <v>0</v>
      </c>
      <c r="H32" s="1308">
        <v>0</v>
      </c>
      <c r="I32" s="1309">
        <v>0</v>
      </c>
      <c r="J32" s="1309">
        <v>0</v>
      </c>
      <c r="K32" s="129">
        <f t="shared" si="3"/>
        <v>43624.578419999998</v>
      </c>
      <c r="L32" s="1283" t="s">
        <v>370</v>
      </c>
      <c r="M32" s="1975">
        <f t="shared" si="1"/>
        <v>17</v>
      </c>
      <c r="N32" s="1973"/>
      <c r="O32" s="1973"/>
    </row>
    <row r="33" spans="1:13">
      <c r="A33" s="1975">
        <f t="shared" si="0"/>
        <v>18</v>
      </c>
      <c r="B33" s="1374"/>
      <c r="C33" s="1300"/>
      <c r="D33" s="1312"/>
      <c r="F33" s="1318"/>
      <c r="G33" s="1318"/>
      <c r="H33" s="1318"/>
      <c r="I33" s="1318"/>
      <c r="J33" s="1313"/>
      <c r="K33" s="1328"/>
      <c r="L33" s="1305"/>
      <c r="M33" s="1975">
        <f t="shared" si="1"/>
        <v>18</v>
      </c>
    </row>
    <row r="34" spans="1:13">
      <c r="A34" s="1975">
        <f t="shared" si="0"/>
        <v>19</v>
      </c>
      <c r="B34" s="2007" t="s">
        <v>433</v>
      </c>
      <c r="C34" s="2004" t="s">
        <v>403</v>
      </c>
      <c r="D34" s="2005">
        <f t="shared" ref="D34:K34" si="4">SUM(D24:D33)</f>
        <v>1336480.7811299998</v>
      </c>
      <c r="E34" s="2005">
        <f t="shared" si="4"/>
        <v>0</v>
      </c>
      <c r="F34" s="2005">
        <f t="shared" si="4"/>
        <v>0</v>
      </c>
      <c r="G34" s="2005">
        <f t="shared" si="4"/>
        <v>-3741.81889</v>
      </c>
      <c r="H34" s="2005">
        <f t="shared" si="4"/>
        <v>-438.56607000000002</v>
      </c>
      <c r="I34" s="2005">
        <f t="shared" si="4"/>
        <v>0</v>
      </c>
      <c r="J34" s="2005">
        <f t="shared" si="4"/>
        <v>-17308.56151</v>
      </c>
      <c r="K34" s="1311">
        <f t="shared" si="4"/>
        <v>1314991.8346599997</v>
      </c>
      <c r="L34" s="2008" t="s">
        <v>442</v>
      </c>
      <c r="M34" s="1975">
        <f t="shared" si="1"/>
        <v>19</v>
      </c>
    </row>
    <row r="35" spans="1:13">
      <c r="A35" s="1975">
        <f t="shared" si="0"/>
        <v>20</v>
      </c>
      <c r="B35" s="557"/>
      <c r="C35" s="1973"/>
      <c r="D35" s="66"/>
      <c r="J35" s="100"/>
      <c r="K35" s="100"/>
      <c r="L35" s="1320"/>
      <c r="M35" s="1975">
        <f t="shared" si="1"/>
        <v>20</v>
      </c>
    </row>
    <row r="36" spans="1:13">
      <c r="A36" s="1975">
        <f t="shared" si="0"/>
        <v>21</v>
      </c>
      <c r="B36" s="1375" t="s">
        <v>443</v>
      </c>
      <c r="C36" s="1818"/>
      <c r="D36" s="2009">
        <f t="shared" ref="D36:K36" si="5">D34+D22</f>
        <v>1336480.7811299998</v>
      </c>
      <c r="E36" s="2009">
        <f t="shared" si="5"/>
        <v>1.1472100000000001</v>
      </c>
      <c r="F36" s="2009">
        <f t="shared" si="5"/>
        <v>471.61913000000004</v>
      </c>
      <c r="G36" s="2009">
        <f t="shared" si="5"/>
        <v>-3741.81889</v>
      </c>
      <c r="H36" s="2009">
        <f t="shared" si="5"/>
        <v>-438.56607000000002</v>
      </c>
      <c r="I36" s="2010">
        <f t="shared" si="5"/>
        <v>0</v>
      </c>
      <c r="J36" s="2009">
        <f t="shared" si="5"/>
        <v>-17308.56151</v>
      </c>
      <c r="K36" s="2009">
        <f t="shared" si="5"/>
        <v>1315464.6009999998</v>
      </c>
      <c r="L36" s="2006" t="s">
        <v>444</v>
      </c>
      <c r="M36" s="1975">
        <f t="shared" si="1"/>
        <v>21</v>
      </c>
    </row>
    <row r="37" spans="1:13">
      <c r="A37" s="1975"/>
      <c r="B37" s="1973"/>
      <c r="C37" s="1973"/>
      <c r="D37" s="1973"/>
      <c r="K37" s="559"/>
      <c r="L37" s="559"/>
      <c r="M37" s="1975"/>
    </row>
    <row r="38" spans="1:13">
      <c r="A38" s="1975"/>
      <c r="B38" s="1973"/>
      <c r="C38" s="1973"/>
      <c r="D38" s="1973"/>
      <c r="K38" s="559"/>
      <c r="L38" s="559"/>
      <c r="M38" s="1975"/>
    </row>
    <row r="39" spans="1:13">
      <c r="A39" s="1975"/>
      <c r="B39" s="1973" t="s">
        <v>504</v>
      </c>
      <c r="C39" s="1973"/>
      <c r="D39" s="1973"/>
      <c r="M39" s="1975"/>
    </row>
    <row r="40" spans="1:13">
      <c r="A40" s="1975"/>
      <c r="B40" s="1973"/>
      <c r="C40" s="1973"/>
      <c r="D40" s="1973"/>
      <c r="M40" s="1975"/>
    </row>
    <row r="41" spans="1:13">
      <c r="A41" s="1975"/>
      <c r="B41" s="1973"/>
      <c r="C41" s="1973"/>
      <c r="D41" s="1973"/>
      <c r="M41" s="1975"/>
    </row>
    <row r="42" spans="1:13">
      <c r="A42" s="1975"/>
      <c r="B42" s="1973"/>
      <c r="C42" s="1973"/>
      <c r="D42" s="1973"/>
      <c r="M42" s="1975"/>
    </row>
    <row r="43" spans="1:13">
      <c r="A43" s="1975"/>
      <c r="B43" s="1973"/>
      <c r="C43" s="1973"/>
      <c r="D43" s="1973"/>
      <c r="M43" s="1975"/>
    </row>
    <row r="44" spans="1:13">
      <c r="A44" s="1975"/>
      <c r="B44" s="1973"/>
      <c r="C44" s="1973"/>
      <c r="D44" s="1973"/>
      <c r="M44" s="1975"/>
    </row>
    <row r="45" spans="1:13">
      <c r="A45" s="1975"/>
      <c r="B45" s="1973"/>
      <c r="C45" s="1973"/>
      <c r="D45" s="1973"/>
      <c r="M45" s="1975"/>
    </row>
    <row r="46" spans="1:13">
      <c r="A46" s="1975"/>
      <c r="B46" s="1973"/>
      <c r="C46" s="1973"/>
      <c r="D46" s="1973"/>
      <c r="M46" s="1975"/>
    </row>
    <row r="47" spans="1:13">
      <c r="A47" s="1975"/>
      <c r="B47" s="1973"/>
      <c r="C47" s="1973"/>
      <c r="D47" s="1973"/>
      <c r="M47" s="1975"/>
    </row>
    <row r="48" spans="1:13">
      <c r="A48" s="1975"/>
      <c r="B48" s="1973"/>
      <c r="C48" s="1973"/>
      <c r="D48" s="1973"/>
      <c r="M48" s="1975"/>
    </row>
    <row r="49" spans="4:4">
      <c r="D49" s="1973"/>
    </row>
    <row r="50" spans="4:4">
      <c r="D50" s="1973"/>
    </row>
    <row r="51" spans="4:4">
      <c r="D51" s="1973"/>
    </row>
    <row r="52" spans="4:4">
      <c r="D52" s="1973"/>
    </row>
    <row r="53" spans="4:4">
      <c r="D53" s="1973"/>
    </row>
    <row r="54" spans="4:4">
      <c r="D54" s="1973"/>
    </row>
    <row r="55" spans="4:4">
      <c r="D55" s="1973"/>
    </row>
    <row r="56" spans="4:4">
      <c r="D56" s="1973"/>
    </row>
    <row r="57" spans="4:4">
      <c r="D57" s="1973"/>
    </row>
    <row r="58" spans="4:4">
      <c r="D58" s="1973"/>
    </row>
    <row r="59" spans="4:4">
      <c r="D59" s="1973"/>
    </row>
    <row r="60" spans="4:4">
      <c r="D60" s="1973"/>
    </row>
    <row r="61" spans="4:4">
      <c r="D61" s="1973"/>
    </row>
    <row r="62" spans="4:4">
      <c r="D62" s="1973"/>
    </row>
    <row r="63" spans="4:4">
      <c r="D63" s="1973"/>
    </row>
    <row r="64" spans="4:4">
      <c r="D64" s="1973"/>
    </row>
    <row r="65" spans="4:4">
      <c r="D65" s="1973"/>
    </row>
    <row r="66" spans="4:4">
      <c r="D66" s="1973"/>
    </row>
    <row r="67" spans="4:4">
      <c r="D67" s="1973"/>
    </row>
    <row r="68" spans="4:4">
      <c r="D68" s="1973"/>
    </row>
    <row r="69" spans="4:4">
      <c r="D69" s="1973"/>
    </row>
    <row r="70" spans="4:4">
      <c r="D70" s="1973"/>
    </row>
    <row r="71" spans="4:4">
      <c r="D71" s="1973"/>
    </row>
    <row r="72" spans="4:4">
      <c r="D72" s="1973"/>
    </row>
    <row r="73" spans="4:4">
      <c r="D73" s="1973"/>
    </row>
    <row r="74" spans="4:4">
      <c r="D74" s="1973"/>
    </row>
    <row r="75" spans="4:4">
      <c r="D75" s="1973"/>
    </row>
    <row r="76" spans="4:4">
      <c r="D76" s="1973"/>
    </row>
    <row r="77" spans="4:4">
      <c r="D77" s="1973"/>
    </row>
    <row r="78" spans="4:4">
      <c r="D78" s="1973"/>
    </row>
    <row r="79" spans="4:4">
      <c r="D79" s="1973"/>
    </row>
    <row r="80" spans="4:4">
      <c r="D80" s="1973"/>
    </row>
    <row r="81" spans="4:4">
      <c r="D81" s="1973"/>
    </row>
    <row r="82" spans="4:4">
      <c r="D82" s="1973"/>
    </row>
    <row r="83" spans="4:4">
      <c r="D83" s="1973"/>
    </row>
    <row r="84" spans="4:4">
      <c r="D84" s="1973"/>
    </row>
    <row r="85" spans="4:4">
      <c r="D85" s="1973"/>
    </row>
    <row r="86" spans="4:4">
      <c r="D86" s="1973"/>
    </row>
    <row r="87" spans="4:4">
      <c r="D87" s="1973"/>
    </row>
    <row r="88" spans="4:4">
      <c r="D88" s="1973"/>
    </row>
    <row r="89" spans="4:4">
      <c r="D89" s="1973"/>
    </row>
    <row r="90" spans="4:4">
      <c r="D90" s="1973"/>
    </row>
    <row r="91" spans="4:4">
      <c r="D91" s="1973"/>
    </row>
    <row r="92" spans="4:4">
      <c r="D92" s="1973"/>
    </row>
    <row r="93" spans="4:4">
      <c r="D93" s="1973"/>
    </row>
    <row r="94" spans="4:4">
      <c r="D94" s="1973"/>
    </row>
    <row r="95" spans="4:4">
      <c r="D95" s="1973"/>
    </row>
    <row r="96" spans="4:4">
      <c r="D96" s="1973"/>
    </row>
    <row r="97" spans="4:4">
      <c r="D97" s="1973"/>
    </row>
    <row r="98" spans="4:4">
      <c r="D98" s="1973"/>
    </row>
    <row r="99" spans="4:4">
      <c r="D99" s="1973"/>
    </row>
    <row r="100" spans="4:4">
      <c r="D100" s="1973"/>
    </row>
    <row r="101" spans="4:4">
      <c r="D101" s="1973"/>
    </row>
    <row r="102" spans="4:4">
      <c r="D102" s="1973"/>
    </row>
    <row r="103" spans="4:4">
      <c r="D103" s="1973"/>
    </row>
    <row r="104" spans="4:4">
      <c r="D104" s="1973"/>
    </row>
    <row r="105" spans="4:4">
      <c r="D105" s="1973"/>
    </row>
    <row r="106" spans="4:4">
      <c r="D106" s="1973"/>
    </row>
    <row r="107" spans="4:4">
      <c r="D107" s="1973"/>
    </row>
    <row r="108" spans="4:4">
      <c r="D108" s="1973"/>
    </row>
    <row r="109" spans="4:4">
      <c r="D109" s="1973"/>
    </row>
    <row r="110" spans="4:4">
      <c r="D110" s="1973"/>
    </row>
    <row r="111" spans="4:4">
      <c r="D111" s="1973"/>
    </row>
    <row r="112" spans="4:4">
      <c r="D112" s="1973"/>
    </row>
    <row r="113" spans="4:4">
      <c r="D113" s="1973"/>
    </row>
    <row r="114" spans="4:4">
      <c r="D114" s="1973"/>
    </row>
    <row r="115" spans="4:4">
      <c r="D115" s="1973"/>
    </row>
    <row r="116" spans="4:4">
      <c r="D116" s="1973"/>
    </row>
    <row r="117" spans="4:4">
      <c r="D117" s="1973"/>
    </row>
    <row r="118" spans="4:4">
      <c r="D118" s="1973"/>
    </row>
    <row r="119" spans="4:4">
      <c r="D119" s="1973"/>
    </row>
    <row r="120" spans="4:4">
      <c r="D120" s="1973"/>
    </row>
    <row r="121" spans="4:4">
      <c r="D121" s="1973"/>
    </row>
    <row r="122" spans="4:4">
      <c r="D122" s="1973"/>
    </row>
    <row r="123" spans="4:4">
      <c r="D123" s="1973"/>
    </row>
    <row r="124" spans="4:4">
      <c r="D124" s="1973"/>
    </row>
    <row r="125" spans="4:4">
      <c r="D125" s="1973"/>
    </row>
    <row r="126" spans="4:4">
      <c r="D126" s="1973"/>
    </row>
    <row r="127" spans="4:4">
      <c r="D127" s="1973"/>
    </row>
    <row r="128" spans="4:4">
      <c r="D128" s="1973"/>
    </row>
    <row r="129" spans="4:4">
      <c r="D129" s="1973"/>
    </row>
    <row r="130" spans="4:4">
      <c r="D130" s="1973"/>
    </row>
    <row r="131" spans="4:4">
      <c r="D131" s="1973"/>
    </row>
    <row r="132" spans="4:4">
      <c r="D132" s="1973"/>
    </row>
    <row r="133" spans="4:4">
      <c r="D133" s="1973"/>
    </row>
    <row r="134" spans="4:4">
      <c r="D134" s="1973"/>
    </row>
    <row r="135" spans="4:4">
      <c r="D135" s="1973"/>
    </row>
    <row r="136" spans="4:4">
      <c r="D136" s="1973"/>
    </row>
    <row r="137" spans="4:4">
      <c r="D137" s="1973"/>
    </row>
    <row r="138" spans="4:4">
      <c r="D138" s="1973"/>
    </row>
    <row r="139" spans="4:4">
      <c r="D139" s="1973"/>
    </row>
    <row r="140" spans="4:4">
      <c r="D140" s="1973"/>
    </row>
    <row r="141" spans="4:4">
      <c r="D141" s="1973"/>
    </row>
    <row r="142" spans="4:4">
      <c r="D142" s="1973"/>
    </row>
    <row r="143" spans="4:4">
      <c r="D143" s="1973"/>
    </row>
    <row r="144" spans="4:4">
      <c r="D144" s="1973"/>
    </row>
    <row r="145" spans="4:4">
      <c r="D145" s="1973"/>
    </row>
    <row r="146" spans="4:4">
      <c r="D146" s="1973"/>
    </row>
    <row r="147" spans="4:4">
      <c r="D147" s="1973"/>
    </row>
    <row r="148" spans="4:4">
      <c r="D148" s="1973"/>
    </row>
    <row r="149" spans="4:4">
      <c r="D149" s="1973"/>
    </row>
    <row r="150" spans="4:4">
      <c r="D150" s="1973"/>
    </row>
    <row r="151" spans="4:4">
      <c r="D151" s="1973"/>
    </row>
    <row r="152" spans="4:4">
      <c r="D152" s="1973"/>
    </row>
    <row r="153" spans="4:4">
      <c r="D153" s="1973"/>
    </row>
    <row r="154" spans="4:4">
      <c r="D154" s="1973"/>
    </row>
    <row r="155" spans="4:4">
      <c r="D155" s="1973"/>
    </row>
    <row r="156" spans="4:4">
      <c r="D156" s="1973"/>
    </row>
    <row r="157" spans="4:4">
      <c r="D157" s="1973"/>
    </row>
    <row r="158" spans="4:4">
      <c r="D158" s="1973"/>
    </row>
    <row r="159" spans="4:4">
      <c r="D159" s="1973"/>
    </row>
    <row r="160" spans="4:4">
      <c r="D160" s="1973"/>
    </row>
    <row r="161" spans="4:4">
      <c r="D161" s="1973"/>
    </row>
    <row r="162" spans="4:4">
      <c r="D162" s="1973"/>
    </row>
    <row r="163" spans="4:4">
      <c r="D163" s="1973"/>
    </row>
    <row r="164" spans="4:4">
      <c r="D164" s="1973"/>
    </row>
    <row r="165" spans="4:4">
      <c r="D165" s="1973"/>
    </row>
    <row r="166" spans="4:4">
      <c r="D166" s="1973"/>
    </row>
    <row r="167" spans="4:4">
      <c r="D167" s="1973"/>
    </row>
    <row r="168" spans="4:4">
      <c r="D168" s="1973"/>
    </row>
    <row r="169" spans="4:4">
      <c r="D169" s="1973"/>
    </row>
    <row r="170" spans="4:4">
      <c r="D170" s="1973"/>
    </row>
    <row r="171" spans="4:4">
      <c r="D171" s="1973"/>
    </row>
  </sheetData>
  <mergeCells count="6">
    <mergeCell ref="B7:L7"/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K51"/>
  <sheetViews>
    <sheetView zoomScale="80" zoomScaleNormal="80" zoomScaleSheetLayoutView="70" workbookViewId="0"/>
  </sheetViews>
  <sheetFormatPr defaultColWidth="15.46484375" defaultRowHeight="15.4"/>
  <cols>
    <col min="1" max="1" width="5.19921875" style="984" customWidth="1"/>
    <col min="2" max="2" width="73.796875" style="61" customWidth="1"/>
    <col min="3" max="3" width="10.46484375" style="61" customWidth="1"/>
    <col min="4" max="4" width="1.53125" style="61" customWidth="1"/>
    <col min="5" max="5" width="16.796875" style="61" customWidth="1"/>
    <col min="6" max="6" width="1.53125" style="61" customWidth="1"/>
    <col min="7" max="7" width="15.796875" style="61" customWidth="1"/>
    <col min="8" max="8" width="15.53125" style="61" customWidth="1"/>
    <col min="9" max="9" width="41" style="61" customWidth="1"/>
    <col min="10" max="10" width="5.19921875" style="984" bestFit="1" customWidth="1"/>
    <col min="11" max="16384" width="15.46484375" style="61"/>
  </cols>
  <sheetData>
    <row r="2" spans="1:10">
      <c r="A2" s="1975"/>
      <c r="B2" s="2066" t="s">
        <v>0</v>
      </c>
      <c r="C2" s="2066"/>
      <c r="D2" s="2066"/>
      <c r="E2" s="2067"/>
      <c r="F2" s="2067"/>
      <c r="G2" s="2067"/>
      <c r="H2" s="2067"/>
      <c r="I2" s="2067"/>
      <c r="J2" s="1975"/>
    </row>
    <row r="3" spans="1:10">
      <c r="A3" s="1975"/>
      <c r="B3" s="2066" t="s">
        <v>262</v>
      </c>
      <c r="C3" s="2066"/>
      <c r="D3" s="2066"/>
      <c r="E3" s="2067"/>
      <c r="F3" s="2067"/>
      <c r="G3" s="2067"/>
      <c r="H3" s="2067"/>
      <c r="I3" s="2067"/>
      <c r="J3" s="1975"/>
    </row>
    <row r="4" spans="1:10" ht="18">
      <c r="A4" s="1975"/>
      <c r="B4" s="2066" t="s">
        <v>263</v>
      </c>
      <c r="C4" s="2066"/>
      <c r="D4" s="2066"/>
      <c r="E4" s="2067"/>
      <c r="F4" s="2067"/>
      <c r="G4" s="2067"/>
      <c r="H4" s="2067"/>
      <c r="I4" s="2067"/>
      <c r="J4" s="1975"/>
    </row>
    <row r="5" spans="1:10">
      <c r="A5" s="1975"/>
      <c r="B5" s="2068" t="str">
        <f>'BK-1 Retail TRR'!B281:G281</f>
        <v>For the Rate Effective Period January 1, 2021 - December 31, 2021</v>
      </c>
      <c r="C5" s="2068"/>
      <c r="D5" s="2068"/>
      <c r="E5" s="2069"/>
      <c r="F5" s="2069"/>
      <c r="G5" s="2069"/>
      <c r="H5" s="2069"/>
      <c r="I5" s="2069"/>
      <c r="J5" s="1975"/>
    </row>
    <row r="6" spans="1:10">
      <c r="A6" s="1975"/>
      <c r="B6" s="2070" t="s">
        <v>5</v>
      </c>
      <c r="C6" s="2070"/>
      <c r="D6" s="2070"/>
      <c r="E6" s="2067"/>
      <c r="F6" s="2067"/>
      <c r="G6" s="2067"/>
      <c r="H6" s="2067"/>
      <c r="I6" s="2067"/>
      <c r="J6" s="1975"/>
    </row>
    <row r="7" spans="1:10">
      <c r="A7" s="1975"/>
      <c r="B7" s="67"/>
      <c r="C7" s="67"/>
      <c r="D7" s="67"/>
      <c r="E7" s="19"/>
      <c r="F7" s="1973"/>
      <c r="G7" s="1973"/>
      <c r="H7" s="1964"/>
      <c r="I7" s="1975"/>
      <c r="J7" s="1975"/>
    </row>
    <row r="8" spans="1:10">
      <c r="A8" s="454" t="s">
        <v>6</v>
      </c>
      <c r="B8" s="67"/>
      <c r="C8" s="67"/>
      <c r="D8" s="67"/>
      <c r="E8" s="19"/>
      <c r="F8" s="1973"/>
      <c r="G8" s="1973"/>
      <c r="H8" s="1964"/>
      <c r="I8" s="1975"/>
      <c r="J8" s="454" t="s">
        <v>6</v>
      </c>
    </row>
    <row r="9" spans="1:10">
      <c r="A9" s="454" t="s">
        <v>7</v>
      </c>
      <c r="B9" s="67"/>
      <c r="C9" s="456"/>
      <c r="D9" s="456"/>
      <c r="E9" s="1214" t="s">
        <v>264</v>
      </c>
      <c r="F9" s="1973"/>
      <c r="G9" s="2071" t="s">
        <v>9</v>
      </c>
      <c r="H9" s="2071"/>
      <c r="I9" s="1215"/>
      <c r="J9" s="454" t="s">
        <v>7</v>
      </c>
    </row>
    <row r="10" spans="1:10">
      <c r="A10" s="454"/>
      <c r="B10" s="442" t="s">
        <v>265</v>
      </c>
      <c r="C10" s="442"/>
      <c r="D10" s="442"/>
      <c r="E10" s="457"/>
      <c r="F10" s="1973"/>
      <c r="G10" s="234"/>
      <c r="H10" s="1964"/>
      <c r="I10" s="1973"/>
      <c r="J10" s="454"/>
    </row>
    <row r="11" spans="1:10">
      <c r="A11" s="455">
        <v>1</v>
      </c>
      <c r="B11" s="1973" t="s">
        <v>266</v>
      </c>
      <c r="C11" s="1973"/>
      <c r="D11" s="1973"/>
      <c r="E11" s="37">
        <f>'BK-1 Retail TRR'!E303</f>
        <v>1023524.2150807211</v>
      </c>
      <c r="F11" s="458"/>
      <c r="G11" s="2064" t="s">
        <v>267</v>
      </c>
      <c r="H11" s="2064"/>
      <c r="I11" s="1964"/>
      <c r="J11" s="455">
        <f>A11</f>
        <v>1</v>
      </c>
    </row>
    <row r="12" spans="1:10">
      <c r="A12" s="455">
        <f>A11+1</f>
        <v>2</v>
      </c>
      <c r="B12" s="62"/>
      <c r="C12" s="62"/>
      <c r="D12" s="62"/>
      <c r="E12" s="63"/>
      <c r="F12" s="1973"/>
      <c r="G12" s="1964"/>
      <c r="H12" s="1964"/>
      <c r="I12" s="1964"/>
      <c r="J12" s="455">
        <f>J11+1</f>
        <v>2</v>
      </c>
    </row>
    <row r="13" spans="1:10">
      <c r="A13" s="455">
        <f t="shared" ref="A13:A42" si="0">A12+1</f>
        <v>3</v>
      </c>
      <c r="B13" s="451" t="s">
        <v>268</v>
      </c>
      <c r="C13" s="62"/>
      <c r="D13" s="62"/>
      <c r="E13" s="64">
        <f>-'BK-1 Retail TRR'!E15</f>
        <v>0</v>
      </c>
      <c r="F13" s="1973"/>
      <c r="G13" s="2064" t="s">
        <v>269</v>
      </c>
      <c r="H13" s="2064"/>
      <c r="I13" s="2064"/>
      <c r="J13" s="455">
        <f t="shared" ref="J13:J42" si="1">J12+1</f>
        <v>3</v>
      </c>
    </row>
    <row r="14" spans="1:10">
      <c r="A14" s="455">
        <f t="shared" si="0"/>
        <v>4</v>
      </c>
      <c r="B14" s="451"/>
      <c r="C14" s="62"/>
      <c r="D14" s="62"/>
      <c r="E14" s="11"/>
      <c r="F14" s="1973"/>
      <c r="G14" s="1964"/>
      <c r="H14" s="1964"/>
      <c r="I14" s="1964"/>
      <c r="J14" s="455">
        <f t="shared" si="1"/>
        <v>4</v>
      </c>
    </row>
    <row r="15" spans="1:10">
      <c r="A15" s="455">
        <f t="shared" si="0"/>
        <v>5</v>
      </c>
      <c r="B15" s="430" t="s">
        <v>270</v>
      </c>
      <c r="C15" s="62"/>
      <c r="D15" s="62"/>
      <c r="E15" s="64">
        <f>-'Stmt AL'!E40</f>
        <v>0</v>
      </c>
      <c r="F15" s="1973"/>
      <c r="G15" s="1973" t="s">
        <v>271</v>
      </c>
      <c r="H15" s="1973"/>
      <c r="I15" s="1964"/>
      <c r="J15" s="455">
        <f t="shared" si="1"/>
        <v>5</v>
      </c>
    </row>
    <row r="16" spans="1:10" s="1046" customFormat="1">
      <c r="A16" s="455">
        <f t="shared" si="0"/>
        <v>6</v>
      </c>
      <c r="B16" s="430"/>
      <c r="C16" s="62"/>
      <c r="D16" s="62"/>
      <c r="E16" s="1051"/>
      <c r="F16" s="1973"/>
      <c r="G16" s="1965"/>
      <c r="H16" s="1965"/>
      <c r="I16" s="1964"/>
      <c r="J16" s="455">
        <f t="shared" si="1"/>
        <v>6</v>
      </c>
    </row>
    <row r="17" spans="1:11" s="1046" customFormat="1">
      <c r="A17" s="455">
        <f t="shared" si="0"/>
        <v>7</v>
      </c>
      <c r="B17" s="430" t="s">
        <v>272</v>
      </c>
      <c r="C17" s="62"/>
      <c r="D17" s="62"/>
      <c r="E17" s="64">
        <f>-'Stmt AL'!E44</f>
        <v>0</v>
      </c>
      <c r="F17" s="1973"/>
      <c r="G17" s="1962" t="s">
        <v>273</v>
      </c>
      <c r="H17" s="1962"/>
      <c r="I17" s="1964"/>
      <c r="J17" s="455">
        <f t="shared" si="1"/>
        <v>7</v>
      </c>
      <c r="K17" s="1973"/>
    </row>
    <row r="18" spans="1:11">
      <c r="A18" s="455">
        <f t="shared" si="0"/>
        <v>8</v>
      </c>
      <c r="B18" s="452"/>
      <c r="C18" s="62"/>
      <c r="D18" s="62"/>
      <c r="E18" s="11"/>
      <c r="F18" s="1973"/>
      <c r="G18" s="1964"/>
      <c r="H18" s="1964"/>
      <c r="I18" s="1964"/>
      <c r="J18" s="455">
        <f t="shared" si="1"/>
        <v>8</v>
      </c>
      <c r="K18" s="1973"/>
    </row>
    <row r="19" spans="1:11">
      <c r="A19" s="455">
        <f t="shared" si="0"/>
        <v>9</v>
      </c>
      <c r="B19" s="62" t="s">
        <v>274</v>
      </c>
      <c r="C19" s="62"/>
      <c r="D19" s="62"/>
      <c r="E19" s="1216">
        <f>-'Stmt AQ'!E11</f>
        <v>-1346.7699665379248</v>
      </c>
      <c r="F19" s="1973"/>
      <c r="G19" s="1973" t="s">
        <v>275</v>
      </c>
      <c r="H19" s="1973"/>
      <c r="I19" s="1964"/>
      <c r="J19" s="455">
        <f t="shared" si="1"/>
        <v>9</v>
      </c>
      <c r="K19" s="1973"/>
    </row>
    <row r="20" spans="1:11">
      <c r="A20" s="455">
        <f t="shared" si="0"/>
        <v>10</v>
      </c>
      <c r="B20" s="65"/>
      <c r="C20" s="65"/>
      <c r="D20" s="65"/>
      <c r="E20" s="19"/>
      <c r="F20" s="1973"/>
      <c r="G20" s="1964"/>
      <c r="H20" s="1964"/>
      <c r="I20" s="1964"/>
      <c r="J20" s="455">
        <f t="shared" si="1"/>
        <v>10</v>
      </c>
      <c r="K20" s="459"/>
    </row>
    <row r="21" spans="1:11" ht="15.75" thickBot="1">
      <c r="A21" s="455">
        <f t="shared" si="0"/>
        <v>11</v>
      </c>
      <c r="B21" s="66" t="s">
        <v>276</v>
      </c>
      <c r="C21" s="66"/>
      <c r="D21" s="66"/>
      <c r="E21" s="40">
        <f>SUM(E11:E19)</f>
        <v>1022177.4451141831</v>
      </c>
      <c r="F21" s="458"/>
      <c r="G21" s="2064" t="s">
        <v>277</v>
      </c>
      <c r="H21" s="2065"/>
      <c r="I21" s="1964"/>
      <c r="J21" s="455">
        <f t="shared" si="1"/>
        <v>11</v>
      </c>
      <c r="K21" s="1973"/>
    </row>
    <row r="22" spans="1:11" ht="15.75" thickTop="1">
      <c r="A22" s="455">
        <f t="shared" si="0"/>
        <v>12</v>
      </c>
      <c r="B22" s="67"/>
      <c r="C22" s="67"/>
      <c r="D22" s="67"/>
      <c r="E22" s="19"/>
      <c r="F22" s="1973"/>
      <c r="G22" s="1080"/>
      <c r="H22" s="1080"/>
      <c r="I22" s="1975"/>
      <c r="J22" s="455">
        <f t="shared" si="1"/>
        <v>12</v>
      </c>
      <c r="K22" s="1973"/>
    </row>
    <row r="23" spans="1:11" ht="17.25">
      <c r="A23" s="455">
        <f t="shared" si="0"/>
        <v>13</v>
      </c>
      <c r="B23" s="67" t="s">
        <v>278</v>
      </c>
      <c r="C23" s="67"/>
      <c r="D23" s="67"/>
      <c r="E23" s="68" t="s">
        <v>279</v>
      </c>
      <c r="F23" s="1975"/>
      <c r="G23" s="1975" t="s">
        <v>280</v>
      </c>
      <c r="H23" s="1975" t="s">
        <v>281</v>
      </c>
      <c r="I23" s="1975"/>
      <c r="J23" s="455">
        <f t="shared" si="1"/>
        <v>13</v>
      </c>
      <c r="K23" s="1973"/>
    </row>
    <row r="24" spans="1:11">
      <c r="A24" s="455">
        <f t="shared" si="0"/>
        <v>14</v>
      </c>
      <c r="B24" s="1967" t="s">
        <v>282</v>
      </c>
      <c r="C24" s="1967"/>
      <c r="D24" s="1967"/>
      <c r="E24" s="1968" t="s">
        <v>264</v>
      </c>
      <c r="F24" s="1975"/>
      <c r="G24" s="1968" t="s">
        <v>283</v>
      </c>
      <c r="H24" s="1968" t="s">
        <v>284</v>
      </c>
      <c r="I24" s="1968" t="s">
        <v>9</v>
      </c>
      <c r="J24" s="455">
        <f t="shared" si="1"/>
        <v>14</v>
      </c>
      <c r="K24" s="1973"/>
    </row>
    <row r="25" spans="1:11">
      <c r="A25" s="455">
        <f t="shared" si="0"/>
        <v>15</v>
      </c>
      <c r="B25" s="70" t="s">
        <v>285</v>
      </c>
      <c r="C25" s="70"/>
      <c r="D25" s="70"/>
      <c r="E25" s="1973"/>
      <c r="F25" s="1973"/>
      <c r="G25" s="1973"/>
      <c r="H25" s="1973"/>
      <c r="I25" s="455"/>
      <c r="J25" s="455">
        <f t="shared" si="1"/>
        <v>15</v>
      </c>
      <c r="K25" s="459"/>
    </row>
    <row r="26" spans="1:11" ht="30.75">
      <c r="A26" s="455">
        <f t="shared" si="0"/>
        <v>16</v>
      </c>
      <c r="B26" s="66" t="s">
        <v>286</v>
      </c>
      <c r="C26" s="66"/>
      <c r="D26" s="66"/>
      <c r="E26" s="72">
        <f>G26+H26</f>
        <v>1</v>
      </c>
      <c r="F26" s="460"/>
      <c r="G26" s="977">
        <f>'HV-LV Plant Study'!F50</f>
        <v>0.59218087864969093</v>
      </c>
      <c r="H26" s="977">
        <f>'HV-LV Plant Study'!E50</f>
        <v>0.40781912135030907</v>
      </c>
      <c r="I26" s="450" t="s">
        <v>287</v>
      </c>
      <c r="J26" s="455">
        <f t="shared" si="1"/>
        <v>16</v>
      </c>
      <c r="K26" s="459"/>
    </row>
    <row r="27" spans="1:11">
      <c r="A27" s="455">
        <f t="shared" si="0"/>
        <v>17</v>
      </c>
      <c r="B27" s="66" t="s">
        <v>288</v>
      </c>
      <c r="C27" s="66"/>
      <c r="D27" s="66"/>
      <c r="E27" s="1811">
        <f>E21-E31</f>
        <v>916226.95619550417</v>
      </c>
      <c r="F27" s="449"/>
      <c r="G27" s="1811">
        <f>G26*E27</f>
        <v>542572.08396238554</v>
      </c>
      <c r="H27" s="1811">
        <f>H26*E27</f>
        <v>373654.87223311863</v>
      </c>
      <c r="I27" s="1975" t="s">
        <v>289</v>
      </c>
      <c r="J27" s="455">
        <f t="shared" si="1"/>
        <v>17</v>
      </c>
      <c r="K27" s="1973"/>
    </row>
    <row r="28" spans="1:11">
      <c r="A28" s="455">
        <f t="shared" si="0"/>
        <v>18</v>
      </c>
      <c r="B28" s="66"/>
      <c r="C28" s="66"/>
      <c r="D28" s="66"/>
      <c r="E28" s="73"/>
      <c r="F28" s="65"/>
      <c r="G28" s="71"/>
      <c r="H28" s="55"/>
      <c r="I28" s="1975" t="s">
        <v>290</v>
      </c>
      <c r="J28" s="455">
        <f t="shared" si="1"/>
        <v>18</v>
      </c>
      <c r="K28" s="1973"/>
    </row>
    <row r="29" spans="1:11" ht="15.7" customHeight="1">
      <c r="A29" s="455">
        <f t="shared" si="0"/>
        <v>19</v>
      </c>
      <c r="B29" s="1967" t="s">
        <v>291</v>
      </c>
      <c r="C29" s="1967"/>
      <c r="D29" s="1967"/>
      <c r="E29" s="66"/>
      <c r="F29" s="65"/>
      <c r="G29" s="66"/>
      <c r="H29" s="78"/>
      <c r="I29" s="461"/>
      <c r="J29" s="455">
        <f t="shared" si="1"/>
        <v>19</v>
      </c>
      <c r="K29" s="459"/>
    </row>
    <row r="30" spans="1:11" ht="30.75">
      <c r="A30" s="455">
        <f t="shared" si="0"/>
        <v>20</v>
      </c>
      <c r="B30" s="66" t="s">
        <v>292</v>
      </c>
      <c r="C30" s="66"/>
      <c r="D30" s="66"/>
      <c r="E30" s="72">
        <f>+G30+H30</f>
        <v>0.99999999999999989</v>
      </c>
      <c r="F30" s="446"/>
      <c r="G30" s="1081">
        <f>'Summary of HV-LV Splits'!G29</f>
        <v>0.25214220440821156</v>
      </c>
      <c r="H30" s="1081">
        <f>'Summary of HV-LV Splits'!H29</f>
        <v>0.74785779559178833</v>
      </c>
      <c r="I30" s="462" t="s">
        <v>293</v>
      </c>
      <c r="J30" s="455">
        <f t="shared" si="1"/>
        <v>20</v>
      </c>
      <c r="K30" s="978"/>
    </row>
    <row r="31" spans="1:11" ht="30.75">
      <c r="A31" s="455">
        <f t="shared" si="0"/>
        <v>21</v>
      </c>
      <c r="B31" s="66" t="s">
        <v>294</v>
      </c>
      <c r="C31" s="66"/>
      <c r="D31" s="66"/>
      <c r="E31" s="1812">
        <f>'BK-1 Retail TRR'!E297+'BK-1 Retail TRR'!E299+'BK-1 Retail TRR'!E301</f>
        <v>105950.48891867898</v>
      </c>
      <c r="F31" s="447"/>
      <c r="G31" s="1811">
        <f>G30*E31</f>
        <v>26714.589834083508</v>
      </c>
      <c r="H31" s="1811">
        <f>H30*E31</f>
        <v>79235.899084595454</v>
      </c>
      <c r="I31" s="450" t="s">
        <v>295</v>
      </c>
      <c r="J31" s="455">
        <f t="shared" si="1"/>
        <v>21</v>
      </c>
      <c r="K31" s="1973"/>
    </row>
    <row r="32" spans="1:11">
      <c r="A32" s="455">
        <f t="shared" si="0"/>
        <v>22</v>
      </c>
      <c r="B32" s="66"/>
      <c r="C32" s="66"/>
      <c r="D32" s="66"/>
      <c r="E32" s="73"/>
      <c r="F32" s="65"/>
      <c r="G32" s="66"/>
      <c r="H32" s="66"/>
      <c r="I32" s="1975" t="s">
        <v>296</v>
      </c>
      <c r="J32" s="455">
        <f t="shared" si="1"/>
        <v>22</v>
      </c>
      <c r="K32" s="459"/>
    </row>
    <row r="33" spans="1:11">
      <c r="A33" s="455">
        <f t="shared" si="0"/>
        <v>23</v>
      </c>
      <c r="B33" s="453" t="s">
        <v>297</v>
      </c>
      <c r="C33" s="1080"/>
      <c r="D33" s="1080"/>
      <c r="E33" s="66"/>
      <c r="F33" s="66"/>
      <c r="G33" s="66"/>
      <c r="H33" s="66"/>
      <c r="I33" s="1975"/>
      <c r="J33" s="455">
        <f t="shared" si="1"/>
        <v>23</v>
      </c>
      <c r="K33" s="1973"/>
    </row>
    <row r="34" spans="1:11">
      <c r="A34" s="455">
        <f t="shared" si="0"/>
        <v>24</v>
      </c>
      <c r="B34" s="453" t="s">
        <v>298</v>
      </c>
      <c r="C34" s="1080"/>
      <c r="D34" s="1080"/>
      <c r="E34" s="66"/>
      <c r="F34" s="66"/>
      <c r="G34" s="66"/>
      <c r="H34" s="66"/>
      <c r="I34" s="1975"/>
      <c r="J34" s="455">
        <f t="shared" si="1"/>
        <v>24</v>
      </c>
      <c r="K34" s="1967"/>
    </row>
    <row r="35" spans="1:11" ht="17.649999999999999">
      <c r="A35" s="455">
        <f t="shared" si="0"/>
        <v>25</v>
      </c>
      <c r="B35" s="1973" t="s">
        <v>299</v>
      </c>
      <c r="C35" s="1973"/>
      <c r="D35" s="1973"/>
      <c r="E35" s="55">
        <f>+E27+E31</f>
        <v>1022177.4451141831</v>
      </c>
      <c r="F35" s="27"/>
      <c r="G35" s="55">
        <f>+G27+G31</f>
        <v>569286.673796469</v>
      </c>
      <c r="H35" s="55">
        <f>+H27+H31</f>
        <v>452890.77131771407</v>
      </c>
      <c r="I35" s="455" t="s">
        <v>300</v>
      </c>
      <c r="J35" s="455">
        <f t="shared" si="1"/>
        <v>25</v>
      </c>
      <c r="K35" s="1967"/>
    </row>
    <row r="36" spans="1:11" ht="17.25">
      <c r="A36" s="455">
        <f t="shared" si="0"/>
        <v>26</v>
      </c>
      <c r="B36" s="66" t="s">
        <v>301</v>
      </c>
      <c r="C36" s="60">
        <v>1.0274999999999999E-2</v>
      </c>
      <c r="D36" s="1973"/>
      <c r="E36" s="1217">
        <f>G36+H36</f>
        <v>10502.873248548231</v>
      </c>
      <c r="F36" s="446"/>
      <c r="G36" s="1217">
        <f>G35*C36</f>
        <v>5849.4205732587188</v>
      </c>
      <c r="H36" s="1217">
        <f>H35*C36</f>
        <v>4653.4526752895117</v>
      </c>
      <c r="I36" s="27" t="s">
        <v>302</v>
      </c>
      <c r="J36" s="455">
        <f t="shared" si="1"/>
        <v>26</v>
      </c>
      <c r="K36" s="1973"/>
    </row>
    <row r="37" spans="1:11">
      <c r="A37" s="455">
        <f t="shared" si="0"/>
        <v>27</v>
      </c>
      <c r="B37" s="66" t="s">
        <v>303</v>
      </c>
      <c r="C37" s="66"/>
      <c r="D37" s="66"/>
      <c r="E37" s="75">
        <f>E35+E36</f>
        <v>1032680.3183627314</v>
      </c>
      <c r="F37" s="447"/>
      <c r="G37" s="75">
        <f>G35+G36</f>
        <v>575136.09436972777</v>
      </c>
      <c r="H37" s="75">
        <f>H35+H36</f>
        <v>457544.2239930036</v>
      </c>
      <c r="I37" s="455" t="s">
        <v>304</v>
      </c>
      <c r="J37" s="455">
        <f t="shared" si="1"/>
        <v>27</v>
      </c>
      <c r="K37" s="1973"/>
    </row>
    <row r="38" spans="1:11">
      <c r="A38" s="455">
        <f t="shared" si="0"/>
        <v>28</v>
      </c>
      <c r="B38" s="66"/>
      <c r="C38" s="66"/>
      <c r="D38" s="66"/>
      <c r="E38" s="75"/>
      <c r="F38" s="446"/>
      <c r="G38" s="75"/>
      <c r="H38" s="75"/>
      <c r="I38" s="455"/>
      <c r="J38" s="455">
        <f t="shared" si="1"/>
        <v>28</v>
      </c>
      <c r="K38" s="1973"/>
    </row>
    <row r="39" spans="1:11" ht="15.75">
      <c r="A39" s="455">
        <f t="shared" si="0"/>
        <v>29</v>
      </c>
      <c r="B39" s="67" t="s">
        <v>305</v>
      </c>
      <c r="C39" s="66"/>
      <c r="D39" s="66"/>
      <c r="E39" s="1218">
        <v>0</v>
      </c>
      <c r="F39" s="464"/>
      <c r="G39" s="1219">
        <f>E39*G26</f>
        <v>0</v>
      </c>
      <c r="H39" s="1219">
        <f>E39*H26</f>
        <v>0</v>
      </c>
      <c r="I39" s="450" t="s">
        <v>306</v>
      </c>
      <c r="J39" s="455">
        <f t="shared" si="1"/>
        <v>29</v>
      </c>
      <c r="K39" s="1973"/>
    </row>
    <row r="40" spans="1:11" ht="15.75">
      <c r="A40" s="455">
        <f t="shared" si="0"/>
        <v>30</v>
      </c>
      <c r="B40" s="66"/>
      <c r="C40" s="66"/>
      <c r="D40" s="66"/>
      <c r="E40" s="76"/>
      <c r="F40" s="464"/>
      <c r="G40" s="76"/>
      <c r="H40" s="76"/>
      <c r="I40" s="455" t="s">
        <v>307</v>
      </c>
      <c r="J40" s="455">
        <f t="shared" si="1"/>
        <v>30</v>
      </c>
      <c r="K40" s="1973"/>
    </row>
    <row r="41" spans="1:11" s="1002" customFormat="1" ht="15.75">
      <c r="A41" s="455">
        <f t="shared" si="0"/>
        <v>31</v>
      </c>
      <c r="B41" s="66"/>
      <c r="C41" s="66"/>
      <c r="D41" s="66"/>
      <c r="E41" s="76"/>
      <c r="F41" s="464"/>
      <c r="G41" s="76"/>
      <c r="H41" s="76"/>
      <c r="I41" s="455"/>
      <c r="J41" s="455">
        <f t="shared" si="1"/>
        <v>31</v>
      </c>
      <c r="K41" s="1973"/>
    </row>
    <row r="42" spans="1:11" ht="18.399999999999999" thickBot="1">
      <c r="A42" s="455">
        <f t="shared" si="0"/>
        <v>32</v>
      </c>
      <c r="B42" s="67" t="s">
        <v>308</v>
      </c>
      <c r="C42" s="66"/>
      <c r="D42" s="66"/>
      <c r="E42" s="77">
        <f>E37+E39</f>
        <v>1032680.3183627314</v>
      </c>
      <c r="F42" s="464"/>
      <c r="G42" s="77">
        <f>G37+G39</f>
        <v>575136.09436972777</v>
      </c>
      <c r="H42" s="77">
        <f>H37+H39</f>
        <v>457544.2239930036</v>
      </c>
      <c r="I42" s="450" t="s">
        <v>309</v>
      </c>
      <c r="J42" s="455">
        <f t="shared" si="1"/>
        <v>32</v>
      </c>
      <c r="K42" s="459"/>
    </row>
    <row r="43" spans="1:11" ht="15.75" thickTop="1">
      <c r="A43" s="455"/>
      <c r="B43" s="453"/>
      <c r="C43" s="453"/>
      <c r="D43" s="453"/>
      <c r="E43" s="465"/>
      <c r="F43" s="445"/>
      <c r="G43" s="465"/>
      <c r="H43" s="465"/>
      <c r="I43" s="466"/>
      <c r="J43" s="455"/>
      <c r="K43" s="1973"/>
    </row>
    <row r="44" spans="1:11">
      <c r="A44" s="455"/>
      <c r="B44" s="1973"/>
      <c r="C44" s="1973"/>
      <c r="D44" s="1973"/>
      <c r="E44" s="467"/>
      <c r="F44" s="468"/>
      <c r="G44" s="467"/>
      <c r="H44" s="467"/>
      <c r="I44" s="466"/>
      <c r="J44" s="455"/>
      <c r="K44" s="1973"/>
    </row>
    <row r="45" spans="1:11" ht="17.25">
      <c r="A45" s="444">
        <v>1</v>
      </c>
      <c r="B45" s="1973" t="s">
        <v>310</v>
      </c>
      <c r="C45" s="1973"/>
      <c r="D45" s="1973"/>
      <c r="E45" s="1973"/>
      <c r="F45" s="1973"/>
      <c r="G45" s="1973"/>
      <c r="H45" s="1973"/>
      <c r="I45" s="1975"/>
      <c r="J45" s="455"/>
      <c r="K45" s="1973"/>
    </row>
    <row r="46" spans="1:11" ht="17.25">
      <c r="A46" s="444">
        <v>2</v>
      </c>
      <c r="B46" s="66" t="s">
        <v>311</v>
      </c>
      <c r="C46" s="66"/>
      <c r="D46" s="66"/>
      <c r="E46" s="1973"/>
      <c r="F46" s="1973"/>
      <c r="G46" s="1973"/>
      <c r="H46" s="1973"/>
      <c r="I46" s="1973"/>
      <c r="J46" s="1975"/>
      <c r="K46" s="1973"/>
    </row>
    <row r="47" spans="1:11" ht="17.25">
      <c r="A47" s="444">
        <v>3</v>
      </c>
      <c r="B47" s="66" t="s">
        <v>312</v>
      </c>
      <c r="C47" s="66"/>
      <c r="D47" s="66"/>
      <c r="E47" s="1973"/>
      <c r="F47" s="1973"/>
      <c r="G47" s="1973"/>
      <c r="H47" s="1973"/>
      <c r="I47" s="1973"/>
      <c r="J47" s="1975"/>
      <c r="K47" s="1973"/>
    </row>
    <row r="48" spans="1:11">
      <c r="A48" s="1975"/>
      <c r="B48" s="66"/>
      <c r="C48" s="66"/>
      <c r="D48" s="66"/>
      <c r="E48" s="1973"/>
      <c r="F48" s="1973"/>
      <c r="G48" s="1973"/>
      <c r="H48" s="1973"/>
      <c r="I48" s="1973"/>
      <c r="J48" s="1975"/>
      <c r="K48" s="1973"/>
    </row>
    <row r="50" spans="6:6">
      <c r="F50" s="66"/>
    </row>
    <row r="51" spans="6:6">
      <c r="F51" s="66"/>
    </row>
  </sheetData>
  <mergeCells count="9">
    <mergeCell ref="G21:H21"/>
    <mergeCell ref="B2:I2"/>
    <mergeCell ref="B3:I3"/>
    <mergeCell ref="B4:I4"/>
    <mergeCell ref="B5:I5"/>
    <mergeCell ref="B6:I6"/>
    <mergeCell ref="G11:H11"/>
    <mergeCell ref="G9:H9"/>
    <mergeCell ref="G13:I13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Roman,Regular"&amp;10Page 1 of 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2:L41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69" customWidth="1"/>
    <col min="4" max="4" width="62.53125" style="69" customWidth="1"/>
    <col min="5" max="5" width="5.19921875" style="982" customWidth="1"/>
    <col min="6" max="6" width="11" style="69" customWidth="1"/>
    <col min="7" max="7" width="7.19921875" style="69" customWidth="1"/>
    <col min="8" max="8" width="9.19921875" style="69" customWidth="1"/>
    <col min="9" max="9" width="14" style="69" customWidth="1"/>
    <col min="10" max="10" width="13.46484375" style="69" customWidth="1"/>
    <col min="11" max="16384" width="9.19921875" style="69"/>
  </cols>
  <sheetData>
    <row r="2" spans="1:6">
      <c r="A2" s="1970"/>
      <c r="B2" s="2073" t="s">
        <v>0</v>
      </c>
      <c r="C2" s="2073"/>
      <c r="D2" s="2073"/>
      <c r="E2" s="1970"/>
      <c r="F2" s="1967"/>
    </row>
    <row r="3" spans="1:6">
      <c r="A3" s="1970"/>
      <c r="B3" s="2073" t="s">
        <v>490</v>
      </c>
      <c r="C3" s="2073"/>
      <c r="D3" s="2073"/>
      <c r="E3" s="1970"/>
      <c r="F3" s="1967"/>
    </row>
    <row r="4" spans="1:6">
      <c r="A4" s="1970"/>
      <c r="B4" s="2073" t="s">
        <v>491</v>
      </c>
      <c r="C4" s="2073"/>
      <c r="D4" s="2073"/>
      <c r="E4" s="1970"/>
      <c r="F4" s="1967"/>
    </row>
    <row r="5" spans="1:6">
      <c r="A5" s="1970"/>
      <c r="B5" s="2073" t="str">
        <f>'AE-1'!B5:F5</f>
        <v>BASE PERIOD / TRUE UP PERIOD - 12/31/2019 PER BOOK</v>
      </c>
      <c r="C5" s="2073"/>
      <c r="D5" s="2073"/>
      <c r="E5" s="1970"/>
      <c r="F5" s="1967"/>
    </row>
    <row r="6" spans="1:6">
      <c r="A6" s="1970"/>
      <c r="B6" s="2077" t="s">
        <v>5</v>
      </c>
      <c r="C6" s="2077"/>
      <c r="D6" s="2077"/>
      <c r="E6" s="1970"/>
      <c r="F6" s="1967"/>
    </row>
    <row r="7" spans="1:6">
      <c r="A7" s="1970"/>
      <c r="B7" s="504"/>
      <c r="C7" s="504"/>
      <c r="D7" s="504"/>
      <c r="E7" s="1970"/>
      <c r="F7" s="1967"/>
    </row>
    <row r="8" spans="1:6">
      <c r="A8" s="1970"/>
      <c r="B8" s="2073" t="s">
        <v>451</v>
      </c>
      <c r="C8" s="2073"/>
      <c r="D8" s="2073"/>
      <c r="E8" s="1970"/>
      <c r="F8" s="1967"/>
    </row>
    <row r="9" spans="1:6" ht="15.4">
      <c r="A9" s="1975"/>
      <c r="B9" s="1967"/>
      <c r="C9" s="1967"/>
      <c r="D9" s="1967"/>
      <c r="E9" s="1970"/>
      <c r="F9" s="1967"/>
    </row>
    <row r="10" spans="1:6" ht="15.4">
      <c r="A10" s="1975"/>
      <c r="B10" s="1819"/>
      <c r="C10" s="1923" t="s">
        <v>452</v>
      </c>
      <c r="D10" s="1924"/>
      <c r="E10" s="1975"/>
      <c r="F10" s="1967"/>
    </row>
    <row r="11" spans="1:6" ht="15.4">
      <c r="A11" s="1975" t="s">
        <v>6</v>
      </c>
      <c r="B11" s="537"/>
      <c r="C11" s="1228" t="s">
        <v>505</v>
      </c>
      <c r="D11" s="1297"/>
      <c r="E11" s="1975" t="s">
        <v>6</v>
      </c>
      <c r="F11" s="1967"/>
    </row>
    <row r="12" spans="1:6" ht="15.4">
      <c r="A12" s="1975" t="s">
        <v>7</v>
      </c>
      <c r="B12" s="1324" t="s">
        <v>366</v>
      </c>
      <c r="C12" s="1229" t="s">
        <v>454</v>
      </c>
      <c r="D12" s="1229" t="s">
        <v>9</v>
      </c>
      <c r="E12" s="1975" t="s">
        <v>7</v>
      </c>
      <c r="F12" s="1967"/>
    </row>
    <row r="13" spans="1:6" ht="15.4">
      <c r="A13" s="234"/>
      <c r="B13" s="542"/>
      <c r="C13" s="1335"/>
      <c r="D13" s="1343"/>
      <c r="E13" s="234"/>
      <c r="F13" s="1967"/>
    </row>
    <row r="14" spans="1:6" ht="15.4">
      <c r="A14" s="1975">
        <v>1</v>
      </c>
      <c r="B14" s="1096" t="str">
        <f>'AE-1'!B14</f>
        <v>Dec-18</v>
      </c>
      <c r="C14" s="1336">
        <v>131071.19467</v>
      </c>
      <c r="D14" s="1277" t="s">
        <v>493</v>
      </c>
      <c r="E14" s="1975">
        <f>A14</f>
        <v>1</v>
      </c>
      <c r="F14" s="512"/>
    </row>
    <row r="15" spans="1:6" ht="15.4">
      <c r="A15" s="1975">
        <f t="shared" ref="A15:A20" si="0">A14+1</f>
        <v>2</v>
      </c>
      <c r="B15" s="545"/>
      <c r="C15" s="1293"/>
      <c r="D15" s="1293"/>
      <c r="E15" s="1975">
        <f t="shared" ref="E15:E20" si="1">E14+1</f>
        <v>2</v>
      </c>
      <c r="F15" s="1967"/>
    </row>
    <row r="16" spans="1:6" ht="15.4">
      <c r="A16" s="1975">
        <f t="shared" si="0"/>
        <v>3</v>
      </c>
      <c r="B16" s="1096" t="str">
        <f>'AE-1'!B26</f>
        <v>Dec-19</v>
      </c>
      <c r="C16" s="1316">
        <v>143542.72462000002</v>
      </c>
      <c r="D16" s="1277" t="s">
        <v>494</v>
      </c>
      <c r="E16" s="1975">
        <f t="shared" si="1"/>
        <v>3</v>
      </c>
      <c r="F16" s="512"/>
    </row>
    <row r="17" spans="1:12" ht="15.4">
      <c r="A17" s="1975">
        <f t="shared" si="0"/>
        <v>4</v>
      </c>
      <c r="B17" s="557"/>
      <c r="C17" s="1291"/>
      <c r="D17" s="1291"/>
      <c r="E17" s="1975">
        <f t="shared" si="1"/>
        <v>4</v>
      </c>
      <c r="F17" s="1967"/>
      <c r="G17" s="1967"/>
      <c r="H17" s="1967"/>
      <c r="I17" s="1967"/>
      <c r="J17" s="1967"/>
      <c r="K17" s="1967"/>
      <c r="L17" s="1967"/>
    </row>
    <row r="18" spans="1:12" ht="15.4">
      <c r="A18" s="1975">
        <f t="shared" si="0"/>
        <v>5</v>
      </c>
      <c r="B18" s="1819"/>
      <c r="C18" s="1339"/>
      <c r="D18" s="1344"/>
      <c r="E18" s="1975">
        <f t="shared" si="1"/>
        <v>5</v>
      </c>
      <c r="F18" s="1967"/>
      <c r="G18" s="1967"/>
      <c r="H18" s="1967"/>
      <c r="I18" s="1967"/>
      <c r="J18" s="1967"/>
      <c r="K18" s="1967"/>
      <c r="L18" s="1967"/>
    </row>
    <row r="19" spans="1:12" ht="15.4">
      <c r="A19" s="1975">
        <f t="shared" si="0"/>
        <v>6</v>
      </c>
      <c r="B19" s="547" t="s">
        <v>401</v>
      </c>
      <c r="C19" s="1340">
        <f>(C14+C16)/2</f>
        <v>137306.959645</v>
      </c>
      <c r="D19" s="1282" t="s">
        <v>402</v>
      </c>
      <c r="E19" s="1975">
        <f t="shared" si="1"/>
        <v>6</v>
      </c>
      <c r="F19" s="1967"/>
      <c r="G19" s="1967"/>
      <c r="H19" s="1967"/>
      <c r="I19" s="1967"/>
      <c r="J19" s="1967"/>
      <c r="K19" s="1967"/>
      <c r="L19" s="1967"/>
    </row>
    <row r="20" spans="1:12" ht="15.4">
      <c r="A20" s="1975">
        <f t="shared" si="0"/>
        <v>7</v>
      </c>
      <c r="B20" s="1341"/>
      <c r="C20" s="1342"/>
      <c r="D20" s="1268"/>
      <c r="E20" s="1975">
        <f t="shared" si="1"/>
        <v>7</v>
      </c>
      <c r="F20" s="1967"/>
      <c r="G20" s="1967"/>
      <c r="H20" s="1967"/>
      <c r="I20" s="1967"/>
      <c r="J20" s="1967"/>
      <c r="K20" s="1967"/>
      <c r="L20" s="1967"/>
    </row>
    <row r="21" spans="1:12" ht="15.4">
      <c r="A21" s="1975"/>
      <c r="B21" s="1973"/>
      <c r="C21" s="549"/>
      <c r="D21" s="1973"/>
      <c r="E21" s="1975"/>
      <c r="F21" s="1967"/>
      <c r="G21" s="1967"/>
      <c r="H21" s="1967"/>
      <c r="I21" s="1967"/>
      <c r="J21" s="1967"/>
      <c r="K21" s="1967"/>
      <c r="L21" s="1967"/>
    </row>
    <row r="22" spans="1:12" ht="15.4">
      <c r="A22" s="1975"/>
      <c r="B22" s="1973"/>
      <c r="C22" s="1973"/>
      <c r="D22" s="1973"/>
      <c r="E22" s="1970"/>
      <c r="F22" s="1967"/>
      <c r="G22" s="1967"/>
      <c r="H22" s="1967"/>
      <c r="I22" s="1967"/>
      <c r="J22" s="1967"/>
      <c r="K22" s="1967"/>
      <c r="L22" s="1967"/>
    </row>
    <row r="23" spans="1:12" ht="15.4">
      <c r="A23" s="1970"/>
      <c r="B23" s="1973"/>
      <c r="C23" s="1973"/>
      <c r="D23" s="1973"/>
      <c r="E23" s="1970"/>
      <c r="F23" s="1967"/>
      <c r="G23" s="1967"/>
      <c r="H23" s="1967"/>
      <c r="I23" s="1967"/>
      <c r="J23" s="1967"/>
      <c r="K23" s="1967"/>
      <c r="L23" s="70"/>
    </row>
    <row r="24" spans="1:12" ht="15.4">
      <c r="A24" s="1970"/>
      <c r="B24" s="1973"/>
      <c r="C24" s="1973"/>
      <c r="D24" s="1973"/>
      <c r="E24" s="1970"/>
      <c r="F24" s="1967"/>
      <c r="G24" s="1967"/>
      <c r="H24" s="1967"/>
      <c r="I24" s="1967"/>
      <c r="J24" s="1967"/>
      <c r="K24" s="1967"/>
      <c r="L24" s="1967"/>
    </row>
    <row r="25" spans="1:12" ht="15.4">
      <c r="A25" s="1970"/>
      <c r="B25" s="1973"/>
      <c r="C25" s="1973"/>
      <c r="D25" s="1973"/>
      <c r="E25" s="1970"/>
      <c r="F25" s="1967"/>
      <c r="G25" s="1967"/>
      <c r="H25" s="1967"/>
      <c r="I25" s="1967"/>
      <c r="J25" s="1967"/>
      <c r="K25" s="1967"/>
      <c r="L25" s="1967"/>
    </row>
    <row r="26" spans="1:12" ht="15.4">
      <c r="A26" s="1970"/>
      <c r="B26" s="1973"/>
      <c r="C26" s="1973"/>
      <c r="D26" s="1973"/>
      <c r="E26" s="1970"/>
      <c r="F26" s="1967"/>
      <c r="G26" s="1967"/>
      <c r="H26" s="1967"/>
      <c r="I26" s="1967"/>
      <c r="J26" s="1967"/>
      <c r="K26" s="1967"/>
      <c r="L26" s="1967"/>
    </row>
    <row r="27" spans="1:12" ht="15.4">
      <c r="A27" s="1970"/>
      <c r="B27" s="1973"/>
      <c r="C27" s="1973"/>
      <c r="D27" s="1973"/>
      <c r="E27" s="1970"/>
      <c r="F27" s="1967"/>
      <c r="G27" s="1967"/>
      <c r="H27" s="1967"/>
      <c r="I27" s="1967"/>
      <c r="J27" s="1967"/>
      <c r="K27" s="1967"/>
      <c r="L27" s="1967"/>
    </row>
    <row r="28" spans="1:12" ht="15.4">
      <c r="A28" s="1970"/>
      <c r="B28" s="1973"/>
      <c r="C28" s="1973"/>
      <c r="D28" s="1973"/>
      <c r="E28" s="1970"/>
      <c r="F28" s="1967"/>
      <c r="G28" s="1967"/>
      <c r="H28" s="1967"/>
      <c r="I28" s="1967"/>
      <c r="J28" s="1967"/>
      <c r="K28" s="1967"/>
      <c r="L28" s="1967"/>
    </row>
    <row r="29" spans="1:12" ht="15.4">
      <c r="A29" s="1970"/>
      <c r="B29" s="1973"/>
      <c r="C29" s="1973"/>
      <c r="D29" s="1973"/>
      <c r="E29" s="1970"/>
      <c r="F29" s="1967"/>
      <c r="G29" s="1967"/>
      <c r="H29" s="1967"/>
      <c r="I29" s="1967"/>
      <c r="J29" s="1967"/>
      <c r="K29" s="1967"/>
      <c r="L29" s="1967"/>
    </row>
    <row r="30" spans="1:12" ht="15.4">
      <c r="A30" s="1970"/>
      <c r="B30" s="1973"/>
      <c r="C30" s="1973"/>
      <c r="D30" s="1973"/>
      <c r="E30" s="1970"/>
      <c r="F30" s="1967"/>
      <c r="G30" s="1967"/>
      <c r="H30" s="1967"/>
      <c r="I30" s="1967"/>
      <c r="J30" s="1967"/>
      <c r="K30" s="1967"/>
      <c r="L30" s="1967"/>
    </row>
    <row r="31" spans="1:12" ht="15.4">
      <c r="A31" s="1970"/>
      <c r="B31" s="1973"/>
      <c r="C31" s="1973"/>
      <c r="D31" s="1973"/>
      <c r="E31" s="1970"/>
      <c r="F31" s="1967"/>
      <c r="G31" s="1967"/>
      <c r="H31" s="1967"/>
      <c r="I31" s="1967"/>
      <c r="J31" s="1967"/>
      <c r="K31" s="1967"/>
      <c r="L31" s="1967"/>
    </row>
    <row r="32" spans="1:12" ht="15.4">
      <c r="A32" s="1970"/>
      <c r="B32" s="1973"/>
      <c r="C32" s="1973"/>
      <c r="D32" s="1973"/>
      <c r="E32" s="1970"/>
      <c r="F32" s="1967"/>
      <c r="G32" s="1967"/>
      <c r="H32" s="1967"/>
      <c r="I32" s="1967"/>
      <c r="J32" s="1967"/>
      <c r="K32" s="1967"/>
      <c r="L32" s="1967"/>
    </row>
    <row r="33" spans="1:5" ht="15.4">
      <c r="A33" s="1970"/>
      <c r="B33" s="1973"/>
      <c r="C33" s="1973"/>
      <c r="D33" s="1973"/>
      <c r="E33" s="1970"/>
    </row>
    <row r="34" spans="1:5" ht="15.4">
      <c r="A34" s="1970"/>
      <c r="B34" s="1973"/>
      <c r="C34" s="1973"/>
      <c r="D34" s="1973"/>
      <c r="E34" s="1970"/>
    </row>
    <row r="35" spans="1:5" s="61" customFormat="1" ht="15.4">
      <c r="A35" s="1975"/>
      <c r="B35" s="1973"/>
      <c r="C35" s="1973"/>
      <c r="D35" s="1973"/>
      <c r="E35" s="1975"/>
    </row>
    <row r="36" spans="1:5" s="61" customFormat="1" ht="15.4">
      <c r="A36" s="1975"/>
      <c r="B36" s="1973"/>
      <c r="C36" s="1973"/>
      <c r="D36" s="1973"/>
      <c r="E36" s="1975"/>
    </row>
    <row r="37" spans="1:5" s="61" customFormat="1" ht="15.4">
      <c r="A37" s="1975"/>
      <c r="B37" s="1973"/>
      <c r="C37" s="1973"/>
      <c r="D37" s="1973"/>
      <c r="E37" s="1975"/>
    </row>
    <row r="38" spans="1:5" s="61" customFormat="1" ht="15.4">
      <c r="A38" s="1975"/>
      <c r="B38" s="1973"/>
      <c r="C38" s="1973"/>
      <c r="D38" s="1973"/>
      <c r="E38" s="1975"/>
    </row>
    <row r="39" spans="1:5" s="61" customFormat="1" ht="15.4">
      <c r="A39" s="1975"/>
      <c r="B39" s="1973"/>
      <c r="C39" s="1973"/>
      <c r="D39" s="1973"/>
      <c r="E39" s="1975"/>
    </row>
    <row r="40" spans="1:5" s="61" customFormat="1" ht="15.4">
      <c r="A40" s="1975"/>
      <c r="B40" s="1973"/>
      <c r="C40" s="1973"/>
      <c r="D40" s="1973"/>
      <c r="E40" s="1975"/>
    </row>
    <row r="41" spans="1:5" s="61" customFormat="1" ht="15.4">
      <c r="A41" s="1975"/>
      <c r="B41" s="1973"/>
      <c r="C41" s="1973"/>
      <c r="D41" s="1973"/>
      <c r="E41" s="197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2:L41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69" customWidth="1"/>
    <col min="4" max="4" width="62.53125" style="69" customWidth="1"/>
    <col min="5" max="5" width="5.19921875" style="982" customWidth="1"/>
    <col min="6" max="6" width="11" style="69" customWidth="1"/>
    <col min="7" max="7" width="7.19921875" style="69" customWidth="1"/>
    <col min="8" max="8" width="9.19921875" style="69" customWidth="1"/>
    <col min="9" max="9" width="14" style="69" customWidth="1"/>
    <col min="10" max="10" width="13.46484375" style="69" customWidth="1"/>
    <col min="11" max="16384" width="9.19921875" style="69"/>
  </cols>
  <sheetData>
    <row r="2" spans="1:6">
      <c r="A2" s="1970"/>
      <c r="B2" s="2073" t="s">
        <v>0</v>
      </c>
      <c r="C2" s="2073"/>
      <c r="D2" s="2073"/>
      <c r="E2" s="1970"/>
      <c r="F2" s="1967"/>
    </row>
    <row r="3" spans="1:6">
      <c r="A3" s="1970"/>
      <c r="B3" s="2073" t="s">
        <v>490</v>
      </c>
      <c r="C3" s="2073"/>
      <c r="D3" s="2073"/>
      <c r="E3" s="1970"/>
      <c r="F3" s="1967"/>
    </row>
    <row r="4" spans="1:6">
      <c r="A4" s="1970"/>
      <c r="B4" s="2073" t="s">
        <v>491</v>
      </c>
      <c r="C4" s="2073"/>
      <c r="D4" s="2073"/>
      <c r="E4" s="1970"/>
      <c r="F4" s="1967"/>
    </row>
    <row r="5" spans="1:6">
      <c r="A5" s="1970"/>
      <c r="B5" s="2073" t="str">
        <f>'AE-1'!B5:F5</f>
        <v>BASE PERIOD / TRUE UP PERIOD - 12/31/2019 PER BOOK</v>
      </c>
      <c r="C5" s="2073"/>
      <c r="D5" s="2073"/>
      <c r="E5" s="1970"/>
      <c r="F5" s="1967"/>
    </row>
    <row r="6" spans="1:6">
      <c r="A6" s="1970"/>
      <c r="B6" s="2077" t="s">
        <v>5</v>
      </c>
      <c r="C6" s="2077"/>
      <c r="D6" s="2077"/>
      <c r="E6" s="1970"/>
      <c r="F6" s="1967"/>
    </row>
    <row r="7" spans="1:6">
      <c r="A7" s="1970"/>
      <c r="B7" s="504"/>
      <c r="C7" s="504"/>
      <c r="D7" s="504"/>
      <c r="E7" s="1970"/>
      <c r="F7" s="1967"/>
    </row>
    <row r="8" spans="1:6" ht="15.4">
      <c r="A8" s="1975"/>
      <c r="B8" s="2073" t="s">
        <v>455</v>
      </c>
      <c r="C8" s="2073"/>
      <c r="D8" s="2073"/>
      <c r="E8" s="1970"/>
      <c r="F8" s="1967"/>
    </row>
    <row r="9" spans="1:6" ht="15.4">
      <c r="A9" s="1975"/>
      <c r="B9" s="1967"/>
      <c r="C9" s="1967"/>
      <c r="D9" s="1967"/>
      <c r="E9" s="1975"/>
      <c r="F9" s="1967"/>
    </row>
    <row r="10" spans="1:6" ht="15.4">
      <c r="A10" s="1975"/>
      <c r="B10" s="1819"/>
      <c r="C10" s="1928" t="s">
        <v>452</v>
      </c>
      <c r="D10" s="1924"/>
      <c r="E10" s="1975"/>
      <c r="F10" s="1967"/>
    </row>
    <row r="11" spans="1:6" ht="15.4">
      <c r="A11" s="1975" t="s">
        <v>6</v>
      </c>
      <c r="B11" s="537"/>
      <c r="C11" s="1228" t="s">
        <v>506</v>
      </c>
      <c r="D11" s="1297"/>
      <c r="E11" s="1975" t="s">
        <v>6</v>
      </c>
      <c r="F11" s="1967"/>
    </row>
    <row r="12" spans="1:6" ht="15.4">
      <c r="A12" s="1975" t="s">
        <v>7</v>
      </c>
      <c r="B12" s="1324" t="s">
        <v>366</v>
      </c>
      <c r="C12" s="1229" t="s">
        <v>454</v>
      </c>
      <c r="D12" s="1229" t="s">
        <v>9</v>
      </c>
      <c r="E12" s="1975" t="s">
        <v>7</v>
      </c>
      <c r="F12" s="1967"/>
    </row>
    <row r="13" spans="1:6" ht="15.4">
      <c r="A13" s="234"/>
      <c r="B13" s="542"/>
      <c r="C13" s="1335"/>
      <c r="D13" s="1343"/>
      <c r="E13" s="234"/>
      <c r="F13" s="1967"/>
    </row>
    <row r="14" spans="1:6" ht="15.4">
      <c r="A14" s="1975">
        <v>1</v>
      </c>
      <c r="B14" s="1096" t="str">
        <f>'AE-1'!B14</f>
        <v>Dec-18</v>
      </c>
      <c r="C14" s="1336">
        <v>162544.22695999997</v>
      </c>
      <c r="D14" s="1277" t="s">
        <v>493</v>
      </c>
      <c r="E14" s="1975">
        <f>A14</f>
        <v>1</v>
      </c>
      <c r="F14" s="512"/>
    </row>
    <row r="15" spans="1:6" ht="15.4">
      <c r="A15" s="1975">
        <f t="shared" ref="A15:A20" si="0">A14+1</f>
        <v>2</v>
      </c>
      <c r="B15" s="545"/>
      <c r="C15" s="1293"/>
      <c r="D15" s="1293"/>
      <c r="E15" s="1975">
        <f t="shared" ref="E15:E20" si="1">E14+1</f>
        <v>2</v>
      </c>
      <c r="F15" s="1967"/>
    </row>
    <row r="16" spans="1:6" ht="15.4">
      <c r="A16" s="1975">
        <f t="shared" si="0"/>
        <v>3</v>
      </c>
      <c r="B16" s="1096" t="str">
        <f>'AE-1'!B26</f>
        <v>Dec-19</v>
      </c>
      <c r="C16" s="1316">
        <v>184120.52502999999</v>
      </c>
      <c r="D16" s="1277" t="s">
        <v>494</v>
      </c>
      <c r="E16" s="1975">
        <f t="shared" si="1"/>
        <v>3</v>
      </c>
      <c r="F16" s="512"/>
    </row>
    <row r="17" spans="1:12" ht="15.4">
      <c r="A17" s="1975">
        <f t="shared" si="0"/>
        <v>4</v>
      </c>
      <c r="B17" s="1341"/>
      <c r="C17" s="1376"/>
      <c r="D17" s="1337"/>
      <c r="E17" s="1975">
        <f t="shared" si="1"/>
        <v>4</v>
      </c>
      <c r="F17" s="1967"/>
      <c r="G17" s="1967"/>
      <c r="H17" s="1967"/>
      <c r="I17" s="1967"/>
      <c r="J17" s="1967"/>
      <c r="K17" s="1967"/>
      <c r="L17" s="1967"/>
    </row>
    <row r="18" spans="1:12" ht="15.4">
      <c r="A18" s="1975">
        <f t="shared" si="0"/>
        <v>5</v>
      </c>
      <c r="B18" s="547"/>
      <c r="C18" s="1339"/>
      <c r="D18" s="1343"/>
      <c r="E18" s="1975">
        <f t="shared" si="1"/>
        <v>5</v>
      </c>
      <c r="F18" s="1967"/>
      <c r="G18" s="1967"/>
      <c r="H18" s="1967"/>
      <c r="I18" s="1967"/>
      <c r="J18" s="1967"/>
      <c r="K18" s="1967"/>
      <c r="L18" s="1967"/>
    </row>
    <row r="19" spans="1:12" ht="15.4">
      <c r="A19" s="1975">
        <f t="shared" si="0"/>
        <v>6</v>
      </c>
      <c r="B19" s="547" t="s">
        <v>401</v>
      </c>
      <c r="C19" s="1340">
        <f>(C14+C16)/2</f>
        <v>173332.37599499998</v>
      </c>
      <c r="D19" s="1282" t="s">
        <v>402</v>
      </c>
      <c r="E19" s="1975">
        <f t="shared" si="1"/>
        <v>6</v>
      </c>
      <c r="F19" s="1967"/>
      <c r="G19" s="1967"/>
      <c r="H19" s="1967"/>
      <c r="I19" s="1967"/>
      <c r="J19" s="1967"/>
      <c r="K19" s="1967"/>
      <c r="L19" s="1967"/>
    </row>
    <row r="20" spans="1:12" ht="15.4">
      <c r="A20" s="1975">
        <f t="shared" si="0"/>
        <v>7</v>
      </c>
      <c r="B20" s="1341"/>
      <c r="C20" s="1342"/>
      <c r="D20" s="1268"/>
      <c r="E20" s="1975">
        <f t="shared" si="1"/>
        <v>7</v>
      </c>
      <c r="F20" s="1967"/>
      <c r="G20" s="1967"/>
      <c r="H20" s="1967"/>
      <c r="I20" s="1967"/>
      <c r="J20" s="1967"/>
      <c r="K20" s="1967"/>
      <c r="L20" s="1967"/>
    </row>
    <row r="21" spans="1:12" ht="15.4">
      <c r="A21" s="1975"/>
      <c r="B21" s="1973"/>
      <c r="C21" s="549"/>
      <c r="D21" s="1973"/>
      <c r="E21" s="1975"/>
      <c r="F21" s="1967"/>
      <c r="G21" s="1967"/>
      <c r="H21" s="1967"/>
      <c r="I21" s="1967"/>
      <c r="J21" s="1967"/>
      <c r="K21" s="1967"/>
      <c r="L21" s="1967"/>
    </row>
    <row r="22" spans="1:12" ht="15.4">
      <c r="A22" s="1975"/>
      <c r="B22" s="1973"/>
      <c r="C22" s="1973"/>
      <c r="D22" s="1973"/>
      <c r="E22" s="1970"/>
      <c r="F22" s="1967"/>
      <c r="G22" s="1967"/>
      <c r="H22" s="1967"/>
      <c r="I22" s="1967"/>
      <c r="J22" s="1967"/>
      <c r="K22" s="1967"/>
      <c r="L22" s="1967"/>
    </row>
    <row r="23" spans="1:12" ht="15.4">
      <c r="A23" s="1970"/>
      <c r="B23" s="1973"/>
      <c r="C23" s="1973"/>
      <c r="D23" s="1973"/>
      <c r="E23" s="1970"/>
      <c r="F23" s="1967"/>
      <c r="G23" s="1967"/>
      <c r="H23" s="1967"/>
      <c r="I23" s="1967"/>
      <c r="J23" s="1967"/>
      <c r="K23" s="1967"/>
      <c r="L23" s="70"/>
    </row>
    <row r="24" spans="1:12" ht="15.4">
      <c r="A24" s="1970"/>
      <c r="B24" s="1973"/>
      <c r="C24" s="1973"/>
      <c r="D24" s="1973"/>
      <c r="E24" s="1970"/>
      <c r="F24" s="1967"/>
      <c r="G24" s="1967"/>
      <c r="H24" s="1967"/>
      <c r="I24" s="1967"/>
      <c r="J24" s="1967"/>
      <c r="K24" s="1967"/>
      <c r="L24" s="1967"/>
    </row>
    <row r="25" spans="1:12" ht="15.4">
      <c r="A25" s="1970"/>
      <c r="B25" s="1973"/>
      <c r="C25" s="1973"/>
      <c r="D25" s="1973"/>
      <c r="E25" s="1970"/>
      <c r="F25" s="1967"/>
      <c r="G25" s="1967"/>
      <c r="H25" s="1967"/>
      <c r="I25" s="1967"/>
      <c r="J25" s="1967"/>
      <c r="K25" s="1967"/>
      <c r="L25" s="1967"/>
    </row>
    <row r="26" spans="1:12" ht="15.4">
      <c r="A26" s="1970"/>
      <c r="B26" s="1973"/>
      <c r="C26" s="1973"/>
      <c r="D26" s="1973"/>
      <c r="E26" s="1970"/>
      <c r="F26" s="1967"/>
      <c r="G26" s="1967"/>
      <c r="H26" s="1967"/>
      <c r="I26" s="1967"/>
      <c r="J26" s="1967"/>
      <c r="K26" s="1967"/>
      <c r="L26" s="1967"/>
    </row>
    <row r="27" spans="1:12" ht="15.4">
      <c r="A27" s="1970"/>
      <c r="B27" s="1973"/>
      <c r="C27" s="1973"/>
      <c r="D27" s="1973"/>
      <c r="E27" s="1970"/>
      <c r="F27" s="1967"/>
      <c r="G27" s="1967"/>
      <c r="H27" s="1967"/>
      <c r="I27" s="1967"/>
      <c r="J27" s="1967"/>
      <c r="K27" s="1967"/>
      <c r="L27" s="1967"/>
    </row>
    <row r="28" spans="1:12" ht="15.4">
      <c r="A28" s="1970"/>
      <c r="B28" s="1973"/>
      <c r="C28" s="1973"/>
      <c r="D28" s="1973"/>
      <c r="E28" s="1970"/>
      <c r="F28" s="1967"/>
      <c r="G28" s="1967"/>
      <c r="H28" s="1967"/>
      <c r="I28" s="1967"/>
      <c r="J28" s="1967"/>
      <c r="K28" s="1967"/>
      <c r="L28" s="1967"/>
    </row>
    <row r="29" spans="1:12" ht="15.4">
      <c r="A29" s="1970"/>
      <c r="B29" s="1973"/>
      <c r="C29" s="1973"/>
      <c r="D29" s="1973"/>
      <c r="E29" s="1970"/>
      <c r="F29" s="1967"/>
      <c r="G29" s="1967"/>
      <c r="H29" s="1967"/>
      <c r="I29" s="1967"/>
      <c r="J29" s="1967"/>
      <c r="K29" s="1967"/>
      <c r="L29" s="1967"/>
    </row>
    <row r="30" spans="1:12" ht="15.4">
      <c r="A30" s="1970"/>
      <c r="B30" s="1973"/>
      <c r="C30" s="1973"/>
      <c r="D30" s="1973"/>
      <c r="E30" s="1970"/>
      <c r="F30" s="1967"/>
      <c r="G30" s="1967"/>
      <c r="H30" s="1967"/>
      <c r="I30" s="1967"/>
      <c r="J30" s="1967"/>
      <c r="K30" s="1967"/>
      <c r="L30" s="1967"/>
    </row>
    <row r="31" spans="1:12" ht="15.4">
      <c r="A31" s="1970"/>
      <c r="B31" s="1973"/>
      <c r="C31" s="1973"/>
      <c r="D31" s="1973"/>
      <c r="E31" s="1970"/>
      <c r="F31" s="1967"/>
      <c r="G31" s="1967"/>
      <c r="H31" s="1967"/>
      <c r="I31" s="1967"/>
      <c r="J31" s="1967"/>
      <c r="K31" s="1967"/>
      <c r="L31" s="1967"/>
    </row>
    <row r="32" spans="1:12" ht="15.4">
      <c r="A32" s="1970"/>
      <c r="B32" s="1973"/>
      <c r="C32" s="1973"/>
      <c r="D32" s="1973"/>
      <c r="E32" s="1970"/>
      <c r="F32" s="1967"/>
      <c r="G32" s="1967"/>
      <c r="H32" s="1967"/>
      <c r="I32" s="1967"/>
      <c r="J32" s="1967"/>
      <c r="K32" s="1967"/>
      <c r="L32" s="1967"/>
    </row>
    <row r="33" spans="1:5" ht="15.4">
      <c r="A33" s="1970"/>
      <c r="B33" s="1973"/>
      <c r="C33" s="1973"/>
      <c r="D33" s="1973"/>
      <c r="E33" s="1970"/>
    </row>
    <row r="34" spans="1:5" ht="15.4">
      <c r="A34" s="1970"/>
      <c r="B34" s="1973"/>
      <c r="C34" s="1973"/>
      <c r="D34" s="1973"/>
      <c r="E34" s="1970"/>
    </row>
    <row r="35" spans="1:5" s="61" customFormat="1" ht="15.4">
      <c r="A35" s="1975"/>
      <c r="B35" s="1973"/>
      <c r="C35" s="1973"/>
      <c r="D35" s="1973"/>
      <c r="E35" s="1975"/>
    </row>
    <row r="36" spans="1:5" s="61" customFormat="1" ht="15.4">
      <c r="A36" s="1975"/>
      <c r="B36" s="1973"/>
      <c r="C36" s="1973"/>
      <c r="D36" s="1973"/>
      <c r="E36" s="1975"/>
    </row>
    <row r="37" spans="1:5" s="61" customFormat="1" ht="15.4">
      <c r="A37" s="1975"/>
      <c r="B37" s="1973"/>
      <c r="C37" s="1973"/>
      <c r="D37" s="1973"/>
      <c r="E37" s="1975"/>
    </row>
    <row r="38" spans="1:5" s="61" customFormat="1" ht="15.4">
      <c r="A38" s="1975"/>
      <c r="B38" s="1973"/>
      <c r="C38" s="1973"/>
      <c r="D38" s="1973"/>
      <c r="E38" s="1975"/>
    </row>
    <row r="39" spans="1:5" s="61" customFormat="1" ht="15.4">
      <c r="A39" s="1975"/>
      <c r="B39" s="1973"/>
      <c r="C39" s="1973"/>
      <c r="D39" s="1973"/>
      <c r="E39" s="1975"/>
    </row>
    <row r="40" spans="1:5" s="61" customFormat="1" ht="15.4">
      <c r="A40" s="1975"/>
      <c r="B40" s="1973"/>
      <c r="C40" s="1973"/>
      <c r="D40" s="1973"/>
      <c r="E40" s="1975"/>
    </row>
    <row r="41" spans="1:5" s="61" customFormat="1" ht="15.4">
      <c r="A41" s="1975"/>
      <c r="B41" s="1973"/>
      <c r="C41" s="1973"/>
      <c r="D41" s="1973"/>
      <c r="E41" s="197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2:F37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8.53125" style="69" customWidth="1"/>
    <col min="3" max="3" width="41.19921875" style="69" customWidth="1"/>
    <col min="4" max="4" width="18.53125" style="69" customWidth="1"/>
    <col min="5" max="5" width="62.53125" style="69" customWidth="1"/>
    <col min="6" max="6" width="5.19921875" style="982" customWidth="1"/>
    <col min="7" max="7" width="24" style="69" customWidth="1"/>
    <col min="8" max="8" width="11" style="69" customWidth="1"/>
    <col min="9" max="9" width="7.19921875" style="69" customWidth="1"/>
    <col min="10" max="10" width="9.19921875" style="69" customWidth="1"/>
    <col min="11" max="11" width="14" style="69" customWidth="1"/>
    <col min="12" max="12" width="13.46484375" style="69" customWidth="1"/>
    <col min="13" max="16384" width="9.19921875" style="69"/>
  </cols>
  <sheetData>
    <row r="2" spans="1:6">
      <c r="A2" s="1970"/>
      <c r="B2" s="2073" t="s">
        <v>0</v>
      </c>
      <c r="C2" s="2073"/>
      <c r="D2" s="2073"/>
      <c r="E2" s="2073"/>
      <c r="F2" s="1970"/>
    </row>
    <row r="3" spans="1:6">
      <c r="A3" s="1970"/>
      <c r="B3" s="2073" t="s">
        <v>490</v>
      </c>
      <c r="C3" s="2073"/>
      <c r="D3" s="2073"/>
      <c r="E3" s="2073"/>
      <c r="F3" s="1970"/>
    </row>
    <row r="4" spans="1:6">
      <c r="A4" s="1970"/>
      <c r="B4" s="2073" t="s">
        <v>491</v>
      </c>
      <c r="C4" s="2073"/>
      <c r="D4" s="2073"/>
      <c r="E4" s="2073"/>
      <c r="F4" s="1970"/>
    </row>
    <row r="5" spans="1:6">
      <c r="A5" s="1970"/>
      <c r="B5" s="2073" t="str">
        <f>'AE-1'!B5:F5</f>
        <v>BASE PERIOD / TRUE UP PERIOD - 12/31/2019 PER BOOK</v>
      </c>
      <c r="C5" s="2073"/>
      <c r="D5" s="2073"/>
      <c r="E5" s="2073"/>
      <c r="F5" s="1970"/>
    </row>
    <row r="6" spans="1:6">
      <c r="A6" s="1970"/>
      <c r="B6" s="2077" t="s">
        <v>5</v>
      </c>
      <c r="C6" s="2077"/>
      <c r="D6" s="2077"/>
      <c r="E6" s="2077"/>
      <c r="F6" s="1970"/>
    </row>
    <row r="7" spans="1:6">
      <c r="A7" s="1970"/>
      <c r="B7" s="504"/>
      <c r="C7" s="504"/>
      <c r="D7" s="504"/>
      <c r="E7" s="504"/>
      <c r="F7" s="1970"/>
    </row>
    <row r="8" spans="1:6">
      <c r="A8" s="1970"/>
      <c r="B8" s="2073" t="s">
        <v>457</v>
      </c>
      <c r="C8" s="2073"/>
      <c r="D8" s="2073"/>
      <c r="E8" s="2073"/>
      <c r="F8" s="1970"/>
    </row>
    <row r="9" spans="1:6" ht="15.4">
      <c r="A9" s="1975"/>
      <c r="B9" s="1967"/>
      <c r="C9" s="1967"/>
      <c r="D9" s="1967"/>
      <c r="E9" s="1967"/>
      <c r="F9" s="1975"/>
    </row>
    <row r="10" spans="1:6" ht="15.4">
      <c r="A10" s="1975" t="s">
        <v>6</v>
      </c>
      <c r="B10" s="1821"/>
      <c r="C10" s="1821"/>
      <c r="D10" s="1822"/>
      <c r="E10" s="1925"/>
      <c r="F10" s="1975" t="s">
        <v>6</v>
      </c>
    </row>
    <row r="11" spans="1:6" ht="15.4">
      <c r="A11" s="1975" t="s">
        <v>7</v>
      </c>
      <c r="B11" s="1347" t="s">
        <v>366</v>
      </c>
      <c r="C11" s="1347" t="s">
        <v>421</v>
      </c>
      <c r="D11" s="1347" t="s">
        <v>8</v>
      </c>
      <c r="E11" s="1348" t="s">
        <v>9</v>
      </c>
      <c r="F11" s="1975" t="s">
        <v>7</v>
      </c>
    </row>
    <row r="12" spans="1:6" ht="15.4">
      <c r="A12" s="234"/>
      <c r="B12" s="550"/>
      <c r="C12" s="550"/>
      <c r="D12" s="550"/>
      <c r="E12" s="1926"/>
      <c r="F12" s="234"/>
    </row>
    <row r="13" spans="1:6" ht="15.4">
      <c r="A13" s="1975">
        <v>1</v>
      </c>
      <c r="B13" s="1095" t="str">
        <f>'AE-1'!B14</f>
        <v>Dec-18</v>
      </c>
      <c r="C13" s="551" t="s">
        <v>458</v>
      </c>
      <c r="D13" s="561">
        <v>634023.74513000005</v>
      </c>
      <c r="E13" s="1350" t="s">
        <v>507</v>
      </c>
      <c r="F13" s="1975">
        <f>A13</f>
        <v>1</v>
      </c>
    </row>
    <row r="14" spans="1:6" ht="15.4">
      <c r="A14" s="1975">
        <f>A13+1</f>
        <v>2</v>
      </c>
      <c r="B14" s="551"/>
      <c r="C14" s="551" t="s">
        <v>460</v>
      </c>
      <c r="D14" s="1354">
        <v>0.73509999999999998</v>
      </c>
      <c r="E14" s="1351" t="s">
        <v>461</v>
      </c>
      <c r="F14" s="1975">
        <f>F13+1</f>
        <v>2</v>
      </c>
    </row>
    <row r="15" spans="1:6" ht="15.4">
      <c r="A15" s="1975">
        <f t="shared" ref="A15:A23" si="0">A14+1</f>
        <v>3</v>
      </c>
      <c r="B15" s="551"/>
      <c r="C15" s="551" t="s">
        <v>508</v>
      </c>
      <c r="D15" s="1377">
        <f>D13*D14</f>
        <v>466070.85504506301</v>
      </c>
      <c r="E15" s="1277" t="s">
        <v>463</v>
      </c>
      <c r="F15" s="1975">
        <f t="shared" ref="F15:F22" si="1">F14+1</f>
        <v>3</v>
      </c>
    </row>
    <row r="16" spans="1:6" ht="15.4">
      <c r="A16" s="1975">
        <f t="shared" si="0"/>
        <v>4</v>
      </c>
      <c r="B16" s="551"/>
      <c r="C16" s="551"/>
      <c r="D16" s="1377"/>
      <c r="E16" s="1277"/>
      <c r="F16" s="1975">
        <f t="shared" si="1"/>
        <v>4</v>
      </c>
    </row>
    <row r="17" spans="1:6" ht="15.4">
      <c r="A17" s="1975">
        <f t="shared" si="0"/>
        <v>5</v>
      </c>
      <c r="B17" s="1095" t="str">
        <f>'AE-1'!B26</f>
        <v>Dec-19</v>
      </c>
      <c r="C17" s="551" t="s">
        <v>458</v>
      </c>
      <c r="D17" s="561">
        <v>719060.10858999996</v>
      </c>
      <c r="E17" s="1350" t="s">
        <v>509</v>
      </c>
      <c r="F17" s="1975">
        <f t="shared" si="1"/>
        <v>5</v>
      </c>
    </row>
    <row r="18" spans="1:6" ht="15.4">
      <c r="A18" s="1975">
        <f t="shared" si="0"/>
        <v>6</v>
      </c>
      <c r="B18" s="551"/>
      <c r="C18" s="551" t="s">
        <v>460</v>
      </c>
      <c r="D18" s="1354">
        <v>0.72219999999999995</v>
      </c>
      <c r="E18" s="1351" t="s">
        <v>465</v>
      </c>
      <c r="F18" s="1975">
        <f t="shared" si="1"/>
        <v>6</v>
      </c>
    </row>
    <row r="19" spans="1:6" ht="15.4">
      <c r="A19" s="1975">
        <f t="shared" si="0"/>
        <v>7</v>
      </c>
      <c r="B19" s="551"/>
      <c r="C19" s="551" t="s">
        <v>508</v>
      </c>
      <c r="D19" s="1377">
        <f>D17*D18</f>
        <v>519305.21042369795</v>
      </c>
      <c r="E19" s="1277" t="s">
        <v>466</v>
      </c>
      <c r="F19" s="1975">
        <f t="shared" si="1"/>
        <v>7</v>
      </c>
    </row>
    <row r="20" spans="1:6" ht="15.4">
      <c r="A20" s="1975">
        <f t="shared" si="0"/>
        <v>8</v>
      </c>
      <c r="B20" s="1355"/>
      <c r="C20" s="1347"/>
      <c r="D20" s="1355"/>
      <c r="E20" s="1288"/>
      <c r="F20" s="1975">
        <f t="shared" si="1"/>
        <v>8</v>
      </c>
    </row>
    <row r="21" spans="1:6" ht="15.4">
      <c r="A21" s="1975">
        <f t="shared" si="0"/>
        <v>9</v>
      </c>
      <c r="B21" s="1823"/>
      <c r="C21" s="921"/>
      <c r="D21" s="552"/>
      <c r="E21" s="1358"/>
      <c r="F21" s="1975">
        <f t="shared" si="1"/>
        <v>9</v>
      </c>
    </row>
    <row r="22" spans="1:6" ht="15.4">
      <c r="A22" s="1975">
        <f t="shared" si="0"/>
        <v>10</v>
      </c>
      <c r="B22" s="552" t="s">
        <v>401</v>
      </c>
      <c r="C22" s="921"/>
      <c r="D22" s="1378">
        <f>(D15+D19)/2</f>
        <v>492688.03273438045</v>
      </c>
      <c r="E22" s="1359" t="s">
        <v>467</v>
      </c>
      <c r="F22" s="1975">
        <f t="shared" si="1"/>
        <v>10</v>
      </c>
    </row>
    <row r="23" spans="1:6" ht="15.4">
      <c r="A23" s="1975">
        <f t="shared" si="0"/>
        <v>11</v>
      </c>
      <c r="B23" s="1360"/>
      <c r="C23" s="1361"/>
      <c r="D23" s="1360"/>
      <c r="E23" s="1337"/>
      <c r="F23" s="1975">
        <f>F22+1</f>
        <v>11</v>
      </c>
    </row>
    <row r="24" spans="1:6" ht="15.4">
      <c r="A24" s="1975"/>
      <c r="B24" s="532"/>
      <c r="C24" s="532"/>
      <c r="D24" s="1973"/>
      <c r="E24" s="1973"/>
      <c r="F24" s="1970"/>
    </row>
    <row r="25" spans="1:6" ht="15.4">
      <c r="A25" s="1970"/>
      <c r="B25" s="1973"/>
      <c r="C25" s="1973"/>
      <c r="D25" s="1973"/>
      <c r="E25" s="1973"/>
      <c r="F25" s="1970"/>
    </row>
    <row r="26" spans="1:6" ht="15.4">
      <c r="A26" s="1970"/>
      <c r="B26" s="1973"/>
      <c r="C26" s="1973"/>
      <c r="D26" s="1973"/>
      <c r="E26" s="1973"/>
      <c r="F26" s="1970"/>
    </row>
    <row r="27" spans="1:6" ht="15.4">
      <c r="A27" s="1970"/>
      <c r="B27" s="1973"/>
      <c r="C27" s="1973"/>
      <c r="D27" s="1645"/>
      <c r="E27" s="1973"/>
      <c r="F27" s="1970"/>
    </row>
    <row r="28" spans="1:6">
      <c r="A28" s="1970"/>
      <c r="B28" s="1967"/>
      <c r="C28" s="1967"/>
      <c r="D28" s="1645"/>
      <c r="E28" s="1967"/>
      <c r="F28" s="1970"/>
    </row>
    <row r="29" spans="1:6">
      <c r="A29" s="1970"/>
      <c r="B29" s="1967"/>
      <c r="C29" s="1967"/>
      <c r="D29" s="1645"/>
      <c r="E29" s="1967"/>
      <c r="F29" s="1970"/>
    </row>
    <row r="30" spans="1:6">
      <c r="A30" s="1970"/>
      <c r="B30" s="1967"/>
      <c r="C30" s="1967"/>
      <c r="D30" s="1645"/>
      <c r="E30" s="1967"/>
      <c r="F30" s="1970"/>
    </row>
    <row r="31" spans="1:6">
      <c r="A31" s="1970"/>
      <c r="B31" s="1967"/>
      <c r="C31" s="1967"/>
      <c r="D31" s="1645"/>
      <c r="E31" s="1967"/>
      <c r="F31" s="1970"/>
    </row>
    <row r="32" spans="1:6">
      <c r="A32" s="1970"/>
      <c r="B32" s="1967"/>
      <c r="C32" s="1967"/>
      <c r="D32" s="1645"/>
      <c r="E32" s="1967"/>
      <c r="F32" s="1970"/>
    </row>
    <row r="33" spans="4:4">
      <c r="D33" s="1645"/>
    </row>
    <row r="34" spans="4:4">
      <c r="D34" s="1645"/>
    </row>
    <row r="35" spans="4:4">
      <c r="D35" s="1646"/>
    </row>
    <row r="36" spans="4:4">
      <c r="D36" s="1643"/>
    </row>
    <row r="37" spans="4:4">
      <c r="D37" s="1644"/>
    </row>
  </sheetData>
  <mergeCells count="6">
    <mergeCell ref="B8:E8"/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scale="90" orientation="landscape" r:id="rId1"/>
  <headerFooter scaleWithDoc="0">
    <oddFooter>&amp;C&amp;"Times New Roman,Regular"&amp;10&amp;A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2:Z38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7">
      <c r="A2" s="1970"/>
      <c r="B2" s="2073" t="s">
        <v>0</v>
      </c>
      <c r="C2" s="2073"/>
      <c r="D2" s="2073"/>
      <c r="E2" s="2073"/>
      <c r="F2" s="2073"/>
      <c r="G2" s="1970"/>
    </row>
    <row r="3" spans="1:7">
      <c r="A3" s="1970"/>
      <c r="B3" s="2073" t="s">
        <v>490</v>
      </c>
      <c r="C3" s="2073"/>
      <c r="D3" s="2073"/>
      <c r="E3" s="2073"/>
      <c r="F3" s="2073"/>
      <c r="G3" s="1970"/>
    </row>
    <row r="4" spans="1:7">
      <c r="A4" s="1970"/>
      <c r="B4" s="2073" t="s">
        <v>510</v>
      </c>
      <c r="C4" s="2073"/>
      <c r="D4" s="2073"/>
      <c r="E4" s="2073"/>
      <c r="F4" s="2073"/>
      <c r="G4" s="1970"/>
    </row>
    <row r="5" spans="1:7" ht="15.4">
      <c r="A5" s="1970"/>
      <c r="B5" s="2073" t="str">
        <f>'AE-1'!B5:F5</f>
        <v>BASE PERIOD / TRUE UP PERIOD - 12/31/2019 PER BOOK</v>
      </c>
      <c r="C5" s="2073"/>
      <c r="D5" s="2073"/>
      <c r="E5" s="2073"/>
      <c r="F5" s="2073"/>
      <c r="G5" s="1975"/>
    </row>
    <row r="6" spans="1:7" ht="15.4">
      <c r="A6" s="1970"/>
      <c r="B6" s="2077" t="s">
        <v>5</v>
      </c>
      <c r="C6" s="2077"/>
      <c r="D6" s="2077"/>
      <c r="E6" s="2077"/>
      <c r="F6" s="2077"/>
      <c r="G6" s="1975"/>
    </row>
    <row r="7" spans="1:7" ht="15.4">
      <c r="A7" s="1970"/>
      <c r="B7" s="562"/>
      <c r="C7" s="505"/>
      <c r="D7" s="505"/>
      <c r="E7" s="504"/>
      <c r="F7" s="504"/>
      <c r="G7" s="1975"/>
    </row>
    <row r="8" spans="1:7" ht="15.4">
      <c r="A8" s="1970"/>
      <c r="B8" s="2080" t="s">
        <v>447</v>
      </c>
      <c r="C8" s="2081"/>
      <c r="D8" s="2081"/>
      <c r="E8" s="2081"/>
      <c r="F8" s="2081"/>
      <c r="G8" s="1975"/>
    </row>
    <row r="9" spans="1:7" ht="15.4">
      <c r="A9" s="1970"/>
      <c r="B9" s="1967"/>
      <c r="E9" s="1967"/>
      <c r="F9" s="1967"/>
      <c r="G9" s="1975"/>
    </row>
    <row r="10" spans="1:7" ht="15.4">
      <c r="A10" s="1975"/>
      <c r="B10" s="1911"/>
      <c r="C10" s="1813" t="s">
        <v>511</v>
      </c>
      <c r="D10" s="1915"/>
      <c r="E10" s="1813" t="s">
        <v>448</v>
      </c>
      <c r="F10" s="1915"/>
      <c r="G10" s="1975"/>
    </row>
    <row r="11" spans="1:7" ht="15.4">
      <c r="A11" s="1975"/>
      <c r="B11" s="1228"/>
      <c r="C11" s="393" t="s">
        <v>404</v>
      </c>
      <c r="D11" s="1228"/>
      <c r="E11" s="510" t="s">
        <v>449</v>
      </c>
      <c r="F11" s="1228"/>
      <c r="G11" s="1975"/>
    </row>
    <row r="12" spans="1:7" ht="15.4">
      <c r="A12" s="1975" t="s">
        <v>6</v>
      </c>
      <c r="B12" s="1247"/>
      <c r="C12" s="393" t="s">
        <v>492</v>
      </c>
      <c r="D12" s="1228"/>
      <c r="E12" s="510" t="s">
        <v>492</v>
      </c>
      <c r="F12" s="1228"/>
      <c r="G12" s="1975" t="s">
        <v>6</v>
      </c>
    </row>
    <row r="13" spans="1:7" ht="15.4">
      <c r="A13" s="1975" t="s">
        <v>7</v>
      </c>
      <c r="B13" s="1229" t="s">
        <v>366</v>
      </c>
      <c r="C13" s="1230" t="s">
        <v>367</v>
      </c>
      <c r="D13" s="1229" t="s">
        <v>9</v>
      </c>
      <c r="E13" s="1232" t="s">
        <v>450</v>
      </c>
      <c r="F13" s="1229" t="s">
        <v>9</v>
      </c>
      <c r="G13" s="1975" t="s">
        <v>7</v>
      </c>
    </row>
    <row r="14" spans="1:7" ht="15.4">
      <c r="A14" s="1975">
        <v>1</v>
      </c>
      <c r="B14" s="1233" t="str">
        <f>'AE-1'!B14</f>
        <v>Dec-18</v>
      </c>
      <c r="C14" s="121">
        <v>0</v>
      </c>
      <c r="D14" s="1290" t="s">
        <v>370</v>
      </c>
      <c r="E14" s="121">
        <v>0</v>
      </c>
      <c r="F14" s="1290" t="s">
        <v>370</v>
      </c>
      <c r="G14" s="1975">
        <f>A14</f>
        <v>1</v>
      </c>
    </row>
    <row r="15" spans="1:7" ht="15.4">
      <c r="A15" s="1975">
        <f>A14+1</f>
        <v>2</v>
      </c>
      <c r="B15" s="1233" t="str">
        <f>'AE-1'!B15</f>
        <v>Jan-19</v>
      </c>
      <c r="C15" s="122">
        <v>0</v>
      </c>
      <c r="D15" s="1277"/>
      <c r="E15" s="122">
        <v>0</v>
      </c>
      <c r="F15" s="1277"/>
      <c r="G15" s="1975">
        <f>G14+1</f>
        <v>2</v>
      </c>
    </row>
    <row r="16" spans="1:7" ht="15.4">
      <c r="A16" s="1975">
        <f t="shared" ref="A16:A32" si="0">A15+1</f>
        <v>3</v>
      </c>
      <c r="B16" s="1251" t="s">
        <v>373</v>
      </c>
      <c r="C16" s="122">
        <v>0</v>
      </c>
      <c r="D16" s="1277"/>
      <c r="E16" s="122">
        <v>0</v>
      </c>
      <c r="F16" s="1277"/>
      <c r="G16" s="1975">
        <f t="shared" ref="G16:G32" si="1">G15+1</f>
        <v>3</v>
      </c>
    </row>
    <row r="17" spans="1:26" ht="15.4">
      <c r="A17" s="1975">
        <f t="shared" si="0"/>
        <v>4</v>
      </c>
      <c r="B17" s="1251" t="s">
        <v>374</v>
      </c>
      <c r="C17" s="122">
        <v>0</v>
      </c>
      <c r="D17" s="1277"/>
      <c r="E17" s="135">
        <v>0</v>
      </c>
      <c r="F17" s="1277"/>
      <c r="G17" s="1975">
        <f t="shared" si="1"/>
        <v>4</v>
      </c>
      <c r="H17" s="1967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22">
        <v>0</v>
      </c>
      <c r="D18" s="1277"/>
      <c r="E18" s="135">
        <v>0</v>
      </c>
      <c r="F18" s="1277"/>
      <c r="G18" s="1975">
        <f t="shared" si="1"/>
        <v>5</v>
      </c>
      <c r="H18" s="1967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22">
        <v>0</v>
      </c>
      <c r="D19" s="1277"/>
      <c r="E19" s="135">
        <v>0</v>
      </c>
      <c r="F19" s="1277"/>
      <c r="G19" s="1975">
        <f t="shared" si="1"/>
        <v>6</v>
      </c>
      <c r="H19" s="1967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22">
        <v>0</v>
      </c>
      <c r="D20" s="1277"/>
      <c r="E20" s="135">
        <v>0</v>
      </c>
      <c r="F20" s="1277"/>
      <c r="G20" s="1975">
        <f>G19+1</f>
        <v>7</v>
      </c>
      <c r="H20" s="1967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22">
        <v>0</v>
      </c>
      <c r="D21" s="1277"/>
      <c r="E21" s="135">
        <v>0</v>
      </c>
      <c r="F21" s="1277"/>
      <c r="G21" s="1975">
        <f t="shared" si="1"/>
        <v>8</v>
      </c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22">
        <v>0</v>
      </c>
      <c r="D22" s="1277"/>
      <c r="E22" s="135">
        <v>0</v>
      </c>
      <c r="F22" s="1277"/>
      <c r="G22" s="1975">
        <f t="shared" si="1"/>
        <v>9</v>
      </c>
      <c r="H22" s="1967"/>
      <c r="I22" s="1967"/>
      <c r="J22" s="1967"/>
      <c r="K22" s="1967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22">
        <v>0</v>
      </c>
      <c r="D23" s="1277"/>
      <c r="E23" s="135">
        <v>0</v>
      </c>
      <c r="F23" s="1277"/>
      <c r="G23" s="1975">
        <f t="shared" si="1"/>
        <v>10</v>
      </c>
      <c r="H23" s="1967"/>
      <c r="I23" s="1967"/>
      <c r="J23" s="1967"/>
      <c r="K23" s="1967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22">
        <v>0</v>
      </c>
      <c r="D24" s="1277"/>
      <c r="E24" s="135">
        <v>0</v>
      </c>
      <c r="F24" s="1277"/>
      <c r="G24" s="1975">
        <f t="shared" si="1"/>
        <v>11</v>
      </c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22">
        <v>0</v>
      </c>
      <c r="D25" s="1277"/>
      <c r="E25" s="135">
        <v>0</v>
      </c>
      <c r="F25" s="1277"/>
      <c r="G25" s="1975">
        <f t="shared" si="1"/>
        <v>12</v>
      </c>
      <c r="H25" s="1967"/>
      <c r="I25" s="1967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tr">
        <f>'AE-1'!B26</f>
        <v>Dec-19</v>
      </c>
      <c r="C26" s="1252">
        <v>0</v>
      </c>
      <c r="D26" s="1379" t="s">
        <v>370</v>
      </c>
      <c r="E26" s="1252">
        <v>0</v>
      </c>
      <c r="F26" s="1290" t="s">
        <v>370</v>
      </c>
      <c r="G26" s="1975">
        <f t="shared" si="1"/>
        <v>13</v>
      </c>
      <c r="H26" s="1967"/>
      <c r="I26" s="1967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14</v>
      </c>
      <c r="B27" s="1236"/>
      <c r="C27" s="1816"/>
      <c r="D27" s="1927"/>
      <c r="E27" s="125"/>
      <c r="F27" s="1929"/>
      <c r="G27" s="1975">
        <f t="shared" si="1"/>
        <v>14</v>
      </c>
      <c r="H27" s="1967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24">
        <f>SUM(C14:C26)</f>
        <v>0</v>
      </c>
      <c r="D28" s="1290" t="s">
        <v>386</v>
      </c>
      <c r="E28" s="124">
        <f>SUM(E14:E26)</f>
        <v>0</v>
      </c>
      <c r="F28" s="1290" t="s">
        <v>386</v>
      </c>
      <c r="G28" s="1975">
        <f t="shared" si="1"/>
        <v>15</v>
      </c>
      <c r="H28" s="1967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255"/>
      <c r="D29" s="1291"/>
      <c r="E29" s="1255"/>
      <c r="F29" s="1291"/>
      <c r="G29" s="1975">
        <f t="shared" si="1"/>
        <v>16</v>
      </c>
      <c r="H29" s="1967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55"/>
      <c r="D30" s="1367"/>
      <c r="E30" s="155"/>
      <c r="F30" s="1366"/>
      <c r="G30" s="1975">
        <f t="shared" si="1"/>
        <v>17</v>
      </c>
      <c r="H30" s="1967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24">
        <f>C28/13</f>
        <v>0</v>
      </c>
      <c r="D31" s="1380" t="s">
        <v>388</v>
      </c>
      <c r="E31" s="124">
        <f>E28/13</f>
        <v>0</v>
      </c>
      <c r="F31" s="1380" t="s">
        <v>388</v>
      </c>
      <c r="G31" s="1975">
        <f t="shared" si="1"/>
        <v>18</v>
      </c>
      <c r="H31" s="1967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45"/>
      <c r="D32" s="1295"/>
      <c r="E32" s="1245"/>
      <c r="F32" s="1295"/>
      <c r="G32" s="1975">
        <f t="shared" si="1"/>
        <v>19</v>
      </c>
      <c r="H32" s="1967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7" ht="15.4">
      <c r="A33" s="1975"/>
      <c r="B33" s="1973"/>
      <c r="C33" s="1973"/>
      <c r="D33" s="63"/>
      <c r="E33" s="1973"/>
      <c r="F33" s="1973"/>
      <c r="G33" s="1975"/>
    </row>
    <row r="34" spans="1:7" ht="15.4">
      <c r="A34" s="1975"/>
      <c r="B34" s="532"/>
      <c r="C34" s="1973"/>
      <c r="D34" s="1973"/>
      <c r="E34" s="531"/>
      <c r="F34" s="1973"/>
      <c r="G34" s="1975"/>
    </row>
    <row r="35" spans="1:7" ht="15.4">
      <c r="A35" s="1975"/>
      <c r="B35" s="532"/>
      <c r="C35" s="1973"/>
      <c r="D35" s="1973"/>
      <c r="E35" s="1973"/>
      <c r="F35" s="1973"/>
      <c r="G35" s="1975"/>
    </row>
    <row r="36" spans="1:7" ht="15.4">
      <c r="A36" s="1975"/>
      <c r="B36" s="1973"/>
      <c r="C36" s="1973"/>
      <c r="D36" s="1973"/>
      <c r="E36" s="1973"/>
      <c r="F36" s="1973"/>
      <c r="G36" s="1975"/>
    </row>
    <row r="37" spans="1:7" ht="15.4">
      <c r="A37" s="1970"/>
      <c r="B37" s="1973"/>
      <c r="C37" s="1973"/>
      <c r="D37" s="1973"/>
      <c r="E37" s="1973"/>
      <c r="F37" s="1973"/>
      <c r="G37" s="1975"/>
    </row>
    <row r="38" spans="1:7" ht="15.4">
      <c r="A38" s="1970"/>
      <c r="B38" s="1973"/>
      <c r="C38" s="1973"/>
      <c r="D38" s="1973"/>
      <c r="E38" s="1973"/>
      <c r="F38" s="1973"/>
      <c r="G38" s="1970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N28"/>
  <sheetViews>
    <sheetView zoomScale="80" zoomScaleNormal="80" zoomScaleSheetLayoutView="70" zoomScalePageLayoutView="80" workbookViewId="0"/>
  </sheetViews>
  <sheetFormatPr defaultColWidth="9.19921875" defaultRowHeight="15.4"/>
  <cols>
    <col min="1" max="1" width="5.19921875" style="164" customWidth="1"/>
    <col min="2" max="2" width="56" style="156" customWidth="1"/>
    <col min="3" max="3" width="26.796875" style="156" customWidth="1"/>
    <col min="4" max="4" width="1.53125" style="156" customWidth="1"/>
    <col min="5" max="5" width="16.796875" style="156" customWidth="1"/>
    <col min="6" max="6" width="1.53125" style="156" customWidth="1"/>
    <col min="7" max="7" width="16.796875" style="156" customWidth="1"/>
    <col min="8" max="8" width="1.53125" style="156" customWidth="1"/>
    <col min="9" max="9" width="16.796875" style="156" customWidth="1"/>
    <col min="10" max="10" width="1.53125" style="156" customWidth="1"/>
    <col min="11" max="11" width="34.53125" style="156" customWidth="1"/>
    <col min="12" max="12" width="5.19921875" style="156" customWidth="1"/>
    <col min="13" max="13" width="9.19921875" style="156"/>
    <col min="14" max="14" width="20.46484375" style="156" bestFit="1" customWidth="1"/>
    <col min="15" max="16384" width="9.19921875" style="156"/>
  </cols>
  <sheetData>
    <row r="1" spans="1:14">
      <c r="A1" s="166"/>
      <c r="B1" s="1989"/>
      <c r="C1" s="1989"/>
      <c r="D1" s="1989"/>
      <c r="E1" s="1989"/>
      <c r="F1" s="1989"/>
      <c r="G1" s="1989"/>
      <c r="H1" s="1988"/>
      <c r="I1" s="1988"/>
      <c r="J1" s="1988"/>
      <c r="K1" s="1988"/>
      <c r="L1" s="166"/>
      <c r="M1" s="1989"/>
      <c r="N1" s="1989"/>
    </row>
    <row r="2" spans="1:14">
      <c r="A2" s="166"/>
      <c r="B2" s="2082" t="s">
        <v>0</v>
      </c>
      <c r="C2" s="2082"/>
      <c r="D2" s="2082"/>
      <c r="E2" s="2082"/>
      <c r="F2" s="2082"/>
      <c r="G2" s="2082"/>
      <c r="H2" s="2083"/>
      <c r="I2" s="2083"/>
      <c r="J2" s="2083"/>
      <c r="K2" s="2083"/>
      <c r="L2" s="166"/>
      <c r="M2" s="1989"/>
      <c r="N2" s="1989"/>
    </row>
    <row r="3" spans="1:14">
      <c r="A3" s="166"/>
      <c r="B3" s="2082" t="s">
        <v>512</v>
      </c>
      <c r="C3" s="2082"/>
      <c r="D3" s="2082"/>
      <c r="E3" s="2082"/>
      <c r="F3" s="2082"/>
      <c r="G3" s="2082"/>
      <c r="H3" s="2083"/>
      <c r="I3" s="2083"/>
      <c r="J3" s="2083"/>
      <c r="K3" s="2083"/>
      <c r="L3" s="166"/>
      <c r="M3" s="1989"/>
      <c r="N3" s="1989"/>
    </row>
    <row r="4" spans="1:14">
      <c r="A4" s="166"/>
      <c r="B4" s="2082" t="s">
        <v>513</v>
      </c>
      <c r="C4" s="2082"/>
      <c r="D4" s="2082"/>
      <c r="E4" s="2082"/>
      <c r="F4" s="2082"/>
      <c r="G4" s="2082"/>
      <c r="H4" s="2083"/>
      <c r="I4" s="2083"/>
      <c r="J4" s="2083"/>
      <c r="K4" s="2083"/>
      <c r="L4" s="166"/>
      <c r="M4" s="1989"/>
      <c r="N4" s="1989"/>
    </row>
    <row r="5" spans="1:14">
      <c r="A5" s="166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084"/>
      <c r="I5" s="2084"/>
      <c r="J5" s="2084"/>
      <c r="K5" s="2084"/>
      <c r="L5" s="166"/>
      <c r="M5" s="1989"/>
      <c r="N5" s="1989"/>
    </row>
    <row r="6" spans="1:14">
      <c r="A6" s="166"/>
      <c r="B6" s="2085" t="s">
        <v>5</v>
      </c>
      <c r="C6" s="2086"/>
      <c r="D6" s="2086"/>
      <c r="E6" s="2086"/>
      <c r="F6" s="2086"/>
      <c r="G6" s="2086"/>
      <c r="H6" s="2086"/>
      <c r="I6" s="2086"/>
      <c r="J6" s="2086"/>
      <c r="K6" s="2086"/>
      <c r="L6" s="166"/>
      <c r="M6" s="1989"/>
      <c r="N6" s="1989"/>
    </row>
    <row r="7" spans="1:14">
      <c r="A7" s="166"/>
      <c r="B7" s="166"/>
      <c r="C7" s="166"/>
      <c r="D7" s="166"/>
      <c r="E7" s="166"/>
      <c r="F7" s="166"/>
      <c r="G7" s="166"/>
      <c r="H7" s="1988"/>
      <c r="I7" s="1988"/>
      <c r="J7" s="1988"/>
      <c r="K7" s="1988"/>
      <c r="L7" s="166"/>
      <c r="M7" s="1989"/>
      <c r="N7" s="1989"/>
    </row>
    <row r="8" spans="1:14">
      <c r="A8" s="166" t="s">
        <v>6</v>
      </c>
      <c r="B8" s="1976"/>
      <c r="C8" s="166" t="s">
        <v>316</v>
      </c>
      <c r="D8" s="1976"/>
      <c r="E8" s="563" t="s">
        <v>279</v>
      </c>
      <c r="F8" s="166"/>
      <c r="G8" s="563" t="s">
        <v>280</v>
      </c>
      <c r="H8" s="1988"/>
      <c r="I8" s="563" t="s">
        <v>317</v>
      </c>
      <c r="J8" s="1988"/>
      <c r="K8" s="1988"/>
      <c r="L8" s="166" t="s">
        <v>6</v>
      </c>
      <c r="M8" s="1989"/>
      <c r="N8" s="1989"/>
    </row>
    <row r="9" spans="1:14">
      <c r="A9" s="564" t="s">
        <v>7</v>
      </c>
      <c r="B9" s="1989"/>
      <c r="C9" s="1220" t="s">
        <v>318</v>
      </c>
      <c r="D9" s="1989"/>
      <c r="E9" s="1362">
        <f>'Stmt AD'!E9</f>
        <v>43465</v>
      </c>
      <c r="F9" s="1969"/>
      <c r="G9" s="1362">
        <f>'Stmt AD'!G9</f>
        <v>43830</v>
      </c>
      <c r="H9" s="1976"/>
      <c r="I9" s="1381" t="s">
        <v>319</v>
      </c>
      <c r="J9" s="1976"/>
      <c r="K9" s="1382" t="s">
        <v>9</v>
      </c>
      <c r="L9" s="564" t="s">
        <v>7</v>
      </c>
      <c r="M9" s="1989"/>
      <c r="N9" s="1989"/>
    </row>
    <row r="10" spans="1:14">
      <c r="A10" s="564"/>
      <c r="B10" s="1989"/>
      <c r="C10" s="1989"/>
      <c r="D10" s="1989"/>
      <c r="E10" s="1989"/>
      <c r="F10" s="1989"/>
      <c r="G10" s="1989"/>
      <c r="H10" s="1988"/>
      <c r="I10" s="166"/>
      <c r="J10" s="1988"/>
      <c r="K10" s="1988"/>
      <c r="L10" s="564"/>
      <c r="M10" s="1989"/>
      <c r="N10" s="1989"/>
    </row>
    <row r="11" spans="1:14" s="565" customFormat="1">
      <c r="A11" s="166">
        <v>1</v>
      </c>
      <c r="B11" s="1989" t="s">
        <v>514</v>
      </c>
      <c r="C11" s="1988" t="s">
        <v>515</v>
      </c>
      <c r="D11" s="1989"/>
      <c r="E11" s="162">
        <f>'AF-1'!I18</f>
        <v>235502.73007505928</v>
      </c>
      <c r="F11" s="1989"/>
      <c r="G11" s="163">
        <f>'AF-2'!I18</f>
        <v>229259.12075949862</v>
      </c>
      <c r="H11" s="1988"/>
      <c r="I11" s="165">
        <f>(E11+G11)/2</f>
        <v>232380.92541727895</v>
      </c>
      <c r="J11" s="1988"/>
      <c r="K11" s="1988" t="s">
        <v>516</v>
      </c>
      <c r="L11" s="166">
        <f>A11</f>
        <v>1</v>
      </c>
      <c r="M11" s="1989"/>
    </row>
    <row r="12" spans="1:14" s="565" customFormat="1">
      <c r="A12" s="166">
        <f t="shared" ref="A12:A23" si="0">A11+1</f>
        <v>2</v>
      </c>
      <c r="B12" s="1989"/>
      <c r="C12" s="1989"/>
      <c r="D12" s="1989"/>
      <c r="E12" s="1989"/>
      <c r="F12" s="1989"/>
      <c r="G12" s="1989"/>
      <c r="H12" s="1988"/>
      <c r="I12" s="166"/>
      <c r="J12" s="1988"/>
      <c r="K12" s="1988"/>
      <c r="L12" s="166">
        <f>L11+1</f>
        <v>2</v>
      </c>
    </row>
    <row r="13" spans="1:14" s="565" customFormat="1">
      <c r="A13" s="166">
        <f t="shared" si="0"/>
        <v>3</v>
      </c>
      <c r="B13" s="1989" t="s">
        <v>517</v>
      </c>
      <c r="C13" s="1988" t="s">
        <v>518</v>
      </c>
      <c r="D13" s="1989"/>
      <c r="E13" s="167">
        <f>'AF-1'!I25</f>
        <v>-1046922.3744822021</v>
      </c>
      <c r="F13" s="1989"/>
      <c r="G13" s="167">
        <f>'AF-2'!I25</f>
        <v>-1101175.936433366</v>
      </c>
      <c r="H13" s="1988"/>
      <c r="I13" s="168">
        <f>(E13+G13)/2</f>
        <v>-1074049.155457784</v>
      </c>
      <c r="J13" s="1988"/>
      <c r="K13" s="1988" t="s">
        <v>519</v>
      </c>
      <c r="L13" s="166">
        <f>L12+1</f>
        <v>3</v>
      </c>
      <c r="M13" s="1989"/>
    </row>
    <row r="14" spans="1:14" s="565" customFormat="1">
      <c r="A14" s="166">
        <f t="shared" si="0"/>
        <v>4</v>
      </c>
      <c r="B14" s="1989"/>
      <c r="C14" s="1989"/>
      <c r="D14" s="1989"/>
      <c r="E14" s="1989"/>
      <c r="F14" s="1989"/>
      <c r="G14" s="1989"/>
      <c r="H14" s="1988"/>
      <c r="I14" s="166"/>
      <c r="J14" s="1988"/>
      <c r="K14" s="1988"/>
      <c r="L14" s="166">
        <f t="shared" ref="L14:L20" si="1">L13+1</f>
        <v>4</v>
      </c>
      <c r="M14" s="1989"/>
    </row>
    <row r="15" spans="1:14" s="565" customFormat="1">
      <c r="A15" s="166">
        <f t="shared" si="0"/>
        <v>5</v>
      </c>
      <c r="B15" s="1989" t="s">
        <v>520</v>
      </c>
      <c r="C15" s="1988" t="s">
        <v>521</v>
      </c>
      <c r="D15" s="1989"/>
      <c r="E15" s="1383">
        <f>'AF-1'!I33</f>
        <v>-5328</v>
      </c>
      <c r="F15" s="1989"/>
      <c r="G15" s="1218">
        <f>'AF-2'!I33</f>
        <v>-5987.5143200000075</v>
      </c>
      <c r="H15" s="1988"/>
      <c r="I15" s="1384">
        <f>(E15+G15)/2</f>
        <v>-5657.7571600000038</v>
      </c>
      <c r="J15" s="1988"/>
      <c r="K15" s="1988" t="s">
        <v>522</v>
      </c>
      <c r="L15" s="166">
        <f t="shared" si="1"/>
        <v>5</v>
      </c>
      <c r="M15" s="1989"/>
      <c r="N15" s="1989"/>
    </row>
    <row r="16" spans="1:14">
      <c r="A16" s="166">
        <f t="shared" si="0"/>
        <v>6</v>
      </c>
      <c r="B16" s="159"/>
      <c r="C16" s="1989"/>
      <c r="D16" s="1989"/>
      <c r="E16" s="169"/>
      <c r="F16" s="169"/>
      <c r="G16" s="169"/>
      <c r="H16" s="1989"/>
      <c r="I16" s="169"/>
      <c r="J16" s="1988"/>
      <c r="K16" s="1988"/>
      <c r="L16" s="166">
        <f>L15+1</f>
        <v>6</v>
      </c>
      <c r="M16" s="1989"/>
      <c r="N16" s="1989"/>
    </row>
    <row r="17" spans="1:12" ht="17.649999999999999" thickBot="1">
      <c r="A17" s="166">
        <f t="shared" si="0"/>
        <v>7</v>
      </c>
      <c r="B17" s="159" t="s">
        <v>523</v>
      </c>
      <c r="C17" s="1988"/>
      <c r="D17" s="1989"/>
      <c r="E17" s="77">
        <f>SUM(E11:E15)</f>
        <v>-816747.64440714289</v>
      </c>
      <c r="F17" s="170"/>
      <c r="G17" s="77">
        <f>SUM(G11:G15)</f>
        <v>-877904.32999386743</v>
      </c>
      <c r="H17" s="170"/>
      <c r="I17" s="77">
        <f>SUM(I11:I15)</f>
        <v>-847325.9872005051</v>
      </c>
      <c r="J17" s="1988"/>
      <c r="K17" s="566" t="s">
        <v>18</v>
      </c>
      <c r="L17" s="166">
        <f t="shared" si="1"/>
        <v>7</v>
      </c>
    </row>
    <row r="18" spans="1:12" ht="15.75" thickTop="1">
      <c r="A18" s="166">
        <f t="shared" si="0"/>
        <v>8</v>
      </c>
      <c r="B18" s="1989"/>
      <c r="C18" s="1989"/>
      <c r="D18" s="1989"/>
      <c r="E18" s="1989"/>
      <c r="F18" s="1989"/>
      <c r="G18" s="1989"/>
      <c r="H18" s="1989"/>
      <c r="I18" s="1989"/>
      <c r="J18" s="1988"/>
      <c r="K18" s="567"/>
      <c r="L18" s="166">
        <f t="shared" si="1"/>
        <v>8</v>
      </c>
    </row>
    <row r="19" spans="1:12" ht="15.75" thickBot="1">
      <c r="A19" s="166">
        <f t="shared" si="0"/>
        <v>9</v>
      </c>
      <c r="B19" s="159" t="s">
        <v>524</v>
      </c>
      <c r="C19" s="1989"/>
      <c r="D19" s="1989"/>
      <c r="E19" s="171">
        <f>'AF-3'!C11</f>
        <v>0</v>
      </c>
      <c r="F19" s="165"/>
      <c r="G19" s="171">
        <f>'AF-3'!E11</f>
        <v>0</v>
      </c>
      <c r="H19" s="169"/>
      <c r="I19" s="172">
        <f>(E19+G19)/2</f>
        <v>0</v>
      </c>
      <c r="J19" s="1989"/>
      <c r="K19" s="1988" t="s">
        <v>525</v>
      </c>
      <c r="L19" s="166">
        <f t="shared" si="1"/>
        <v>9</v>
      </c>
    </row>
    <row r="20" spans="1:12" ht="15.75" thickTop="1">
      <c r="A20" s="166">
        <f t="shared" si="0"/>
        <v>10</v>
      </c>
      <c r="B20" s="1989"/>
      <c r="C20" s="1989"/>
      <c r="D20" s="1989"/>
      <c r="E20" s="173"/>
      <c r="F20" s="173"/>
      <c r="G20" s="173"/>
      <c r="H20" s="1979"/>
      <c r="I20" s="1979"/>
      <c r="J20" s="1989"/>
      <c r="K20" s="1988"/>
      <c r="L20" s="166">
        <f t="shared" si="1"/>
        <v>10</v>
      </c>
    </row>
    <row r="21" spans="1:12" ht="15.75" thickBot="1">
      <c r="A21" s="166">
        <f t="shared" si="0"/>
        <v>11</v>
      </c>
      <c r="B21" s="159" t="s">
        <v>526</v>
      </c>
      <c r="C21" s="1989"/>
      <c r="D21" s="1989"/>
      <c r="E21" s="171">
        <f>'AF-3'!C13</f>
        <v>0</v>
      </c>
      <c r="F21" s="174"/>
      <c r="G21" s="171">
        <f>'AF-3'!E13</f>
        <v>0</v>
      </c>
      <c r="H21" s="175"/>
      <c r="I21" s="172">
        <f>(E21+G21)/2</f>
        <v>0</v>
      </c>
      <c r="J21" s="1989"/>
      <c r="K21" s="1988" t="s">
        <v>527</v>
      </c>
      <c r="L21" s="166">
        <f>L20+1</f>
        <v>11</v>
      </c>
    </row>
    <row r="22" spans="1:12" ht="15.75" thickTop="1">
      <c r="A22" s="166">
        <f t="shared" si="0"/>
        <v>12</v>
      </c>
      <c r="B22" s="1989"/>
      <c r="C22" s="1989"/>
      <c r="D22" s="1989"/>
      <c r="E22" s="173"/>
      <c r="F22" s="173"/>
      <c r="G22" s="173"/>
      <c r="H22" s="1979"/>
      <c r="I22" s="1979"/>
      <c r="J22" s="1989"/>
      <c r="K22" s="1989"/>
      <c r="L22" s="166">
        <f>L21+1</f>
        <v>12</v>
      </c>
    </row>
    <row r="23" spans="1:12" ht="15.75" thickBot="1">
      <c r="A23" s="166">
        <f t="shared" si="0"/>
        <v>13</v>
      </c>
      <c r="B23" s="159" t="s">
        <v>528</v>
      </c>
      <c r="C23" s="1989"/>
      <c r="D23" s="1989"/>
      <c r="E23" s="171">
        <f>'AF-3'!C15</f>
        <v>0</v>
      </c>
      <c r="F23" s="165"/>
      <c r="G23" s="171">
        <f>'AF-3'!E15</f>
        <v>0</v>
      </c>
      <c r="H23" s="169"/>
      <c r="I23" s="172">
        <f>(E23+G23)/2</f>
        <v>0</v>
      </c>
      <c r="J23" s="1989"/>
      <c r="K23" s="1988" t="s">
        <v>529</v>
      </c>
      <c r="L23" s="166">
        <f>L22+1</f>
        <v>13</v>
      </c>
    </row>
    <row r="24" spans="1:12" ht="15.75" thickTop="1">
      <c r="A24" s="1988"/>
      <c r="B24" s="1989"/>
      <c r="C24" s="1989"/>
      <c r="D24" s="1989"/>
      <c r="E24" s="1989"/>
      <c r="F24" s="1989"/>
      <c r="G24" s="1989"/>
      <c r="H24" s="1989"/>
      <c r="I24" s="1989"/>
      <c r="J24" s="1989"/>
      <c r="K24" s="1989"/>
      <c r="L24" s="1989"/>
    </row>
    <row r="26" spans="1:12" ht="17.25">
      <c r="A26" s="501">
        <v>1</v>
      </c>
      <c r="B26" s="1989" t="s">
        <v>530</v>
      </c>
      <c r="C26" s="1989"/>
      <c r="D26" s="1989"/>
      <c r="E26" s="1989"/>
      <c r="F26" s="1989"/>
      <c r="G26" s="1989"/>
      <c r="H26" s="1989"/>
      <c r="I26" s="1989"/>
      <c r="J26" s="1989"/>
      <c r="K26" s="1989"/>
      <c r="L26" s="1989"/>
    </row>
    <row r="27" spans="1:12" ht="17.25">
      <c r="A27" s="568"/>
      <c r="B27" s="569" t="s">
        <v>531</v>
      </c>
      <c r="C27" s="1989"/>
      <c r="D27" s="1989"/>
      <c r="E27" s="1989"/>
      <c r="F27" s="1989"/>
      <c r="G27" s="1989"/>
      <c r="H27" s="1989"/>
      <c r="I27" s="1989"/>
      <c r="J27" s="1989"/>
      <c r="K27" s="1989"/>
      <c r="L27" s="1989"/>
    </row>
    <row r="28" spans="1:12">
      <c r="A28" s="1989"/>
      <c r="B28" s="1989"/>
      <c r="C28" s="1989"/>
      <c r="D28" s="1989"/>
      <c r="E28" s="1989"/>
      <c r="F28" s="1989"/>
      <c r="G28" s="1989"/>
      <c r="H28" s="1989"/>
      <c r="I28" s="1989"/>
      <c r="J28" s="1989"/>
      <c r="K28" s="1989"/>
      <c r="L28" s="1989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1" orientation="portrait" r:id="rId1"/>
  <headerFooter scaleWithDoc="0">
    <oddFooter>&amp;C&amp;"Times New Roman,Regular"&amp;10AF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DEA9-CD86-4474-BC18-A6F152E25925}">
  <sheetPr codeName="Sheet25">
    <pageSetUpPr fitToPage="1"/>
  </sheetPr>
  <dimension ref="A2:K34"/>
  <sheetViews>
    <sheetView zoomScale="80" zoomScaleNormal="80" zoomScaleSheetLayoutView="70" workbookViewId="0"/>
  </sheetViews>
  <sheetFormatPr defaultColWidth="8.796875" defaultRowHeight="15.4"/>
  <cols>
    <col min="1" max="1" width="5.796875" style="1008" customWidth="1"/>
    <col min="2" max="2" width="50.796875" style="1009" customWidth="1"/>
    <col min="3" max="3" width="16.796875" style="1009" customWidth="1"/>
    <col min="4" max="4" width="1.53125" style="1009" customWidth="1"/>
    <col min="5" max="5" width="16.796875" style="1009" customWidth="1"/>
    <col min="6" max="6" width="1.53125" style="1009" customWidth="1"/>
    <col min="7" max="7" width="16.796875" style="1009" customWidth="1"/>
    <col min="8" max="8" width="1.53125" style="1009" customWidth="1"/>
    <col min="9" max="9" width="23.46484375" style="1009" bestFit="1" customWidth="1"/>
    <col min="10" max="10" width="62.53125" style="1009" customWidth="1"/>
    <col min="11" max="11" width="5.19921875" style="1008" customWidth="1"/>
    <col min="12" max="16384" width="8.796875" style="1009"/>
  </cols>
  <sheetData>
    <row r="2" spans="1:11">
      <c r="A2" s="1988"/>
      <c r="B2" s="2083" t="s">
        <v>0</v>
      </c>
      <c r="C2" s="2083"/>
      <c r="D2" s="2083"/>
      <c r="E2" s="2083"/>
      <c r="F2" s="2083"/>
      <c r="G2" s="2083"/>
      <c r="H2" s="2083"/>
      <c r="I2" s="2083"/>
      <c r="J2" s="2083"/>
      <c r="K2" s="1988"/>
    </row>
    <row r="3" spans="1:11">
      <c r="A3" s="1988"/>
      <c r="B3" s="2083" t="s">
        <v>532</v>
      </c>
      <c r="C3" s="2083"/>
      <c r="D3" s="2083"/>
      <c r="E3" s="2083"/>
      <c r="F3" s="2083"/>
      <c r="G3" s="2083"/>
      <c r="H3" s="2083"/>
      <c r="I3" s="2083"/>
      <c r="J3" s="2083"/>
      <c r="K3" s="1988"/>
    </row>
    <row r="4" spans="1:11">
      <c r="A4" s="1988"/>
      <c r="B4" s="2083" t="s">
        <v>533</v>
      </c>
      <c r="C4" s="2083"/>
      <c r="D4" s="2083"/>
      <c r="E4" s="2083"/>
      <c r="F4" s="2083"/>
      <c r="G4" s="2083"/>
      <c r="H4" s="2083"/>
      <c r="I4" s="2083"/>
      <c r="J4" s="2083"/>
      <c r="K4" s="1988"/>
    </row>
    <row r="5" spans="1:11">
      <c r="A5" s="1988"/>
      <c r="B5" s="2083" t="s">
        <v>534</v>
      </c>
      <c r="C5" s="2083"/>
      <c r="D5" s="2083"/>
      <c r="E5" s="2083"/>
      <c r="F5" s="2083"/>
      <c r="G5" s="2083"/>
      <c r="H5" s="2083"/>
      <c r="I5" s="2083"/>
      <c r="J5" s="2083"/>
      <c r="K5" s="1988"/>
    </row>
    <row r="6" spans="1:11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2085"/>
      <c r="J6" s="2085"/>
      <c r="K6" s="1988"/>
    </row>
    <row r="8" spans="1:11">
      <c r="A8" s="1988"/>
      <c r="B8" s="1979"/>
      <c r="C8" s="1978" t="s">
        <v>279</v>
      </c>
      <c r="D8" s="1978"/>
      <c r="E8" s="1978" t="s">
        <v>280</v>
      </c>
      <c r="F8" s="1978"/>
      <c r="G8" s="1978" t="s">
        <v>281</v>
      </c>
      <c r="H8" s="1978"/>
      <c r="I8" s="1010" t="s">
        <v>535</v>
      </c>
      <c r="J8" s="1978"/>
      <c r="K8" s="1988"/>
    </row>
    <row r="9" spans="1:11">
      <c r="A9" s="1988" t="s">
        <v>6</v>
      </c>
      <c r="B9" s="1979"/>
      <c r="C9" s="1978" t="s">
        <v>536</v>
      </c>
      <c r="D9" s="1978"/>
      <c r="E9" s="1978" t="s">
        <v>537</v>
      </c>
      <c r="F9" s="1978"/>
      <c r="G9" s="1978" t="s">
        <v>537</v>
      </c>
      <c r="H9" s="1978"/>
      <c r="I9" s="1978"/>
      <c r="J9" s="1978"/>
      <c r="K9" s="1988" t="s">
        <v>6</v>
      </c>
    </row>
    <row r="10" spans="1:11">
      <c r="A10" s="5" t="s">
        <v>7</v>
      </c>
      <c r="B10" s="1385" t="s">
        <v>421</v>
      </c>
      <c r="C10" s="1386" t="s">
        <v>538</v>
      </c>
      <c r="D10" s="1386"/>
      <c r="E10" s="1386" t="s">
        <v>539</v>
      </c>
      <c r="F10" s="1386"/>
      <c r="G10" s="1386" t="s">
        <v>540</v>
      </c>
      <c r="H10" s="1386"/>
      <c r="I10" s="1385" t="s">
        <v>264</v>
      </c>
      <c r="J10" s="1385" t="s">
        <v>9</v>
      </c>
      <c r="K10" s="5" t="s">
        <v>7</v>
      </c>
    </row>
    <row r="11" spans="1:11">
      <c r="A11" s="5"/>
      <c r="B11" s="173"/>
      <c r="C11" s="570"/>
      <c r="D11" s="570"/>
      <c r="E11" s="570"/>
      <c r="F11" s="570"/>
      <c r="G11" s="570"/>
      <c r="H11" s="570"/>
      <c r="I11" s="1181"/>
      <c r="J11" s="1181"/>
      <c r="K11" s="5"/>
    </row>
    <row r="12" spans="1:11">
      <c r="A12" s="1988">
        <v>1</v>
      </c>
      <c r="B12" s="569" t="s">
        <v>541</v>
      </c>
      <c r="C12" s="179"/>
      <c r="D12" s="179"/>
      <c r="E12" s="179"/>
      <c r="F12" s="179"/>
      <c r="G12" s="179"/>
      <c r="H12" s="179"/>
      <c r="I12" s="1180"/>
      <c r="J12" s="1180"/>
      <c r="K12" s="1988">
        <f>A12</f>
        <v>1</v>
      </c>
    </row>
    <row r="13" spans="1:11">
      <c r="A13" s="1988">
        <f>A12+1</f>
        <v>2</v>
      </c>
      <c r="B13" s="569" t="s">
        <v>542</v>
      </c>
      <c r="C13" s="176">
        <v>631.91250971232</v>
      </c>
      <c r="D13" s="176"/>
      <c r="E13" s="176">
        <v>0</v>
      </c>
      <c r="F13" s="176"/>
      <c r="G13" s="176">
        <v>214.49058265600002</v>
      </c>
      <c r="H13" s="177"/>
      <c r="I13" s="169">
        <f>SUM(C13:G13)</f>
        <v>846.40309236832002</v>
      </c>
      <c r="J13" s="1182" t="s">
        <v>543</v>
      </c>
      <c r="K13" s="1988">
        <f>K12+1</f>
        <v>2</v>
      </c>
    </row>
    <row r="14" spans="1:11">
      <c r="A14" s="1988">
        <f t="shared" ref="A14:A33" si="0">A13+1</f>
        <v>3</v>
      </c>
      <c r="B14" s="569" t="s">
        <v>544</v>
      </c>
      <c r="C14" s="178">
        <v>739.94715719423994</v>
      </c>
      <c r="D14" s="178"/>
      <c r="E14" s="178">
        <v>0</v>
      </c>
      <c r="F14" s="178"/>
      <c r="G14" s="178">
        <v>555.45000000000005</v>
      </c>
      <c r="H14" s="178"/>
      <c r="I14" s="1177">
        <f>SUM(C14:G14)</f>
        <v>1295.39715719424</v>
      </c>
      <c r="J14" s="1182" t="s">
        <v>543</v>
      </c>
      <c r="K14" s="1988">
        <f t="shared" ref="K14:K33" si="1">K13+1</f>
        <v>3</v>
      </c>
    </row>
    <row r="15" spans="1:11">
      <c r="A15" s="1988">
        <f t="shared" si="0"/>
        <v>4</v>
      </c>
      <c r="B15" s="569" t="s">
        <v>545</v>
      </c>
      <c r="C15" s="178">
        <v>123893.72626449184</v>
      </c>
      <c r="D15" s="178"/>
      <c r="E15" s="178">
        <v>109467.20356100488</v>
      </c>
      <c r="F15" s="178"/>
      <c r="G15" s="178">
        <v>0</v>
      </c>
      <c r="H15" s="178"/>
      <c r="I15" s="1177">
        <f>SUM(C15:G15)</f>
        <v>233360.92982549671</v>
      </c>
      <c r="J15" s="1182" t="s">
        <v>543</v>
      </c>
      <c r="K15" s="1988">
        <f t="shared" si="1"/>
        <v>4</v>
      </c>
    </row>
    <row r="16" spans="1:11">
      <c r="A16" s="1988">
        <f t="shared" si="0"/>
        <v>5</v>
      </c>
      <c r="B16" s="569"/>
      <c r="C16" s="178">
        <v>0</v>
      </c>
      <c r="D16" s="1177"/>
      <c r="E16" s="178">
        <v>0</v>
      </c>
      <c r="F16" s="178"/>
      <c r="G16" s="178">
        <v>0</v>
      </c>
      <c r="H16" s="1177"/>
      <c r="I16" s="1177">
        <f>SUM(C16:G16)</f>
        <v>0</v>
      </c>
      <c r="J16" s="1177"/>
      <c r="K16" s="1988">
        <f t="shared" si="1"/>
        <v>5</v>
      </c>
    </row>
    <row r="17" spans="1:11">
      <c r="A17" s="1988">
        <f t="shared" si="0"/>
        <v>6</v>
      </c>
      <c r="B17" s="1989"/>
      <c r="C17" s="1177">
        <v>0</v>
      </c>
      <c r="D17" s="1177"/>
      <c r="E17" s="1177">
        <v>0</v>
      </c>
      <c r="F17" s="1177"/>
      <c r="G17" s="1177">
        <v>0</v>
      </c>
      <c r="H17" s="1177"/>
      <c r="I17" s="1177">
        <f>SUM(C17:G17)</f>
        <v>0</v>
      </c>
      <c r="J17" s="1177"/>
      <c r="K17" s="1988">
        <f t="shared" si="1"/>
        <v>6</v>
      </c>
    </row>
    <row r="18" spans="1:11" ht="15.75" thickBot="1">
      <c r="A18" s="1988">
        <f t="shared" si="0"/>
        <v>7</v>
      </c>
      <c r="B18" s="571" t="s">
        <v>546</v>
      </c>
      <c r="C18" s="2011">
        <f>SUM(C13:C17)</f>
        <v>125265.5859313984</v>
      </c>
      <c r="D18" s="1177"/>
      <c r="E18" s="2011">
        <f>SUM(E13:E17)</f>
        <v>109467.20356100488</v>
      </c>
      <c r="F18" s="1178"/>
      <c r="G18" s="2011">
        <f>SUM(G13:G17)</f>
        <v>769.94058265600006</v>
      </c>
      <c r="H18" s="1177"/>
      <c r="I18" s="2011">
        <f>SUM(I13:I17)</f>
        <v>235502.73007505928</v>
      </c>
      <c r="J18" s="1183" t="s">
        <v>547</v>
      </c>
      <c r="K18" s="1988">
        <f t="shared" si="1"/>
        <v>7</v>
      </c>
    </row>
    <row r="19" spans="1:11" ht="15.75" thickTop="1">
      <c r="A19" s="1988">
        <f t="shared" si="0"/>
        <v>8</v>
      </c>
      <c r="B19" s="1989"/>
      <c r="C19" s="1179"/>
      <c r="D19" s="1179"/>
      <c r="E19" s="1179"/>
      <c r="F19" s="1179"/>
      <c r="G19" s="1179"/>
      <c r="H19" s="1179"/>
      <c r="I19" s="1179"/>
      <c r="J19" s="1179"/>
      <c r="K19" s="1988">
        <f t="shared" si="1"/>
        <v>8</v>
      </c>
    </row>
    <row r="20" spans="1:11">
      <c r="A20" s="1988">
        <f t="shared" si="0"/>
        <v>9</v>
      </c>
      <c r="B20" s="569" t="s">
        <v>548</v>
      </c>
      <c r="C20" s="179"/>
      <c r="D20" s="179"/>
      <c r="E20" s="179"/>
      <c r="F20" s="179"/>
      <c r="G20" s="179"/>
      <c r="H20" s="179"/>
      <c r="I20" s="1180"/>
      <c r="J20" s="1180"/>
      <c r="K20" s="1988">
        <f t="shared" si="1"/>
        <v>9</v>
      </c>
    </row>
    <row r="21" spans="1:11">
      <c r="A21" s="1988">
        <f t="shared" si="0"/>
        <v>10</v>
      </c>
      <c r="B21" s="975" t="s">
        <v>549</v>
      </c>
      <c r="C21" s="169">
        <v>-661424.76326366549</v>
      </c>
      <c r="D21" s="169"/>
      <c r="E21" s="169">
        <v>-375541.70898784063</v>
      </c>
      <c r="F21" s="169"/>
      <c r="G21" s="169">
        <v>-9955.9022306960978</v>
      </c>
      <c r="H21" s="169"/>
      <c r="I21" s="169">
        <f>SUM(C21:G21)</f>
        <v>-1046922.3744822021</v>
      </c>
      <c r="J21" s="1182" t="s">
        <v>550</v>
      </c>
      <c r="K21" s="1988">
        <f t="shared" si="1"/>
        <v>10</v>
      </c>
    </row>
    <row r="22" spans="1:11">
      <c r="A22" s="1988">
        <f t="shared" si="0"/>
        <v>11</v>
      </c>
      <c r="B22" s="1989"/>
      <c r="C22" s="1177">
        <v>0</v>
      </c>
      <c r="D22" s="1177"/>
      <c r="E22" s="1177">
        <v>0</v>
      </c>
      <c r="F22" s="1177"/>
      <c r="G22" s="1177">
        <v>0</v>
      </c>
      <c r="H22" s="1177"/>
      <c r="I22" s="1177">
        <f>SUM(C22:G22)</f>
        <v>0</v>
      </c>
      <c r="J22" s="1177"/>
      <c r="K22" s="1988">
        <f t="shared" si="1"/>
        <v>11</v>
      </c>
    </row>
    <row r="23" spans="1:11">
      <c r="A23" s="1988">
        <f t="shared" si="0"/>
        <v>12</v>
      </c>
      <c r="B23" s="1989"/>
      <c r="C23" s="1177">
        <v>0</v>
      </c>
      <c r="D23" s="1177"/>
      <c r="E23" s="1177">
        <v>0</v>
      </c>
      <c r="F23" s="1177"/>
      <c r="G23" s="1177">
        <v>0</v>
      </c>
      <c r="H23" s="1177"/>
      <c r="I23" s="1177">
        <f>SUM(C23:G23)</f>
        <v>0</v>
      </c>
      <c r="J23" s="1177"/>
      <c r="K23" s="1988">
        <f t="shared" si="1"/>
        <v>12</v>
      </c>
    </row>
    <row r="24" spans="1:11">
      <c r="A24" s="1988">
        <f t="shared" si="0"/>
        <v>13</v>
      </c>
      <c r="B24" s="1989"/>
      <c r="C24" s="1177">
        <v>0</v>
      </c>
      <c r="D24" s="1177"/>
      <c r="E24" s="1177">
        <v>0</v>
      </c>
      <c r="F24" s="1177"/>
      <c r="G24" s="1177">
        <v>0</v>
      </c>
      <c r="H24" s="1177"/>
      <c r="I24" s="1177">
        <f>SUM(C24:G24)</f>
        <v>0</v>
      </c>
      <c r="J24" s="1177"/>
      <c r="K24" s="1988">
        <f t="shared" si="1"/>
        <v>13</v>
      </c>
    </row>
    <row r="25" spans="1:11" ht="15.75" thickBot="1">
      <c r="A25" s="1988">
        <f t="shared" si="0"/>
        <v>14</v>
      </c>
      <c r="B25" s="571" t="s">
        <v>551</v>
      </c>
      <c r="C25" s="2011">
        <f>SUM(C21:C24)</f>
        <v>-661424.76326366549</v>
      </c>
      <c r="D25" s="1177"/>
      <c r="E25" s="2011">
        <f>SUM(E21:E24)</f>
        <v>-375541.70898784063</v>
      </c>
      <c r="F25" s="1178"/>
      <c r="G25" s="2011">
        <f>SUM(G21:G24)</f>
        <v>-9955.9022306960978</v>
      </c>
      <c r="H25" s="1177"/>
      <c r="I25" s="2011">
        <f>SUM(I21:I24)</f>
        <v>-1046922.3744822021</v>
      </c>
      <c r="J25" s="1183" t="s">
        <v>552</v>
      </c>
      <c r="K25" s="1988">
        <f t="shared" si="1"/>
        <v>14</v>
      </c>
    </row>
    <row r="26" spans="1:11" ht="15.75" thickTop="1">
      <c r="A26" s="1988">
        <f t="shared" si="0"/>
        <v>15</v>
      </c>
      <c r="B26" s="1989"/>
      <c r="C26" s="1989"/>
      <c r="D26" s="1989"/>
      <c r="E26" s="1989"/>
      <c r="F26" s="1989"/>
      <c r="G26" s="1989"/>
      <c r="H26" s="1989"/>
      <c r="I26" s="1989"/>
      <c r="J26" s="1989"/>
      <c r="K26" s="1988">
        <f t="shared" si="1"/>
        <v>15</v>
      </c>
    </row>
    <row r="27" spans="1:11">
      <c r="A27" s="1988">
        <f t="shared" si="0"/>
        <v>16</v>
      </c>
      <c r="B27" s="569" t="s">
        <v>553</v>
      </c>
      <c r="C27" s="179"/>
      <c r="D27" s="179"/>
      <c r="E27" s="179"/>
      <c r="F27" s="179"/>
      <c r="G27" s="179"/>
      <c r="H27" s="179"/>
      <c r="I27" s="1180"/>
      <c r="J27" s="1988"/>
      <c r="K27" s="1988">
        <f t="shared" si="1"/>
        <v>16</v>
      </c>
    </row>
    <row r="28" spans="1:11">
      <c r="A28" s="1988">
        <f t="shared" si="0"/>
        <v>17</v>
      </c>
      <c r="B28" s="569" t="s">
        <v>554</v>
      </c>
      <c r="C28" s="176">
        <v>-5328</v>
      </c>
      <c r="D28" s="176"/>
      <c r="E28" s="176">
        <v>0</v>
      </c>
      <c r="F28" s="176"/>
      <c r="G28" s="176">
        <v>0</v>
      </c>
      <c r="H28" s="177"/>
      <c r="I28" s="169">
        <f>SUM(C28:G28)</f>
        <v>-5328</v>
      </c>
      <c r="J28" s="1182" t="s">
        <v>555</v>
      </c>
      <c r="K28" s="1988">
        <f t="shared" si="1"/>
        <v>17</v>
      </c>
    </row>
    <row r="29" spans="1:11">
      <c r="A29" s="1988">
        <f t="shared" si="0"/>
        <v>18</v>
      </c>
      <c r="B29" s="569"/>
      <c r="C29" s="178">
        <v>0</v>
      </c>
      <c r="D29" s="1177"/>
      <c r="E29" s="178">
        <v>0</v>
      </c>
      <c r="F29" s="178"/>
      <c r="G29" s="178">
        <v>0</v>
      </c>
      <c r="H29" s="1177"/>
      <c r="I29" s="1177">
        <f>SUM(C29:G29)</f>
        <v>0</v>
      </c>
      <c r="J29" s="1988"/>
      <c r="K29" s="1988">
        <f t="shared" si="1"/>
        <v>18</v>
      </c>
    </row>
    <row r="30" spans="1:11">
      <c r="A30" s="1988">
        <f t="shared" si="0"/>
        <v>19</v>
      </c>
      <c r="B30" s="569"/>
      <c r="C30" s="1177">
        <v>0</v>
      </c>
      <c r="D30" s="1177"/>
      <c r="E30" s="1177">
        <v>0</v>
      </c>
      <c r="F30" s="1177"/>
      <c r="G30" s="1177">
        <v>0</v>
      </c>
      <c r="H30" s="1177"/>
      <c r="I30" s="1177">
        <f>SUM(C30:G30)</f>
        <v>0</v>
      </c>
      <c r="J30" s="1177"/>
      <c r="K30" s="1988">
        <f t="shared" si="1"/>
        <v>19</v>
      </c>
    </row>
    <row r="31" spans="1:11">
      <c r="A31" s="1988">
        <f t="shared" si="0"/>
        <v>20</v>
      </c>
      <c r="B31" s="569"/>
      <c r="C31" s="1177">
        <v>0</v>
      </c>
      <c r="D31" s="1177"/>
      <c r="E31" s="1177">
        <v>0</v>
      </c>
      <c r="F31" s="1177"/>
      <c r="G31" s="1177">
        <v>0</v>
      </c>
      <c r="H31" s="1177"/>
      <c r="I31" s="1177">
        <f>SUM(C31:G31)</f>
        <v>0</v>
      </c>
      <c r="J31" s="1177"/>
      <c r="K31" s="1988">
        <f t="shared" si="1"/>
        <v>20</v>
      </c>
    </row>
    <row r="32" spans="1:11">
      <c r="A32" s="1988">
        <f t="shared" si="0"/>
        <v>21</v>
      </c>
      <c r="B32" s="569"/>
      <c r="C32" s="1177">
        <v>0</v>
      </c>
      <c r="D32" s="1177"/>
      <c r="E32" s="1177">
        <v>0</v>
      </c>
      <c r="F32" s="1177"/>
      <c r="G32" s="1177">
        <v>0</v>
      </c>
      <c r="H32" s="1177"/>
      <c r="I32" s="1177">
        <f>SUM(C32:G32)</f>
        <v>0</v>
      </c>
      <c r="J32" s="1177"/>
      <c r="K32" s="1988">
        <f t="shared" si="1"/>
        <v>21</v>
      </c>
    </row>
    <row r="33" spans="1:11" ht="15.75" thickBot="1">
      <c r="A33" s="1988">
        <f t="shared" si="0"/>
        <v>22</v>
      </c>
      <c r="B33" s="571" t="s">
        <v>556</v>
      </c>
      <c r="C33" s="2011">
        <f>SUM(C28:C32)</f>
        <v>-5328</v>
      </c>
      <c r="D33" s="1177"/>
      <c r="E33" s="2011">
        <f>SUM(E28:E32)</f>
        <v>0</v>
      </c>
      <c r="F33" s="1178"/>
      <c r="G33" s="2011">
        <f>SUM(G28:G32)</f>
        <v>0</v>
      </c>
      <c r="H33" s="1177"/>
      <c r="I33" s="2011">
        <f>SUM(I28:I32)</f>
        <v>-5328</v>
      </c>
      <c r="J33" s="1183" t="s">
        <v>557</v>
      </c>
      <c r="K33" s="1988">
        <f t="shared" si="1"/>
        <v>22</v>
      </c>
    </row>
    <row r="34" spans="1:11" ht="15.75" thickTop="1">
      <c r="A34" s="1988"/>
      <c r="B34" s="1989"/>
      <c r="C34" s="1989"/>
      <c r="D34" s="1989"/>
      <c r="E34" s="1989"/>
      <c r="F34" s="1989"/>
      <c r="G34" s="1989"/>
      <c r="H34" s="1989"/>
      <c r="I34" s="1989"/>
      <c r="J34" s="1989"/>
      <c r="K34" s="1988"/>
    </row>
  </sheetData>
  <mergeCells count="5">
    <mergeCell ref="B2:J2"/>
    <mergeCell ref="B3:J3"/>
    <mergeCell ref="B4:J4"/>
    <mergeCell ref="B5:J5"/>
    <mergeCell ref="B6:J6"/>
  </mergeCells>
  <printOptions horizontalCentered="1"/>
  <pageMargins left="0.5" right="0.5" top="0.5" bottom="0.5" header="0.25" footer="0.25"/>
  <pageSetup scale="62" orientation="landscape" r:id="rId1"/>
  <headerFooter scaleWithDoc="0">
    <oddFooter>&amp;C&amp;"Times New Roman,Regular"&amp;10&amp;A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BFE3-8DDF-44B0-ABB1-40911DB62F3E}">
  <sheetPr codeName="Sheet26">
    <pageSetUpPr fitToPage="1"/>
  </sheetPr>
  <dimension ref="A2:K34"/>
  <sheetViews>
    <sheetView zoomScale="80" zoomScaleNormal="80" zoomScaleSheetLayoutView="70" workbookViewId="0"/>
  </sheetViews>
  <sheetFormatPr defaultColWidth="8.796875" defaultRowHeight="15.4"/>
  <cols>
    <col min="1" max="1" width="5.19921875" style="1008" customWidth="1"/>
    <col min="2" max="2" width="48.19921875" style="1009" bestFit="1" customWidth="1"/>
    <col min="3" max="3" width="16.796875" style="1009" customWidth="1"/>
    <col min="4" max="4" width="1.53125" style="1009" customWidth="1"/>
    <col min="5" max="5" width="16.796875" style="1009" customWidth="1"/>
    <col min="6" max="6" width="1.53125" style="1009" customWidth="1"/>
    <col min="7" max="7" width="16.796875" style="1009" customWidth="1"/>
    <col min="8" max="8" width="1.53125" style="1009" customWidth="1"/>
    <col min="9" max="9" width="23.46484375" style="1009" bestFit="1" customWidth="1"/>
    <col min="10" max="10" width="62.53125" style="1009" customWidth="1"/>
    <col min="11" max="11" width="5.19921875" style="1008" customWidth="1"/>
    <col min="12" max="16384" width="8.796875" style="1009"/>
  </cols>
  <sheetData>
    <row r="2" spans="1:11">
      <c r="A2" s="1988"/>
      <c r="B2" s="2083" t="s">
        <v>0</v>
      </c>
      <c r="C2" s="2083"/>
      <c r="D2" s="2083"/>
      <c r="E2" s="2083"/>
      <c r="F2" s="2083"/>
      <c r="G2" s="2083"/>
      <c r="H2" s="2083"/>
      <c r="I2" s="2083"/>
      <c r="J2" s="2083"/>
      <c r="K2" s="1988"/>
    </row>
    <row r="3" spans="1:11">
      <c r="A3" s="1988"/>
      <c r="B3" s="2083" t="s">
        <v>532</v>
      </c>
      <c r="C3" s="2083"/>
      <c r="D3" s="2083"/>
      <c r="E3" s="2083"/>
      <c r="F3" s="2083"/>
      <c r="G3" s="2083"/>
      <c r="H3" s="2083"/>
      <c r="I3" s="2083"/>
      <c r="J3" s="2083"/>
      <c r="K3" s="1988"/>
    </row>
    <row r="4" spans="1:11">
      <c r="A4" s="1988"/>
      <c r="B4" s="2083" t="s">
        <v>533</v>
      </c>
      <c r="C4" s="2083"/>
      <c r="D4" s="2083"/>
      <c r="E4" s="2083"/>
      <c r="F4" s="2083"/>
      <c r="G4" s="2083"/>
      <c r="H4" s="2083"/>
      <c r="I4" s="2083"/>
      <c r="J4" s="2083"/>
      <c r="K4" s="1988"/>
    </row>
    <row r="5" spans="1:11">
      <c r="A5" s="1988"/>
      <c r="B5" s="2083" t="s">
        <v>558</v>
      </c>
      <c r="C5" s="2083"/>
      <c r="D5" s="2083"/>
      <c r="E5" s="2083"/>
      <c r="F5" s="2083"/>
      <c r="G5" s="2083"/>
      <c r="H5" s="2083"/>
      <c r="I5" s="2083"/>
      <c r="J5" s="2083"/>
      <c r="K5" s="1988"/>
    </row>
    <row r="6" spans="1:11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2085"/>
      <c r="J6" s="2085"/>
      <c r="K6" s="1988"/>
    </row>
    <row r="8" spans="1:11">
      <c r="A8" s="1988"/>
      <c r="B8" s="1979"/>
      <c r="C8" s="1978" t="s">
        <v>279</v>
      </c>
      <c r="D8" s="1978"/>
      <c r="E8" s="1978" t="s">
        <v>280</v>
      </c>
      <c r="F8" s="1978"/>
      <c r="G8" s="1978" t="s">
        <v>281</v>
      </c>
      <c r="H8" s="1978"/>
      <c r="I8" s="1010" t="s">
        <v>535</v>
      </c>
      <c r="J8" s="1978"/>
      <c r="K8" s="1988"/>
    </row>
    <row r="9" spans="1:11">
      <c r="A9" s="1988" t="s">
        <v>6</v>
      </c>
      <c r="B9" s="1979"/>
      <c r="C9" s="1978" t="s">
        <v>536</v>
      </c>
      <c r="D9" s="1978"/>
      <c r="E9" s="1978" t="s">
        <v>537</v>
      </c>
      <c r="F9" s="1978"/>
      <c r="G9" s="1978" t="s">
        <v>537</v>
      </c>
      <c r="H9" s="1978"/>
      <c r="I9" s="1978"/>
      <c r="J9" s="1978"/>
      <c r="K9" s="1988" t="s">
        <v>6</v>
      </c>
    </row>
    <row r="10" spans="1:11">
      <c r="A10" s="5" t="s">
        <v>7</v>
      </c>
      <c r="B10" s="1385" t="s">
        <v>421</v>
      </c>
      <c r="C10" s="1386" t="s">
        <v>538</v>
      </c>
      <c r="D10" s="1386"/>
      <c r="E10" s="1386" t="s">
        <v>539</v>
      </c>
      <c r="F10" s="1386"/>
      <c r="G10" s="1386" t="s">
        <v>540</v>
      </c>
      <c r="H10" s="1386"/>
      <c r="I10" s="1385" t="s">
        <v>264</v>
      </c>
      <c r="J10" s="1385" t="s">
        <v>9</v>
      </c>
      <c r="K10" s="5" t="s">
        <v>7</v>
      </c>
    </row>
    <row r="11" spans="1:11">
      <c r="A11" s="5"/>
      <c r="B11" s="173"/>
      <c r="C11" s="570"/>
      <c r="D11" s="570"/>
      <c r="E11" s="570"/>
      <c r="F11" s="570"/>
      <c r="G11" s="570"/>
      <c r="H11" s="570"/>
      <c r="I11" s="1181"/>
      <c r="J11" s="1181"/>
      <c r="K11" s="5"/>
    </row>
    <row r="12" spans="1:11">
      <c r="A12" s="1988">
        <v>1</v>
      </c>
      <c r="B12" s="569" t="s">
        <v>541</v>
      </c>
      <c r="C12" s="179"/>
      <c r="D12" s="179"/>
      <c r="E12" s="179"/>
      <c r="F12" s="179"/>
      <c r="G12" s="179"/>
      <c r="H12" s="179"/>
      <c r="I12" s="1180"/>
      <c r="J12" s="1180"/>
      <c r="K12" s="1988">
        <f>A12</f>
        <v>1</v>
      </c>
    </row>
    <row r="13" spans="1:11">
      <c r="A13" s="1988">
        <f>A12+1</f>
        <v>2</v>
      </c>
      <c r="B13" s="569" t="s">
        <v>542</v>
      </c>
      <c r="C13" s="176">
        <v>772.52322837828797</v>
      </c>
      <c r="D13" s="176"/>
      <c r="E13" s="176">
        <v>0</v>
      </c>
      <c r="F13" s="177"/>
      <c r="G13" s="176">
        <v>214.49058265600002</v>
      </c>
      <c r="H13" s="177"/>
      <c r="I13" s="169">
        <f>SUM(C13:G13)</f>
        <v>987.01381103428798</v>
      </c>
      <c r="J13" s="1182" t="s">
        <v>559</v>
      </c>
      <c r="K13" s="1988">
        <f>K12+1</f>
        <v>2</v>
      </c>
    </row>
    <row r="14" spans="1:11">
      <c r="A14" s="1988">
        <f t="shared" ref="A14:A33" si="0">A13+1</f>
        <v>3</v>
      </c>
      <c r="B14" s="569" t="s">
        <v>544</v>
      </c>
      <c r="C14" s="178">
        <v>245.18064680224461</v>
      </c>
      <c r="D14" s="178"/>
      <c r="E14" s="178">
        <v>0</v>
      </c>
      <c r="F14" s="178"/>
      <c r="G14" s="178">
        <v>555.45000000000005</v>
      </c>
      <c r="H14" s="178"/>
      <c r="I14" s="1177">
        <f>SUM(C14:G14)</f>
        <v>800.63064680224466</v>
      </c>
      <c r="J14" s="1182" t="s">
        <v>559</v>
      </c>
      <c r="K14" s="1988">
        <f t="shared" ref="K14:K33" si="1">K13+1</f>
        <v>3</v>
      </c>
    </row>
    <row r="15" spans="1:11">
      <c r="A15" s="1988">
        <f t="shared" si="0"/>
        <v>4</v>
      </c>
      <c r="B15" s="569" t="s">
        <v>545</v>
      </c>
      <c r="C15" s="178">
        <v>119232.95199162784</v>
      </c>
      <c r="D15" s="178"/>
      <c r="E15" s="178">
        <v>108238.52431003426</v>
      </c>
      <c r="F15" s="178"/>
      <c r="G15" s="178">
        <v>0</v>
      </c>
      <c r="H15" s="178"/>
      <c r="I15" s="1177">
        <f>SUM(C15:G15)</f>
        <v>227471.4763016621</v>
      </c>
      <c r="J15" s="1182" t="s">
        <v>559</v>
      </c>
      <c r="K15" s="1988">
        <f t="shared" si="1"/>
        <v>4</v>
      </c>
    </row>
    <row r="16" spans="1:11">
      <c r="A16" s="1988">
        <f t="shared" si="0"/>
        <v>5</v>
      </c>
      <c r="B16" s="569"/>
      <c r="C16" s="178">
        <v>0</v>
      </c>
      <c r="D16" s="1177"/>
      <c r="E16" s="178">
        <v>0</v>
      </c>
      <c r="F16" s="1177"/>
      <c r="G16" s="1177">
        <v>0</v>
      </c>
      <c r="H16" s="1177"/>
      <c r="I16" s="1177">
        <f>SUM(C16:G16)</f>
        <v>0</v>
      </c>
      <c r="J16" s="1177"/>
      <c r="K16" s="1988">
        <f t="shared" si="1"/>
        <v>5</v>
      </c>
    </row>
    <row r="17" spans="1:11">
      <c r="A17" s="1988">
        <f t="shared" si="0"/>
        <v>6</v>
      </c>
      <c r="B17" s="1989"/>
      <c r="C17" s="1177">
        <v>0</v>
      </c>
      <c r="D17" s="1177"/>
      <c r="E17" s="1177">
        <v>0</v>
      </c>
      <c r="F17" s="1177"/>
      <c r="G17" s="1177">
        <v>0</v>
      </c>
      <c r="H17" s="1177"/>
      <c r="I17" s="1177">
        <f>SUM(C17:G17)</f>
        <v>0</v>
      </c>
      <c r="J17" s="1177"/>
      <c r="K17" s="1988">
        <f t="shared" si="1"/>
        <v>6</v>
      </c>
    </row>
    <row r="18" spans="1:11" ht="15.75" thickBot="1">
      <c r="A18" s="1988">
        <f t="shared" si="0"/>
        <v>7</v>
      </c>
      <c r="B18" s="571" t="s">
        <v>546</v>
      </c>
      <c r="C18" s="2011">
        <f>SUM(C13:C17)</f>
        <v>120250.65586680837</v>
      </c>
      <c r="D18" s="1177"/>
      <c r="E18" s="2011">
        <f>SUM(E13:E17)</f>
        <v>108238.52431003426</v>
      </c>
      <c r="F18" s="1177"/>
      <c r="G18" s="2011">
        <f>SUM(G13:G17)</f>
        <v>769.94058265600006</v>
      </c>
      <c r="H18" s="1177"/>
      <c r="I18" s="2011">
        <f>SUM(I13:I17)</f>
        <v>229259.12075949862</v>
      </c>
      <c r="J18" s="1183" t="s">
        <v>547</v>
      </c>
      <c r="K18" s="1988">
        <f t="shared" si="1"/>
        <v>7</v>
      </c>
    </row>
    <row r="19" spans="1:11" ht="15.75" thickTop="1">
      <c r="A19" s="1988">
        <f t="shared" si="0"/>
        <v>8</v>
      </c>
      <c r="B19" s="1989"/>
      <c r="C19" s="1179"/>
      <c r="D19" s="1179"/>
      <c r="E19" s="1179"/>
      <c r="F19" s="1179"/>
      <c r="G19" s="1179"/>
      <c r="H19" s="1179"/>
      <c r="I19" s="1179"/>
      <c r="J19" s="1179"/>
      <c r="K19" s="1988">
        <f t="shared" si="1"/>
        <v>8</v>
      </c>
    </row>
    <row r="20" spans="1:11">
      <c r="A20" s="1988">
        <f t="shared" si="0"/>
        <v>9</v>
      </c>
      <c r="B20" s="569" t="s">
        <v>548</v>
      </c>
      <c r="C20" s="179"/>
      <c r="D20" s="179"/>
      <c r="E20" s="179"/>
      <c r="F20" s="179"/>
      <c r="G20" s="179"/>
      <c r="H20" s="179"/>
      <c r="I20" s="1180"/>
      <c r="J20" s="1180"/>
      <c r="K20" s="1988">
        <f t="shared" si="1"/>
        <v>9</v>
      </c>
    </row>
    <row r="21" spans="1:11">
      <c r="A21" s="1988">
        <f t="shared" si="0"/>
        <v>10</v>
      </c>
      <c r="B21" s="975" t="s">
        <v>549</v>
      </c>
      <c r="C21" s="169">
        <v>-720245.32493159163</v>
      </c>
      <c r="D21" s="169"/>
      <c r="E21" s="169">
        <v>-372880.70933477907</v>
      </c>
      <c r="F21" s="169"/>
      <c r="G21" s="169">
        <v>-8049.9021669952472</v>
      </c>
      <c r="H21" s="169"/>
      <c r="I21" s="169">
        <f>SUM(C21:G21)</f>
        <v>-1101175.936433366</v>
      </c>
      <c r="J21" s="1182" t="s">
        <v>560</v>
      </c>
      <c r="K21" s="1988">
        <f t="shared" si="1"/>
        <v>10</v>
      </c>
    </row>
    <row r="22" spans="1:11">
      <c r="A22" s="1988">
        <f t="shared" si="0"/>
        <v>11</v>
      </c>
      <c r="B22" s="1989"/>
      <c r="C22" s="1177">
        <v>0</v>
      </c>
      <c r="D22" s="1177"/>
      <c r="E22" s="1177">
        <v>0</v>
      </c>
      <c r="F22" s="1177"/>
      <c r="G22" s="1177">
        <v>0</v>
      </c>
      <c r="H22" s="1177"/>
      <c r="I22" s="1177">
        <f>SUM(C22:G22)</f>
        <v>0</v>
      </c>
      <c r="J22" s="1177"/>
      <c r="K22" s="1988">
        <f t="shared" si="1"/>
        <v>11</v>
      </c>
    </row>
    <row r="23" spans="1:11">
      <c r="A23" s="1988">
        <f t="shared" si="0"/>
        <v>12</v>
      </c>
      <c r="B23" s="1989"/>
      <c r="C23" s="1177">
        <v>0</v>
      </c>
      <c r="D23" s="1177"/>
      <c r="E23" s="1177">
        <v>0</v>
      </c>
      <c r="F23" s="1177"/>
      <c r="G23" s="1177">
        <v>0</v>
      </c>
      <c r="H23" s="1177"/>
      <c r="I23" s="1177">
        <f>SUM(C23:G23)</f>
        <v>0</v>
      </c>
      <c r="J23" s="1177"/>
      <c r="K23" s="1988">
        <f t="shared" si="1"/>
        <v>12</v>
      </c>
    </row>
    <row r="24" spans="1:11">
      <c r="A24" s="1988">
        <f t="shared" si="0"/>
        <v>13</v>
      </c>
      <c r="B24" s="1989"/>
      <c r="C24" s="1177">
        <v>0</v>
      </c>
      <c r="D24" s="1177"/>
      <c r="E24" s="1177">
        <v>0</v>
      </c>
      <c r="F24" s="1177"/>
      <c r="G24" s="1177">
        <v>0</v>
      </c>
      <c r="H24" s="1177"/>
      <c r="I24" s="1177">
        <f>SUM(C24:G24)</f>
        <v>0</v>
      </c>
      <c r="J24" s="1177"/>
      <c r="K24" s="1988">
        <f t="shared" si="1"/>
        <v>13</v>
      </c>
    </row>
    <row r="25" spans="1:11" ht="15.75" thickBot="1">
      <c r="A25" s="1988">
        <f t="shared" si="0"/>
        <v>14</v>
      </c>
      <c r="B25" s="571" t="s">
        <v>551</v>
      </c>
      <c r="C25" s="2011">
        <f>SUM(C21:C24)</f>
        <v>-720245.32493159163</v>
      </c>
      <c r="D25" s="1177"/>
      <c r="E25" s="2011">
        <f>SUM(E21:E24)</f>
        <v>-372880.70933477907</v>
      </c>
      <c r="F25" s="1177"/>
      <c r="G25" s="2011">
        <f>SUM(G21:G24)</f>
        <v>-8049.9021669952472</v>
      </c>
      <c r="H25" s="1177"/>
      <c r="I25" s="2011">
        <f>SUM(I21:I24)</f>
        <v>-1101175.936433366</v>
      </c>
      <c r="J25" s="1183" t="s">
        <v>552</v>
      </c>
      <c r="K25" s="1988">
        <f t="shared" si="1"/>
        <v>14</v>
      </c>
    </row>
    <row r="26" spans="1:11" ht="15.75" thickTop="1">
      <c r="A26" s="1988">
        <f t="shared" si="0"/>
        <v>15</v>
      </c>
      <c r="B26" s="1989"/>
      <c r="C26" s="1989"/>
      <c r="D26" s="1989"/>
      <c r="E26" s="1989"/>
      <c r="F26" s="1989"/>
      <c r="G26" s="1989"/>
      <c r="H26" s="1989"/>
      <c r="I26" s="1989"/>
      <c r="J26" s="1989"/>
      <c r="K26" s="1988">
        <f t="shared" si="1"/>
        <v>15</v>
      </c>
    </row>
    <row r="27" spans="1:11">
      <c r="A27" s="1988">
        <f t="shared" si="0"/>
        <v>16</v>
      </c>
      <c r="B27" s="569" t="s">
        <v>553</v>
      </c>
      <c r="C27" s="179"/>
      <c r="D27" s="179"/>
      <c r="E27" s="179"/>
      <c r="F27" s="179"/>
      <c r="G27" s="179"/>
      <c r="H27" s="179"/>
      <c r="I27" s="1180"/>
      <c r="J27" s="1988"/>
      <c r="K27" s="1988">
        <f t="shared" si="1"/>
        <v>16</v>
      </c>
    </row>
    <row r="28" spans="1:11">
      <c r="A28" s="1988">
        <f t="shared" si="0"/>
        <v>17</v>
      </c>
      <c r="B28" s="569" t="s">
        <v>554</v>
      </c>
      <c r="C28" s="176">
        <v>-5987.5143200000075</v>
      </c>
      <c r="D28" s="176"/>
      <c r="E28" s="176">
        <v>0</v>
      </c>
      <c r="F28" s="177"/>
      <c r="G28" s="176">
        <v>0</v>
      </c>
      <c r="H28" s="169"/>
      <c r="I28" s="169">
        <f>SUM(C28:G28)</f>
        <v>-5987.5143200000075</v>
      </c>
      <c r="J28" s="1182" t="s">
        <v>561</v>
      </c>
      <c r="K28" s="1988">
        <f t="shared" si="1"/>
        <v>17</v>
      </c>
    </row>
    <row r="29" spans="1:11">
      <c r="A29" s="1988">
        <f t="shared" si="0"/>
        <v>18</v>
      </c>
      <c r="B29" s="569"/>
      <c r="C29" s="178">
        <v>0</v>
      </c>
      <c r="D29" s="1177"/>
      <c r="E29" s="178">
        <v>0</v>
      </c>
      <c r="F29" s="1177"/>
      <c r="G29" s="1177">
        <v>0</v>
      </c>
      <c r="H29" s="1177"/>
      <c r="I29" s="1177">
        <f>SUM(C29:G29)</f>
        <v>0</v>
      </c>
      <c r="J29" s="1988"/>
      <c r="K29" s="1988">
        <f t="shared" si="1"/>
        <v>18</v>
      </c>
    </row>
    <row r="30" spans="1:11">
      <c r="A30" s="1988">
        <f t="shared" si="0"/>
        <v>19</v>
      </c>
      <c r="B30" s="569"/>
      <c r="C30" s="1177">
        <v>0</v>
      </c>
      <c r="D30" s="1177"/>
      <c r="E30" s="1177">
        <v>0</v>
      </c>
      <c r="F30" s="1177"/>
      <c r="G30" s="1177">
        <v>0</v>
      </c>
      <c r="H30" s="1177"/>
      <c r="I30" s="1177">
        <f>SUM(C30:G30)</f>
        <v>0</v>
      </c>
      <c r="J30" s="1177"/>
      <c r="K30" s="1988">
        <f t="shared" si="1"/>
        <v>19</v>
      </c>
    </row>
    <row r="31" spans="1:11">
      <c r="A31" s="1988">
        <f t="shared" si="0"/>
        <v>20</v>
      </c>
      <c r="B31" s="569"/>
      <c r="C31" s="1177">
        <v>0</v>
      </c>
      <c r="D31" s="1177"/>
      <c r="E31" s="1177">
        <v>0</v>
      </c>
      <c r="F31" s="1177"/>
      <c r="G31" s="1177">
        <v>0</v>
      </c>
      <c r="H31" s="1177"/>
      <c r="I31" s="1177">
        <f>SUM(C31:G31)</f>
        <v>0</v>
      </c>
      <c r="J31" s="1177"/>
      <c r="K31" s="1988">
        <f t="shared" si="1"/>
        <v>20</v>
      </c>
    </row>
    <row r="32" spans="1:11">
      <c r="A32" s="1988">
        <f t="shared" si="0"/>
        <v>21</v>
      </c>
      <c r="B32" s="569"/>
      <c r="C32" s="1177">
        <v>0</v>
      </c>
      <c r="D32" s="1177"/>
      <c r="E32" s="1177">
        <v>0</v>
      </c>
      <c r="F32" s="1177"/>
      <c r="G32" s="1177">
        <v>0</v>
      </c>
      <c r="H32" s="1177"/>
      <c r="I32" s="1177">
        <f>SUM(C32:G32)</f>
        <v>0</v>
      </c>
      <c r="J32" s="1177"/>
      <c r="K32" s="1988">
        <f t="shared" si="1"/>
        <v>21</v>
      </c>
    </row>
    <row r="33" spans="1:11" ht="15.75" thickBot="1">
      <c r="A33" s="1988">
        <f t="shared" si="0"/>
        <v>22</v>
      </c>
      <c r="B33" s="571" t="s">
        <v>556</v>
      </c>
      <c r="C33" s="2011">
        <f>SUM(C28:C32)</f>
        <v>-5987.5143200000075</v>
      </c>
      <c r="D33" s="1177"/>
      <c r="E33" s="2011">
        <f>SUM(E28:E32)</f>
        <v>0</v>
      </c>
      <c r="F33" s="1177"/>
      <c r="G33" s="2011">
        <f>SUM(G28:G32)</f>
        <v>0</v>
      </c>
      <c r="H33" s="1177"/>
      <c r="I33" s="2011">
        <f>SUM(I28:I32)</f>
        <v>-5987.5143200000075</v>
      </c>
      <c r="J33" s="1183" t="s">
        <v>557</v>
      </c>
      <c r="K33" s="1988">
        <f t="shared" si="1"/>
        <v>22</v>
      </c>
    </row>
    <row r="34" spans="1:11" ht="15.75" thickTop="1">
      <c r="A34" s="1988"/>
      <c r="B34" s="1989"/>
      <c r="C34" s="1989"/>
      <c r="D34" s="1989"/>
      <c r="E34" s="1989"/>
      <c r="F34" s="1989"/>
      <c r="G34" s="1989"/>
      <c r="H34" s="1989"/>
      <c r="I34" s="1989"/>
      <c r="J34" s="1989"/>
      <c r="K34" s="1988"/>
    </row>
  </sheetData>
  <mergeCells count="5">
    <mergeCell ref="B2:J2"/>
    <mergeCell ref="B3:J3"/>
    <mergeCell ref="B4:J4"/>
    <mergeCell ref="B5:J5"/>
    <mergeCell ref="B6:J6"/>
  </mergeCells>
  <printOptions horizontalCentered="1"/>
  <pageMargins left="0.5" right="0.5" top="0.5" bottom="0.5" header="0.25" footer="0.25"/>
  <pageSetup scale="63" orientation="landscape" r:id="rId1"/>
  <headerFooter scaleWithDoc="0">
    <oddFooter>&amp;C&amp;"Times New Roman,Regular"&amp;10&amp;A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2:I28"/>
  <sheetViews>
    <sheetView zoomScale="80" zoomScaleNormal="80" zoomScaleSheetLayoutView="70" workbookViewId="0"/>
  </sheetViews>
  <sheetFormatPr defaultColWidth="8.796875" defaultRowHeight="15.4"/>
  <cols>
    <col min="1" max="1" width="5.19921875" style="572" customWidth="1"/>
    <col min="2" max="2" width="56.19921875" style="6" customWidth="1"/>
    <col min="3" max="3" width="16.796875" style="6" customWidth="1"/>
    <col min="4" max="4" width="1.53125" style="232" customWidth="1"/>
    <col min="5" max="5" width="16.796875" style="6" customWidth="1"/>
    <col min="6" max="6" width="1.53125" style="6" customWidth="1"/>
    <col min="7" max="7" width="15.796875" style="6" customWidth="1"/>
    <col min="8" max="8" width="62.46484375" style="6" customWidth="1"/>
    <col min="9" max="9" width="5.19921875" style="572" customWidth="1"/>
    <col min="10" max="16384" width="8.796875" style="6"/>
  </cols>
  <sheetData>
    <row r="2" spans="1:9">
      <c r="B2" s="2083" t="s">
        <v>0</v>
      </c>
      <c r="C2" s="2083"/>
      <c r="D2" s="2083"/>
      <c r="E2" s="2083"/>
      <c r="F2" s="2083"/>
      <c r="G2" s="2083"/>
      <c r="H2" s="2083"/>
    </row>
    <row r="3" spans="1:9">
      <c r="B3" s="2083" t="s">
        <v>532</v>
      </c>
      <c r="C3" s="2083"/>
      <c r="D3" s="2083"/>
      <c r="E3" s="2083"/>
      <c r="F3" s="2083"/>
      <c r="G3" s="2083"/>
      <c r="H3" s="2083"/>
    </row>
    <row r="4" spans="1:9">
      <c r="B4" s="2083" t="s">
        <v>562</v>
      </c>
      <c r="C4" s="2083"/>
      <c r="D4" s="2083"/>
      <c r="E4" s="2083"/>
      <c r="F4" s="2083"/>
      <c r="G4" s="2083"/>
      <c r="H4" s="2083"/>
    </row>
    <row r="5" spans="1:9">
      <c r="B5" s="2083" t="str">
        <f>'AF-2'!B5:J5</f>
        <v>Base Period 12 Months Ending December 31, 2019</v>
      </c>
      <c r="C5" s="2083"/>
      <c r="D5" s="2083"/>
      <c r="E5" s="2083"/>
      <c r="F5" s="2083"/>
      <c r="G5" s="2083"/>
      <c r="H5" s="2083"/>
    </row>
    <row r="6" spans="1:9" ht="15.7" customHeight="1">
      <c r="B6" s="2085" t="s">
        <v>5</v>
      </c>
      <c r="C6" s="2085"/>
      <c r="D6" s="2085"/>
      <c r="E6" s="2085"/>
      <c r="F6" s="2085"/>
      <c r="G6" s="2085"/>
      <c r="H6" s="2085"/>
    </row>
    <row r="8" spans="1:9">
      <c r="A8" s="572" t="s">
        <v>6</v>
      </c>
      <c r="B8" s="1989"/>
      <c r="C8" s="1978" t="s">
        <v>279</v>
      </c>
      <c r="D8" s="1978"/>
      <c r="E8" s="1978" t="s">
        <v>280</v>
      </c>
      <c r="F8" s="1989"/>
      <c r="G8" s="1978" t="s">
        <v>317</v>
      </c>
      <c r="H8" s="1978"/>
      <c r="I8" s="572" t="s">
        <v>6</v>
      </c>
    </row>
    <row r="9" spans="1:9">
      <c r="A9" s="573" t="s">
        <v>7</v>
      </c>
      <c r="B9" s="1385" t="s">
        <v>421</v>
      </c>
      <c r="C9" s="1386">
        <f>'Stmt AD'!E9</f>
        <v>43465</v>
      </c>
      <c r="D9" s="1387"/>
      <c r="E9" s="1386">
        <f>'Stmt AD'!G9</f>
        <v>43830</v>
      </c>
      <c r="F9" s="1388"/>
      <c r="G9" s="1385" t="s">
        <v>319</v>
      </c>
      <c r="H9" s="1385" t="s">
        <v>9</v>
      </c>
      <c r="I9" s="573" t="s">
        <v>7</v>
      </c>
    </row>
    <row r="10" spans="1:9">
      <c r="B10" s="1989"/>
      <c r="C10" s="1989"/>
      <c r="D10" s="200"/>
      <c r="E10" s="1989"/>
      <c r="F10" s="1989"/>
      <c r="G10" s="1989"/>
      <c r="H10" s="1989"/>
      <c r="I10" s="1988"/>
    </row>
    <row r="11" spans="1:9" ht="15.75" thickBot="1">
      <c r="A11" s="572">
        <v>1</v>
      </c>
      <c r="B11" s="1989" t="s">
        <v>524</v>
      </c>
      <c r="C11" s="1389">
        <v>0</v>
      </c>
      <c r="D11" s="180"/>
      <c r="E11" s="1389">
        <v>0</v>
      </c>
      <c r="F11" s="165"/>
      <c r="G11" s="172">
        <f>(C11+E11)/2</f>
        <v>0</v>
      </c>
      <c r="H11" s="1183" t="s">
        <v>563</v>
      </c>
      <c r="I11" s="1988">
        <f>A11</f>
        <v>1</v>
      </c>
    </row>
    <row r="12" spans="1:9" ht="15.75" thickTop="1">
      <c r="A12" s="572">
        <f>A11+1</f>
        <v>2</v>
      </c>
      <c r="B12" s="1989"/>
      <c r="C12" s="169"/>
      <c r="D12" s="180"/>
      <c r="E12" s="169"/>
      <c r="F12" s="169"/>
      <c r="G12" s="169"/>
      <c r="H12" s="169"/>
      <c r="I12" s="1988">
        <f>I11+1</f>
        <v>2</v>
      </c>
    </row>
    <row r="13" spans="1:9" ht="15.75" thickBot="1">
      <c r="A13" s="572">
        <f>A12+1</f>
        <v>3</v>
      </c>
      <c r="B13" s="1989" t="s">
        <v>526</v>
      </c>
      <c r="C13" s="1389">
        <v>0</v>
      </c>
      <c r="D13" s="180"/>
      <c r="E13" s="1389">
        <v>0</v>
      </c>
      <c r="F13" s="165"/>
      <c r="G13" s="172">
        <f>(C13+E13)/2</f>
        <v>0</v>
      </c>
      <c r="H13" s="1183" t="s">
        <v>563</v>
      </c>
      <c r="I13" s="1988">
        <f>I12+1</f>
        <v>3</v>
      </c>
    </row>
    <row r="14" spans="1:9" ht="15.75" thickTop="1">
      <c r="A14" s="572">
        <f>A13+1</f>
        <v>4</v>
      </c>
      <c r="B14" s="1989"/>
      <c r="C14" s="165"/>
      <c r="D14" s="180"/>
      <c r="E14" s="165"/>
      <c r="F14" s="165"/>
      <c r="G14" s="165"/>
      <c r="H14" s="1183"/>
      <c r="I14" s="1988">
        <f>I13+1</f>
        <v>4</v>
      </c>
    </row>
    <row r="15" spans="1:9" ht="15.75" thickBot="1">
      <c r="A15" s="572">
        <f>A14+1</f>
        <v>5</v>
      </c>
      <c r="B15" s="1989" t="s">
        <v>528</v>
      </c>
      <c r="C15" s="1389">
        <v>0</v>
      </c>
      <c r="D15" s="180"/>
      <c r="E15" s="1389">
        <v>0</v>
      </c>
      <c r="F15" s="165"/>
      <c r="G15" s="172">
        <f>(C15+E15)/2</f>
        <v>0</v>
      </c>
      <c r="H15" s="1183" t="s">
        <v>563</v>
      </c>
      <c r="I15" s="1988">
        <f>I14+1</f>
        <v>5</v>
      </c>
    </row>
    <row r="16" spans="1:9" ht="15.75" thickTop="1">
      <c r="B16" s="1989"/>
      <c r="C16" s="575"/>
      <c r="D16" s="576"/>
      <c r="E16" s="575"/>
      <c r="F16" s="575"/>
      <c r="G16" s="575"/>
      <c r="H16" s="575"/>
      <c r="I16" s="1988"/>
    </row>
    <row r="17" spans="2:9">
      <c r="B17" s="1989"/>
      <c r="C17" s="577"/>
      <c r="D17" s="180"/>
      <c r="E17" s="577"/>
      <c r="F17" s="577"/>
      <c r="G17" s="577"/>
      <c r="H17" s="577"/>
      <c r="I17" s="1988"/>
    </row>
    <row r="18" spans="2:9">
      <c r="B18" s="578"/>
      <c r="C18" s="1989"/>
      <c r="D18" s="200"/>
      <c r="E18" s="577"/>
      <c r="F18" s="577"/>
      <c r="G18" s="577"/>
      <c r="H18" s="577"/>
      <c r="I18" s="1988"/>
    </row>
    <row r="19" spans="2:9">
      <c r="B19" s="1989"/>
      <c r="C19" s="1989"/>
      <c r="D19" s="200"/>
      <c r="E19" s="1989"/>
      <c r="F19" s="1989"/>
      <c r="G19" s="1989"/>
      <c r="H19" s="1989"/>
      <c r="I19" s="1988"/>
    </row>
    <row r="28" spans="2:9">
      <c r="B28" s="579"/>
      <c r="D28" s="6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5" right="0.5" top="0.5" bottom="0.5" header="0.25" footer="0.25"/>
  <pageSetup scale="70" orientation="landscape" r:id="rId1"/>
  <headerFooter scaleWithDoc="0">
    <oddFooter>&amp;C&amp;"Times New Roman,Regular"&amp;10&amp;A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pageSetUpPr fitToPage="1"/>
  </sheetPr>
  <dimension ref="A1:H18"/>
  <sheetViews>
    <sheetView zoomScale="80" zoomScaleNormal="80" zoomScaleSheetLayoutView="70" zoomScalePageLayoutView="80" workbookViewId="0"/>
  </sheetViews>
  <sheetFormatPr defaultColWidth="9.19921875" defaultRowHeight="15.4"/>
  <cols>
    <col min="1" max="1" width="5.19921875" style="133" bestFit="1" customWidth="1"/>
    <col min="2" max="2" width="50.796875" style="61" customWidth="1"/>
    <col min="3" max="3" width="24" style="61" customWidth="1"/>
    <col min="4" max="4" width="1.53125" style="61" customWidth="1"/>
    <col min="5" max="5" width="16.796875" style="61" customWidth="1"/>
    <col min="6" max="6" width="1.53125" style="61" customWidth="1"/>
    <col min="7" max="7" width="34.53125" style="61" customWidth="1"/>
    <col min="8" max="8" width="5.19921875" style="61" bestFit="1" customWidth="1"/>
    <col min="9" max="9" width="9.19921875" style="61"/>
    <col min="10" max="10" width="20.46484375" style="61" bestFit="1" customWidth="1"/>
    <col min="11" max="16384" width="9.19921875" style="61"/>
  </cols>
  <sheetData>
    <row r="1" spans="1:8">
      <c r="A1" s="242"/>
      <c r="B1" s="1973"/>
      <c r="C1" s="1973"/>
      <c r="D1" s="1973"/>
      <c r="E1" s="1975"/>
      <c r="F1" s="1975"/>
      <c r="G1" s="1975"/>
      <c r="H1" s="242"/>
    </row>
    <row r="2" spans="1:8">
      <c r="A2" s="242"/>
      <c r="B2" s="2072" t="s">
        <v>0</v>
      </c>
      <c r="C2" s="2072"/>
      <c r="D2" s="2072"/>
      <c r="E2" s="2073"/>
      <c r="F2" s="2073"/>
      <c r="G2" s="2073"/>
      <c r="H2" s="242"/>
    </row>
    <row r="3" spans="1:8">
      <c r="A3" s="242"/>
      <c r="B3" s="2072" t="s">
        <v>564</v>
      </c>
      <c r="C3" s="2072"/>
      <c r="D3" s="2072"/>
      <c r="E3" s="2073"/>
      <c r="F3" s="2073"/>
      <c r="G3" s="2073"/>
      <c r="H3" s="242"/>
    </row>
    <row r="4" spans="1:8">
      <c r="A4" s="242"/>
      <c r="B4" s="2072" t="s">
        <v>565</v>
      </c>
      <c r="C4" s="2072"/>
      <c r="D4" s="2072"/>
      <c r="E4" s="2073"/>
      <c r="F4" s="2073"/>
      <c r="G4" s="2073"/>
      <c r="H4" s="242"/>
    </row>
    <row r="5" spans="1:8">
      <c r="A5" s="242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42"/>
    </row>
    <row r="6" spans="1:8">
      <c r="A6" s="242"/>
      <c r="B6" s="2076" t="s">
        <v>5</v>
      </c>
      <c r="C6" s="2067"/>
      <c r="D6" s="2067"/>
      <c r="E6" s="2067"/>
      <c r="F6" s="2067"/>
      <c r="G6" s="2067"/>
      <c r="H6" s="242"/>
    </row>
    <row r="7" spans="1:8">
      <c r="A7" s="242"/>
      <c r="B7" s="242"/>
      <c r="C7" s="242"/>
      <c r="D7" s="242"/>
      <c r="E7" s="1975"/>
      <c r="F7" s="1975"/>
      <c r="G7" s="1975"/>
      <c r="H7" s="242"/>
    </row>
    <row r="8" spans="1:8">
      <c r="A8" s="242" t="s">
        <v>6</v>
      </c>
      <c r="B8" s="1969"/>
      <c r="C8" s="166" t="s">
        <v>316</v>
      </c>
      <c r="D8" s="1969"/>
      <c r="E8" s="580"/>
      <c r="F8" s="1975"/>
      <c r="G8" s="1975"/>
      <c r="H8" s="242" t="s">
        <v>6</v>
      </c>
    </row>
    <row r="9" spans="1:8">
      <c r="A9" s="488" t="s">
        <v>7</v>
      </c>
      <c r="B9" s="1973"/>
      <c r="C9" s="1220" t="s">
        <v>318</v>
      </c>
      <c r="D9" s="1973"/>
      <c r="E9" s="1223" t="s">
        <v>319</v>
      </c>
      <c r="F9" s="1969"/>
      <c r="G9" s="1968" t="s">
        <v>9</v>
      </c>
      <c r="H9" s="488" t="s">
        <v>7</v>
      </c>
    </row>
    <row r="10" spans="1:8">
      <c r="A10" s="488"/>
      <c r="B10" s="1973"/>
      <c r="C10" s="1973"/>
      <c r="D10" s="1973"/>
      <c r="E10" s="242"/>
      <c r="F10" s="1975"/>
      <c r="G10" s="1975"/>
      <c r="H10" s="488"/>
    </row>
    <row r="11" spans="1:8" ht="17.649999999999999" thickBot="1">
      <c r="A11" s="242">
        <f>A10+1</f>
        <v>1</v>
      </c>
      <c r="B11" s="451" t="s">
        <v>566</v>
      </c>
      <c r="C11" s="1988" t="s">
        <v>567</v>
      </c>
      <c r="D11" s="1973"/>
      <c r="E11" s="181">
        <f>'AG-1'!C31</f>
        <v>0</v>
      </c>
      <c r="F11" s="140"/>
      <c r="G11" s="1975" t="s">
        <v>568</v>
      </c>
      <c r="H11" s="242">
        <f>A11</f>
        <v>1</v>
      </c>
    </row>
    <row r="12" spans="1:8" ht="15.75" thickTop="1">
      <c r="A12" s="242"/>
      <c r="B12" s="1973"/>
      <c r="C12" s="1973"/>
      <c r="D12" s="63"/>
      <c r="E12" s="93"/>
      <c r="F12" s="63"/>
      <c r="G12" s="1973"/>
      <c r="H12" s="242"/>
    </row>
    <row r="13" spans="1:8">
      <c r="A13" s="1975"/>
      <c r="B13" s="1973"/>
      <c r="C13" s="1973"/>
      <c r="D13" s="63"/>
      <c r="E13" s="63"/>
      <c r="F13" s="63"/>
      <c r="G13" s="1973"/>
      <c r="H13" s="1975"/>
    </row>
    <row r="14" spans="1:8" ht="17.25">
      <c r="A14" s="501" t="s">
        <v>569</v>
      </c>
      <c r="B14" s="1973" t="s">
        <v>570</v>
      </c>
      <c r="C14" s="1973"/>
      <c r="D14" s="1973"/>
      <c r="E14" s="1973"/>
      <c r="F14" s="1973"/>
      <c r="G14" s="1973"/>
      <c r="H14" s="1975"/>
    </row>
    <row r="15" spans="1:8">
      <c r="A15" s="1975"/>
      <c r="B15" s="1973"/>
      <c r="C15" s="1973"/>
      <c r="D15" s="1973"/>
      <c r="E15" s="1973"/>
      <c r="F15" s="1973"/>
      <c r="G15" s="1973"/>
      <c r="H15" s="1975"/>
    </row>
    <row r="18" spans="1:2">
      <c r="A18" s="140"/>
      <c r="B18" s="196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Roman,Regular"&amp;10AG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>
    <pageSetUpPr fitToPage="1"/>
  </sheetPr>
  <dimension ref="A2:N35"/>
  <sheetViews>
    <sheetView zoomScale="80" zoomScaleNormal="80" zoomScaleSheetLayoutView="70" workbookViewId="0"/>
  </sheetViews>
  <sheetFormatPr defaultColWidth="8.796875" defaultRowHeight="15.4"/>
  <cols>
    <col min="1" max="1" width="5.19921875" style="133" customWidth="1"/>
    <col min="2" max="2" width="35.19921875" style="61" customWidth="1"/>
    <col min="3" max="3" width="18.53125" style="61" customWidth="1"/>
    <col min="4" max="4" width="62.53125" style="61" customWidth="1"/>
    <col min="5" max="5" width="5.19921875" style="61" customWidth="1"/>
    <col min="6" max="9" width="8.796875" style="61"/>
    <col min="10" max="10" width="12.796875" style="61" bestFit="1" customWidth="1"/>
    <col min="11" max="11" width="8.796875" style="61"/>
    <col min="12" max="12" width="14" style="61" bestFit="1" customWidth="1"/>
    <col min="13" max="16384" width="8.796875" style="61"/>
  </cols>
  <sheetData>
    <row r="2" spans="1:14" s="69" customFormat="1" ht="15">
      <c r="A2" s="1970"/>
      <c r="B2" s="2073" t="s">
        <v>0</v>
      </c>
      <c r="C2" s="2073"/>
      <c r="D2" s="2073"/>
      <c r="E2" s="1967"/>
      <c r="F2" s="1967"/>
      <c r="G2" s="1967"/>
      <c r="H2" s="1967"/>
      <c r="I2" s="1967"/>
      <c r="J2" s="1967"/>
      <c r="K2" s="1967"/>
      <c r="L2" s="1967"/>
      <c r="M2" s="1967"/>
      <c r="N2" s="1967"/>
    </row>
    <row r="3" spans="1:14" s="69" customFormat="1" ht="15">
      <c r="A3" s="1970"/>
      <c r="B3" s="2073" t="s">
        <v>571</v>
      </c>
      <c r="C3" s="2073"/>
      <c r="D3" s="2073"/>
      <c r="E3" s="1967"/>
      <c r="F3" s="1967"/>
      <c r="G3" s="1967"/>
      <c r="H3" s="1967"/>
      <c r="I3" s="1967"/>
      <c r="J3" s="1967"/>
      <c r="K3" s="1967"/>
      <c r="L3" s="1967"/>
      <c r="M3" s="1967"/>
      <c r="N3" s="1967"/>
    </row>
    <row r="4" spans="1:14" s="69" customFormat="1" ht="15">
      <c r="A4" s="1970"/>
      <c r="B4" s="2073" t="s">
        <v>572</v>
      </c>
      <c r="C4" s="2073"/>
      <c r="D4" s="2073"/>
      <c r="E4" s="1967"/>
      <c r="F4" s="1967"/>
      <c r="G4" s="1967"/>
      <c r="H4" s="1967"/>
      <c r="I4" s="1967"/>
      <c r="J4" s="1967"/>
      <c r="K4" s="1967"/>
      <c r="L4" s="1967"/>
      <c r="M4" s="1967"/>
      <c r="N4" s="1967"/>
    </row>
    <row r="5" spans="1:14" s="69" customFormat="1" ht="15">
      <c r="A5" s="1970"/>
      <c r="B5" s="2073" t="s">
        <v>573</v>
      </c>
      <c r="C5" s="2073"/>
      <c r="D5" s="2073"/>
      <c r="E5" s="1967"/>
      <c r="F5" s="1967"/>
      <c r="G5" s="1967"/>
      <c r="H5" s="1967"/>
      <c r="I5" s="1967"/>
      <c r="J5" s="1967"/>
      <c r="K5" s="1967"/>
      <c r="L5" s="1967"/>
      <c r="M5" s="1967"/>
      <c r="N5" s="1967"/>
    </row>
    <row r="6" spans="1:14" s="69" customFormat="1" ht="15">
      <c r="A6" s="1970"/>
      <c r="B6" s="2073" t="s">
        <v>574</v>
      </c>
      <c r="C6" s="2073"/>
      <c r="D6" s="2073"/>
      <c r="E6" s="1967"/>
      <c r="F6" s="1967"/>
      <c r="G6" s="1967"/>
      <c r="H6" s="1967"/>
      <c r="I6" s="1967"/>
      <c r="J6" s="1967"/>
      <c r="K6" s="1967"/>
      <c r="L6" s="1967"/>
      <c r="M6" s="1967"/>
      <c r="N6" s="1967"/>
    </row>
    <row r="7" spans="1:14" s="69" customFormat="1" ht="15">
      <c r="A7" s="1970"/>
      <c r="B7" s="2077" t="s">
        <v>5</v>
      </c>
      <c r="C7" s="2077"/>
      <c r="D7" s="2077"/>
      <c r="E7" s="1967"/>
      <c r="F7" s="1967"/>
      <c r="G7" s="1967"/>
      <c r="H7" s="1967"/>
      <c r="I7" s="1967"/>
      <c r="J7" s="1967"/>
      <c r="K7" s="1967"/>
      <c r="L7" s="1967"/>
      <c r="M7" s="1967"/>
      <c r="N7" s="1967"/>
    </row>
    <row r="8" spans="1:14" s="69" customFormat="1" ht="15">
      <c r="A8" s="1970"/>
      <c r="B8" s="504"/>
      <c r="C8" s="504"/>
      <c r="D8" s="504"/>
      <c r="E8" s="1967"/>
      <c r="F8" s="1967"/>
      <c r="G8" s="1967"/>
      <c r="H8" s="1967"/>
      <c r="I8" s="1967"/>
      <c r="J8" s="1967"/>
      <c r="K8" s="1967"/>
      <c r="L8" s="1967"/>
      <c r="M8" s="1967"/>
      <c r="N8" s="1967"/>
    </row>
    <row r="9" spans="1:14" s="69" customFormat="1" ht="15">
      <c r="A9" s="1970"/>
      <c r="B9" s="2073" t="s">
        <v>403</v>
      </c>
      <c r="C9" s="2073"/>
      <c r="D9" s="2073"/>
      <c r="E9" s="1967"/>
      <c r="F9" s="1967"/>
      <c r="G9" s="1967"/>
      <c r="H9" s="1967"/>
      <c r="I9" s="1967"/>
      <c r="J9" s="1967"/>
      <c r="K9" s="1967"/>
      <c r="L9" s="1967"/>
      <c r="M9" s="1967"/>
      <c r="N9" s="1967"/>
    </row>
    <row r="10" spans="1:14">
      <c r="A10" s="1975"/>
      <c r="B10" s="581"/>
      <c r="C10" s="582"/>
      <c r="D10" s="582"/>
      <c r="E10" s="1975"/>
      <c r="F10" s="1973"/>
      <c r="G10" s="1973"/>
      <c r="H10" s="63"/>
      <c r="I10" s="63"/>
      <c r="J10" s="63"/>
      <c r="K10" s="63"/>
      <c r="L10" s="63"/>
      <c r="M10" s="63"/>
      <c r="N10" s="63"/>
    </row>
    <row r="11" spans="1:14">
      <c r="A11" s="1975"/>
      <c r="B11" s="1911"/>
      <c r="C11" s="1919" t="s">
        <v>404</v>
      </c>
      <c r="D11" s="1915"/>
      <c r="E11" s="1975"/>
      <c r="F11" s="1973"/>
      <c r="G11" s="1973"/>
      <c r="H11" s="63"/>
      <c r="I11" s="63"/>
      <c r="J11" s="63"/>
      <c r="K11" s="63"/>
      <c r="L11" s="63"/>
      <c r="M11" s="63"/>
      <c r="N11" s="63"/>
    </row>
    <row r="12" spans="1:14">
      <c r="A12" s="1975" t="s">
        <v>6</v>
      </c>
      <c r="B12" s="1236"/>
      <c r="C12" s="1228" t="s">
        <v>575</v>
      </c>
      <c r="D12" s="1296"/>
      <c r="E12" s="509" t="s">
        <v>6</v>
      </c>
      <c r="F12" s="1973"/>
      <c r="G12" s="1973"/>
      <c r="H12" s="583"/>
      <c r="I12" s="583"/>
      <c r="J12" s="583"/>
      <c r="K12" s="583"/>
      <c r="L12" s="583"/>
      <c r="M12" s="583"/>
      <c r="N12" s="63"/>
    </row>
    <row r="13" spans="1:14">
      <c r="A13" s="1975" t="s">
        <v>7</v>
      </c>
      <c r="B13" s="1229" t="s">
        <v>366</v>
      </c>
      <c r="C13" s="1327" t="s">
        <v>576</v>
      </c>
      <c r="D13" s="1229" t="s">
        <v>9</v>
      </c>
      <c r="E13" s="509" t="s">
        <v>7</v>
      </c>
      <c r="F13" s="1973"/>
      <c r="G13" s="1973"/>
      <c r="H13" s="583"/>
      <c r="I13" s="86"/>
      <c r="J13" s="86"/>
      <c r="K13" s="393"/>
      <c r="L13" s="86"/>
      <c r="M13" s="583"/>
      <c r="N13" s="63"/>
    </row>
    <row r="14" spans="1:14">
      <c r="A14" s="1975">
        <v>1</v>
      </c>
      <c r="B14" s="1233" t="s">
        <v>369</v>
      </c>
      <c r="C14" s="1390">
        <v>0</v>
      </c>
      <c r="D14" s="1349" t="s">
        <v>370</v>
      </c>
      <c r="E14" s="509">
        <f>A14</f>
        <v>1</v>
      </c>
      <c r="F14" s="1973"/>
      <c r="G14" s="74"/>
      <c r="H14" s="583"/>
      <c r="I14" s="393"/>
      <c r="J14" s="393"/>
      <c r="K14" s="393"/>
      <c r="L14" s="583"/>
      <c r="M14" s="583"/>
      <c r="N14" s="63"/>
    </row>
    <row r="15" spans="1:14">
      <c r="A15" s="1975">
        <f>A14+1</f>
        <v>2</v>
      </c>
      <c r="B15" s="1233" t="s">
        <v>372</v>
      </c>
      <c r="C15" s="1309">
        <v>0</v>
      </c>
      <c r="D15" s="1309"/>
      <c r="E15" s="509">
        <f>E14+1</f>
        <v>2</v>
      </c>
      <c r="F15" s="1973"/>
      <c r="G15" s="74"/>
      <c r="H15" s="583"/>
      <c r="I15" s="393"/>
      <c r="J15" s="393"/>
      <c r="K15" s="393"/>
      <c r="L15" s="583"/>
      <c r="M15" s="583"/>
      <c r="N15" s="63"/>
    </row>
    <row r="16" spans="1:14">
      <c r="A16" s="1975">
        <f t="shared" ref="A16:A32" si="0">A15+1</f>
        <v>3</v>
      </c>
      <c r="B16" s="1251" t="s">
        <v>373</v>
      </c>
      <c r="C16" s="1309">
        <v>0</v>
      </c>
      <c r="D16" s="1309"/>
      <c r="E16" s="509">
        <f t="shared" ref="E16:E32" si="1">E15+1</f>
        <v>3</v>
      </c>
      <c r="F16" s="1973"/>
      <c r="G16" s="74"/>
      <c r="H16" s="583"/>
      <c r="I16" s="393"/>
      <c r="J16" s="393"/>
      <c r="K16" s="393"/>
      <c r="L16" s="583"/>
      <c r="M16" s="583"/>
      <c r="N16" s="63"/>
    </row>
    <row r="17" spans="1:14">
      <c r="A17" s="1975">
        <f t="shared" si="0"/>
        <v>4</v>
      </c>
      <c r="B17" s="1251" t="s">
        <v>374</v>
      </c>
      <c r="C17" s="1309">
        <v>0</v>
      </c>
      <c r="D17" s="1309"/>
      <c r="E17" s="509">
        <f t="shared" si="1"/>
        <v>4</v>
      </c>
      <c r="F17" s="1973"/>
      <c r="G17" s="1973"/>
      <c r="H17" s="583"/>
      <c r="I17" s="393"/>
      <c r="J17" s="584"/>
      <c r="K17" s="393"/>
      <c r="L17" s="583"/>
      <c r="M17" s="583"/>
      <c r="N17" s="63"/>
    </row>
    <row r="18" spans="1:14">
      <c r="A18" s="1975">
        <f t="shared" si="0"/>
        <v>5</v>
      </c>
      <c r="B18" s="1251" t="s">
        <v>375</v>
      </c>
      <c r="C18" s="1309">
        <v>0</v>
      </c>
      <c r="D18" s="1309"/>
      <c r="E18" s="509">
        <f t="shared" si="1"/>
        <v>5</v>
      </c>
      <c r="F18" s="1973"/>
      <c r="G18" s="1973"/>
      <c r="H18" s="583"/>
      <c r="I18" s="393"/>
      <c r="J18" s="584"/>
      <c r="K18" s="393"/>
      <c r="L18" s="583"/>
      <c r="M18" s="583"/>
      <c r="N18" s="63"/>
    </row>
    <row r="19" spans="1:14">
      <c r="A19" s="1975">
        <f t="shared" si="0"/>
        <v>6</v>
      </c>
      <c r="B19" s="1251" t="s">
        <v>376</v>
      </c>
      <c r="C19" s="1309">
        <v>0</v>
      </c>
      <c r="D19" s="1309"/>
      <c r="E19" s="509">
        <f t="shared" si="1"/>
        <v>6</v>
      </c>
      <c r="F19" s="1973"/>
      <c r="G19" s="1973"/>
      <c r="H19" s="583"/>
      <c r="I19" s="584"/>
      <c r="J19" s="584"/>
      <c r="K19" s="585"/>
      <c r="L19" s="586"/>
      <c r="M19" s="583"/>
      <c r="N19" s="63"/>
    </row>
    <row r="20" spans="1:14">
      <c r="A20" s="1975">
        <f>A19+1</f>
        <v>7</v>
      </c>
      <c r="B20" s="1251" t="s">
        <v>377</v>
      </c>
      <c r="C20" s="1309">
        <v>0</v>
      </c>
      <c r="D20" s="1309"/>
      <c r="E20" s="509">
        <f>E19+1</f>
        <v>7</v>
      </c>
      <c r="F20" s="1973"/>
      <c r="G20" s="1973"/>
      <c r="H20" s="583"/>
      <c r="I20" s="587"/>
      <c r="J20" s="588"/>
      <c r="K20" s="589"/>
      <c r="L20" s="590"/>
      <c r="M20" s="583"/>
      <c r="N20" s="63"/>
    </row>
    <row r="21" spans="1:14">
      <c r="A21" s="1975">
        <f t="shared" si="0"/>
        <v>8</v>
      </c>
      <c r="B21" s="1251" t="s">
        <v>378</v>
      </c>
      <c r="C21" s="1309">
        <v>0</v>
      </c>
      <c r="D21" s="1309"/>
      <c r="E21" s="509">
        <f t="shared" si="1"/>
        <v>8</v>
      </c>
      <c r="F21" s="1973"/>
      <c r="G21" s="1973"/>
      <c r="H21" s="583"/>
      <c r="I21" s="591"/>
      <c r="J21" s="591"/>
      <c r="K21" s="586"/>
      <c r="L21" s="586"/>
      <c r="M21" s="583"/>
      <c r="N21" s="63"/>
    </row>
    <row r="22" spans="1:14">
      <c r="A22" s="1975">
        <f t="shared" si="0"/>
        <v>9</v>
      </c>
      <c r="B22" s="1251" t="s">
        <v>379</v>
      </c>
      <c r="C22" s="1309">
        <v>0</v>
      </c>
      <c r="D22" s="1309"/>
      <c r="E22" s="509">
        <f t="shared" si="1"/>
        <v>9</v>
      </c>
      <c r="F22" s="1973"/>
      <c r="G22" s="1973"/>
      <c r="H22" s="583"/>
      <c r="I22" s="587"/>
      <c r="J22" s="588"/>
      <c r="K22" s="592"/>
      <c r="L22" s="590"/>
      <c r="M22" s="583"/>
      <c r="N22" s="63"/>
    </row>
    <row r="23" spans="1:14">
      <c r="A23" s="1975">
        <f t="shared" si="0"/>
        <v>10</v>
      </c>
      <c r="B23" s="1251" t="s">
        <v>380</v>
      </c>
      <c r="C23" s="1309">
        <v>0</v>
      </c>
      <c r="D23" s="1309"/>
      <c r="E23" s="509">
        <f t="shared" si="1"/>
        <v>10</v>
      </c>
      <c r="F23" s="1973"/>
      <c r="G23" s="1973"/>
      <c r="H23" s="583"/>
      <c r="I23" s="86"/>
      <c r="J23" s="86"/>
      <c r="K23" s="586"/>
      <c r="L23" s="586"/>
      <c r="M23" s="583"/>
      <c r="N23" s="63"/>
    </row>
    <row r="24" spans="1:14">
      <c r="A24" s="1975">
        <f t="shared" si="0"/>
        <v>11</v>
      </c>
      <c r="B24" s="1251" t="s">
        <v>381</v>
      </c>
      <c r="C24" s="1309">
        <v>0</v>
      </c>
      <c r="D24" s="1309"/>
      <c r="E24" s="509">
        <f t="shared" si="1"/>
        <v>11</v>
      </c>
      <c r="F24" s="1973"/>
      <c r="G24" s="1973"/>
      <c r="H24" s="583"/>
      <c r="I24" s="86"/>
      <c r="J24" s="86"/>
      <c r="K24" s="593"/>
      <c r="L24" s="594"/>
      <c r="M24" s="583"/>
      <c r="N24" s="63"/>
    </row>
    <row r="25" spans="1:14">
      <c r="A25" s="1975">
        <f t="shared" si="0"/>
        <v>12</v>
      </c>
      <c r="B25" s="1251" t="s">
        <v>382</v>
      </c>
      <c r="C25" s="1309">
        <v>0</v>
      </c>
      <c r="D25" s="1309"/>
      <c r="E25" s="509">
        <f t="shared" si="1"/>
        <v>12</v>
      </c>
      <c r="F25" s="1973"/>
      <c r="G25" s="1973"/>
      <c r="H25" s="583"/>
      <c r="I25" s="86"/>
      <c r="J25" s="86"/>
      <c r="K25" s="593"/>
      <c r="L25" s="594"/>
      <c r="M25" s="583"/>
      <c r="N25" s="63"/>
    </row>
    <row r="26" spans="1:14">
      <c r="A26" s="1975">
        <f t="shared" si="0"/>
        <v>13</v>
      </c>
      <c r="B26" s="1234" t="s">
        <v>383</v>
      </c>
      <c r="C26" s="1309">
        <v>0</v>
      </c>
      <c r="D26" s="1391" t="s">
        <v>370</v>
      </c>
      <c r="E26" s="509">
        <f t="shared" si="1"/>
        <v>13</v>
      </c>
      <c r="F26" s="1973"/>
      <c r="G26" s="1973"/>
      <c r="H26" s="583"/>
      <c r="I26" s="86"/>
      <c r="J26" s="86"/>
      <c r="K26" s="465"/>
      <c r="L26" s="530"/>
      <c r="M26" s="583"/>
      <c r="N26" s="63"/>
    </row>
    <row r="27" spans="1:14">
      <c r="A27" s="1975">
        <f t="shared" si="0"/>
        <v>14</v>
      </c>
      <c r="B27" s="1236"/>
      <c r="C27" s="1930"/>
      <c r="D27" s="1930"/>
      <c r="E27" s="509">
        <f t="shared" si="1"/>
        <v>14</v>
      </c>
      <c r="F27" s="1973"/>
      <c r="G27" s="1973"/>
      <c r="H27" s="63"/>
      <c r="I27" s="63"/>
      <c r="J27" s="63"/>
      <c r="K27" s="63"/>
      <c r="L27" s="63"/>
      <c r="M27" s="63"/>
      <c r="N27" s="63"/>
    </row>
    <row r="28" spans="1:14">
      <c r="A28" s="1975">
        <f t="shared" si="0"/>
        <v>15</v>
      </c>
      <c r="B28" s="1236" t="s">
        <v>385</v>
      </c>
      <c r="C28" s="1392">
        <f>SUM(C14:C26)</f>
        <v>0</v>
      </c>
      <c r="D28" s="1393" t="s">
        <v>386</v>
      </c>
      <c r="E28" s="509">
        <f t="shared" si="1"/>
        <v>15</v>
      </c>
      <c r="F28" s="1973"/>
      <c r="G28" s="1973"/>
      <c r="H28" s="63"/>
      <c r="I28" s="63"/>
      <c r="J28" s="63"/>
      <c r="K28" s="63"/>
      <c r="L28" s="63"/>
      <c r="M28" s="63"/>
      <c r="N28" s="63"/>
    </row>
    <row r="29" spans="1:14">
      <c r="A29" s="1975">
        <f t="shared" si="0"/>
        <v>16</v>
      </c>
      <c r="B29" s="1239"/>
      <c r="C29" s="1394"/>
      <c r="D29" s="1395"/>
      <c r="E29" s="509">
        <f t="shared" si="1"/>
        <v>16</v>
      </c>
      <c r="F29" s="1973"/>
      <c r="G29" s="1973"/>
      <c r="H29" s="1973"/>
      <c r="I29" s="1973"/>
      <c r="J29" s="1973"/>
      <c r="K29" s="1973"/>
      <c r="L29" s="1973"/>
      <c r="M29" s="1973"/>
      <c r="N29" s="1973"/>
    </row>
    <row r="30" spans="1:14">
      <c r="A30" s="1975">
        <f t="shared" si="0"/>
        <v>17</v>
      </c>
      <c r="B30" s="1236"/>
      <c r="C30" s="1931"/>
      <c r="D30" s="1932"/>
      <c r="E30" s="509">
        <f t="shared" si="1"/>
        <v>17</v>
      </c>
      <c r="F30" s="1973"/>
      <c r="G30" s="1973"/>
      <c r="H30" s="1973"/>
      <c r="I30" s="1973"/>
      <c r="J30" s="1973"/>
      <c r="K30" s="1973"/>
      <c r="L30" s="1973"/>
      <c r="M30" s="1973"/>
      <c r="N30" s="1973"/>
    </row>
    <row r="31" spans="1:14">
      <c r="A31" s="1975">
        <f t="shared" si="0"/>
        <v>18</v>
      </c>
      <c r="B31" s="1236" t="s">
        <v>577</v>
      </c>
      <c r="C31" s="1396">
        <f>C28/13</f>
        <v>0</v>
      </c>
      <c r="D31" s="1349" t="s">
        <v>578</v>
      </c>
      <c r="E31" s="509">
        <f t="shared" si="1"/>
        <v>18</v>
      </c>
      <c r="F31" s="1973"/>
      <c r="G31" s="1973"/>
      <c r="H31" s="1973"/>
      <c r="I31" s="1973"/>
      <c r="J31" s="1973"/>
      <c r="K31" s="1973"/>
      <c r="L31" s="1973"/>
      <c r="M31" s="1973"/>
      <c r="N31" s="1973"/>
    </row>
    <row r="32" spans="1:14">
      <c r="A32" s="1975">
        <f t="shared" si="0"/>
        <v>19</v>
      </c>
      <c r="B32" s="1239"/>
      <c r="C32" s="1397"/>
      <c r="D32" s="1397"/>
      <c r="E32" s="509">
        <f t="shared" si="1"/>
        <v>19</v>
      </c>
      <c r="F32" s="1973"/>
      <c r="G32" s="1973"/>
      <c r="H32" s="1973"/>
      <c r="I32" s="1973"/>
      <c r="J32" s="1973"/>
      <c r="K32" s="1973"/>
      <c r="L32" s="1973"/>
      <c r="M32" s="1973"/>
      <c r="N32" s="1973"/>
    </row>
    <row r="34" spans="2:2">
      <c r="B34" s="65"/>
    </row>
    <row r="35" spans="2:2">
      <c r="B35" s="65"/>
    </row>
  </sheetData>
  <mergeCells count="7">
    <mergeCell ref="B9:D9"/>
    <mergeCell ref="B2:D2"/>
    <mergeCell ref="B3:D3"/>
    <mergeCell ref="B4:D4"/>
    <mergeCell ref="B5:D5"/>
    <mergeCell ref="B6:D6"/>
    <mergeCell ref="B7:D7"/>
  </mergeCells>
  <printOptions horizontalCentered="1"/>
  <pageMargins left="0.5" right="0.5" top="0.5" bottom="0.5" header="0.25" footer="0.25"/>
  <pageSetup fitToHeight="0" orientation="landscape" r:id="rId1"/>
  <headerFooter scaleWithDoc="0">
    <oddFooter>&amp;C&amp;"Times New Roman,Regular"&amp;10&amp;A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55"/>
  <sheetViews>
    <sheetView zoomScale="80" zoomScaleNormal="80" zoomScaleSheetLayoutView="70" zoomScalePageLayoutView="80" workbookViewId="0"/>
  </sheetViews>
  <sheetFormatPr defaultColWidth="8.796875" defaultRowHeight="15.4"/>
  <cols>
    <col min="1" max="1" width="5.19921875" style="133" bestFit="1" customWidth="1"/>
    <col min="2" max="2" width="55.796875" style="61" customWidth="1"/>
    <col min="3" max="3" width="24" style="133" customWidth="1"/>
    <col min="4" max="4" width="1.53125" style="61" customWidth="1"/>
    <col min="5" max="5" width="16.796875" style="61" customWidth="1"/>
    <col min="6" max="6" width="1.53125" style="61" customWidth="1"/>
    <col min="7" max="7" width="16.796875" style="61" customWidth="1"/>
    <col min="8" max="8" width="1.53125" style="61" customWidth="1"/>
    <col min="9" max="9" width="16.796875" style="61" customWidth="1"/>
    <col min="10" max="10" width="1.53125" style="61" customWidth="1"/>
    <col min="11" max="11" width="34.53125" style="484" customWidth="1"/>
    <col min="12" max="12" width="5.19921875" style="984" bestFit="1" customWidth="1"/>
    <col min="13" max="13" width="8.796875" style="61"/>
    <col min="14" max="14" width="38.19921875" style="61" customWidth="1"/>
    <col min="15" max="16384" width="8.796875" style="61"/>
  </cols>
  <sheetData>
    <row r="1" spans="1:14">
      <c r="A1" s="1975" t="s">
        <v>1</v>
      </c>
      <c r="B1" s="1973"/>
      <c r="C1" s="1975"/>
      <c r="D1" s="1973"/>
      <c r="E1" s="1973"/>
      <c r="F1" s="1973"/>
      <c r="G1" s="1973"/>
      <c r="H1" s="1973"/>
      <c r="I1" s="1973"/>
      <c r="J1" s="1973"/>
      <c r="L1" s="1975"/>
      <c r="M1" s="1973"/>
      <c r="N1" s="1973"/>
    </row>
    <row r="2" spans="1:14">
      <c r="A2" s="1973"/>
      <c r="B2" s="2072" t="s">
        <v>0</v>
      </c>
      <c r="C2" s="2072"/>
      <c r="D2" s="2072"/>
      <c r="E2" s="2072"/>
      <c r="F2" s="2072"/>
      <c r="G2" s="2072"/>
      <c r="H2" s="2072"/>
      <c r="I2" s="2072"/>
      <c r="J2" s="2072"/>
      <c r="K2" s="2072"/>
      <c r="L2" s="1975"/>
      <c r="M2" s="1973"/>
      <c r="N2" s="485"/>
    </row>
    <row r="3" spans="1:14">
      <c r="A3" s="1973"/>
      <c r="B3" s="2072" t="s">
        <v>313</v>
      </c>
      <c r="C3" s="2072"/>
      <c r="D3" s="2072"/>
      <c r="E3" s="2072"/>
      <c r="F3" s="2072"/>
      <c r="G3" s="2072"/>
      <c r="H3" s="2073"/>
      <c r="I3" s="2073"/>
      <c r="J3" s="2073"/>
      <c r="K3" s="2073"/>
      <c r="L3" s="1975"/>
      <c r="M3" s="1973"/>
      <c r="N3" s="485"/>
    </row>
    <row r="4" spans="1:14">
      <c r="A4" s="1973"/>
      <c r="B4" s="2072" t="s">
        <v>314</v>
      </c>
      <c r="C4" s="2072"/>
      <c r="D4" s="2072"/>
      <c r="E4" s="2072"/>
      <c r="F4" s="2072"/>
      <c r="G4" s="2072"/>
      <c r="H4" s="2067"/>
      <c r="I4" s="2067"/>
      <c r="J4" s="2067"/>
      <c r="K4" s="2067"/>
      <c r="L4" s="1975"/>
      <c r="M4" s="1973"/>
      <c r="N4" s="1973"/>
    </row>
    <row r="5" spans="1:14">
      <c r="A5" s="242"/>
      <c r="B5" s="2074" t="s">
        <v>315</v>
      </c>
      <c r="C5" s="2074"/>
      <c r="D5" s="2074"/>
      <c r="E5" s="2074"/>
      <c r="F5" s="2074"/>
      <c r="G5" s="2074"/>
      <c r="H5" s="2075"/>
      <c r="I5" s="2075"/>
      <c r="J5" s="2075"/>
      <c r="K5" s="2075"/>
      <c r="L5" s="242"/>
      <c r="M5" s="1973"/>
      <c r="N5" s="1967"/>
    </row>
    <row r="6" spans="1:14">
      <c r="A6" s="242"/>
      <c r="B6" s="2076" t="s">
        <v>5</v>
      </c>
      <c r="C6" s="2067"/>
      <c r="D6" s="2067"/>
      <c r="E6" s="2067"/>
      <c r="F6" s="2067"/>
      <c r="G6" s="2067"/>
      <c r="H6" s="2067"/>
      <c r="I6" s="2067"/>
      <c r="J6" s="2067"/>
      <c r="K6" s="2067"/>
      <c r="L6" s="242"/>
      <c r="M6" s="1973"/>
      <c r="N6" s="485"/>
    </row>
    <row r="7" spans="1:14">
      <c r="A7" s="242"/>
      <c r="B7" s="1971"/>
      <c r="C7" s="1970"/>
      <c r="D7" s="1967"/>
      <c r="E7" s="1967"/>
      <c r="F7" s="1967"/>
      <c r="G7" s="1967"/>
      <c r="H7" s="1967"/>
      <c r="I7" s="1967"/>
      <c r="J7" s="1967"/>
      <c r="K7" s="1967"/>
      <c r="L7" s="242"/>
      <c r="M7" s="1973"/>
      <c r="N7" s="485"/>
    </row>
    <row r="8" spans="1:14">
      <c r="A8" s="242" t="s">
        <v>6</v>
      </c>
      <c r="B8" s="1969"/>
      <c r="C8" s="166" t="s">
        <v>316</v>
      </c>
      <c r="D8" s="1969"/>
      <c r="E8" s="487" t="s">
        <v>279</v>
      </c>
      <c r="F8" s="242"/>
      <c r="G8" s="487" t="s">
        <v>280</v>
      </c>
      <c r="H8" s="242"/>
      <c r="I8" s="487" t="s">
        <v>317</v>
      </c>
      <c r="J8" s="1969"/>
      <c r="L8" s="242" t="s">
        <v>6</v>
      </c>
      <c r="M8" s="1973"/>
      <c r="N8" s="1973"/>
    </row>
    <row r="9" spans="1:14">
      <c r="A9" s="488" t="s">
        <v>7</v>
      </c>
      <c r="B9" s="1969"/>
      <c r="C9" s="1220" t="s">
        <v>318</v>
      </c>
      <c r="D9" s="1969"/>
      <c r="E9" s="1221">
        <v>43465</v>
      </c>
      <c r="F9" s="1969"/>
      <c r="G9" s="1222">
        <v>43830</v>
      </c>
      <c r="H9" s="1969"/>
      <c r="I9" s="1223" t="s">
        <v>319</v>
      </c>
      <c r="J9" s="1969"/>
      <c r="K9" s="1224" t="s">
        <v>9</v>
      </c>
      <c r="L9" s="488" t="s">
        <v>7</v>
      </c>
      <c r="M9" s="1973"/>
      <c r="N9" s="1989"/>
    </row>
    <row r="10" spans="1:14">
      <c r="A10" s="242"/>
      <c r="B10" s="109"/>
      <c r="C10" s="1975"/>
      <c r="D10" s="1973"/>
      <c r="E10" s="489"/>
      <c r="F10" s="1973"/>
      <c r="G10" s="489"/>
      <c r="H10" s="489"/>
      <c r="I10" s="489"/>
      <c r="J10" s="489"/>
      <c r="K10" s="490"/>
      <c r="L10" s="242"/>
      <c r="M10" s="1973"/>
      <c r="N10" s="1973"/>
    </row>
    <row r="11" spans="1:14" ht="17.25">
      <c r="A11" s="242">
        <v>1</v>
      </c>
      <c r="B11" s="1973" t="s">
        <v>320</v>
      </c>
      <c r="C11" s="455" t="s">
        <v>321</v>
      </c>
      <c r="D11" s="1973"/>
      <c r="E11" s="80"/>
      <c r="F11" s="1973"/>
      <c r="G11" s="80"/>
      <c r="H11" s="81"/>
      <c r="I11" s="82">
        <f>'AD-1'!E31</f>
        <v>549685.71425000008</v>
      </c>
      <c r="J11" s="140"/>
      <c r="K11" s="491" t="s">
        <v>322</v>
      </c>
      <c r="L11" s="242">
        <f>A11</f>
        <v>1</v>
      </c>
      <c r="M11" s="1973"/>
      <c r="N11" s="1973"/>
    </row>
    <row r="12" spans="1:14">
      <c r="A12" s="242">
        <f t="shared" ref="A12:A45" si="0">+A11+1</f>
        <v>2</v>
      </c>
      <c r="B12" s="1973" t="s">
        <v>1</v>
      </c>
      <c r="C12" s="455"/>
      <c r="D12" s="1973"/>
      <c r="E12" s="80"/>
      <c r="F12" s="1973"/>
      <c r="G12" s="80"/>
      <c r="H12" s="83"/>
      <c r="I12" s="80"/>
      <c r="J12" s="83"/>
      <c r="K12" s="491"/>
      <c r="L12" s="242">
        <f t="shared" ref="L12:L45" si="1">+L11+1</f>
        <v>2</v>
      </c>
      <c r="M12" s="1973"/>
      <c r="N12" s="1973"/>
    </row>
    <row r="13" spans="1:14" ht="17.25">
      <c r="A13" s="242">
        <f t="shared" si="0"/>
        <v>3</v>
      </c>
      <c r="B13" s="1973" t="s">
        <v>323</v>
      </c>
      <c r="C13" s="455" t="s">
        <v>321</v>
      </c>
      <c r="D13" s="1973"/>
      <c r="E13" s="80"/>
      <c r="F13" s="1973"/>
      <c r="G13" s="80"/>
      <c r="H13" s="81"/>
      <c r="I13" s="84">
        <f>'AD-2'!E31</f>
        <v>0</v>
      </c>
      <c r="J13" s="140"/>
      <c r="K13" s="491" t="s">
        <v>324</v>
      </c>
      <c r="L13" s="242">
        <f t="shared" si="1"/>
        <v>3</v>
      </c>
      <c r="M13" s="1973"/>
      <c r="N13" s="1973"/>
    </row>
    <row r="14" spans="1:14">
      <c r="A14" s="242">
        <f t="shared" si="0"/>
        <v>4</v>
      </c>
      <c r="B14" s="1973"/>
      <c r="C14" s="455"/>
      <c r="D14" s="1973"/>
      <c r="E14" s="80"/>
      <c r="F14" s="1967"/>
      <c r="G14" s="80"/>
      <c r="H14" s="83"/>
      <c r="I14" s="80"/>
      <c r="J14" s="83"/>
      <c r="K14" s="491"/>
      <c r="L14" s="242">
        <f t="shared" si="1"/>
        <v>4</v>
      </c>
      <c r="M14" s="1973"/>
      <c r="N14" s="1973"/>
    </row>
    <row r="15" spans="1:14" ht="17.25">
      <c r="A15" s="242">
        <f t="shared" si="0"/>
        <v>5</v>
      </c>
      <c r="B15" s="1973" t="s">
        <v>325</v>
      </c>
      <c r="C15" s="455"/>
      <c r="D15" s="1973"/>
      <c r="E15" s="80"/>
      <c r="F15" s="1967"/>
      <c r="G15" s="80"/>
      <c r="H15" s="81"/>
      <c r="I15" s="84">
        <f>'AD-3'!E31</f>
        <v>0</v>
      </c>
      <c r="J15" s="83"/>
      <c r="K15" s="491" t="s">
        <v>326</v>
      </c>
      <c r="L15" s="242">
        <f t="shared" si="1"/>
        <v>5</v>
      </c>
      <c r="M15" s="1973"/>
      <c r="N15" s="1973"/>
    </row>
    <row r="16" spans="1:14">
      <c r="A16" s="242">
        <f t="shared" si="0"/>
        <v>6</v>
      </c>
      <c r="B16" s="1973"/>
      <c r="C16" s="455"/>
      <c r="D16" s="1973"/>
      <c r="E16" s="80"/>
      <c r="F16" s="1967"/>
      <c r="G16" s="80"/>
      <c r="H16" s="83"/>
      <c r="I16" s="80"/>
      <c r="J16" s="83"/>
      <c r="K16" s="491"/>
      <c r="L16" s="242">
        <f t="shared" si="1"/>
        <v>6</v>
      </c>
      <c r="M16" s="1973"/>
      <c r="N16" s="1973"/>
    </row>
    <row r="17" spans="1:13" ht="17.25">
      <c r="A17" s="242">
        <f t="shared" si="0"/>
        <v>7</v>
      </c>
      <c r="B17" s="1973" t="s">
        <v>327</v>
      </c>
      <c r="C17" s="455" t="s">
        <v>321</v>
      </c>
      <c r="D17" s="1973"/>
      <c r="E17" s="85"/>
      <c r="F17" s="86"/>
      <c r="G17" s="85"/>
      <c r="H17" s="87"/>
      <c r="I17" s="88">
        <f>'AD-4'!E31</f>
        <v>523339.62325846136</v>
      </c>
      <c r="J17" s="140"/>
      <c r="K17" s="491" t="s">
        <v>328</v>
      </c>
      <c r="L17" s="242">
        <f t="shared" si="1"/>
        <v>7</v>
      </c>
      <c r="M17" s="1973"/>
    </row>
    <row r="18" spans="1:13">
      <c r="A18" s="242">
        <f t="shared" si="0"/>
        <v>8</v>
      </c>
      <c r="B18" s="1973"/>
      <c r="C18" s="455"/>
      <c r="D18" s="1973"/>
      <c r="E18" s="85"/>
      <c r="F18" s="1967"/>
      <c r="G18" s="85"/>
      <c r="H18" s="89"/>
      <c r="I18" s="85"/>
      <c r="J18" s="89"/>
      <c r="K18" s="491"/>
      <c r="L18" s="242">
        <f t="shared" si="1"/>
        <v>8</v>
      </c>
      <c r="M18" s="1973"/>
    </row>
    <row r="19" spans="1:13" ht="17.25">
      <c r="A19" s="242">
        <f>+A18+1</f>
        <v>9</v>
      </c>
      <c r="B19" s="1973" t="s">
        <v>329</v>
      </c>
      <c r="C19" s="455" t="s">
        <v>321</v>
      </c>
      <c r="D19" s="1973"/>
      <c r="E19" s="90">
        <f>'AD-5'!E15</f>
        <v>6940409.5029000007</v>
      </c>
      <c r="F19" s="1178"/>
      <c r="G19" s="90">
        <f>'AD-5'!E17</f>
        <v>7414162.6777100004</v>
      </c>
      <c r="H19" s="87"/>
      <c r="I19" s="85">
        <f>(E19+G19)/2</f>
        <v>7177286.0903050005</v>
      </c>
      <c r="J19" s="83"/>
      <c r="K19" s="492" t="s">
        <v>330</v>
      </c>
      <c r="L19" s="242">
        <f>+L18+1</f>
        <v>9</v>
      </c>
      <c r="M19" s="1973"/>
    </row>
    <row r="20" spans="1:13">
      <c r="A20" s="488">
        <f t="shared" si="0"/>
        <v>10</v>
      </c>
      <c r="B20" s="63"/>
      <c r="C20" s="454"/>
      <c r="D20" s="63"/>
      <c r="E20" s="85"/>
      <c r="F20" s="63"/>
      <c r="G20" s="85"/>
      <c r="H20" s="89"/>
      <c r="I20" s="85"/>
      <c r="J20" s="89"/>
      <c r="K20" s="493"/>
      <c r="L20" s="488">
        <f t="shared" si="1"/>
        <v>10</v>
      </c>
      <c r="M20" s="1973"/>
    </row>
    <row r="21" spans="1:13" ht="17.25">
      <c r="A21" s="488">
        <f t="shared" si="0"/>
        <v>11</v>
      </c>
      <c r="B21" s="63" t="s">
        <v>331</v>
      </c>
      <c r="C21" s="455" t="s">
        <v>321</v>
      </c>
      <c r="D21" s="63"/>
      <c r="E21" s="87"/>
      <c r="F21" s="63"/>
      <c r="G21" s="87"/>
      <c r="H21" s="87"/>
      <c r="I21" s="91">
        <f>'AD-6'!E31</f>
        <v>6183368.5495546153</v>
      </c>
      <c r="J21" s="140"/>
      <c r="K21" s="492" t="s">
        <v>332</v>
      </c>
      <c r="L21" s="488">
        <f t="shared" si="1"/>
        <v>11</v>
      </c>
      <c r="M21" s="1973"/>
    </row>
    <row r="22" spans="1:13">
      <c r="A22" s="488">
        <f t="shared" si="0"/>
        <v>12</v>
      </c>
      <c r="B22" s="63"/>
      <c r="C22" s="454"/>
      <c r="D22" s="63"/>
      <c r="E22" s="85"/>
      <c r="F22" s="63"/>
      <c r="G22" s="85"/>
      <c r="H22" s="89"/>
      <c r="I22" s="85"/>
      <c r="J22" s="89"/>
      <c r="K22" s="493"/>
      <c r="L22" s="488">
        <f t="shared" si="1"/>
        <v>12</v>
      </c>
      <c r="M22" s="1973"/>
    </row>
    <row r="23" spans="1:13" ht="17.25">
      <c r="A23" s="488">
        <f t="shared" si="0"/>
        <v>13</v>
      </c>
      <c r="B23" s="63" t="s">
        <v>333</v>
      </c>
      <c r="C23" s="454"/>
      <c r="D23" s="63"/>
      <c r="E23" s="87"/>
      <c r="F23" s="63"/>
      <c r="G23" s="87"/>
      <c r="H23" s="87"/>
      <c r="I23" s="92">
        <f>'AD-7'!E32</f>
        <v>0</v>
      </c>
      <c r="J23" s="89"/>
      <c r="K23" s="492" t="s">
        <v>334</v>
      </c>
      <c r="L23" s="488">
        <f t="shared" si="1"/>
        <v>13</v>
      </c>
      <c r="M23" s="1973"/>
    </row>
    <row r="24" spans="1:13">
      <c r="A24" s="488">
        <f t="shared" si="0"/>
        <v>14</v>
      </c>
      <c r="B24" s="63"/>
      <c r="C24" s="454"/>
      <c r="D24" s="63"/>
      <c r="E24" s="85"/>
      <c r="F24" s="63"/>
      <c r="G24" s="85"/>
      <c r="H24" s="89"/>
      <c r="I24" s="85"/>
      <c r="J24" s="89"/>
      <c r="K24" s="493"/>
      <c r="L24" s="488">
        <f t="shared" si="1"/>
        <v>14</v>
      </c>
      <c r="M24" s="1973"/>
    </row>
    <row r="25" spans="1:13" ht="17.25">
      <c r="A25" s="488">
        <f>+A24+1</f>
        <v>15</v>
      </c>
      <c r="B25" s="1973" t="s">
        <v>335</v>
      </c>
      <c r="C25" s="455" t="s">
        <v>321</v>
      </c>
      <c r="D25" s="459"/>
      <c r="E25" s="88">
        <f>'AD-8'!C14</f>
        <v>180374.36829000001</v>
      </c>
      <c r="F25" s="86"/>
      <c r="G25" s="88">
        <f>'AD-8'!C16</f>
        <v>176890.08001999999</v>
      </c>
      <c r="H25" s="83"/>
      <c r="I25" s="85">
        <f>(E25+G25)/2</f>
        <v>178632.224155</v>
      </c>
      <c r="J25" s="494"/>
      <c r="K25" s="495" t="s">
        <v>336</v>
      </c>
      <c r="L25" s="488">
        <f>+L24+1</f>
        <v>15</v>
      </c>
      <c r="M25" s="1973"/>
    </row>
    <row r="26" spans="1:13">
      <c r="A26" s="488">
        <f t="shared" si="0"/>
        <v>16</v>
      </c>
      <c r="B26" s="63"/>
      <c r="C26" s="454"/>
      <c r="D26" s="63"/>
      <c r="E26" s="85"/>
      <c r="F26" s="63"/>
      <c r="G26" s="85"/>
      <c r="H26" s="89"/>
      <c r="I26" s="85"/>
      <c r="J26" s="89"/>
      <c r="K26" s="493"/>
      <c r="L26" s="488">
        <f t="shared" si="1"/>
        <v>16</v>
      </c>
      <c r="M26" s="1973"/>
    </row>
    <row r="27" spans="1:13" ht="17.25">
      <c r="A27" s="488">
        <f t="shared" si="0"/>
        <v>17</v>
      </c>
      <c r="B27" s="1973" t="s">
        <v>337</v>
      </c>
      <c r="C27" s="455" t="s">
        <v>321</v>
      </c>
      <c r="D27" s="1973"/>
      <c r="E27" s="88">
        <f>'AD-9'!C14</f>
        <v>429248.65587999998</v>
      </c>
      <c r="F27" s="86"/>
      <c r="G27" s="88">
        <f>'AD-9'!C16</f>
        <v>495491.8627</v>
      </c>
      <c r="H27" s="87"/>
      <c r="I27" s="85">
        <f>(E27+G27)/2</f>
        <v>462370.25928999996</v>
      </c>
      <c r="J27" s="83"/>
      <c r="K27" s="492" t="s">
        <v>338</v>
      </c>
      <c r="L27" s="488">
        <f t="shared" si="1"/>
        <v>17</v>
      </c>
      <c r="M27" s="1973"/>
    </row>
    <row r="28" spans="1:13">
      <c r="A28" s="242">
        <f t="shared" si="0"/>
        <v>18</v>
      </c>
      <c r="B28" s="1973"/>
      <c r="C28" s="1975"/>
      <c r="D28" s="1973"/>
      <c r="E28" s="80"/>
      <c r="F28" s="1967"/>
      <c r="G28" s="80"/>
      <c r="H28" s="83"/>
      <c r="I28" s="80"/>
      <c r="J28" s="83"/>
      <c r="K28" s="492"/>
      <c r="L28" s="242">
        <f t="shared" si="1"/>
        <v>18</v>
      </c>
      <c r="M28" s="1973"/>
    </row>
    <row r="29" spans="1:13" ht="17.25">
      <c r="A29" s="242">
        <f t="shared" si="0"/>
        <v>19</v>
      </c>
      <c r="B29" s="1973" t="s">
        <v>339</v>
      </c>
      <c r="C29" s="1975"/>
      <c r="D29" s="1973"/>
      <c r="E29" s="88">
        <f>'AD-10'!D15</f>
        <v>1020298.973051873</v>
      </c>
      <c r="F29" s="86"/>
      <c r="G29" s="88">
        <f>'AD-10'!D19</f>
        <v>1051636.4995737518</v>
      </c>
      <c r="H29" s="87"/>
      <c r="I29" s="1225">
        <f>(E29+G29)/2</f>
        <v>1035967.7363128124</v>
      </c>
      <c r="J29" s="89"/>
      <c r="K29" s="492" t="s">
        <v>340</v>
      </c>
      <c r="L29" s="242">
        <f t="shared" si="1"/>
        <v>19</v>
      </c>
      <c r="M29" s="1973"/>
    </row>
    <row r="30" spans="1:13">
      <c r="A30" s="242">
        <f t="shared" si="0"/>
        <v>20</v>
      </c>
      <c r="B30" s="1973"/>
      <c r="C30" s="1975"/>
      <c r="D30" s="1973"/>
      <c r="E30" s="85"/>
      <c r="F30" s="1967"/>
      <c r="G30" s="85"/>
      <c r="H30" s="89"/>
      <c r="I30" s="85"/>
      <c r="J30" s="89"/>
      <c r="K30" s="491"/>
      <c r="L30" s="242">
        <f t="shared" si="1"/>
        <v>20</v>
      </c>
      <c r="M30" s="1973"/>
    </row>
    <row r="31" spans="1:13" ht="15.75" thickBot="1">
      <c r="A31" s="242">
        <f t="shared" si="0"/>
        <v>21</v>
      </c>
      <c r="B31" s="1973" t="s">
        <v>341</v>
      </c>
      <c r="C31" s="1975"/>
      <c r="D31" s="1973"/>
      <c r="E31" s="93"/>
      <c r="F31" s="94"/>
      <c r="G31" s="93"/>
      <c r="H31" s="95"/>
      <c r="I31" s="96">
        <f>I11+I13+I15+I17+I19+I21+I23+I25+I27+I29</f>
        <v>16110650.197125889</v>
      </c>
      <c r="J31" s="140"/>
      <c r="K31" s="491" t="s">
        <v>342</v>
      </c>
      <c r="L31" s="242">
        <f t="shared" si="1"/>
        <v>21</v>
      </c>
      <c r="M31" s="496"/>
    </row>
    <row r="32" spans="1:13" ht="15.75" thickTop="1">
      <c r="A32" s="242">
        <f t="shared" si="0"/>
        <v>22</v>
      </c>
      <c r="B32" s="1973"/>
      <c r="C32" s="1975"/>
      <c r="D32" s="1973"/>
      <c r="E32" s="97"/>
      <c r="F32" s="1973"/>
      <c r="G32" s="97"/>
      <c r="H32" s="98"/>
      <c r="I32" s="97"/>
      <c r="J32" s="98"/>
      <c r="K32" s="491" t="s">
        <v>1</v>
      </c>
      <c r="L32" s="242">
        <f t="shared" si="1"/>
        <v>22</v>
      </c>
      <c r="M32" s="1973"/>
    </row>
    <row r="33" spans="1:13">
      <c r="A33" s="242">
        <f t="shared" si="0"/>
        <v>23</v>
      </c>
      <c r="B33" s="1973" t="s">
        <v>343</v>
      </c>
      <c r="C33" s="1975"/>
      <c r="D33" s="1973"/>
      <c r="E33" s="99"/>
      <c r="F33" s="1973"/>
      <c r="G33" s="99"/>
      <c r="H33" s="98"/>
      <c r="I33" s="1226">
        <f>'Stmt AI'!E25</f>
        <v>0.19152200422115631</v>
      </c>
      <c r="J33" s="98"/>
      <c r="K33" s="491" t="s">
        <v>344</v>
      </c>
      <c r="L33" s="242">
        <f t="shared" si="1"/>
        <v>23</v>
      </c>
      <c r="M33" s="1973"/>
    </row>
    <row r="34" spans="1:13">
      <c r="A34" s="242">
        <f t="shared" si="0"/>
        <v>24</v>
      </c>
      <c r="B34" s="1973"/>
      <c r="C34" s="1975"/>
      <c r="D34" s="1973"/>
      <c r="E34" s="97"/>
      <c r="F34" s="1973"/>
      <c r="G34" s="97"/>
      <c r="H34" s="98"/>
      <c r="I34" s="97"/>
      <c r="J34" s="98"/>
      <c r="K34" s="491"/>
      <c r="L34" s="242">
        <f t="shared" si="1"/>
        <v>24</v>
      </c>
      <c r="M34" s="1973"/>
    </row>
    <row r="35" spans="1:13">
      <c r="A35" s="242">
        <f t="shared" si="0"/>
        <v>25</v>
      </c>
      <c r="B35" s="63" t="s">
        <v>345</v>
      </c>
      <c r="C35" s="234"/>
      <c r="D35" s="63"/>
      <c r="E35" s="100"/>
      <c r="F35" s="100"/>
      <c r="G35" s="100"/>
      <c r="H35" s="101"/>
      <c r="I35" s="102">
        <f>I21+I23</f>
        <v>6183368.5495546153</v>
      </c>
      <c r="J35" s="140"/>
      <c r="K35" s="497" t="s">
        <v>346</v>
      </c>
      <c r="L35" s="242">
        <f t="shared" si="1"/>
        <v>25</v>
      </c>
      <c r="M35" s="1973"/>
    </row>
    <row r="36" spans="1:13">
      <c r="A36" s="242">
        <f t="shared" si="0"/>
        <v>26</v>
      </c>
      <c r="B36" s="1973"/>
      <c r="C36" s="1975"/>
      <c r="D36" s="1973"/>
      <c r="E36" s="97"/>
      <c r="F36" s="1973"/>
      <c r="G36" s="97"/>
      <c r="H36" s="98"/>
      <c r="I36" s="103"/>
      <c r="J36" s="98"/>
      <c r="K36" s="491"/>
      <c r="L36" s="242">
        <f t="shared" si="1"/>
        <v>26</v>
      </c>
      <c r="M36" s="1973"/>
    </row>
    <row r="37" spans="1:13">
      <c r="A37" s="242">
        <f t="shared" si="0"/>
        <v>27</v>
      </c>
      <c r="B37" s="1973" t="s">
        <v>95</v>
      </c>
      <c r="C37" s="1975"/>
      <c r="D37" s="1973"/>
      <c r="E37" s="104"/>
      <c r="F37" s="1973"/>
      <c r="G37" s="104"/>
      <c r="H37" s="98"/>
      <c r="I37" s="105">
        <f>I25*I33</f>
        <v>34212.001588648454</v>
      </c>
      <c r="J37" s="140"/>
      <c r="K37" s="497" t="s">
        <v>347</v>
      </c>
      <c r="L37" s="242">
        <f t="shared" si="1"/>
        <v>27</v>
      </c>
      <c r="M37" s="496"/>
    </row>
    <row r="38" spans="1:13">
      <c r="A38" s="242">
        <f t="shared" si="0"/>
        <v>28</v>
      </c>
      <c r="B38" s="1973"/>
      <c r="C38" s="1975"/>
      <c r="D38" s="1973"/>
      <c r="E38" s="97"/>
      <c r="F38" s="1973"/>
      <c r="G38" s="97"/>
      <c r="H38" s="98"/>
      <c r="I38" s="106"/>
      <c r="J38" s="98"/>
      <c r="K38" s="491"/>
      <c r="L38" s="242">
        <f t="shared" si="1"/>
        <v>28</v>
      </c>
      <c r="M38" s="1973"/>
    </row>
    <row r="39" spans="1:13">
      <c r="A39" s="242">
        <f t="shared" si="0"/>
        <v>29</v>
      </c>
      <c r="B39" s="1973" t="s">
        <v>97</v>
      </c>
      <c r="C39" s="1975"/>
      <c r="D39" s="1973"/>
      <c r="E39" s="104"/>
      <c r="F39" s="1973"/>
      <c r="G39" s="104"/>
      <c r="H39" s="98"/>
      <c r="I39" s="105">
        <f>I27*I33</f>
        <v>88554.078751476511</v>
      </c>
      <c r="J39" s="98"/>
      <c r="K39" s="497" t="s">
        <v>348</v>
      </c>
      <c r="L39" s="242">
        <f t="shared" si="1"/>
        <v>29</v>
      </c>
      <c r="M39" s="496"/>
    </row>
    <row r="40" spans="1:13">
      <c r="A40" s="242">
        <f t="shared" si="0"/>
        <v>30</v>
      </c>
      <c r="B40" s="1973"/>
      <c r="C40" s="1975"/>
      <c r="D40" s="1973"/>
      <c r="E40" s="104"/>
      <c r="F40" s="1973"/>
      <c r="G40" s="104"/>
      <c r="H40" s="98"/>
      <c r="I40" s="107"/>
      <c r="J40" s="98"/>
      <c r="K40" s="491"/>
      <c r="L40" s="242">
        <f t="shared" si="1"/>
        <v>30</v>
      </c>
      <c r="M40" s="496"/>
    </row>
    <row r="41" spans="1:13">
      <c r="A41" s="242">
        <f t="shared" si="0"/>
        <v>31</v>
      </c>
      <c r="B41" s="1973" t="s">
        <v>349</v>
      </c>
      <c r="C41" s="1975"/>
      <c r="D41" s="1973"/>
      <c r="E41" s="104"/>
      <c r="F41" s="1973"/>
      <c r="G41" s="104"/>
      <c r="H41" s="98"/>
      <c r="I41" s="1227">
        <f>I29*I33</f>
        <v>198410.61716708422</v>
      </c>
      <c r="J41" s="98"/>
      <c r="K41" s="497" t="s">
        <v>350</v>
      </c>
      <c r="L41" s="242">
        <f t="shared" si="1"/>
        <v>31</v>
      </c>
      <c r="M41" s="496"/>
    </row>
    <row r="42" spans="1:13">
      <c r="A42" s="242">
        <f t="shared" si="0"/>
        <v>32</v>
      </c>
      <c r="B42" s="1973" t="s">
        <v>1</v>
      </c>
      <c r="C42" s="242"/>
      <c r="D42" s="109"/>
      <c r="E42" s="108"/>
      <c r="F42" s="109"/>
      <c r="G42" s="108"/>
      <c r="H42" s="110"/>
      <c r="I42" s="111"/>
      <c r="J42" s="110"/>
      <c r="K42" s="491"/>
      <c r="L42" s="242">
        <f t="shared" si="1"/>
        <v>32</v>
      </c>
      <c r="M42" s="1973"/>
    </row>
    <row r="43" spans="1:13" ht="15.75" thickBot="1">
      <c r="A43" s="242">
        <f t="shared" si="0"/>
        <v>33</v>
      </c>
      <c r="B43" s="1973" t="s">
        <v>351</v>
      </c>
      <c r="C43" s="242"/>
      <c r="D43" s="109"/>
      <c r="E43" s="104"/>
      <c r="F43" s="1973"/>
      <c r="G43" s="104"/>
      <c r="H43" s="112"/>
      <c r="I43" s="113">
        <f>I35+I37+I39+I41</f>
        <v>6504545.2470618244</v>
      </c>
      <c r="J43" s="140"/>
      <c r="K43" s="497" t="s">
        <v>352</v>
      </c>
      <c r="L43" s="242">
        <f t="shared" si="1"/>
        <v>33</v>
      </c>
      <c r="M43" s="496"/>
    </row>
    <row r="44" spans="1:13" ht="15.75" thickTop="1">
      <c r="A44" s="242">
        <f t="shared" si="0"/>
        <v>34</v>
      </c>
      <c r="B44" s="1973"/>
      <c r="C44" s="242"/>
      <c r="D44" s="109"/>
      <c r="E44" s="114"/>
      <c r="F44" s="109"/>
      <c r="G44" s="114"/>
      <c r="H44" s="112"/>
      <c r="I44" s="115"/>
      <c r="J44" s="112"/>
      <c r="K44" s="491"/>
      <c r="L44" s="242">
        <f t="shared" si="1"/>
        <v>34</v>
      </c>
      <c r="M44" s="1973"/>
    </row>
    <row r="45" spans="1:13" ht="17.649999999999999" thickBot="1">
      <c r="A45" s="242">
        <f t="shared" si="0"/>
        <v>35</v>
      </c>
      <c r="B45" s="1973" t="s">
        <v>353</v>
      </c>
      <c r="C45" s="242"/>
      <c r="D45" s="109"/>
      <c r="E45" s="116"/>
      <c r="F45" s="109"/>
      <c r="G45" s="116"/>
      <c r="H45" s="112"/>
      <c r="I45" s="117">
        <f>I43/I31</f>
        <v>0.40374194507818334</v>
      </c>
      <c r="J45" s="140"/>
      <c r="K45" s="497" t="s">
        <v>354</v>
      </c>
      <c r="L45" s="242">
        <f t="shared" si="1"/>
        <v>35</v>
      </c>
      <c r="M45" s="496"/>
    </row>
    <row r="46" spans="1:13" ht="15.75" thickTop="1">
      <c r="A46" s="242"/>
      <c r="B46" s="1973"/>
      <c r="C46" s="1975"/>
      <c r="D46" s="1973"/>
      <c r="E46" s="1970"/>
      <c r="F46" s="1973"/>
      <c r="G46" s="498"/>
      <c r="H46" s="499"/>
      <c r="I46" s="499"/>
      <c r="J46" s="499"/>
      <c r="K46" s="500"/>
      <c r="L46" s="242"/>
      <c r="M46" s="1973"/>
    </row>
    <row r="47" spans="1:13">
      <c r="A47" s="1975"/>
      <c r="B47" s="453"/>
      <c r="C47" s="1975"/>
      <c r="D47" s="1973"/>
      <c r="E47" s="1973"/>
      <c r="F47" s="1973"/>
      <c r="G47" s="1973"/>
      <c r="H47" s="1973"/>
      <c r="I47" s="1973"/>
      <c r="J47" s="1973"/>
      <c r="L47" s="1975"/>
      <c r="M47" s="1973"/>
    </row>
    <row r="48" spans="1:13" ht="17.25">
      <c r="A48" s="501">
        <v>1</v>
      </c>
      <c r="B48" s="1973" t="s">
        <v>355</v>
      </c>
      <c r="C48" s="1975"/>
      <c r="D48" s="1973"/>
      <c r="E48" s="1973"/>
      <c r="F48" s="1973"/>
      <c r="G48" s="1973"/>
      <c r="H48" s="1973"/>
      <c r="I48" s="1973"/>
      <c r="J48" s="1973"/>
      <c r="L48" s="1975"/>
      <c r="M48" s="1973"/>
    </row>
    <row r="49" spans="1:2" ht="17.25">
      <c r="A49" s="502">
        <v>2</v>
      </c>
      <c r="B49" s="1973" t="s">
        <v>356</v>
      </c>
    </row>
    <row r="50" spans="1:2" ht="17.25">
      <c r="A50" s="503">
        <v>3</v>
      </c>
      <c r="B50" s="1973" t="s">
        <v>357</v>
      </c>
    </row>
    <row r="51" spans="1:2" ht="17.25">
      <c r="A51" s="503">
        <v>4</v>
      </c>
      <c r="B51" s="66" t="s">
        <v>358</v>
      </c>
    </row>
    <row r="52" spans="1:2" ht="17.25">
      <c r="A52" s="503">
        <v>5</v>
      </c>
      <c r="B52" s="1973" t="s">
        <v>359</v>
      </c>
    </row>
    <row r="53" spans="1:2" ht="17.25">
      <c r="A53" s="503"/>
      <c r="B53" s="1973"/>
    </row>
    <row r="54" spans="1:2" ht="17.25">
      <c r="A54" s="503"/>
      <c r="B54" s="1973"/>
    </row>
    <row r="55" spans="1:2" ht="17.25">
      <c r="A55" s="503"/>
      <c r="B55" s="1973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2" orientation="portrait" r:id="rId1"/>
  <headerFooter scaleWithDoc="0">
    <oddFooter>&amp;C&amp;"Times New Roman,Regular"&amp;10AD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>
    <pageSetUpPr fitToPage="1"/>
  </sheetPr>
  <dimension ref="A2:H25"/>
  <sheetViews>
    <sheetView zoomScale="80" zoomScaleNormal="80" zoomScaleSheetLayoutView="70" workbookViewId="0"/>
  </sheetViews>
  <sheetFormatPr defaultColWidth="9.19921875" defaultRowHeight="15"/>
  <cols>
    <col min="1" max="1" width="5.19921875" style="982" customWidth="1"/>
    <col min="2" max="2" width="35.19921875" style="69" customWidth="1"/>
    <col min="3" max="4" width="18.5312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8">
      <c r="A2" s="1970"/>
      <c r="B2" s="2073" t="s">
        <v>0</v>
      </c>
      <c r="C2" s="2073"/>
      <c r="D2" s="2073"/>
      <c r="E2" s="2073"/>
      <c r="F2" s="2073"/>
      <c r="G2" s="1970"/>
      <c r="H2" s="1967"/>
    </row>
    <row r="3" spans="1:8">
      <c r="A3" s="1970"/>
      <c r="B3" s="2073" t="s">
        <v>571</v>
      </c>
      <c r="C3" s="2073"/>
      <c r="D3" s="2073"/>
      <c r="E3" s="2073"/>
      <c r="F3" s="2073"/>
      <c r="G3" s="1970"/>
      <c r="H3" s="1967"/>
    </row>
    <row r="4" spans="1:8">
      <c r="A4" s="1970"/>
      <c r="B4" s="2073" t="s">
        <v>572</v>
      </c>
      <c r="C4" s="2073"/>
      <c r="D4" s="2073"/>
      <c r="E4" s="2073"/>
      <c r="F4" s="2073"/>
      <c r="G4" s="1970"/>
      <c r="H4" s="1967"/>
    </row>
    <row r="5" spans="1:8">
      <c r="A5" s="1970"/>
      <c r="B5" s="2066" t="str">
        <f>'AG-1'!B6:D6</f>
        <v>BASE PERIOD / TRUE UP PERIOD - 12/31/2019</v>
      </c>
      <c r="C5" s="2066"/>
      <c r="D5" s="2066"/>
      <c r="E5" s="2066"/>
      <c r="F5" s="2066"/>
      <c r="G5" s="1970"/>
      <c r="H5" s="1967"/>
    </row>
    <row r="6" spans="1:8">
      <c r="A6" s="1970"/>
      <c r="B6" s="2070" t="s">
        <v>5</v>
      </c>
      <c r="C6" s="2070"/>
      <c r="D6" s="2070"/>
      <c r="E6" s="2070"/>
      <c r="F6" s="2070"/>
      <c r="G6" s="1970"/>
      <c r="H6" s="1967"/>
    </row>
    <row r="8" spans="1:8">
      <c r="A8" s="1970"/>
      <c r="B8" s="1911"/>
      <c r="C8" s="1825" t="s">
        <v>279</v>
      </c>
      <c r="D8" s="1826" t="s">
        <v>280</v>
      </c>
      <c r="E8" s="1826" t="s">
        <v>579</v>
      </c>
      <c r="F8" s="1915"/>
      <c r="G8" s="1970"/>
      <c r="H8" s="1967"/>
    </row>
    <row r="9" spans="1:8" ht="15.4">
      <c r="A9" s="1975"/>
      <c r="B9" s="1228"/>
      <c r="C9" s="510" t="s">
        <v>580</v>
      </c>
      <c r="D9" s="510" t="s">
        <v>581</v>
      </c>
      <c r="E9" s="510" t="s">
        <v>582</v>
      </c>
      <c r="F9" s="1359"/>
      <c r="G9" s="1975"/>
      <c r="H9" s="1967"/>
    </row>
    <row r="10" spans="1:8" ht="15.4">
      <c r="A10" s="1975" t="s">
        <v>6</v>
      </c>
      <c r="B10" s="1228" t="s">
        <v>583</v>
      </c>
      <c r="C10" s="510" t="s">
        <v>8</v>
      </c>
      <c r="D10" s="510" t="s">
        <v>8</v>
      </c>
      <c r="E10" s="510" t="s">
        <v>8</v>
      </c>
      <c r="F10" s="1398"/>
      <c r="G10" s="1975" t="s">
        <v>6</v>
      </c>
      <c r="H10" s="1967"/>
    </row>
    <row r="11" spans="1:8" ht="15.4">
      <c r="A11" s="234" t="s">
        <v>7</v>
      </c>
      <c r="B11" s="1229" t="s">
        <v>421</v>
      </c>
      <c r="C11" s="1232" t="s">
        <v>584</v>
      </c>
      <c r="D11" s="1229" t="s">
        <v>584</v>
      </c>
      <c r="E11" s="1232" t="s">
        <v>584</v>
      </c>
      <c r="F11" s="1229" t="s">
        <v>9</v>
      </c>
      <c r="G11" s="234" t="s">
        <v>7</v>
      </c>
      <c r="H11" s="1967"/>
    </row>
    <row r="12" spans="1:8" ht="15.4">
      <c r="A12" s="1975">
        <v>1</v>
      </c>
      <c r="B12" s="1933"/>
      <c r="C12" s="1934">
        <v>0</v>
      </c>
      <c r="D12" s="1934">
        <v>0</v>
      </c>
      <c r="E12" s="1935">
        <f>(C12+D12)</f>
        <v>0</v>
      </c>
      <c r="F12" s="1936" t="s">
        <v>585</v>
      </c>
      <c r="G12" s="1975">
        <f>A12</f>
        <v>1</v>
      </c>
      <c r="H12" s="1967"/>
    </row>
    <row r="13" spans="1:8" ht="15.4">
      <c r="A13" s="1975">
        <f>A12+1</f>
        <v>2</v>
      </c>
      <c r="B13" s="1251"/>
      <c r="C13" s="1308">
        <v>0</v>
      </c>
      <c r="D13" s="1308">
        <v>0</v>
      </c>
      <c r="E13" s="1309">
        <v>0</v>
      </c>
      <c r="F13" s="1399"/>
      <c r="G13" s="1975">
        <f>G12+1</f>
        <v>2</v>
      </c>
      <c r="H13" s="520"/>
    </row>
    <row r="14" spans="1:8" ht="15.4">
      <c r="A14" s="1975">
        <f>A13+1</f>
        <v>3</v>
      </c>
      <c r="B14" s="1400"/>
      <c r="C14" s="1395">
        <v>0</v>
      </c>
      <c r="D14" s="1395">
        <v>0</v>
      </c>
      <c r="E14" s="1395">
        <v>0</v>
      </c>
      <c r="F14" s="1400"/>
      <c r="G14" s="1975">
        <f>G13+1</f>
        <v>3</v>
      </c>
      <c r="H14" s="1967"/>
    </row>
    <row r="15" spans="1:8" ht="15.4">
      <c r="A15" s="1975">
        <f>A14+1</f>
        <v>4</v>
      </c>
      <c r="B15" s="1236"/>
      <c r="C15" s="125"/>
      <c r="D15" s="125"/>
      <c r="E15" s="125"/>
      <c r="F15" s="1357"/>
      <c r="G15" s="1975">
        <f>G14+1</f>
        <v>4</v>
      </c>
      <c r="H15" s="1967"/>
    </row>
    <row r="16" spans="1:8" ht="15.4">
      <c r="A16" s="1975">
        <f>A15+1</f>
        <v>5</v>
      </c>
      <c r="B16" s="1236" t="s">
        <v>264</v>
      </c>
      <c r="C16" s="119">
        <f>SUM(C12:C14)</f>
        <v>0</v>
      </c>
      <c r="D16" s="119">
        <f>SUM(D12:D14)</f>
        <v>0</v>
      </c>
      <c r="E16" s="119">
        <f>SUM(E12:E14)</f>
        <v>0</v>
      </c>
      <c r="F16" s="1401" t="s">
        <v>586</v>
      </c>
      <c r="G16" s="1975">
        <f>G15+1</f>
        <v>5</v>
      </c>
      <c r="H16" s="1967"/>
    </row>
    <row r="17" spans="1:7" ht="15.4">
      <c r="A17" s="1975">
        <f>A16+1</f>
        <v>6</v>
      </c>
      <c r="B17" s="1239"/>
      <c r="C17" s="1240"/>
      <c r="D17" s="1240"/>
      <c r="E17" s="1240"/>
      <c r="F17" s="1342"/>
      <c r="G17" s="1975">
        <f>G16+1</f>
        <v>6</v>
      </c>
    </row>
    <row r="18" spans="1:7" ht="15.4">
      <c r="A18" s="1975"/>
      <c r="B18" s="86"/>
      <c r="C18" s="94"/>
      <c r="D18" s="94"/>
      <c r="E18" s="94"/>
      <c r="F18" s="94"/>
      <c r="G18" s="1975"/>
    </row>
    <row r="19" spans="1:7" ht="15.4">
      <c r="A19" s="1975"/>
      <c r="B19" s="86"/>
      <c r="C19" s="94"/>
      <c r="D19" s="94"/>
      <c r="E19" s="94"/>
      <c r="F19" s="94"/>
      <c r="G19" s="1970"/>
    </row>
    <row r="20" spans="1:7" ht="17.25">
      <c r="A20" s="502"/>
      <c r="B20" s="595"/>
      <c r="C20" s="94"/>
      <c r="D20" s="94"/>
      <c r="E20" s="94"/>
      <c r="F20" s="94"/>
      <c r="G20" s="1970"/>
    </row>
    <row r="21" spans="1:7">
      <c r="A21" s="1970"/>
      <c r="B21" s="86"/>
      <c r="C21" s="94"/>
      <c r="D21" s="94"/>
      <c r="E21" s="94"/>
      <c r="F21" s="94"/>
      <c r="G21" s="1970"/>
    </row>
    <row r="22" spans="1:7" ht="15.4">
      <c r="A22" s="1970"/>
      <c r="B22" s="532"/>
      <c r="C22" s="596"/>
      <c r="D22" s="596"/>
      <c r="E22" s="596"/>
      <c r="F22" s="522"/>
      <c r="G22" s="987"/>
    </row>
    <row r="23" spans="1:7" ht="15.4">
      <c r="A23" s="1970"/>
      <c r="B23" s="1973"/>
      <c r="C23" s="522"/>
      <c r="D23" s="1967"/>
      <c r="E23" s="1967"/>
      <c r="F23" s="522"/>
      <c r="G23" s="987"/>
    </row>
    <row r="24" spans="1:7" ht="15.4">
      <c r="A24" s="1970"/>
      <c r="B24" s="1967"/>
      <c r="C24" s="522"/>
      <c r="D24" s="522"/>
      <c r="E24" s="522"/>
      <c r="F24" s="522"/>
      <c r="G24" s="987"/>
    </row>
    <row r="25" spans="1:7">
      <c r="A25" s="1970"/>
      <c r="B25" s="1967"/>
      <c r="C25" s="523"/>
      <c r="D25" s="523"/>
      <c r="E25" s="520"/>
      <c r="F25" s="520"/>
      <c r="G25" s="987"/>
    </row>
  </sheetData>
  <mergeCells count="5"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7" orientation="landscape" r:id="rId1"/>
  <headerFooter scaleWithDoc="0">
    <oddFooter>&amp;C&amp;"Times New Roman,Regular"&amp;10&amp;A</oddFooter>
  </headerFooter>
  <colBreaks count="1" manualBreakCount="1">
    <brk id="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1:J64"/>
  <sheetViews>
    <sheetView zoomScale="80" zoomScaleNormal="80" zoomScaleSheetLayoutView="70" zoomScalePageLayoutView="80" workbookViewId="0"/>
  </sheetViews>
  <sheetFormatPr defaultColWidth="8.796875" defaultRowHeight="15.4"/>
  <cols>
    <col min="1" max="1" width="5.19921875" style="164" bestFit="1" customWidth="1"/>
    <col min="2" max="2" width="78.46484375" style="156" customWidth="1"/>
    <col min="3" max="3" width="21.19921875" style="156" customWidth="1"/>
    <col min="4" max="4" width="1.53125" style="156" customWidth="1"/>
    <col min="5" max="5" width="16.796875" style="156" customWidth="1"/>
    <col min="6" max="6" width="1.53125" style="156" customWidth="1"/>
    <col min="7" max="7" width="43.53125" style="607" customWidth="1"/>
    <col min="8" max="8" width="5.19921875" style="156" customWidth="1"/>
    <col min="9" max="9" width="8.796875" style="156"/>
    <col min="10" max="10" width="20.46484375" style="156" bestFit="1" customWidth="1"/>
    <col min="11" max="16384" width="8.796875" style="156"/>
  </cols>
  <sheetData>
    <row r="1" spans="1:8">
      <c r="A1" s="166"/>
      <c r="B1" s="1989"/>
      <c r="C1" s="1989"/>
      <c r="D1" s="1989"/>
      <c r="E1" s="1989"/>
      <c r="F1" s="1989"/>
      <c r="G1" s="597"/>
      <c r="H1" s="166"/>
    </row>
    <row r="2" spans="1:8">
      <c r="A2" s="1988"/>
      <c r="B2" s="2082" t="s">
        <v>0</v>
      </c>
      <c r="C2" s="2082"/>
      <c r="D2" s="2082"/>
      <c r="E2" s="2082"/>
      <c r="F2" s="2082"/>
      <c r="G2" s="2083"/>
      <c r="H2" s="1988"/>
    </row>
    <row r="3" spans="1:8">
      <c r="A3" s="1988"/>
      <c r="B3" s="2082" t="s">
        <v>587</v>
      </c>
      <c r="C3" s="2082"/>
      <c r="D3" s="2082"/>
      <c r="E3" s="2082"/>
      <c r="F3" s="2082"/>
      <c r="G3" s="2083"/>
      <c r="H3" s="1988"/>
    </row>
    <row r="4" spans="1:8">
      <c r="A4" s="1988"/>
      <c r="B4" s="2082" t="s">
        <v>588</v>
      </c>
      <c r="C4" s="2082"/>
      <c r="D4" s="2082"/>
      <c r="E4" s="2082"/>
      <c r="F4" s="2082"/>
      <c r="G4" s="2083"/>
      <c r="H4" s="1988"/>
    </row>
    <row r="5" spans="1:8">
      <c r="A5" s="1988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1988"/>
    </row>
    <row r="6" spans="1:8">
      <c r="A6" s="1988"/>
      <c r="B6" s="2085" t="s">
        <v>5</v>
      </c>
      <c r="C6" s="2086"/>
      <c r="D6" s="2086"/>
      <c r="E6" s="2086"/>
      <c r="F6" s="2086"/>
      <c r="G6" s="2086"/>
      <c r="H6" s="1988"/>
    </row>
    <row r="7" spans="1:8">
      <c r="A7" s="1988"/>
      <c r="B7" s="166"/>
      <c r="C7" s="166"/>
      <c r="D7" s="166"/>
      <c r="E7" s="598"/>
      <c r="F7" s="598"/>
      <c r="G7" s="597"/>
      <c r="H7" s="1988"/>
    </row>
    <row r="8" spans="1:8">
      <c r="A8" s="1988" t="s">
        <v>6</v>
      </c>
      <c r="B8" s="1976"/>
      <c r="C8" s="166" t="s">
        <v>316</v>
      </c>
      <c r="D8" s="1976"/>
      <c r="E8" s="599"/>
      <c r="F8" s="599"/>
      <c r="G8" s="597"/>
      <c r="H8" s="1988" t="s">
        <v>6</v>
      </c>
    </row>
    <row r="9" spans="1:8">
      <c r="A9" s="564" t="s">
        <v>7</v>
      </c>
      <c r="B9" s="1989"/>
      <c r="C9" s="1220" t="s">
        <v>318</v>
      </c>
      <c r="D9" s="1976"/>
      <c r="E9" s="1381" t="s">
        <v>8</v>
      </c>
      <c r="F9" s="599"/>
      <c r="G9" s="1402" t="s">
        <v>9</v>
      </c>
      <c r="H9" s="564" t="s">
        <v>7</v>
      </c>
    </row>
    <row r="10" spans="1:8">
      <c r="A10" s="564"/>
      <c r="B10" s="1989"/>
      <c r="C10" s="1976"/>
      <c r="D10" s="1976"/>
      <c r="E10" s="600"/>
      <c r="F10" s="600"/>
      <c r="G10" s="601"/>
      <c r="H10" s="564"/>
    </row>
    <row r="11" spans="1:8">
      <c r="A11" s="166">
        <v>1</v>
      </c>
      <c r="B11" s="602" t="s">
        <v>589</v>
      </c>
      <c r="C11" s="1989"/>
      <c r="D11" s="1989"/>
      <c r="E11" s="1989"/>
      <c r="F11" s="1989"/>
      <c r="G11" s="597"/>
      <c r="H11" s="166">
        <f>A11</f>
        <v>1</v>
      </c>
    </row>
    <row r="12" spans="1:8">
      <c r="A12" s="166">
        <f>+A11+1</f>
        <v>2</v>
      </c>
      <c r="B12" s="603" t="s">
        <v>590</v>
      </c>
      <c r="C12" s="1988" t="s">
        <v>591</v>
      </c>
      <c r="D12" s="1989"/>
      <c r="E12" s="90">
        <f>'AH-1'!D43</f>
        <v>96429.353000000003</v>
      </c>
      <c r="F12" s="1989"/>
      <c r="G12" s="597" t="s">
        <v>592</v>
      </c>
      <c r="H12" s="166">
        <f t="shared" ref="H12:H35" si="0">+H11+1</f>
        <v>2</v>
      </c>
    </row>
    <row r="13" spans="1:8">
      <c r="A13" s="166">
        <f t="shared" ref="A13:A60" si="1">+A12+1</f>
        <v>3</v>
      </c>
      <c r="B13" s="604" t="s">
        <v>593</v>
      </c>
      <c r="C13" s="1989"/>
      <c r="D13" s="1989"/>
      <c r="E13" s="182"/>
      <c r="F13" s="1989"/>
      <c r="G13" s="597"/>
      <c r="H13" s="166">
        <f t="shared" si="0"/>
        <v>3</v>
      </c>
    </row>
    <row r="14" spans="1:8">
      <c r="A14" s="166">
        <f t="shared" si="1"/>
        <v>4</v>
      </c>
      <c r="B14" s="603" t="s">
        <v>594</v>
      </c>
      <c r="C14" s="605"/>
      <c r="D14" s="603"/>
      <c r="E14" s="92">
        <f>-'AH-1'!E48</f>
        <v>-5093.2442599999995</v>
      </c>
      <c r="F14" s="1989"/>
      <c r="G14" s="597" t="s">
        <v>595</v>
      </c>
      <c r="H14" s="166">
        <f t="shared" si="0"/>
        <v>4</v>
      </c>
    </row>
    <row r="15" spans="1:8">
      <c r="A15" s="166">
        <f t="shared" si="1"/>
        <v>5</v>
      </c>
      <c r="B15" s="603" t="s">
        <v>596</v>
      </c>
      <c r="C15" s="603"/>
      <c r="D15" s="1989"/>
      <c r="E15" s="92">
        <f>-'AH-1'!E49</f>
        <v>-2418.7412800000002</v>
      </c>
      <c r="F15" s="1989"/>
      <c r="G15" s="597" t="s">
        <v>597</v>
      </c>
      <c r="H15" s="166">
        <f t="shared" si="0"/>
        <v>5</v>
      </c>
    </row>
    <row r="16" spans="1:8">
      <c r="A16" s="166">
        <f t="shared" si="1"/>
        <v>6</v>
      </c>
      <c r="B16" s="603" t="s">
        <v>598</v>
      </c>
      <c r="C16" s="1989"/>
      <c r="D16" s="1989"/>
      <c r="E16" s="92">
        <f>-'AH-1'!E50</f>
        <v>0</v>
      </c>
      <c r="F16" s="1989"/>
      <c r="G16" s="597" t="s">
        <v>599</v>
      </c>
      <c r="H16" s="166">
        <f t="shared" si="0"/>
        <v>6</v>
      </c>
    </row>
    <row r="17" spans="1:10">
      <c r="A17" s="166">
        <f t="shared" si="1"/>
        <v>7</v>
      </c>
      <c r="B17" s="603" t="s">
        <v>600</v>
      </c>
      <c r="C17" s="1989"/>
      <c r="D17" s="1989"/>
      <c r="E17" s="92">
        <f>-'AH-1'!E55</f>
        <v>-3186.0456599999998</v>
      </c>
      <c r="F17" s="1989"/>
      <c r="G17" s="597" t="s">
        <v>601</v>
      </c>
      <c r="H17" s="166">
        <f t="shared" si="0"/>
        <v>7</v>
      </c>
      <c r="I17" s="1989"/>
      <c r="J17" s="1989"/>
    </row>
    <row r="18" spans="1:10">
      <c r="A18" s="166">
        <f t="shared" si="1"/>
        <v>8</v>
      </c>
      <c r="B18" s="603" t="s">
        <v>602</v>
      </c>
      <c r="C18" s="1989"/>
      <c r="D18" s="1989"/>
      <c r="E18" s="1218">
        <f>-'AH-1'!E47</f>
        <v>-132.11562000000001</v>
      </c>
      <c r="F18" s="1989"/>
      <c r="G18" s="597" t="s">
        <v>603</v>
      </c>
      <c r="H18" s="166">
        <f t="shared" si="0"/>
        <v>8</v>
      </c>
      <c r="I18" s="1989"/>
      <c r="J18" s="1989"/>
    </row>
    <row r="19" spans="1:10">
      <c r="A19" s="166">
        <f t="shared" si="1"/>
        <v>9</v>
      </c>
      <c r="B19" s="1989" t="s">
        <v>604</v>
      </c>
      <c r="C19" s="1989"/>
      <c r="D19" s="1989"/>
      <c r="E19" s="1827">
        <f>SUM(E12:E18)</f>
        <v>85599.206179999994</v>
      </c>
      <c r="F19" s="1989"/>
      <c r="G19" s="472" t="s">
        <v>605</v>
      </c>
      <c r="H19" s="166">
        <f t="shared" si="0"/>
        <v>9</v>
      </c>
      <c r="I19" s="1989"/>
      <c r="J19" s="1989"/>
    </row>
    <row r="20" spans="1:10">
      <c r="A20" s="166">
        <f t="shared" si="1"/>
        <v>10</v>
      </c>
      <c r="B20" s="1989"/>
      <c r="C20" s="1989"/>
      <c r="D20" s="1989"/>
      <c r="E20" s="1177"/>
      <c r="F20" s="1989"/>
      <c r="H20" s="166">
        <f t="shared" si="0"/>
        <v>10</v>
      </c>
      <c r="I20" s="1989"/>
      <c r="J20" s="1989"/>
    </row>
    <row r="21" spans="1:10">
      <c r="A21" s="166">
        <f t="shared" si="1"/>
        <v>11</v>
      </c>
      <c r="B21" s="608" t="s">
        <v>606</v>
      </c>
      <c r="C21" s="603"/>
      <c r="D21" s="603"/>
      <c r="E21" s="183"/>
      <c r="F21" s="1989"/>
      <c r="G21" s="597"/>
      <c r="H21" s="166">
        <f t="shared" si="0"/>
        <v>11</v>
      </c>
      <c r="I21" s="1989"/>
      <c r="J21" s="1989"/>
    </row>
    <row r="22" spans="1:10">
      <c r="A22" s="166">
        <f t="shared" si="1"/>
        <v>12</v>
      </c>
      <c r="B22" s="604" t="s">
        <v>607</v>
      </c>
      <c r="C22" s="1988" t="s">
        <v>608</v>
      </c>
      <c r="D22" s="603"/>
      <c r="E22" s="90">
        <f>'AH-2'!D26</f>
        <v>498352.98056</v>
      </c>
      <c r="F22" s="1989"/>
      <c r="G22" s="597" t="s">
        <v>609</v>
      </c>
      <c r="H22" s="166">
        <f t="shared" si="0"/>
        <v>12</v>
      </c>
      <c r="I22" s="159"/>
      <c r="J22" s="1989"/>
    </row>
    <row r="23" spans="1:10">
      <c r="A23" s="166">
        <f t="shared" si="1"/>
        <v>13</v>
      </c>
      <c r="B23" s="604" t="s">
        <v>610</v>
      </c>
      <c r="C23" s="603"/>
      <c r="D23" s="603"/>
      <c r="E23" s="183" t="s">
        <v>1</v>
      </c>
      <c r="F23" s="1989"/>
      <c r="G23" s="597"/>
      <c r="H23" s="166">
        <f t="shared" si="0"/>
        <v>13</v>
      </c>
      <c r="I23" s="159"/>
      <c r="J23" s="1989"/>
    </row>
    <row r="24" spans="1:10">
      <c r="A24" s="166">
        <f t="shared" si="1"/>
        <v>14</v>
      </c>
      <c r="B24" s="604" t="s">
        <v>611</v>
      </c>
      <c r="C24" s="603"/>
      <c r="D24" s="603"/>
      <c r="E24" s="92">
        <f>-'AH-2'!E47</f>
        <v>-576.97162999999989</v>
      </c>
      <c r="F24" s="1989"/>
      <c r="G24" s="597" t="s">
        <v>612</v>
      </c>
      <c r="H24" s="166">
        <f t="shared" si="0"/>
        <v>14</v>
      </c>
      <c r="I24" s="159"/>
      <c r="J24" s="1989"/>
    </row>
    <row r="25" spans="1:10" ht="30.75">
      <c r="A25" s="166">
        <f t="shared" si="1"/>
        <v>15</v>
      </c>
      <c r="B25" s="604" t="s">
        <v>613</v>
      </c>
      <c r="C25" s="1989"/>
      <c r="D25" s="1989"/>
      <c r="E25" s="92">
        <f>-('AH-2'!E30+'AH-2'!E31+'AH-2'!D33+'AH-2'!D34+'AH-2'!D37+'AH-2'!D40+'AH-2'!D46+'AH-2'!D49)</f>
        <v>-2631.6195512479999</v>
      </c>
      <c r="F25" s="1989"/>
      <c r="G25" s="609" t="s">
        <v>614</v>
      </c>
      <c r="H25" s="166">
        <f t="shared" si="0"/>
        <v>15</v>
      </c>
      <c r="I25" s="610"/>
      <c r="J25" s="577"/>
    </row>
    <row r="26" spans="1:10" ht="17.25">
      <c r="A26" s="166">
        <f t="shared" si="1"/>
        <v>16</v>
      </c>
      <c r="B26" s="604" t="s">
        <v>615</v>
      </c>
      <c r="C26" s="603"/>
      <c r="D26" s="603"/>
      <c r="E26" s="92">
        <f>-'AH-2'!D41</f>
        <v>0</v>
      </c>
      <c r="F26" s="1989"/>
      <c r="G26" s="597" t="s">
        <v>616</v>
      </c>
      <c r="H26" s="166">
        <f t="shared" si="0"/>
        <v>16</v>
      </c>
      <c r="I26" s="610"/>
      <c r="J26" s="611"/>
    </row>
    <row r="27" spans="1:10">
      <c r="A27" s="166">
        <f t="shared" si="1"/>
        <v>17</v>
      </c>
      <c r="B27" s="604" t="s">
        <v>617</v>
      </c>
      <c r="C27" s="603"/>
      <c r="D27" s="603"/>
      <c r="E27" s="92">
        <f>-'AH-2'!D42</f>
        <v>-1212.49029</v>
      </c>
      <c r="F27" s="1989"/>
      <c r="G27" s="597" t="s">
        <v>618</v>
      </c>
      <c r="H27" s="166">
        <f t="shared" si="0"/>
        <v>17</v>
      </c>
      <c r="I27" s="159"/>
      <c r="J27" s="1989"/>
    </row>
    <row r="28" spans="1:10">
      <c r="A28" s="166">
        <f t="shared" si="1"/>
        <v>18</v>
      </c>
      <c r="B28" s="604" t="s">
        <v>619</v>
      </c>
      <c r="C28" s="603"/>
      <c r="D28" s="1989"/>
      <c r="E28" s="92">
        <f>-'AH-2'!D43</f>
        <v>-9790.5481500000005</v>
      </c>
      <c r="F28" s="1989"/>
      <c r="G28" s="597" t="s">
        <v>620</v>
      </c>
      <c r="H28" s="166">
        <f t="shared" si="0"/>
        <v>18</v>
      </c>
      <c r="I28" s="159"/>
      <c r="J28" s="577"/>
    </row>
    <row r="29" spans="1:10">
      <c r="A29" s="166">
        <f t="shared" ref="A29:A35" si="2">+A28+1</f>
        <v>19</v>
      </c>
      <c r="B29" s="612" t="s">
        <v>621</v>
      </c>
      <c r="C29" s="603"/>
      <c r="D29" s="603"/>
      <c r="E29" s="92">
        <f>-'AH-2'!D35</f>
        <v>0</v>
      </c>
      <c r="F29" s="1989"/>
      <c r="G29" s="609" t="s">
        <v>622</v>
      </c>
      <c r="H29" s="166">
        <f t="shared" si="0"/>
        <v>19</v>
      </c>
      <c r="I29" s="610"/>
      <c r="J29" s="577"/>
    </row>
    <row r="30" spans="1:10">
      <c r="A30" s="166">
        <f t="shared" si="2"/>
        <v>20</v>
      </c>
      <c r="B30" s="604" t="s">
        <v>623</v>
      </c>
      <c r="C30" s="603"/>
      <c r="D30" s="603"/>
      <c r="E30" s="92">
        <f>-'AH-2'!E45</f>
        <v>-112.52861999999999</v>
      </c>
      <c r="F30" s="1989"/>
      <c r="G30" s="613" t="s">
        <v>624</v>
      </c>
      <c r="H30" s="166">
        <f t="shared" si="0"/>
        <v>20</v>
      </c>
      <c r="I30" s="610"/>
      <c r="J30" s="1989"/>
    </row>
    <row r="31" spans="1:10">
      <c r="A31" s="166">
        <f t="shared" si="2"/>
        <v>21</v>
      </c>
      <c r="B31" s="604" t="s">
        <v>625</v>
      </c>
      <c r="C31" s="603"/>
      <c r="D31" s="603"/>
      <c r="E31" s="92">
        <f>-'AH-2'!E39</f>
        <v>-127615.79129000001</v>
      </c>
      <c r="F31" s="1989"/>
      <c r="G31" s="597" t="s">
        <v>626</v>
      </c>
      <c r="H31" s="166">
        <f t="shared" si="0"/>
        <v>21</v>
      </c>
      <c r="I31" s="159"/>
      <c r="J31" s="1989"/>
    </row>
    <row r="32" spans="1:10">
      <c r="A32" s="166">
        <f t="shared" si="2"/>
        <v>22</v>
      </c>
      <c r="B32" s="604" t="s">
        <v>627</v>
      </c>
      <c r="C32" s="603"/>
      <c r="D32" s="1989"/>
      <c r="E32" s="92">
        <f>-'AH-2'!D48</f>
        <v>-39.414587415</v>
      </c>
      <c r="F32" s="1989"/>
      <c r="G32" s="613" t="s">
        <v>628</v>
      </c>
      <c r="H32" s="166">
        <f t="shared" si="0"/>
        <v>22</v>
      </c>
      <c r="I32" s="159"/>
      <c r="J32" s="1989"/>
    </row>
    <row r="33" spans="1:9">
      <c r="A33" s="166">
        <f t="shared" si="2"/>
        <v>23</v>
      </c>
      <c r="B33" s="604" t="s">
        <v>629</v>
      </c>
      <c r="C33" s="1989"/>
      <c r="D33" s="1989"/>
      <c r="E33" s="92">
        <f>-('AH-2'!D32+'AH-2'!D44)</f>
        <v>-205.81998999999999</v>
      </c>
      <c r="F33" s="1989"/>
      <c r="G33" s="609" t="s">
        <v>630</v>
      </c>
      <c r="H33" s="166">
        <f t="shared" si="0"/>
        <v>23</v>
      </c>
      <c r="I33" s="159"/>
    </row>
    <row r="34" spans="1:9">
      <c r="A34" s="166">
        <f t="shared" si="2"/>
        <v>24</v>
      </c>
      <c r="B34" s="604" t="s">
        <v>631</v>
      </c>
      <c r="C34" s="603"/>
      <c r="D34" s="603"/>
      <c r="E34" s="1403">
        <f>-('AH-2'!D36+'AH-2'!D38)</f>
        <v>-250.33335</v>
      </c>
      <c r="F34" s="1989"/>
      <c r="G34" s="609" t="s">
        <v>632</v>
      </c>
      <c r="H34" s="166">
        <f t="shared" si="0"/>
        <v>24</v>
      </c>
      <c r="I34" s="159"/>
    </row>
    <row r="35" spans="1:9">
      <c r="A35" s="166">
        <f t="shared" si="2"/>
        <v>25</v>
      </c>
      <c r="B35" s="604" t="s">
        <v>633</v>
      </c>
      <c r="C35" s="603"/>
      <c r="D35" s="1989"/>
      <c r="E35" s="184">
        <f>SUM(E22:E34)</f>
        <v>355917.46310133708</v>
      </c>
      <c r="F35" s="1989"/>
      <c r="G35" s="597" t="s">
        <v>634</v>
      </c>
      <c r="H35" s="166">
        <f t="shared" si="0"/>
        <v>25</v>
      </c>
      <c r="I35" s="159"/>
    </row>
    <row r="36" spans="1:9">
      <c r="A36" s="166">
        <f t="shared" ref="A36:A45" si="3">+A35+1</f>
        <v>26</v>
      </c>
      <c r="B36" s="604" t="s">
        <v>635</v>
      </c>
      <c r="C36" s="603"/>
      <c r="D36" s="1989"/>
      <c r="E36" s="1403">
        <f>-'AH-2'!F15</f>
        <v>-8305.6217899999992</v>
      </c>
      <c r="F36" s="1989"/>
      <c r="G36" s="597" t="s">
        <v>636</v>
      </c>
      <c r="H36" s="166">
        <f t="shared" ref="H36:H47" si="4">+H35+1</f>
        <v>26</v>
      </c>
      <c r="I36" s="159"/>
    </row>
    <row r="37" spans="1:9">
      <c r="A37" s="166">
        <f t="shared" si="3"/>
        <v>27</v>
      </c>
      <c r="B37" s="604" t="s">
        <v>637</v>
      </c>
      <c r="C37" s="603"/>
      <c r="D37" s="1989"/>
      <c r="E37" s="184">
        <f>SUM(E35:E36)</f>
        <v>347611.84131133708</v>
      </c>
      <c r="F37" s="1989"/>
      <c r="G37" s="597" t="s">
        <v>304</v>
      </c>
      <c r="H37" s="166">
        <f t="shared" si="4"/>
        <v>27</v>
      </c>
      <c r="I37" s="1989"/>
    </row>
    <row r="38" spans="1:9">
      <c r="A38" s="166">
        <f t="shared" si="3"/>
        <v>28</v>
      </c>
      <c r="B38" s="1989" t="s">
        <v>343</v>
      </c>
      <c r="C38" s="603"/>
      <c r="D38" s="603"/>
      <c r="E38" s="1404">
        <f>'Stmt AI'!E25</f>
        <v>0.19152200422115631</v>
      </c>
      <c r="F38" s="1989"/>
      <c r="G38" s="472" t="s">
        <v>344</v>
      </c>
      <c r="H38" s="166">
        <f t="shared" si="4"/>
        <v>28</v>
      </c>
      <c r="I38" s="1989"/>
    </row>
    <row r="39" spans="1:9">
      <c r="A39" s="166">
        <f t="shared" si="3"/>
        <v>29</v>
      </c>
      <c r="B39" s="604" t="s">
        <v>638</v>
      </c>
      <c r="C39" s="603"/>
      <c r="D39" s="603"/>
      <c r="E39" s="1828">
        <f>E37*E38</f>
        <v>66575.316538953819</v>
      </c>
      <c r="F39" s="1989"/>
      <c r="G39" s="597" t="s">
        <v>80</v>
      </c>
      <c r="H39" s="166">
        <f t="shared" si="4"/>
        <v>29</v>
      </c>
      <c r="I39" s="1989"/>
    </row>
    <row r="40" spans="1:9">
      <c r="A40" s="166">
        <f t="shared" si="3"/>
        <v>30</v>
      </c>
      <c r="B40" s="1989" t="s">
        <v>639</v>
      </c>
      <c r="C40" s="603"/>
      <c r="D40" s="603"/>
      <c r="E40" s="1405">
        <f>E60*(-E36)</f>
        <v>3373.0906457258002</v>
      </c>
      <c r="F40" s="1989"/>
      <c r="G40" s="597" t="s">
        <v>640</v>
      </c>
      <c r="H40" s="166">
        <f t="shared" si="4"/>
        <v>30</v>
      </c>
      <c r="I40" s="1989"/>
    </row>
    <row r="41" spans="1:9" ht="15.75" thickBot="1">
      <c r="A41" s="166">
        <f t="shared" si="3"/>
        <v>31</v>
      </c>
      <c r="B41" s="604" t="s">
        <v>641</v>
      </c>
      <c r="C41" s="603"/>
      <c r="D41" s="603"/>
      <c r="E41" s="185">
        <f>E40+E39</f>
        <v>69948.407184679614</v>
      </c>
      <c r="F41" s="1989"/>
      <c r="G41" s="597" t="s">
        <v>642</v>
      </c>
      <c r="H41" s="166">
        <f t="shared" si="4"/>
        <v>31</v>
      </c>
      <c r="I41" s="569"/>
    </row>
    <row r="42" spans="1:9" ht="15.75" thickTop="1">
      <c r="A42" s="166">
        <f t="shared" si="3"/>
        <v>32</v>
      </c>
      <c r="B42" s="614"/>
      <c r="C42" s="603"/>
      <c r="D42" s="603"/>
      <c r="E42" s="186"/>
      <c r="F42" s="1989"/>
      <c r="G42" s="597"/>
      <c r="H42" s="166">
        <f t="shared" si="4"/>
        <v>32</v>
      </c>
      <c r="I42" s="1989"/>
    </row>
    <row r="43" spans="1:9">
      <c r="A43" s="166">
        <f t="shared" si="3"/>
        <v>33</v>
      </c>
      <c r="B43" s="608" t="s">
        <v>643</v>
      </c>
      <c r="C43" s="603"/>
      <c r="D43" s="603"/>
      <c r="E43" s="187"/>
      <c r="F43" s="1989"/>
      <c r="G43" s="597"/>
      <c r="H43" s="166">
        <f t="shared" si="4"/>
        <v>33</v>
      </c>
      <c r="I43" s="1989"/>
    </row>
    <row r="44" spans="1:9">
      <c r="A44" s="166">
        <f t="shared" si="3"/>
        <v>34</v>
      </c>
      <c r="B44" s="604" t="s">
        <v>644</v>
      </c>
      <c r="C44" s="603"/>
      <c r="D44" s="603"/>
      <c r="E44" s="15">
        <f>'Stmt AD'!I35</f>
        <v>6183368.5495546153</v>
      </c>
      <c r="F44" s="1989"/>
      <c r="G44" s="606" t="s">
        <v>645</v>
      </c>
      <c r="H44" s="166">
        <f t="shared" si="4"/>
        <v>34</v>
      </c>
      <c r="I44" s="1989"/>
    </row>
    <row r="45" spans="1:9">
      <c r="A45" s="166">
        <f t="shared" si="3"/>
        <v>35</v>
      </c>
      <c r="B45" s="604" t="s">
        <v>95</v>
      </c>
      <c r="C45" s="603"/>
      <c r="D45" s="603"/>
      <c r="E45" s="188">
        <v>0</v>
      </c>
      <c r="F45" s="1989"/>
      <c r="G45" s="606" t="s">
        <v>71</v>
      </c>
      <c r="H45" s="166">
        <f t="shared" si="4"/>
        <v>35</v>
      </c>
      <c r="I45" s="1989"/>
    </row>
    <row r="46" spans="1:9">
      <c r="A46" s="166">
        <f t="shared" si="1"/>
        <v>36</v>
      </c>
      <c r="B46" s="604" t="s">
        <v>97</v>
      </c>
      <c r="C46" s="603"/>
      <c r="D46" s="603"/>
      <c r="E46" s="64">
        <f>'Stmt AD'!I39</f>
        <v>88554.078751476511</v>
      </c>
      <c r="F46" s="1989"/>
      <c r="G46" s="615" t="s">
        <v>153</v>
      </c>
      <c r="H46" s="166">
        <f t="shared" si="4"/>
        <v>36</v>
      </c>
      <c r="I46" s="1989"/>
    </row>
    <row r="47" spans="1:9">
      <c r="A47" s="166">
        <f t="shared" si="1"/>
        <v>37</v>
      </c>
      <c r="B47" s="604" t="s">
        <v>349</v>
      </c>
      <c r="C47" s="603"/>
      <c r="D47" s="603"/>
      <c r="E47" s="1199">
        <f>'Stmt AD'!I41</f>
        <v>198410.61716708422</v>
      </c>
      <c r="F47" s="1989"/>
      <c r="G47" s="615" t="s">
        <v>154</v>
      </c>
      <c r="H47" s="166">
        <f t="shared" si="4"/>
        <v>37</v>
      </c>
      <c r="I47" s="1989"/>
    </row>
    <row r="48" spans="1:9" ht="15.75" thickBot="1">
      <c r="A48" s="166">
        <f t="shared" si="1"/>
        <v>38</v>
      </c>
      <c r="B48" s="604" t="s">
        <v>646</v>
      </c>
      <c r="C48" s="603"/>
      <c r="D48" s="603"/>
      <c r="E48" s="2012">
        <f>SUM(E44:E47)</f>
        <v>6470333.2454731762</v>
      </c>
      <c r="F48" s="1989"/>
      <c r="G48" s="597" t="s">
        <v>647</v>
      </c>
      <c r="H48" s="166">
        <f>+H47+1</f>
        <v>38</v>
      </c>
      <c r="I48" s="616"/>
    </row>
    <row r="49" spans="1:9" ht="15.75" thickTop="1">
      <c r="A49" s="166">
        <f t="shared" si="1"/>
        <v>39</v>
      </c>
      <c r="B49" s="614"/>
      <c r="C49" s="603"/>
      <c r="D49" s="603"/>
      <c r="E49" s="1177"/>
      <c r="F49" s="1989"/>
      <c r="G49" s="597"/>
      <c r="H49" s="166">
        <f>+H48+1</f>
        <v>39</v>
      </c>
      <c r="I49" s="1989"/>
    </row>
    <row r="50" spans="1:9">
      <c r="A50" s="166">
        <f t="shared" si="1"/>
        <v>40</v>
      </c>
      <c r="B50" s="604" t="s">
        <v>345</v>
      </c>
      <c r="C50" s="603"/>
      <c r="D50" s="603"/>
      <c r="E50" s="176">
        <f>E44</f>
        <v>6183368.5495546153</v>
      </c>
      <c r="F50" s="1989"/>
      <c r="G50" s="617" t="s">
        <v>648</v>
      </c>
      <c r="H50" s="166">
        <f>+H49+1</f>
        <v>40</v>
      </c>
      <c r="I50" s="1989"/>
    </row>
    <row r="51" spans="1:9">
      <c r="A51" s="166">
        <f t="shared" si="1"/>
        <v>41</v>
      </c>
      <c r="B51" s="604" t="s">
        <v>649</v>
      </c>
      <c r="C51" s="603"/>
      <c r="D51" s="603"/>
      <c r="E51" s="17">
        <f>'Stmt AD'!I11</f>
        <v>549685.71425000008</v>
      </c>
      <c r="F51" s="1989"/>
      <c r="G51" s="615" t="s">
        <v>650</v>
      </c>
      <c r="H51" s="166">
        <f t="shared" ref="H51:H58" si="5">+H50+1</f>
        <v>41</v>
      </c>
      <c r="I51" s="1989"/>
    </row>
    <row r="52" spans="1:9">
      <c r="A52" s="166">
        <f t="shared" si="1"/>
        <v>42</v>
      </c>
      <c r="B52" s="604" t="s">
        <v>651</v>
      </c>
      <c r="C52" s="603"/>
      <c r="D52" s="603"/>
      <c r="E52" s="188">
        <v>0</v>
      </c>
      <c r="F52" s="1989"/>
      <c r="G52" s="606" t="s">
        <v>71</v>
      </c>
      <c r="H52" s="166">
        <f t="shared" si="5"/>
        <v>42</v>
      </c>
      <c r="I52" s="1989"/>
    </row>
    <row r="53" spans="1:9">
      <c r="A53" s="166">
        <f t="shared" si="1"/>
        <v>43</v>
      </c>
      <c r="B53" s="604" t="s">
        <v>652</v>
      </c>
      <c r="C53" s="603"/>
      <c r="D53" s="603"/>
      <c r="E53" s="17">
        <f>'Stmt AD'!I17</f>
        <v>523339.62325846136</v>
      </c>
      <c r="F53" s="1989"/>
      <c r="G53" s="615" t="s">
        <v>653</v>
      </c>
      <c r="H53" s="166">
        <f t="shared" si="5"/>
        <v>43</v>
      </c>
      <c r="I53" s="1989"/>
    </row>
    <row r="54" spans="1:9">
      <c r="A54" s="166">
        <f t="shared" si="1"/>
        <v>44</v>
      </c>
      <c r="B54" s="604" t="s">
        <v>654</v>
      </c>
      <c r="C54" s="603"/>
      <c r="D54" s="603"/>
      <c r="E54" s="17">
        <f>'Stmt AD'!I19</f>
        <v>7177286.0903050005</v>
      </c>
      <c r="F54" s="1989"/>
      <c r="G54" s="615" t="s">
        <v>655</v>
      </c>
      <c r="H54" s="166">
        <f t="shared" si="5"/>
        <v>44</v>
      </c>
      <c r="I54" s="1989"/>
    </row>
    <row r="55" spans="1:9">
      <c r="A55" s="166">
        <f t="shared" si="1"/>
        <v>45</v>
      </c>
      <c r="B55" s="604" t="s">
        <v>95</v>
      </c>
      <c r="C55" s="603"/>
      <c r="D55" s="603"/>
      <c r="E55" s="188">
        <v>0</v>
      </c>
      <c r="F55" s="1989"/>
      <c r="G55" s="606" t="s">
        <v>71</v>
      </c>
      <c r="H55" s="166">
        <f t="shared" si="5"/>
        <v>45</v>
      </c>
      <c r="I55" s="1989"/>
    </row>
    <row r="56" spans="1:9">
      <c r="A56" s="166">
        <f t="shared" si="1"/>
        <v>46</v>
      </c>
      <c r="B56" s="604" t="s">
        <v>656</v>
      </c>
      <c r="C56" s="603"/>
      <c r="D56" s="603"/>
      <c r="E56" s="17">
        <f>'Stmt AD'!I27</f>
        <v>462370.25928999996</v>
      </c>
      <c r="F56" s="1989"/>
      <c r="G56" s="615" t="s">
        <v>657</v>
      </c>
      <c r="H56" s="166">
        <f t="shared" si="5"/>
        <v>46</v>
      </c>
      <c r="I56" s="1989"/>
    </row>
    <row r="57" spans="1:9">
      <c r="A57" s="166">
        <f t="shared" si="1"/>
        <v>47</v>
      </c>
      <c r="B57" s="604" t="s">
        <v>658</v>
      </c>
      <c r="C57" s="603"/>
      <c r="D57" s="603"/>
      <c r="E57" s="1406">
        <f>'Stmt AD'!I29</f>
        <v>1035967.7363128124</v>
      </c>
      <c r="F57" s="1989"/>
      <c r="G57" s="615" t="s">
        <v>659</v>
      </c>
      <c r="H57" s="166">
        <f t="shared" si="5"/>
        <v>47</v>
      </c>
      <c r="I57" s="1989"/>
    </row>
    <row r="58" spans="1:9" ht="15.75" thickBot="1">
      <c r="A58" s="166">
        <f t="shared" si="1"/>
        <v>48</v>
      </c>
      <c r="B58" s="604" t="s">
        <v>660</v>
      </c>
      <c r="C58" s="603"/>
      <c r="D58" s="603"/>
      <c r="E58" s="2013">
        <f>SUM(E50:E57)</f>
        <v>15932017.97297089</v>
      </c>
      <c r="F58" s="1989"/>
      <c r="G58" s="597" t="s">
        <v>661</v>
      </c>
      <c r="H58" s="166">
        <f t="shared" si="5"/>
        <v>48</v>
      </c>
      <c r="I58" s="616"/>
    </row>
    <row r="59" spans="1:9" ht="15.75" thickTop="1">
      <c r="A59" s="166">
        <f t="shared" si="1"/>
        <v>49</v>
      </c>
      <c r="B59" s="1989"/>
      <c r="C59" s="603"/>
      <c r="D59" s="603"/>
      <c r="E59" s="189"/>
      <c r="F59" s="1989"/>
      <c r="G59" s="597"/>
      <c r="H59" s="166">
        <f>+H58+1</f>
        <v>49</v>
      </c>
      <c r="I59" s="1989"/>
    </row>
    <row r="60" spans="1:9" ht="15.75" thickBot="1">
      <c r="A60" s="166">
        <f t="shared" si="1"/>
        <v>50</v>
      </c>
      <c r="B60" s="604" t="s">
        <v>662</v>
      </c>
      <c r="C60" s="603"/>
      <c r="D60" s="603"/>
      <c r="E60" s="190">
        <f>E48/E58</f>
        <v>0.40612138753862043</v>
      </c>
      <c r="F60" s="1989"/>
      <c r="G60" s="597" t="s">
        <v>663</v>
      </c>
      <c r="H60" s="166">
        <f>+H59+1</f>
        <v>50</v>
      </c>
      <c r="I60" s="616"/>
    </row>
    <row r="61" spans="1:9" ht="15.75" thickTop="1">
      <c r="A61" s="166"/>
      <c r="B61" s="604" t="s">
        <v>1</v>
      </c>
      <c r="C61" s="603"/>
      <c r="D61" s="603"/>
      <c r="E61" s="618"/>
      <c r="F61" s="1989"/>
      <c r="G61" s="597"/>
      <c r="H61" s="166"/>
      <c r="I61" s="1989"/>
    </row>
    <row r="62" spans="1:9">
      <c r="A62" s="166"/>
      <c r="B62" s="604"/>
      <c r="C62" s="603"/>
      <c r="D62" s="603"/>
      <c r="E62" s="618"/>
      <c r="F62" s="618"/>
      <c r="G62" s="597"/>
      <c r="H62" s="166"/>
      <c r="I62" s="1989"/>
    </row>
    <row r="63" spans="1:9" ht="17.25">
      <c r="A63" s="619">
        <v>1</v>
      </c>
      <c r="B63" s="604" t="s">
        <v>664</v>
      </c>
      <c r="C63" s="1989"/>
      <c r="D63" s="1989"/>
      <c r="E63" s="1989"/>
      <c r="F63" s="1989"/>
      <c r="H63" s="166"/>
      <c r="I63" s="1989"/>
    </row>
    <row r="64" spans="1:9">
      <c r="A64" s="166"/>
      <c r="B64" s="604" t="s">
        <v>665</v>
      </c>
      <c r="C64" s="603"/>
      <c r="D64" s="603"/>
      <c r="E64" s="189"/>
      <c r="F64" s="189"/>
      <c r="G64" s="597"/>
      <c r="H64" s="166"/>
      <c r="I64" s="1989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5" orientation="portrait" r:id="rId1"/>
  <headerFooter scaleWithDoc="0">
    <oddFooter>&amp;C&amp;"Times New Roman,Regular"&amp;10AH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413"/>
  <sheetViews>
    <sheetView zoomScale="80" zoomScaleNormal="80" zoomScaleSheetLayoutView="70" zoomScalePageLayoutView="90" workbookViewId="0"/>
  </sheetViews>
  <sheetFormatPr defaultColWidth="13.46484375" defaultRowHeight="15.4"/>
  <cols>
    <col min="1" max="1" width="5.19921875" style="986" customWidth="1"/>
    <col min="2" max="2" width="8.53125" style="620" customWidth="1"/>
    <col min="3" max="3" width="63.19921875" style="156" customWidth="1"/>
    <col min="4" max="4" width="16.796875" style="156" customWidth="1"/>
    <col min="5" max="5" width="16.796875" style="8" customWidth="1"/>
    <col min="6" max="6" width="16.796875" style="156" customWidth="1"/>
    <col min="7" max="7" width="34.53125" style="156" customWidth="1"/>
    <col min="8" max="8" width="5.19921875" style="986" customWidth="1"/>
    <col min="9" max="16384" width="13.46484375" style="156"/>
  </cols>
  <sheetData>
    <row r="1" spans="1:11">
      <c r="A1" s="1977"/>
      <c r="C1" s="1989"/>
      <c r="D1" s="1989"/>
      <c r="E1" s="1177"/>
      <c r="F1" s="1989"/>
      <c r="G1" s="1989"/>
      <c r="H1" s="1988"/>
      <c r="I1" s="1989"/>
      <c r="J1" s="1989"/>
      <c r="K1" s="1989"/>
    </row>
    <row r="2" spans="1:11" s="1" customFormat="1" ht="15">
      <c r="A2" s="1977"/>
      <c r="B2" s="2083" t="s">
        <v>0</v>
      </c>
      <c r="C2" s="2083"/>
      <c r="D2" s="2083"/>
      <c r="E2" s="2083"/>
      <c r="F2" s="2083"/>
      <c r="G2" s="2083"/>
      <c r="H2" s="1977"/>
      <c r="I2" s="1979"/>
      <c r="J2" s="1979"/>
      <c r="K2" s="1979"/>
    </row>
    <row r="3" spans="1:11" s="1" customFormat="1" ht="15">
      <c r="A3" s="1977"/>
      <c r="B3" s="2083" t="s">
        <v>666</v>
      </c>
      <c r="C3" s="2083"/>
      <c r="D3" s="2083"/>
      <c r="E3" s="2083"/>
      <c r="F3" s="2083"/>
      <c r="G3" s="2083"/>
      <c r="H3" s="1977"/>
      <c r="I3" s="1979"/>
      <c r="J3" s="1979"/>
      <c r="K3" s="1979"/>
    </row>
    <row r="4" spans="1:11" s="1" customFormat="1" ht="15">
      <c r="A4" s="1977"/>
      <c r="B4" s="2083" t="s">
        <v>667</v>
      </c>
      <c r="C4" s="2083"/>
      <c r="D4" s="2083"/>
      <c r="E4" s="2083"/>
      <c r="F4" s="2083"/>
      <c r="G4" s="2083"/>
      <c r="H4" s="1977"/>
      <c r="I4" s="1979"/>
      <c r="J4" s="1979"/>
      <c r="K4" s="1979"/>
    </row>
    <row r="5" spans="1:11" s="173" customFormat="1" ht="15">
      <c r="A5" s="1991"/>
      <c r="B5" s="2087" t="s">
        <v>5</v>
      </c>
      <c r="C5" s="2087"/>
      <c r="D5" s="2087"/>
      <c r="E5" s="2087"/>
      <c r="F5" s="2087"/>
      <c r="G5" s="2087"/>
      <c r="H5" s="1991"/>
    </row>
    <row r="6" spans="1:11" ht="15.75" thickBot="1">
      <c r="A6" s="990"/>
      <c r="B6" s="622"/>
      <c r="C6" s="623"/>
      <c r="D6" s="623"/>
      <c r="E6" s="624"/>
      <c r="F6" s="623"/>
      <c r="G6" s="623"/>
      <c r="H6" s="5"/>
      <c r="I6" s="1989"/>
      <c r="J6" s="1989"/>
      <c r="K6" s="1989"/>
    </row>
    <row r="7" spans="1:11" s="1" customFormat="1">
      <c r="A7" s="5"/>
      <c r="B7" s="1829"/>
      <c r="C7" s="625"/>
      <c r="D7" s="1830" t="s">
        <v>279</v>
      </c>
      <c r="E7" s="1831" t="s">
        <v>280</v>
      </c>
      <c r="F7" s="1830" t="s">
        <v>668</v>
      </c>
      <c r="G7" s="1832"/>
      <c r="H7" s="5"/>
      <c r="I7" s="1979"/>
      <c r="J7" s="1979"/>
      <c r="K7" s="1979"/>
    </row>
    <row r="8" spans="1:11" s="1" customFormat="1">
      <c r="A8" s="5" t="s">
        <v>6</v>
      </c>
      <c r="B8" s="626" t="s">
        <v>580</v>
      </c>
      <c r="C8" s="173"/>
      <c r="D8" s="1407" t="s">
        <v>264</v>
      </c>
      <c r="E8" s="1407" t="s">
        <v>669</v>
      </c>
      <c r="F8" s="1407" t="s">
        <v>264</v>
      </c>
      <c r="G8" s="627"/>
      <c r="H8" s="5" t="s">
        <v>6</v>
      </c>
      <c r="I8" s="1979"/>
      <c r="J8" s="1979"/>
      <c r="K8" s="1979"/>
    </row>
    <row r="9" spans="1:11" s="1" customFormat="1">
      <c r="A9" s="5" t="s">
        <v>7</v>
      </c>
      <c r="B9" s="1408" t="s">
        <v>670</v>
      </c>
      <c r="C9" s="1385" t="s">
        <v>421</v>
      </c>
      <c r="D9" s="1409" t="s">
        <v>671</v>
      </c>
      <c r="E9" s="1409" t="s">
        <v>672</v>
      </c>
      <c r="F9" s="1409" t="s">
        <v>673</v>
      </c>
      <c r="G9" s="1410" t="s">
        <v>9</v>
      </c>
      <c r="H9" s="5" t="s">
        <v>7</v>
      </c>
      <c r="I9" s="1979"/>
      <c r="J9" s="1979"/>
      <c r="K9" s="1979"/>
    </row>
    <row r="10" spans="1:11" s="1" customFormat="1">
      <c r="A10" s="5"/>
      <c r="B10" s="628"/>
      <c r="C10" s="629" t="s">
        <v>674</v>
      </c>
      <c r="D10" s="1411"/>
      <c r="E10" s="1411"/>
      <c r="F10" s="1411"/>
      <c r="G10" s="630"/>
      <c r="H10" s="5"/>
      <c r="I10" s="1979"/>
      <c r="J10" s="1989"/>
      <c r="K10" s="1989"/>
    </row>
    <row r="11" spans="1:11" s="1" customFormat="1">
      <c r="A11" s="5">
        <v>1</v>
      </c>
      <c r="B11" s="631">
        <v>560</v>
      </c>
      <c r="C11" s="200" t="s">
        <v>675</v>
      </c>
      <c r="D11" s="1306">
        <v>7279.0110000000004</v>
      </c>
      <c r="E11" s="1306">
        <f>E47</f>
        <v>132.11562000000001</v>
      </c>
      <c r="F11" s="1306">
        <f t="shared" ref="F11:F25" si="0">D11-E11</f>
        <v>7146.8953800000008</v>
      </c>
      <c r="G11" s="632" t="s">
        <v>676</v>
      </c>
      <c r="H11" s="5">
        <f>A11</f>
        <v>1</v>
      </c>
      <c r="I11" s="1979"/>
      <c r="J11" s="1989"/>
      <c r="K11" s="1989"/>
    </row>
    <row r="12" spans="1:11" s="1" customFormat="1">
      <c r="A12" s="5">
        <f>A11+1</f>
        <v>2</v>
      </c>
      <c r="B12" s="631">
        <v>561.1</v>
      </c>
      <c r="C12" s="200" t="s">
        <v>677</v>
      </c>
      <c r="D12" s="1308">
        <v>668.024</v>
      </c>
      <c r="E12" s="1308">
        <v>0</v>
      </c>
      <c r="F12" s="1308">
        <f t="shared" si="0"/>
        <v>668.024</v>
      </c>
      <c r="G12" s="632" t="s">
        <v>678</v>
      </c>
      <c r="H12" s="5">
        <f>H11+1</f>
        <v>2</v>
      </c>
      <c r="I12" s="1979"/>
      <c r="J12" s="1989"/>
      <c r="K12" s="1989"/>
    </row>
    <row r="13" spans="1:11" s="1" customFormat="1">
      <c r="A13" s="5">
        <f t="shared" ref="A13:A58" si="1">A12+1</f>
        <v>3</v>
      </c>
      <c r="B13" s="631">
        <v>561.20000000000005</v>
      </c>
      <c r="C13" s="200" t="s">
        <v>679</v>
      </c>
      <c r="D13" s="1308">
        <v>1351.6510000000001</v>
      </c>
      <c r="E13" s="1308">
        <v>0</v>
      </c>
      <c r="F13" s="1308">
        <f t="shared" si="0"/>
        <v>1351.6510000000001</v>
      </c>
      <c r="G13" s="632" t="s">
        <v>680</v>
      </c>
      <c r="H13" s="5">
        <f t="shared" ref="H13:H58" si="2">H12+1</f>
        <v>3</v>
      </c>
      <c r="I13" s="1979"/>
      <c r="J13" s="1989"/>
      <c r="K13" s="1989"/>
    </row>
    <row r="14" spans="1:11" s="1" customFormat="1">
      <c r="A14" s="5">
        <f t="shared" si="1"/>
        <v>4</v>
      </c>
      <c r="B14" s="631">
        <v>561.29999999999995</v>
      </c>
      <c r="C14" s="200" t="s">
        <v>681</v>
      </c>
      <c r="D14" s="1308">
        <v>182.67599999999999</v>
      </c>
      <c r="E14" s="1308">
        <v>0</v>
      </c>
      <c r="F14" s="1308">
        <f t="shared" si="0"/>
        <v>182.67599999999999</v>
      </c>
      <c r="G14" s="632" t="s">
        <v>682</v>
      </c>
      <c r="H14" s="5">
        <f t="shared" si="2"/>
        <v>4</v>
      </c>
      <c r="I14" s="1979"/>
      <c r="J14" s="1989"/>
      <c r="K14" s="1989"/>
    </row>
    <row r="15" spans="1:11" s="1" customFormat="1" ht="17.25" customHeight="1">
      <c r="A15" s="5">
        <f t="shared" si="1"/>
        <v>5</v>
      </c>
      <c r="B15" s="631">
        <v>561.4</v>
      </c>
      <c r="C15" s="200" t="s">
        <v>683</v>
      </c>
      <c r="D15" s="1308">
        <v>5093.2439999999997</v>
      </c>
      <c r="E15" s="191">
        <f>E48</f>
        <v>5093.2442599999995</v>
      </c>
      <c r="F15" s="1308">
        <f t="shared" si="0"/>
        <v>-2.5999999979831045E-4</v>
      </c>
      <c r="G15" s="632" t="s">
        <v>684</v>
      </c>
      <c r="H15" s="5">
        <f t="shared" si="2"/>
        <v>5</v>
      </c>
      <c r="I15" s="1979"/>
      <c r="J15" s="1989"/>
      <c r="K15" s="1989"/>
    </row>
    <row r="16" spans="1:11" s="1" customFormat="1">
      <c r="A16" s="5">
        <f t="shared" si="1"/>
        <v>6</v>
      </c>
      <c r="B16" s="631">
        <v>561.5</v>
      </c>
      <c r="C16" s="200" t="s">
        <v>685</v>
      </c>
      <c r="D16" s="1308">
        <v>94.123999999999995</v>
      </c>
      <c r="E16" s="1308">
        <v>0</v>
      </c>
      <c r="F16" s="1308">
        <f t="shared" si="0"/>
        <v>94.123999999999995</v>
      </c>
      <c r="G16" s="632" t="s">
        <v>686</v>
      </c>
      <c r="H16" s="5">
        <f t="shared" si="2"/>
        <v>6</v>
      </c>
      <c r="I16" s="1979"/>
      <c r="J16" s="1989"/>
      <c r="K16" s="1989"/>
    </row>
    <row r="17" spans="1:11" s="1" customFormat="1">
      <c r="A17" s="5">
        <f t="shared" si="1"/>
        <v>7</v>
      </c>
      <c r="B17" s="631">
        <v>561.6</v>
      </c>
      <c r="C17" s="200" t="s">
        <v>687</v>
      </c>
      <c r="D17" s="1308">
        <v>0</v>
      </c>
      <c r="E17" s="1308">
        <v>0</v>
      </c>
      <c r="F17" s="1308">
        <f t="shared" si="0"/>
        <v>0</v>
      </c>
      <c r="G17" s="632" t="s">
        <v>688</v>
      </c>
      <c r="H17" s="5">
        <f t="shared" si="2"/>
        <v>7</v>
      </c>
      <c r="I17" s="1979"/>
      <c r="J17" s="1989"/>
      <c r="K17" s="1989"/>
    </row>
    <row r="18" spans="1:11" s="1" customFormat="1">
      <c r="A18" s="5">
        <f t="shared" si="1"/>
        <v>8</v>
      </c>
      <c r="B18" s="631">
        <v>561.70000000000005</v>
      </c>
      <c r="C18" s="200" t="s">
        <v>689</v>
      </c>
      <c r="D18" s="1308">
        <v>2.0979999999999999</v>
      </c>
      <c r="E18" s="1308">
        <v>0</v>
      </c>
      <c r="F18" s="1308">
        <f t="shared" si="0"/>
        <v>2.0979999999999999</v>
      </c>
      <c r="G18" s="1412" t="s">
        <v>690</v>
      </c>
      <c r="H18" s="5">
        <f t="shared" si="2"/>
        <v>8</v>
      </c>
      <c r="I18" s="1979"/>
      <c r="J18" s="1989"/>
      <c r="K18" s="1989"/>
    </row>
    <row r="19" spans="1:11" s="1" customFormat="1">
      <c r="A19" s="5">
        <f t="shared" si="1"/>
        <v>9</v>
      </c>
      <c r="B19" s="631">
        <v>561.79999999999995</v>
      </c>
      <c r="C19" s="200" t="s">
        <v>691</v>
      </c>
      <c r="D19" s="1308">
        <v>3079.7379999999998</v>
      </c>
      <c r="E19" s="191">
        <f>E49</f>
        <v>2418.7412800000002</v>
      </c>
      <c r="F19" s="1308">
        <f t="shared" si="0"/>
        <v>660.99671999999964</v>
      </c>
      <c r="G19" s="1412" t="s">
        <v>692</v>
      </c>
      <c r="H19" s="5">
        <f t="shared" si="2"/>
        <v>9</v>
      </c>
      <c r="I19" s="1979"/>
      <c r="J19" s="1989"/>
      <c r="K19" s="1989"/>
    </row>
    <row r="20" spans="1:11" s="1" customFormat="1" ht="15" customHeight="1">
      <c r="A20" s="5">
        <f t="shared" si="1"/>
        <v>10</v>
      </c>
      <c r="B20" s="631">
        <v>562</v>
      </c>
      <c r="C20" s="200" t="s">
        <v>693</v>
      </c>
      <c r="D20" s="1308">
        <v>6283.7089999999998</v>
      </c>
      <c r="E20" s="1308">
        <v>0</v>
      </c>
      <c r="F20" s="1308">
        <f t="shared" si="0"/>
        <v>6283.7089999999998</v>
      </c>
      <c r="G20" s="1412" t="s">
        <v>694</v>
      </c>
      <c r="H20" s="5">
        <f t="shared" si="2"/>
        <v>10</v>
      </c>
      <c r="I20" s="1979"/>
      <c r="J20" s="1989"/>
      <c r="K20" s="1989"/>
    </row>
    <row r="21" spans="1:11" s="1" customFormat="1">
      <c r="A21" s="5">
        <f t="shared" si="1"/>
        <v>11</v>
      </c>
      <c r="B21" s="631">
        <v>563</v>
      </c>
      <c r="C21" s="200" t="s">
        <v>695</v>
      </c>
      <c r="D21" s="1308">
        <v>8316.0300000000007</v>
      </c>
      <c r="E21" s="1308">
        <v>0</v>
      </c>
      <c r="F21" s="1308">
        <f t="shared" si="0"/>
        <v>8316.0300000000007</v>
      </c>
      <c r="G21" s="1412" t="s">
        <v>696</v>
      </c>
      <c r="H21" s="5">
        <f t="shared" si="2"/>
        <v>11</v>
      </c>
      <c r="I21" s="1979"/>
      <c r="J21" s="1989"/>
      <c r="K21" s="1989"/>
    </row>
    <row r="22" spans="1:11" s="1" customFormat="1">
      <c r="A22" s="5">
        <f>A21+1</f>
        <v>12</v>
      </c>
      <c r="B22" s="631">
        <v>564</v>
      </c>
      <c r="C22" s="200" t="s">
        <v>697</v>
      </c>
      <c r="D22" s="1308">
        <v>12.191000000000001</v>
      </c>
      <c r="E22" s="1308">
        <v>0</v>
      </c>
      <c r="F22" s="1308">
        <f t="shared" si="0"/>
        <v>12.191000000000001</v>
      </c>
      <c r="G22" s="1412" t="s">
        <v>698</v>
      </c>
      <c r="H22" s="5">
        <f>H21+1</f>
        <v>12</v>
      </c>
      <c r="I22" s="1979"/>
      <c r="J22" s="1989"/>
      <c r="K22" s="1989"/>
    </row>
    <row r="23" spans="1:11" s="1" customFormat="1">
      <c r="A23" s="5">
        <f t="shared" si="1"/>
        <v>13</v>
      </c>
      <c r="B23" s="631">
        <v>565</v>
      </c>
      <c r="C23" s="200" t="s">
        <v>699</v>
      </c>
      <c r="D23" s="1308">
        <v>0</v>
      </c>
      <c r="E23" s="1308">
        <v>0</v>
      </c>
      <c r="F23" s="1308">
        <f t="shared" si="0"/>
        <v>0</v>
      </c>
      <c r="G23" s="1412" t="s">
        <v>700</v>
      </c>
      <c r="H23" s="5">
        <f t="shared" si="2"/>
        <v>13</v>
      </c>
      <c r="I23" s="1979"/>
      <c r="J23" s="1989"/>
      <c r="K23" s="1989"/>
    </row>
    <row r="24" spans="1:11" s="1" customFormat="1">
      <c r="A24" s="5">
        <f t="shared" si="1"/>
        <v>14</v>
      </c>
      <c r="B24" s="631">
        <v>566</v>
      </c>
      <c r="C24" s="200" t="s">
        <v>701</v>
      </c>
      <c r="D24" s="1308">
        <v>20246.481</v>
      </c>
      <c r="E24" s="191">
        <f>E55</f>
        <v>3186.0456599999998</v>
      </c>
      <c r="F24" s="1308">
        <f t="shared" si="0"/>
        <v>17060.43534</v>
      </c>
      <c r="G24" s="1412" t="s">
        <v>702</v>
      </c>
      <c r="H24" s="5">
        <f t="shared" si="2"/>
        <v>14</v>
      </c>
      <c r="I24" s="1979"/>
      <c r="J24" s="1989"/>
      <c r="K24" s="1989"/>
    </row>
    <row r="25" spans="1:11" s="1" customFormat="1">
      <c r="A25" s="5">
        <f>A24+1</f>
        <v>15</v>
      </c>
      <c r="B25" s="631">
        <v>567</v>
      </c>
      <c r="C25" s="200" t="s">
        <v>703</v>
      </c>
      <c r="D25" s="1413">
        <v>2829.8249999999998</v>
      </c>
      <c r="E25" s="1413">
        <v>0</v>
      </c>
      <c r="F25" s="1413">
        <f t="shared" si="0"/>
        <v>2829.8249999999998</v>
      </c>
      <c r="G25" s="1412" t="s">
        <v>704</v>
      </c>
      <c r="H25" s="5">
        <f t="shared" si="2"/>
        <v>15</v>
      </c>
      <c r="I25" s="1979"/>
      <c r="J25" s="1989"/>
      <c r="K25" s="1989"/>
    </row>
    <row r="26" spans="1:11" s="1" customFormat="1">
      <c r="A26" s="5">
        <f>A25+1</f>
        <v>16</v>
      </c>
      <c r="B26" s="631"/>
      <c r="C26" s="200"/>
      <c r="D26" s="1308"/>
      <c r="E26" s="191"/>
      <c r="F26" s="1308"/>
      <c r="G26" s="632"/>
      <c r="H26" s="5">
        <f>H25+1</f>
        <v>16</v>
      </c>
      <c r="I26" s="1979"/>
      <c r="J26" s="1989"/>
      <c r="K26" s="1989"/>
    </row>
    <row r="27" spans="1:11" s="1" customFormat="1" ht="15.75" thickBot="1">
      <c r="A27" s="5">
        <f>A26+1</f>
        <v>17</v>
      </c>
      <c r="B27" s="633"/>
      <c r="C27" s="634" t="s">
        <v>705</v>
      </c>
      <c r="D27" s="192">
        <f>SUM(D11:D25)</f>
        <v>55438.801999999996</v>
      </c>
      <c r="E27" s="193">
        <f>SUM(E11:E25)</f>
        <v>10830.146819999998</v>
      </c>
      <c r="F27" s="192">
        <f>SUM(F11:F25)</f>
        <v>44608.655180000002</v>
      </c>
      <c r="G27" s="1414" t="str">
        <f>"Sum Lines "&amp;A11&amp;" thru "&amp;A25</f>
        <v>Sum Lines 1 thru 15</v>
      </c>
      <c r="H27" s="5">
        <f>H26+1</f>
        <v>17</v>
      </c>
      <c r="I27" s="1979"/>
      <c r="J27" s="1989"/>
      <c r="K27" s="1989"/>
    </row>
    <row r="28" spans="1:11" s="1" customFormat="1">
      <c r="A28" s="5">
        <f t="shared" si="1"/>
        <v>18</v>
      </c>
      <c r="B28" s="635"/>
      <c r="C28" s="200"/>
      <c r="D28" s="1415"/>
      <c r="E28" s="194"/>
      <c r="F28" s="1415"/>
      <c r="G28" s="1412"/>
      <c r="H28" s="5">
        <f t="shared" si="2"/>
        <v>18</v>
      </c>
      <c r="I28" s="1979"/>
      <c r="J28" s="1989"/>
      <c r="K28" s="1989"/>
    </row>
    <row r="29" spans="1:11" s="1" customFormat="1">
      <c r="A29" s="5">
        <f t="shared" si="1"/>
        <v>19</v>
      </c>
      <c r="B29" s="628"/>
      <c r="C29" s="629" t="s">
        <v>706</v>
      </c>
      <c r="D29" s="1415"/>
      <c r="E29" s="194"/>
      <c r="F29" s="1415"/>
      <c r="G29" s="1412"/>
      <c r="H29" s="5">
        <f t="shared" si="2"/>
        <v>19</v>
      </c>
      <c r="I29" s="1979"/>
      <c r="J29" s="1989"/>
      <c r="K29" s="1989"/>
    </row>
    <row r="30" spans="1:11" s="1" customFormat="1">
      <c r="A30" s="5">
        <f t="shared" si="1"/>
        <v>20</v>
      </c>
      <c r="B30" s="631">
        <v>568</v>
      </c>
      <c r="C30" s="200" t="s">
        <v>707</v>
      </c>
      <c r="D30" s="1306">
        <v>2017.028</v>
      </c>
      <c r="E30" s="1306">
        <v>0</v>
      </c>
      <c r="F30" s="1306">
        <f t="shared" ref="F30:F39" si="3">D30-E30</f>
        <v>2017.028</v>
      </c>
      <c r="G30" s="1412" t="s">
        <v>708</v>
      </c>
      <c r="H30" s="5">
        <f t="shared" si="2"/>
        <v>20</v>
      </c>
      <c r="I30" s="1979"/>
      <c r="J30" s="1989"/>
      <c r="K30" s="1989"/>
    </row>
    <row r="31" spans="1:11" s="1" customFormat="1">
      <c r="A31" s="5">
        <f t="shared" si="1"/>
        <v>21</v>
      </c>
      <c r="B31" s="631">
        <v>569</v>
      </c>
      <c r="C31" s="200" t="s">
        <v>709</v>
      </c>
      <c r="D31" s="1308">
        <v>579.452</v>
      </c>
      <c r="E31" s="191">
        <v>0</v>
      </c>
      <c r="F31" s="1308">
        <f t="shared" si="3"/>
        <v>579.452</v>
      </c>
      <c r="G31" s="1412" t="s">
        <v>710</v>
      </c>
      <c r="H31" s="5">
        <f t="shared" si="2"/>
        <v>21</v>
      </c>
      <c r="I31" s="1979"/>
      <c r="J31" s="1989"/>
      <c r="K31" s="1989"/>
    </row>
    <row r="32" spans="1:11" s="1" customFormat="1">
      <c r="A32" s="5">
        <f t="shared" si="1"/>
        <v>22</v>
      </c>
      <c r="B32" s="631">
        <v>569.1</v>
      </c>
      <c r="C32" s="200" t="s">
        <v>711</v>
      </c>
      <c r="D32" s="1308">
        <v>1248.578</v>
      </c>
      <c r="E32" s="191">
        <v>0</v>
      </c>
      <c r="F32" s="1308">
        <f t="shared" si="3"/>
        <v>1248.578</v>
      </c>
      <c r="G32" s="1412" t="s">
        <v>712</v>
      </c>
      <c r="H32" s="5">
        <f t="shared" si="2"/>
        <v>22</v>
      </c>
      <c r="I32" s="1979"/>
      <c r="J32" s="1989"/>
      <c r="K32" s="1989"/>
    </row>
    <row r="33" spans="1:11" s="1" customFormat="1">
      <c r="A33" s="5">
        <f t="shared" si="1"/>
        <v>23</v>
      </c>
      <c r="B33" s="631">
        <v>569.20000000000005</v>
      </c>
      <c r="C33" s="200" t="s">
        <v>713</v>
      </c>
      <c r="D33" s="1308">
        <v>2090.8829999999998</v>
      </c>
      <c r="E33" s="191">
        <v>0</v>
      </c>
      <c r="F33" s="1308">
        <f t="shared" si="3"/>
        <v>2090.8829999999998</v>
      </c>
      <c r="G33" s="1412" t="s">
        <v>714</v>
      </c>
      <c r="H33" s="5">
        <f t="shared" si="2"/>
        <v>23</v>
      </c>
      <c r="I33" s="1979"/>
      <c r="J33" s="1989"/>
      <c r="K33" s="1989"/>
    </row>
    <row r="34" spans="1:11" s="1" customFormat="1">
      <c r="A34" s="5">
        <f t="shared" si="1"/>
        <v>24</v>
      </c>
      <c r="B34" s="631">
        <v>569.29999999999995</v>
      </c>
      <c r="C34" s="200" t="s">
        <v>715</v>
      </c>
      <c r="D34" s="1308">
        <v>0.10299999999999999</v>
      </c>
      <c r="E34" s="191">
        <v>0</v>
      </c>
      <c r="F34" s="1308">
        <f t="shared" si="3"/>
        <v>0.10299999999999999</v>
      </c>
      <c r="G34" s="1412" t="s">
        <v>716</v>
      </c>
      <c r="H34" s="5">
        <f t="shared" si="2"/>
        <v>24</v>
      </c>
      <c r="I34" s="1979"/>
      <c r="J34" s="1989"/>
      <c r="K34" s="1989"/>
    </row>
    <row r="35" spans="1:11" s="1" customFormat="1">
      <c r="A35" s="5">
        <f t="shared" si="1"/>
        <v>25</v>
      </c>
      <c r="B35" s="631">
        <v>569.4</v>
      </c>
      <c r="C35" s="200" t="s">
        <v>717</v>
      </c>
      <c r="D35" s="1308">
        <v>143.69999999999999</v>
      </c>
      <c r="E35" s="191">
        <v>0</v>
      </c>
      <c r="F35" s="1308">
        <f t="shared" si="3"/>
        <v>143.69999999999999</v>
      </c>
      <c r="G35" s="1412" t="s">
        <v>718</v>
      </c>
      <c r="H35" s="5">
        <f t="shared" si="2"/>
        <v>25</v>
      </c>
      <c r="I35" s="1979"/>
      <c r="J35" s="1989"/>
      <c r="K35" s="1989"/>
    </row>
    <row r="36" spans="1:11" s="1" customFormat="1">
      <c r="A36" s="5">
        <f t="shared" si="1"/>
        <v>26</v>
      </c>
      <c r="B36" s="631">
        <v>570</v>
      </c>
      <c r="C36" s="200" t="s">
        <v>719</v>
      </c>
      <c r="D36" s="1308">
        <v>16048.173000000001</v>
      </c>
      <c r="E36" s="191">
        <v>0</v>
      </c>
      <c r="F36" s="1308">
        <f t="shared" si="3"/>
        <v>16048.173000000001</v>
      </c>
      <c r="G36" s="1412" t="s">
        <v>720</v>
      </c>
      <c r="H36" s="5">
        <f t="shared" si="2"/>
        <v>26</v>
      </c>
      <c r="I36" s="1979"/>
      <c r="J36" s="1989"/>
      <c r="K36" s="1989"/>
    </row>
    <row r="37" spans="1:11" s="1" customFormat="1">
      <c r="A37" s="5">
        <f t="shared" si="1"/>
        <v>27</v>
      </c>
      <c r="B37" s="631">
        <v>571</v>
      </c>
      <c r="C37" s="200" t="s">
        <v>721</v>
      </c>
      <c r="D37" s="1308">
        <v>18139.88</v>
      </c>
      <c r="E37" s="191">
        <v>0</v>
      </c>
      <c r="F37" s="1308">
        <f t="shared" si="3"/>
        <v>18139.88</v>
      </c>
      <c r="G37" s="1412" t="s">
        <v>722</v>
      </c>
      <c r="H37" s="5">
        <f t="shared" si="2"/>
        <v>27</v>
      </c>
      <c r="I37" s="1979"/>
      <c r="J37" s="1989"/>
      <c r="K37" s="1989"/>
    </row>
    <row r="38" spans="1:11" s="1" customFormat="1">
      <c r="A38" s="5">
        <f t="shared" si="1"/>
        <v>28</v>
      </c>
      <c r="B38" s="631">
        <v>572</v>
      </c>
      <c r="C38" s="200" t="s">
        <v>723</v>
      </c>
      <c r="D38" s="1308">
        <v>720.00900000000001</v>
      </c>
      <c r="E38" s="191">
        <v>0</v>
      </c>
      <c r="F38" s="1308">
        <f t="shared" si="3"/>
        <v>720.00900000000001</v>
      </c>
      <c r="G38" s="632" t="s">
        <v>724</v>
      </c>
      <c r="H38" s="5">
        <f t="shared" si="2"/>
        <v>28</v>
      </c>
      <c r="I38" s="1979"/>
      <c r="J38" s="1989"/>
      <c r="K38" s="1989"/>
    </row>
    <row r="39" spans="1:11" s="1" customFormat="1">
      <c r="A39" s="5">
        <f t="shared" si="1"/>
        <v>29</v>
      </c>
      <c r="B39" s="631">
        <v>573</v>
      </c>
      <c r="C39" s="200" t="s">
        <v>725</v>
      </c>
      <c r="D39" s="1308">
        <v>2.7450000000000001</v>
      </c>
      <c r="E39" s="1413">
        <v>0</v>
      </c>
      <c r="F39" s="1413">
        <f t="shared" si="3"/>
        <v>2.7450000000000001</v>
      </c>
      <c r="G39" s="632" t="s">
        <v>726</v>
      </c>
      <c r="H39" s="5">
        <f t="shared" si="2"/>
        <v>29</v>
      </c>
      <c r="I39" s="1979"/>
      <c r="J39" s="1989"/>
      <c r="K39" s="1989"/>
    </row>
    <row r="40" spans="1:11" s="1" customFormat="1">
      <c r="A40" s="5">
        <f t="shared" si="1"/>
        <v>30</v>
      </c>
      <c r="B40" s="631"/>
      <c r="C40" s="200"/>
      <c r="D40" s="1937"/>
      <c r="E40" s="191"/>
      <c r="F40" s="1937"/>
      <c r="G40" s="632"/>
      <c r="H40" s="5">
        <f t="shared" si="2"/>
        <v>30</v>
      </c>
      <c r="I40" s="1979"/>
      <c r="J40" s="1989"/>
      <c r="K40" s="1989"/>
    </row>
    <row r="41" spans="1:11" s="1" customFormat="1">
      <c r="A41" s="5">
        <f t="shared" si="1"/>
        <v>31</v>
      </c>
      <c r="B41" s="635"/>
      <c r="C41" s="636" t="s">
        <v>727</v>
      </c>
      <c r="D41" s="1306">
        <f>SUM(D30:D39)</f>
        <v>40990.551000000007</v>
      </c>
      <c r="E41" s="1306">
        <f>SUM(E30:E39)</f>
        <v>0</v>
      </c>
      <c r="F41" s="1306">
        <f>SUM(F30:F39)</f>
        <v>40990.551000000007</v>
      </c>
      <c r="G41" s="632" t="str">
        <f>"Sum Lines "&amp;A30&amp;" thru "&amp;A39</f>
        <v>Sum Lines 20 thru 29</v>
      </c>
      <c r="H41" s="5">
        <f t="shared" si="2"/>
        <v>31</v>
      </c>
      <c r="I41" s="1979"/>
      <c r="J41" s="1989"/>
      <c r="K41" s="1989"/>
    </row>
    <row r="42" spans="1:11" s="1" customFormat="1">
      <c r="A42" s="5">
        <f t="shared" si="1"/>
        <v>32</v>
      </c>
      <c r="B42" s="635"/>
      <c r="C42" s="200"/>
      <c r="D42" s="1938"/>
      <c r="E42" s="1938"/>
      <c r="F42" s="1938"/>
      <c r="G42" s="632"/>
      <c r="H42" s="5">
        <f t="shared" si="2"/>
        <v>32</v>
      </c>
      <c r="I42" s="1979"/>
      <c r="J42" s="1989"/>
      <c r="K42" s="1989"/>
    </row>
    <row r="43" spans="1:11" s="1" customFormat="1" ht="15.75" thickBot="1">
      <c r="A43" s="5">
        <f t="shared" si="1"/>
        <v>33</v>
      </c>
      <c r="B43" s="626"/>
      <c r="C43" s="173" t="s">
        <v>728</v>
      </c>
      <c r="D43" s="195">
        <f>D27+D41</f>
        <v>96429.353000000003</v>
      </c>
      <c r="E43" s="195">
        <f>+E27+E41</f>
        <v>10830.146819999998</v>
      </c>
      <c r="F43" s="195">
        <f>+F27+F41</f>
        <v>85599.206180000008</v>
      </c>
      <c r="G43" s="632" t="str">
        <f>"Line "&amp;A27&amp;" + Line "&amp;A41</f>
        <v>Line 17 + Line 31</v>
      </c>
      <c r="H43" s="5">
        <f t="shared" si="2"/>
        <v>33</v>
      </c>
      <c r="I43" s="1979"/>
      <c r="J43" s="1989"/>
      <c r="K43" s="1989"/>
    </row>
    <row r="44" spans="1:11" ht="16.149999999999999" thickTop="1" thickBot="1">
      <c r="A44" s="5">
        <f t="shared" si="1"/>
        <v>34</v>
      </c>
      <c r="B44" s="637"/>
      <c r="C44" s="257"/>
      <c r="D44" s="196"/>
      <c r="E44" s="197"/>
      <c r="F44" s="196"/>
      <c r="G44" s="1416"/>
      <c r="H44" s="5">
        <f t="shared" si="2"/>
        <v>34</v>
      </c>
      <c r="I44" s="1989"/>
      <c r="J44" s="1989"/>
      <c r="K44" s="1989"/>
    </row>
    <row r="45" spans="1:11">
      <c r="A45" s="5">
        <f t="shared" si="1"/>
        <v>35</v>
      </c>
      <c r="B45" s="638"/>
      <c r="C45" s="200"/>
      <c r="D45" s="198"/>
      <c r="E45" s="194"/>
      <c r="F45" s="198"/>
      <c r="G45" s="639"/>
      <c r="H45" s="5">
        <f>H44+1</f>
        <v>35</v>
      </c>
      <c r="I45" s="1989"/>
      <c r="J45" s="1989"/>
      <c r="K45" s="1989"/>
    </row>
    <row r="46" spans="1:11">
      <c r="A46" s="5">
        <f t="shared" si="1"/>
        <v>36</v>
      </c>
      <c r="B46" s="640" t="s">
        <v>729</v>
      </c>
      <c r="C46" s="200"/>
      <c r="D46" s="198"/>
      <c r="E46" s="194"/>
      <c r="F46" s="198"/>
      <c r="G46" s="639"/>
      <c r="H46" s="5">
        <f t="shared" si="2"/>
        <v>36</v>
      </c>
      <c r="I46" s="1989"/>
      <c r="J46" s="1989"/>
      <c r="K46" s="1989"/>
    </row>
    <row r="47" spans="1:11" s="1075" customFormat="1">
      <c r="A47" s="5">
        <f t="shared" si="1"/>
        <v>37</v>
      </c>
      <c r="B47" s="638" t="s">
        <v>730</v>
      </c>
      <c r="C47" s="200" t="s">
        <v>731</v>
      </c>
      <c r="D47" s="198"/>
      <c r="E47" s="1082">
        <v>132.11562000000001</v>
      </c>
      <c r="F47" s="198"/>
      <c r="G47" s="639"/>
      <c r="H47" s="5">
        <f t="shared" si="2"/>
        <v>37</v>
      </c>
      <c r="I47" s="1989"/>
      <c r="J47" s="1989"/>
      <c r="K47" s="1989"/>
    </row>
    <row r="48" spans="1:11">
      <c r="A48" s="5">
        <f t="shared" si="1"/>
        <v>38</v>
      </c>
      <c r="B48" s="638" t="s">
        <v>732</v>
      </c>
      <c r="C48" s="200" t="s">
        <v>733</v>
      </c>
      <c r="D48" s="198"/>
      <c r="E48" s="191">
        <v>5093.2442599999995</v>
      </c>
      <c r="F48" s="200"/>
      <c r="G48" s="639"/>
      <c r="H48" s="5">
        <f t="shared" si="2"/>
        <v>38</v>
      </c>
      <c r="I48" s="1989"/>
      <c r="J48" s="1989"/>
      <c r="K48" s="1989"/>
    </row>
    <row r="49" spans="1:10">
      <c r="A49" s="5">
        <f t="shared" si="1"/>
        <v>39</v>
      </c>
      <c r="B49" s="638">
        <v>561.79999999999995</v>
      </c>
      <c r="C49" s="200" t="s">
        <v>734</v>
      </c>
      <c r="D49" s="198"/>
      <c r="E49" s="191">
        <v>2418.7412800000002</v>
      </c>
      <c r="F49" s="200"/>
      <c r="G49" s="639"/>
      <c r="H49" s="5">
        <f t="shared" si="2"/>
        <v>39</v>
      </c>
      <c r="I49" s="1989"/>
      <c r="J49" s="1989"/>
    </row>
    <row r="50" spans="1:10">
      <c r="A50" s="5">
        <f t="shared" si="1"/>
        <v>40</v>
      </c>
      <c r="B50" s="638">
        <v>565</v>
      </c>
      <c r="C50" s="200" t="s">
        <v>735</v>
      </c>
      <c r="D50" s="198"/>
      <c r="E50" s="191">
        <v>0</v>
      </c>
      <c r="F50" s="201"/>
      <c r="G50" s="639"/>
      <c r="H50" s="5">
        <f t="shared" si="2"/>
        <v>40</v>
      </c>
      <c r="I50" s="1989"/>
      <c r="J50" s="1989"/>
    </row>
    <row r="51" spans="1:10">
      <c r="A51" s="5">
        <f t="shared" si="1"/>
        <v>41</v>
      </c>
      <c r="B51" s="638" t="s">
        <v>736</v>
      </c>
      <c r="C51" s="200" t="s">
        <v>737</v>
      </c>
      <c r="D51" s="199">
        <v>251.79454000000001</v>
      </c>
      <c r="E51" s="191"/>
      <c r="F51" s="198"/>
      <c r="G51" s="639"/>
      <c r="H51" s="5">
        <f t="shared" si="2"/>
        <v>41</v>
      </c>
      <c r="I51" s="1989"/>
      <c r="J51" s="1989"/>
    </row>
    <row r="52" spans="1:10">
      <c r="A52" s="5">
        <f t="shared" si="1"/>
        <v>42</v>
      </c>
      <c r="B52" s="638"/>
      <c r="C52" s="200" t="s">
        <v>738</v>
      </c>
      <c r="D52" s="191">
        <v>0</v>
      </c>
      <c r="E52" s="191"/>
      <c r="F52" s="198"/>
      <c r="G52" s="639"/>
      <c r="H52" s="5">
        <f t="shared" si="2"/>
        <v>42</v>
      </c>
      <c r="I52" s="1989"/>
      <c r="J52" s="1989"/>
    </row>
    <row r="53" spans="1:10">
      <c r="A53" s="5">
        <f t="shared" si="1"/>
        <v>43</v>
      </c>
      <c r="B53" s="638"/>
      <c r="C53" s="200" t="s">
        <v>739</v>
      </c>
      <c r="D53" s="191">
        <v>2588.4315500000002</v>
      </c>
      <c r="E53" s="202"/>
      <c r="F53" s="198"/>
      <c r="G53" s="639"/>
      <c r="H53" s="5">
        <f t="shared" si="2"/>
        <v>43</v>
      </c>
      <c r="I53" s="1989"/>
      <c r="J53" s="1989"/>
    </row>
    <row r="54" spans="1:10">
      <c r="A54" s="5">
        <f t="shared" si="1"/>
        <v>44</v>
      </c>
      <c r="B54" s="638"/>
      <c r="C54" s="200" t="s">
        <v>740</v>
      </c>
      <c r="D54" s="191">
        <v>700.79813999999988</v>
      </c>
      <c r="E54" s="202"/>
      <c r="F54" s="198"/>
      <c r="G54" s="639"/>
      <c r="H54" s="5">
        <f t="shared" si="2"/>
        <v>44</v>
      </c>
      <c r="I54" s="1989"/>
      <c r="J54" s="1989"/>
    </row>
    <row r="55" spans="1:10">
      <c r="A55" s="5">
        <f t="shared" si="1"/>
        <v>45</v>
      </c>
      <c r="B55" s="638"/>
      <c r="C55" s="200" t="s">
        <v>741</v>
      </c>
      <c r="D55" s="1417">
        <v>-354.97856999999999</v>
      </c>
      <c r="E55" s="1418">
        <f>SUM(D51:D55)</f>
        <v>3186.0456599999998</v>
      </c>
      <c r="F55" s="201"/>
      <c r="G55" s="639"/>
      <c r="H55" s="5">
        <f t="shared" si="2"/>
        <v>45</v>
      </c>
      <c r="I55" s="1989"/>
      <c r="J55" s="1186"/>
    </row>
    <row r="56" spans="1:10">
      <c r="A56" s="5">
        <f t="shared" si="1"/>
        <v>46</v>
      </c>
      <c r="B56" s="638"/>
      <c r="C56" s="200"/>
      <c r="D56" s="191"/>
      <c r="E56" s="202"/>
      <c r="F56" s="198"/>
      <c r="G56" s="639"/>
      <c r="H56" s="5">
        <f t="shared" si="2"/>
        <v>46</v>
      </c>
      <c r="I56" s="1989"/>
      <c r="J56" s="1989"/>
    </row>
    <row r="57" spans="1:10" ht="15.75" thickBot="1">
      <c r="A57" s="5">
        <f t="shared" si="1"/>
        <v>47</v>
      </c>
      <c r="B57" s="641"/>
      <c r="C57" s="173" t="s">
        <v>742</v>
      </c>
      <c r="D57" s="198"/>
      <c r="E57" s="203">
        <f>SUM(E47:E56)</f>
        <v>10830.146819999998</v>
      </c>
      <c r="F57" s="198"/>
      <c r="G57" s="639"/>
      <c r="H57" s="5">
        <f t="shared" si="2"/>
        <v>47</v>
      </c>
      <c r="I57" s="1989"/>
      <c r="J57" s="1989"/>
    </row>
    <row r="58" spans="1:10" ht="16.149999999999999" thickTop="1" thickBot="1">
      <c r="A58" s="5">
        <f t="shared" si="1"/>
        <v>48</v>
      </c>
      <c r="B58" s="642"/>
      <c r="C58" s="257"/>
      <c r="D58" s="257"/>
      <c r="E58" s="643"/>
      <c r="F58" s="257"/>
      <c r="G58" s="1416"/>
      <c r="H58" s="5">
        <f t="shared" si="2"/>
        <v>48</v>
      </c>
      <c r="I58" s="1989"/>
      <c r="J58" s="1989"/>
    </row>
    <row r="59" spans="1:10">
      <c r="A59" s="1988"/>
      <c r="B59" s="644"/>
      <c r="C59" s="1989"/>
      <c r="D59" s="1989"/>
      <c r="E59" s="1177"/>
      <c r="F59" s="1989"/>
      <c r="G59" s="1989"/>
      <c r="H59" s="1988"/>
      <c r="I59" s="1989"/>
      <c r="J59" s="1989"/>
    </row>
    <row r="60" spans="1:10">
      <c r="A60" s="1988"/>
      <c r="B60" s="644"/>
      <c r="C60" s="1989"/>
      <c r="D60" s="1989"/>
      <c r="E60" s="1177"/>
      <c r="F60" s="1989"/>
      <c r="G60" s="1989"/>
      <c r="H60" s="1988"/>
      <c r="I60" s="1989"/>
      <c r="J60" s="1989"/>
    </row>
    <row r="61" spans="1:10">
      <c r="A61" s="1988"/>
      <c r="B61" s="644"/>
      <c r="C61" s="1989"/>
      <c r="D61" s="1989"/>
      <c r="E61" s="1177"/>
      <c r="F61" s="1989"/>
      <c r="G61" s="1989"/>
      <c r="H61" s="1988"/>
      <c r="I61" s="1989"/>
      <c r="J61" s="1989"/>
    </row>
    <row r="62" spans="1:10">
      <c r="A62" s="1988"/>
      <c r="B62" s="644"/>
      <c r="C62" s="1989"/>
      <c r="D62" s="1989"/>
      <c r="E62" s="1177"/>
      <c r="F62" s="1989"/>
      <c r="G62" s="1989"/>
      <c r="H62" s="1988"/>
      <c r="I62" s="1989"/>
      <c r="J62" s="1989"/>
    </row>
    <row r="63" spans="1:10">
      <c r="A63" s="1988"/>
      <c r="B63" s="644"/>
      <c r="C63" s="1989"/>
      <c r="D63" s="1989"/>
      <c r="E63" s="1177"/>
      <c r="F63" s="1989"/>
      <c r="G63" s="1989"/>
      <c r="H63" s="1988"/>
      <c r="I63" s="1989"/>
      <c r="J63" s="1989"/>
    </row>
    <row r="64" spans="1:10">
      <c r="A64" s="1988"/>
      <c r="B64" s="644"/>
      <c r="C64" s="1989"/>
      <c r="D64" s="1989"/>
      <c r="E64" s="1177"/>
      <c r="F64" s="1989"/>
      <c r="G64" s="1989"/>
      <c r="H64" s="1988"/>
      <c r="I64" s="1989"/>
      <c r="J64" s="1989"/>
    </row>
    <row r="65" spans="2:5">
      <c r="B65" s="644"/>
      <c r="C65" s="1989"/>
      <c r="D65" s="1989"/>
      <c r="E65" s="1177"/>
    </row>
    <row r="66" spans="2:5">
      <c r="B66" s="644"/>
      <c r="C66" s="1989"/>
      <c r="D66" s="1989"/>
      <c r="E66" s="1177"/>
    </row>
    <row r="67" spans="2:5">
      <c r="B67" s="644"/>
      <c r="C67" s="1989"/>
      <c r="D67" s="1989"/>
      <c r="E67" s="1177"/>
    </row>
    <row r="68" spans="2:5">
      <c r="B68" s="644"/>
      <c r="C68" s="1989"/>
      <c r="D68" s="1989"/>
      <c r="E68" s="1177"/>
    </row>
    <row r="69" spans="2:5">
      <c r="B69" s="644"/>
      <c r="C69" s="1989"/>
      <c r="D69" s="1989"/>
      <c r="E69" s="1177"/>
    </row>
    <row r="70" spans="2:5">
      <c r="B70" s="644"/>
      <c r="C70" s="1989"/>
      <c r="D70" s="1989"/>
      <c r="E70" s="1177"/>
    </row>
    <row r="71" spans="2:5">
      <c r="B71" s="644"/>
      <c r="C71" s="1989"/>
      <c r="D71" s="1989"/>
      <c r="E71" s="1177"/>
    </row>
    <row r="72" spans="2:5">
      <c r="B72" s="644"/>
      <c r="C72" s="1989"/>
      <c r="D72" s="1989"/>
      <c r="E72" s="1177"/>
    </row>
    <row r="73" spans="2:5">
      <c r="B73" s="644"/>
      <c r="C73" s="1989"/>
      <c r="D73" s="1989"/>
      <c r="E73" s="1177"/>
    </row>
    <row r="74" spans="2:5">
      <c r="B74" s="644"/>
      <c r="C74" s="1989"/>
      <c r="D74" s="1989"/>
      <c r="E74" s="1989"/>
    </row>
    <row r="75" spans="2:5">
      <c r="B75" s="644"/>
      <c r="C75" s="1989"/>
      <c r="D75" s="1989"/>
      <c r="E75" s="1989"/>
    </row>
    <row r="76" spans="2:5">
      <c r="B76" s="644"/>
      <c r="C76" s="1989"/>
      <c r="D76" s="1989"/>
      <c r="E76" s="1989"/>
    </row>
    <row r="77" spans="2:5">
      <c r="B77" s="644"/>
      <c r="C77" s="1989"/>
      <c r="D77" s="1989"/>
      <c r="E77" s="1989"/>
    </row>
    <row r="78" spans="2:5">
      <c r="B78" s="644"/>
      <c r="C78" s="1989"/>
      <c r="D78" s="1989"/>
      <c r="E78" s="1989"/>
    </row>
    <row r="79" spans="2:5">
      <c r="B79" s="644"/>
      <c r="C79" s="1989"/>
      <c r="D79" s="1989"/>
      <c r="E79" s="1989"/>
    </row>
    <row r="80" spans="2:5">
      <c r="B80" s="644"/>
      <c r="C80" s="1989"/>
      <c r="D80" s="1989"/>
      <c r="E80" s="1989"/>
    </row>
    <row r="81" spans="2:5">
      <c r="B81" s="644"/>
      <c r="C81" s="1989"/>
      <c r="D81" s="1989"/>
      <c r="E81" s="1989"/>
    </row>
    <row r="82" spans="2:5">
      <c r="B82" s="644"/>
      <c r="C82" s="1989"/>
      <c r="D82" s="1989"/>
      <c r="E82" s="1989"/>
    </row>
    <row r="83" spans="2:5">
      <c r="B83" s="644"/>
      <c r="C83" s="1989"/>
      <c r="D83" s="1989"/>
      <c r="E83" s="1989"/>
    </row>
    <row r="84" spans="2:5">
      <c r="B84" s="644"/>
      <c r="C84" s="1989"/>
      <c r="D84" s="1989"/>
      <c r="E84" s="1989"/>
    </row>
    <row r="85" spans="2:5">
      <c r="B85" s="644"/>
      <c r="C85" s="1989"/>
      <c r="D85" s="1989"/>
      <c r="E85" s="1989"/>
    </row>
    <row r="86" spans="2:5">
      <c r="B86" s="644"/>
      <c r="C86" s="1989"/>
      <c r="D86" s="1989"/>
      <c r="E86" s="1989"/>
    </row>
    <row r="87" spans="2:5">
      <c r="B87" s="644"/>
      <c r="C87" s="1989"/>
      <c r="D87" s="1989"/>
      <c r="E87" s="1989"/>
    </row>
    <row r="88" spans="2:5">
      <c r="B88" s="644"/>
      <c r="C88" s="1989"/>
      <c r="D88" s="1989"/>
      <c r="E88" s="1989"/>
    </row>
    <row r="89" spans="2:5">
      <c r="B89" s="644"/>
      <c r="C89" s="1989"/>
      <c r="D89" s="1989"/>
      <c r="E89" s="1989"/>
    </row>
    <row r="90" spans="2:5">
      <c r="B90" s="644"/>
      <c r="C90" s="1989"/>
      <c r="D90" s="1989"/>
      <c r="E90" s="1989"/>
    </row>
    <row r="91" spans="2:5">
      <c r="B91" s="644"/>
      <c r="C91" s="1989"/>
      <c r="D91" s="1989"/>
      <c r="E91" s="1989"/>
    </row>
    <row r="92" spans="2:5">
      <c r="B92" s="644"/>
      <c r="C92" s="1989"/>
      <c r="D92" s="1989"/>
      <c r="E92" s="1989"/>
    </row>
    <row r="93" spans="2:5">
      <c r="B93" s="644"/>
      <c r="C93" s="1989"/>
      <c r="D93" s="1989"/>
      <c r="E93" s="1989"/>
    </row>
    <row r="94" spans="2:5">
      <c r="B94" s="644"/>
      <c r="C94" s="1989"/>
      <c r="D94" s="1989"/>
      <c r="E94" s="1989"/>
    </row>
    <row r="95" spans="2:5">
      <c r="B95" s="644"/>
      <c r="C95" s="1989"/>
      <c r="D95" s="1989"/>
      <c r="E95" s="1989"/>
    </row>
    <row r="96" spans="2:5">
      <c r="B96" s="644"/>
      <c r="C96" s="1989"/>
      <c r="D96" s="1989"/>
      <c r="E96" s="1989"/>
    </row>
    <row r="97" spans="2:5">
      <c r="B97" s="644"/>
      <c r="C97" s="1989"/>
      <c r="D97" s="1989"/>
      <c r="E97" s="1989"/>
    </row>
    <row r="98" spans="2:5">
      <c r="B98" s="644"/>
      <c r="C98" s="1989"/>
      <c r="D98" s="1989"/>
      <c r="E98" s="1989"/>
    </row>
    <row r="99" spans="2:5">
      <c r="B99" s="644"/>
      <c r="C99" s="1989"/>
      <c r="D99" s="1989"/>
      <c r="E99" s="1989"/>
    </row>
    <row r="100" spans="2:5">
      <c r="B100" s="644"/>
      <c r="C100" s="1989"/>
      <c r="D100" s="1989"/>
      <c r="E100" s="1989"/>
    </row>
    <row r="101" spans="2:5">
      <c r="B101" s="644"/>
      <c r="C101" s="1989"/>
      <c r="D101" s="1989"/>
      <c r="E101" s="1989"/>
    </row>
    <row r="102" spans="2:5">
      <c r="B102" s="644"/>
      <c r="C102" s="1989"/>
      <c r="D102" s="1989"/>
      <c r="E102" s="1989"/>
    </row>
    <row r="103" spans="2:5">
      <c r="B103" s="644"/>
      <c r="C103" s="1989"/>
      <c r="D103" s="1989"/>
      <c r="E103" s="1989"/>
    </row>
    <row r="104" spans="2:5">
      <c r="B104" s="644"/>
      <c r="C104" s="1989"/>
      <c r="D104" s="1989"/>
      <c r="E104" s="1989"/>
    </row>
    <row r="105" spans="2:5">
      <c r="B105" s="644"/>
      <c r="C105" s="1989"/>
      <c r="D105" s="1989"/>
      <c r="E105" s="1989"/>
    </row>
    <row r="106" spans="2:5">
      <c r="B106" s="644"/>
      <c r="C106" s="1989"/>
      <c r="D106" s="1989"/>
      <c r="E106" s="1989"/>
    </row>
    <row r="107" spans="2:5">
      <c r="B107" s="644"/>
      <c r="C107" s="1989"/>
      <c r="D107" s="1989"/>
      <c r="E107" s="1989"/>
    </row>
    <row r="108" spans="2:5">
      <c r="B108" s="644"/>
      <c r="C108" s="1989"/>
      <c r="D108" s="1989"/>
      <c r="E108" s="1989"/>
    </row>
    <row r="109" spans="2:5">
      <c r="B109" s="644"/>
      <c r="C109" s="1989"/>
      <c r="D109" s="1989"/>
      <c r="E109" s="1989"/>
    </row>
    <row r="110" spans="2:5">
      <c r="B110" s="644"/>
      <c r="C110" s="1989"/>
      <c r="D110" s="1989"/>
      <c r="E110" s="1989"/>
    </row>
    <row r="111" spans="2:5">
      <c r="B111" s="644"/>
      <c r="C111" s="1989"/>
      <c r="D111" s="1989"/>
      <c r="E111" s="1989"/>
    </row>
    <row r="112" spans="2:5">
      <c r="B112" s="644"/>
      <c r="C112" s="1989"/>
      <c r="D112" s="1989"/>
      <c r="E112" s="1989"/>
    </row>
    <row r="113" spans="2:5">
      <c r="B113" s="644"/>
      <c r="C113" s="1989"/>
      <c r="D113" s="1989"/>
      <c r="E113" s="1989"/>
    </row>
    <row r="114" spans="2:5">
      <c r="B114" s="644"/>
      <c r="C114" s="1989"/>
      <c r="D114" s="1989"/>
      <c r="E114" s="1989"/>
    </row>
    <row r="115" spans="2:5">
      <c r="B115" s="644"/>
      <c r="C115" s="1989"/>
      <c r="D115" s="1989"/>
      <c r="E115" s="1989"/>
    </row>
    <row r="116" spans="2:5">
      <c r="B116" s="644"/>
      <c r="C116" s="1989"/>
      <c r="D116" s="1989"/>
      <c r="E116" s="1989"/>
    </row>
    <row r="117" spans="2:5">
      <c r="B117" s="644"/>
      <c r="C117" s="1989"/>
      <c r="D117" s="1989"/>
      <c r="E117" s="1989"/>
    </row>
    <row r="118" spans="2:5">
      <c r="B118" s="644"/>
      <c r="C118" s="1989"/>
      <c r="D118" s="1989"/>
      <c r="E118" s="1989"/>
    </row>
    <row r="119" spans="2:5">
      <c r="B119" s="644"/>
      <c r="C119" s="1989"/>
      <c r="D119" s="1989"/>
      <c r="E119" s="1989"/>
    </row>
    <row r="120" spans="2:5">
      <c r="B120" s="644"/>
      <c r="C120" s="1989"/>
      <c r="D120" s="1989"/>
      <c r="E120" s="1989"/>
    </row>
    <row r="121" spans="2:5">
      <c r="B121" s="644"/>
      <c r="C121" s="1989"/>
      <c r="D121" s="1989"/>
      <c r="E121" s="1989"/>
    </row>
    <row r="122" spans="2:5">
      <c r="B122" s="644"/>
      <c r="C122" s="1989"/>
      <c r="D122" s="1989"/>
      <c r="E122" s="1989"/>
    </row>
    <row r="123" spans="2:5">
      <c r="B123" s="644"/>
      <c r="C123" s="1989"/>
      <c r="D123" s="1989"/>
      <c r="E123" s="1989"/>
    </row>
    <row r="124" spans="2:5">
      <c r="B124" s="644"/>
      <c r="C124" s="1989"/>
      <c r="D124" s="1989"/>
      <c r="E124" s="1989"/>
    </row>
    <row r="125" spans="2:5">
      <c r="B125" s="644"/>
      <c r="C125" s="1989"/>
      <c r="D125" s="1989"/>
      <c r="E125" s="1989"/>
    </row>
    <row r="126" spans="2:5">
      <c r="B126" s="644"/>
      <c r="C126" s="1989"/>
      <c r="D126" s="1989"/>
      <c r="E126" s="1989"/>
    </row>
    <row r="127" spans="2:5">
      <c r="B127" s="644"/>
      <c r="C127" s="1989"/>
      <c r="D127" s="1989"/>
      <c r="E127" s="1989"/>
    </row>
    <row r="128" spans="2:5">
      <c r="B128" s="644"/>
      <c r="C128" s="1989"/>
      <c r="D128" s="1989"/>
      <c r="E128" s="1989"/>
    </row>
    <row r="129" spans="2:5">
      <c r="B129" s="644"/>
      <c r="C129" s="1989"/>
      <c r="D129" s="1989"/>
      <c r="E129" s="1989"/>
    </row>
    <row r="130" spans="2:5">
      <c r="B130" s="644"/>
      <c r="C130" s="1989"/>
      <c r="D130" s="1989"/>
      <c r="E130" s="1989"/>
    </row>
    <row r="131" spans="2:5">
      <c r="B131" s="644"/>
      <c r="C131" s="1989"/>
      <c r="D131" s="1989"/>
      <c r="E131" s="1989"/>
    </row>
    <row r="132" spans="2:5">
      <c r="B132" s="644"/>
      <c r="C132" s="1989"/>
      <c r="D132" s="1989"/>
      <c r="E132" s="1989"/>
    </row>
    <row r="133" spans="2:5">
      <c r="B133" s="644"/>
      <c r="C133" s="1989"/>
      <c r="D133" s="1989"/>
      <c r="E133" s="1989"/>
    </row>
    <row r="134" spans="2:5">
      <c r="B134" s="644"/>
      <c r="C134" s="1989"/>
      <c r="D134" s="1989"/>
      <c r="E134" s="1989"/>
    </row>
    <row r="135" spans="2:5">
      <c r="B135" s="644"/>
      <c r="C135" s="1989"/>
      <c r="D135" s="1989"/>
      <c r="E135" s="1989"/>
    </row>
    <row r="136" spans="2:5">
      <c r="B136" s="644"/>
      <c r="C136" s="1989"/>
      <c r="D136" s="1989"/>
      <c r="E136" s="1989"/>
    </row>
    <row r="137" spans="2:5">
      <c r="B137" s="644"/>
      <c r="C137" s="1989"/>
      <c r="D137" s="1989"/>
      <c r="E137" s="1989"/>
    </row>
    <row r="138" spans="2:5">
      <c r="B138" s="644"/>
      <c r="C138" s="1989"/>
      <c r="D138" s="1989"/>
      <c r="E138" s="1989"/>
    </row>
    <row r="139" spans="2:5">
      <c r="B139" s="644"/>
      <c r="C139" s="1989"/>
      <c r="D139" s="1989"/>
      <c r="E139" s="1989"/>
    </row>
    <row r="140" spans="2:5">
      <c r="B140" s="644"/>
      <c r="C140" s="1989"/>
      <c r="D140" s="1989"/>
      <c r="E140" s="1989"/>
    </row>
    <row r="141" spans="2:5">
      <c r="B141" s="644"/>
      <c r="C141" s="1989"/>
      <c r="D141" s="1989"/>
      <c r="E141" s="1989"/>
    </row>
    <row r="142" spans="2:5">
      <c r="B142" s="644"/>
      <c r="C142" s="1989"/>
      <c r="D142" s="1989"/>
      <c r="E142" s="1989"/>
    </row>
    <row r="143" spans="2:5">
      <c r="B143" s="644"/>
      <c r="C143" s="1989"/>
      <c r="D143" s="1989"/>
      <c r="E143" s="1989"/>
    </row>
    <row r="144" spans="2:5">
      <c r="B144" s="644"/>
      <c r="C144" s="1989"/>
      <c r="D144" s="1989"/>
      <c r="E144" s="1989"/>
    </row>
    <row r="145" spans="2:5">
      <c r="B145" s="644"/>
      <c r="C145" s="1989"/>
      <c r="D145" s="1989"/>
      <c r="E145" s="1989"/>
    </row>
    <row r="146" spans="2:5">
      <c r="B146" s="644"/>
      <c r="C146" s="1989"/>
      <c r="D146" s="1989"/>
      <c r="E146" s="1989"/>
    </row>
    <row r="147" spans="2:5">
      <c r="B147" s="644"/>
      <c r="C147" s="1989"/>
      <c r="D147" s="1989"/>
      <c r="E147" s="1989"/>
    </row>
    <row r="148" spans="2:5">
      <c r="B148" s="644"/>
      <c r="C148" s="1989"/>
      <c r="D148" s="1989"/>
      <c r="E148" s="1989"/>
    </row>
    <row r="149" spans="2:5">
      <c r="B149" s="644"/>
      <c r="C149" s="1989"/>
      <c r="D149" s="1989"/>
      <c r="E149" s="1989"/>
    </row>
    <row r="150" spans="2:5">
      <c r="B150" s="644"/>
      <c r="C150" s="1989"/>
      <c r="D150" s="1989"/>
      <c r="E150" s="1989"/>
    </row>
    <row r="151" spans="2:5">
      <c r="B151" s="644"/>
      <c r="C151" s="1989"/>
      <c r="D151" s="1989"/>
      <c r="E151" s="1989"/>
    </row>
    <row r="152" spans="2:5">
      <c r="B152" s="644"/>
      <c r="C152" s="1989"/>
      <c r="D152" s="1989"/>
      <c r="E152" s="1989"/>
    </row>
    <row r="153" spans="2:5">
      <c r="B153" s="644"/>
      <c r="C153" s="1989"/>
      <c r="D153" s="1989"/>
      <c r="E153" s="1989"/>
    </row>
    <row r="154" spans="2:5">
      <c r="B154" s="644"/>
      <c r="C154" s="1989"/>
      <c r="D154" s="1989"/>
      <c r="E154" s="1989"/>
    </row>
    <row r="155" spans="2:5">
      <c r="B155" s="644"/>
      <c r="C155" s="1989"/>
      <c r="D155" s="1989"/>
      <c r="E155" s="1989"/>
    </row>
    <row r="156" spans="2:5">
      <c r="B156" s="644"/>
      <c r="C156" s="1989"/>
      <c r="D156" s="1989"/>
      <c r="E156" s="1989"/>
    </row>
    <row r="157" spans="2:5">
      <c r="B157" s="644"/>
      <c r="C157" s="1989"/>
      <c r="D157" s="1989"/>
      <c r="E157" s="1989"/>
    </row>
    <row r="158" spans="2:5">
      <c r="B158" s="644"/>
      <c r="C158" s="1989"/>
      <c r="D158" s="1989"/>
      <c r="E158" s="1989"/>
    </row>
    <row r="159" spans="2:5">
      <c r="B159" s="644"/>
      <c r="C159" s="1989"/>
      <c r="D159" s="1989"/>
      <c r="E159" s="1989"/>
    </row>
    <row r="160" spans="2:5">
      <c r="B160" s="644"/>
      <c r="C160" s="1989"/>
      <c r="D160" s="1989"/>
      <c r="E160" s="1989"/>
    </row>
    <row r="161" spans="2:5">
      <c r="B161" s="644"/>
      <c r="C161" s="1989"/>
      <c r="D161" s="1989"/>
      <c r="E161" s="1989"/>
    </row>
    <row r="162" spans="2:5">
      <c r="B162" s="644"/>
      <c r="C162" s="1989"/>
      <c r="D162" s="1989"/>
      <c r="E162" s="1989"/>
    </row>
    <row r="163" spans="2:5">
      <c r="B163" s="644"/>
      <c r="C163" s="1989"/>
      <c r="D163" s="1989"/>
      <c r="E163" s="1989"/>
    </row>
    <row r="164" spans="2:5">
      <c r="B164" s="644"/>
      <c r="C164" s="1989"/>
      <c r="D164" s="1989"/>
      <c r="E164" s="1989"/>
    </row>
    <row r="165" spans="2:5">
      <c r="B165" s="644"/>
      <c r="C165" s="1989"/>
      <c r="D165" s="1989"/>
      <c r="E165" s="1989"/>
    </row>
    <row r="166" spans="2:5">
      <c r="B166" s="644"/>
      <c r="C166" s="1989"/>
      <c r="D166" s="1989"/>
      <c r="E166" s="1989"/>
    </row>
    <row r="167" spans="2:5">
      <c r="B167" s="644"/>
      <c r="C167" s="1989"/>
      <c r="D167" s="1989"/>
      <c r="E167" s="1989"/>
    </row>
    <row r="168" spans="2:5">
      <c r="B168" s="644"/>
      <c r="C168" s="1989"/>
      <c r="D168" s="1989"/>
      <c r="E168" s="1989"/>
    </row>
    <row r="169" spans="2:5">
      <c r="B169" s="644"/>
      <c r="C169" s="1989"/>
      <c r="D169" s="1989"/>
      <c r="E169" s="1989"/>
    </row>
    <row r="170" spans="2:5">
      <c r="B170" s="644"/>
      <c r="C170" s="1989"/>
      <c r="D170" s="1989"/>
      <c r="E170" s="1989"/>
    </row>
    <row r="171" spans="2:5">
      <c r="B171" s="644"/>
      <c r="C171" s="1989"/>
      <c r="D171" s="1989"/>
      <c r="E171" s="1989"/>
    </row>
    <row r="172" spans="2:5">
      <c r="B172" s="644"/>
      <c r="C172" s="1989"/>
      <c r="D172" s="1989"/>
      <c r="E172" s="1989"/>
    </row>
    <row r="173" spans="2:5">
      <c r="B173" s="644"/>
      <c r="C173" s="1989"/>
      <c r="D173" s="1989"/>
      <c r="E173" s="1989"/>
    </row>
    <row r="174" spans="2:5">
      <c r="B174" s="644"/>
      <c r="C174" s="1989"/>
      <c r="D174" s="1989"/>
      <c r="E174" s="1989"/>
    </row>
    <row r="175" spans="2:5">
      <c r="B175" s="644"/>
      <c r="C175" s="1989"/>
      <c r="D175" s="1989"/>
      <c r="E175" s="1989"/>
    </row>
    <row r="176" spans="2:5">
      <c r="B176" s="644"/>
      <c r="C176" s="1989"/>
      <c r="D176" s="1989"/>
      <c r="E176" s="1989"/>
    </row>
    <row r="177" spans="2:5">
      <c r="B177" s="644"/>
      <c r="C177" s="1989"/>
      <c r="D177" s="1989"/>
      <c r="E177" s="1989"/>
    </row>
    <row r="178" spans="2:5">
      <c r="B178" s="644"/>
      <c r="C178" s="1989"/>
      <c r="D178" s="1989"/>
      <c r="E178" s="1989"/>
    </row>
    <row r="179" spans="2:5">
      <c r="B179" s="644"/>
      <c r="C179" s="1989"/>
      <c r="D179" s="1989"/>
      <c r="E179" s="1989"/>
    </row>
    <row r="180" spans="2:5">
      <c r="B180" s="644"/>
      <c r="C180" s="1989"/>
      <c r="D180" s="1989"/>
      <c r="E180" s="1989"/>
    </row>
    <row r="181" spans="2:5">
      <c r="B181" s="644"/>
      <c r="C181" s="1989"/>
      <c r="D181" s="1989"/>
      <c r="E181" s="1989"/>
    </row>
    <row r="182" spans="2:5">
      <c r="B182" s="644"/>
      <c r="C182" s="1989"/>
      <c r="D182" s="1989"/>
      <c r="E182" s="1989"/>
    </row>
    <row r="183" spans="2:5">
      <c r="B183" s="644"/>
      <c r="C183" s="1989"/>
      <c r="D183" s="1989"/>
      <c r="E183" s="1989"/>
    </row>
    <row r="184" spans="2:5">
      <c r="B184" s="644"/>
      <c r="C184" s="1989"/>
      <c r="D184" s="1989"/>
      <c r="E184" s="1989"/>
    </row>
    <row r="185" spans="2:5">
      <c r="B185" s="644"/>
      <c r="C185" s="1989"/>
      <c r="D185" s="1989"/>
      <c r="E185" s="1989"/>
    </row>
    <row r="186" spans="2:5">
      <c r="B186" s="644"/>
      <c r="C186" s="1989"/>
      <c r="D186" s="1989"/>
      <c r="E186" s="1989"/>
    </row>
    <row r="187" spans="2:5">
      <c r="B187" s="644"/>
      <c r="C187" s="1989"/>
      <c r="D187" s="1989"/>
      <c r="E187" s="1989"/>
    </row>
    <row r="188" spans="2:5">
      <c r="B188" s="644"/>
      <c r="C188" s="1989"/>
      <c r="D188" s="1989"/>
      <c r="E188" s="1989"/>
    </row>
    <row r="189" spans="2:5">
      <c r="B189" s="644"/>
      <c r="C189" s="1989"/>
      <c r="D189" s="1989"/>
      <c r="E189" s="1989"/>
    </row>
    <row r="190" spans="2:5">
      <c r="B190" s="644"/>
      <c r="C190" s="1989"/>
      <c r="D190" s="1989"/>
      <c r="E190" s="1989"/>
    </row>
    <row r="191" spans="2:5">
      <c r="B191" s="644"/>
      <c r="C191" s="1989"/>
      <c r="D191" s="1989"/>
      <c r="E191" s="1989"/>
    </row>
    <row r="192" spans="2:5">
      <c r="B192" s="644"/>
      <c r="C192" s="1989"/>
      <c r="D192" s="1989"/>
      <c r="E192" s="1989"/>
    </row>
    <row r="193" spans="2:5">
      <c r="B193" s="644"/>
      <c r="C193" s="1989"/>
      <c r="D193" s="1989"/>
      <c r="E193" s="1989"/>
    </row>
    <row r="194" spans="2:5">
      <c r="B194" s="644"/>
      <c r="C194" s="1989"/>
      <c r="D194" s="1989"/>
      <c r="E194" s="1989"/>
    </row>
    <row r="195" spans="2:5">
      <c r="B195" s="644"/>
      <c r="C195" s="1989"/>
      <c r="D195" s="1989"/>
      <c r="E195" s="1989"/>
    </row>
    <row r="196" spans="2:5">
      <c r="B196" s="644"/>
      <c r="C196" s="1989"/>
      <c r="D196" s="1989"/>
      <c r="E196" s="1989"/>
    </row>
    <row r="197" spans="2:5">
      <c r="B197" s="644"/>
      <c r="C197" s="1989"/>
      <c r="D197" s="1989"/>
      <c r="E197" s="1989"/>
    </row>
    <row r="198" spans="2:5">
      <c r="B198" s="644"/>
      <c r="C198" s="1989"/>
      <c r="D198" s="1989"/>
      <c r="E198" s="1989"/>
    </row>
    <row r="199" spans="2:5">
      <c r="B199" s="644"/>
      <c r="C199" s="1989"/>
      <c r="D199" s="1989"/>
      <c r="E199" s="1989"/>
    </row>
    <row r="200" spans="2:5">
      <c r="B200" s="644"/>
      <c r="C200" s="1989"/>
      <c r="D200" s="1989"/>
      <c r="E200" s="1989"/>
    </row>
    <row r="201" spans="2:5">
      <c r="B201" s="644"/>
      <c r="C201" s="1989"/>
      <c r="D201" s="1989"/>
      <c r="E201" s="1989"/>
    </row>
    <row r="202" spans="2:5">
      <c r="B202" s="644"/>
      <c r="C202" s="1989"/>
      <c r="D202" s="1989"/>
      <c r="E202" s="1989"/>
    </row>
    <row r="203" spans="2:5">
      <c r="B203" s="644"/>
      <c r="C203" s="1989"/>
      <c r="D203" s="1989"/>
      <c r="E203" s="1989"/>
    </row>
    <row r="204" spans="2:5">
      <c r="B204" s="644"/>
      <c r="C204" s="1989"/>
      <c r="D204" s="1989"/>
      <c r="E204" s="1989"/>
    </row>
    <row r="205" spans="2:5">
      <c r="B205" s="644"/>
      <c r="C205" s="1989"/>
      <c r="D205" s="1989"/>
      <c r="E205" s="1989"/>
    </row>
    <row r="206" spans="2:5">
      <c r="B206" s="644"/>
      <c r="C206" s="1989"/>
      <c r="D206" s="1989"/>
      <c r="E206" s="1989"/>
    </row>
    <row r="207" spans="2:5">
      <c r="B207" s="644"/>
      <c r="C207" s="1989"/>
      <c r="D207" s="1989"/>
      <c r="E207" s="1989"/>
    </row>
    <row r="208" spans="2:5">
      <c r="B208" s="644"/>
      <c r="C208" s="1989"/>
      <c r="D208" s="1989"/>
      <c r="E208" s="1989"/>
    </row>
    <row r="209" spans="2:5">
      <c r="B209" s="644"/>
      <c r="C209" s="1989"/>
      <c r="D209" s="1989"/>
      <c r="E209" s="1989"/>
    </row>
    <row r="210" spans="2:5">
      <c r="B210" s="644"/>
      <c r="C210" s="1989"/>
      <c r="D210" s="1989"/>
      <c r="E210" s="1989"/>
    </row>
    <row r="211" spans="2:5">
      <c r="B211" s="644"/>
      <c r="C211" s="1989"/>
      <c r="D211" s="1989"/>
      <c r="E211" s="1989"/>
    </row>
    <row r="212" spans="2:5">
      <c r="B212" s="644"/>
      <c r="C212" s="1989"/>
      <c r="D212" s="1989"/>
      <c r="E212" s="1989"/>
    </row>
    <row r="213" spans="2:5">
      <c r="B213" s="644"/>
      <c r="C213" s="1989"/>
      <c r="D213" s="1989"/>
      <c r="E213" s="1989"/>
    </row>
    <row r="214" spans="2:5">
      <c r="B214" s="644"/>
      <c r="C214" s="1989"/>
      <c r="D214" s="1989"/>
      <c r="E214" s="1989"/>
    </row>
    <row r="215" spans="2:5">
      <c r="B215" s="644"/>
      <c r="C215" s="1989"/>
      <c r="D215" s="1989"/>
      <c r="E215" s="1989"/>
    </row>
    <row r="216" spans="2:5">
      <c r="B216" s="644"/>
      <c r="C216" s="1989"/>
      <c r="D216" s="1989"/>
      <c r="E216" s="1989"/>
    </row>
    <row r="217" spans="2:5">
      <c r="B217" s="644"/>
      <c r="C217" s="1989"/>
      <c r="D217" s="1989"/>
      <c r="E217" s="1989"/>
    </row>
    <row r="218" spans="2:5">
      <c r="B218" s="644"/>
      <c r="C218" s="1989"/>
      <c r="D218" s="1989"/>
      <c r="E218" s="1989"/>
    </row>
    <row r="219" spans="2:5">
      <c r="B219" s="644"/>
      <c r="C219" s="1989"/>
      <c r="D219" s="1989"/>
      <c r="E219" s="1989"/>
    </row>
    <row r="220" spans="2:5">
      <c r="B220" s="644"/>
      <c r="C220" s="1989"/>
      <c r="D220" s="1989"/>
      <c r="E220" s="1989"/>
    </row>
    <row r="221" spans="2:5">
      <c r="B221" s="644"/>
      <c r="C221" s="1989"/>
      <c r="D221" s="1989"/>
      <c r="E221" s="1989"/>
    </row>
    <row r="222" spans="2:5">
      <c r="B222" s="644"/>
      <c r="C222" s="1989"/>
      <c r="D222" s="1989"/>
      <c r="E222" s="1989"/>
    </row>
    <row r="223" spans="2:5">
      <c r="B223" s="644"/>
      <c r="C223" s="1989"/>
      <c r="D223" s="1989"/>
      <c r="E223" s="1989"/>
    </row>
    <row r="224" spans="2:5">
      <c r="B224" s="644"/>
      <c r="C224" s="1989"/>
      <c r="D224" s="1989"/>
      <c r="E224" s="1989"/>
    </row>
    <row r="225" spans="2:5">
      <c r="B225" s="644"/>
      <c r="C225" s="1989"/>
      <c r="D225" s="1989"/>
      <c r="E225" s="1989"/>
    </row>
    <row r="226" spans="2:5">
      <c r="B226" s="644"/>
      <c r="C226" s="1989"/>
      <c r="D226" s="1989"/>
      <c r="E226" s="1989"/>
    </row>
    <row r="227" spans="2:5">
      <c r="B227" s="644"/>
      <c r="C227" s="1989"/>
      <c r="D227" s="1989"/>
      <c r="E227" s="1989"/>
    </row>
    <row r="228" spans="2:5">
      <c r="B228" s="644"/>
      <c r="C228" s="1989"/>
      <c r="D228" s="1989"/>
      <c r="E228" s="1989"/>
    </row>
    <row r="229" spans="2:5">
      <c r="B229" s="644"/>
      <c r="C229" s="1989"/>
      <c r="D229" s="1989"/>
      <c r="E229" s="1989"/>
    </row>
    <row r="230" spans="2:5">
      <c r="B230" s="644"/>
      <c r="C230" s="1989"/>
      <c r="D230" s="1989"/>
      <c r="E230" s="1989"/>
    </row>
    <row r="231" spans="2:5">
      <c r="B231" s="644"/>
      <c r="C231" s="1989"/>
      <c r="D231" s="1989"/>
      <c r="E231" s="1989"/>
    </row>
    <row r="232" spans="2:5">
      <c r="B232" s="644"/>
      <c r="C232" s="1989"/>
      <c r="D232" s="1989"/>
      <c r="E232" s="1989"/>
    </row>
    <row r="233" spans="2:5">
      <c r="B233" s="644"/>
      <c r="C233" s="1989"/>
      <c r="D233" s="1989"/>
      <c r="E233" s="1989"/>
    </row>
    <row r="234" spans="2:5">
      <c r="B234" s="644"/>
      <c r="C234" s="1989"/>
      <c r="D234" s="1989"/>
      <c r="E234" s="1989"/>
    </row>
    <row r="235" spans="2:5">
      <c r="B235" s="644"/>
      <c r="C235" s="1989"/>
      <c r="D235" s="1989"/>
      <c r="E235" s="1989"/>
    </row>
    <row r="236" spans="2:5">
      <c r="B236" s="644"/>
      <c r="C236" s="1989"/>
      <c r="D236" s="1989"/>
      <c r="E236" s="1989"/>
    </row>
    <row r="237" spans="2:5">
      <c r="B237" s="644"/>
      <c r="C237" s="1989"/>
      <c r="D237" s="1989"/>
      <c r="E237" s="1989"/>
    </row>
    <row r="238" spans="2:5">
      <c r="B238" s="644"/>
      <c r="C238" s="1989"/>
      <c r="D238" s="1989"/>
      <c r="E238" s="1989"/>
    </row>
    <row r="239" spans="2:5">
      <c r="B239" s="644"/>
      <c r="C239" s="1989"/>
      <c r="D239" s="1989"/>
      <c r="E239" s="1989"/>
    </row>
    <row r="240" spans="2:5">
      <c r="B240" s="644"/>
      <c r="C240" s="1989"/>
      <c r="D240" s="1989"/>
      <c r="E240" s="1989"/>
    </row>
    <row r="241" spans="2:5">
      <c r="B241" s="644"/>
      <c r="C241" s="1989"/>
      <c r="D241" s="1989"/>
      <c r="E241" s="1989"/>
    </row>
    <row r="242" spans="2:5">
      <c r="B242" s="644"/>
      <c r="C242" s="1989"/>
      <c r="D242" s="1989"/>
      <c r="E242" s="1989"/>
    </row>
    <row r="243" spans="2:5">
      <c r="B243" s="644"/>
      <c r="C243" s="1989"/>
      <c r="D243" s="1989"/>
      <c r="E243" s="1989"/>
    </row>
    <row r="244" spans="2:5">
      <c r="B244" s="644"/>
      <c r="C244" s="1989"/>
      <c r="D244" s="1989"/>
      <c r="E244" s="1989"/>
    </row>
    <row r="245" spans="2:5">
      <c r="B245" s="644"/>
      <c r="C245" s="1989"/>
      <c r="D245" s="1989"/>
      <c r="E245" s="1989"/>
    </row>
    <row r="246" spans="2:5">
      <c r="B246" s="644"/>
      <c r="C246" s="1989"/>
      <c r="D246" s="1989"/>
      <c r="E246" s="1989"/>
    </row>
    <row r="247" spans="2:5">
      <c r="B247" s="644"/>
      <c r="C247" s="1989"/>
      <c r="D247" s="1989"/>
      <c r="E247" s="1989"/>
    </row>
    <row r="248" spans="2:5">
      <c r="B248" s="644"/>
      <c r="C248" s="1989"/>
      <c r="D248" s="1989"/>
      <c r="E248" s="1989"/>
    </row>
    <row r="249" spans="2:5">
      <c r="B249" s="644"/>
      <c r="C249" s="1989"/>
      <c r="D249" s="1989"/>
      <c r="E249" s="1989"/>
    </row>
    <row r="250" spans="2:5">
      <c r="B250" s="644"/>
      <c r="C250" s="1989"/>
      <c r="D250" s="1989"/>
      <c r="E250" s="1989"/>
    </row>
    <row r="251" spans="2:5">
      <c r="B251" s="644"/>
      <c r="C251" s="1989"/>
      <c r="D251" s="1989"/>
      <c r="E251" s="1989"/>
    </row>
    <row r="252" spans="2:5">
      <c r="B252" s="644"/>
      <c r="C252" s="1989"/>
      <c r="D252" s="1989"/>
      <c r="E252" s="1989"/>
    </row>
    <row r="253" spans="2:5">
      <c r="B253" s="644"/>
      <c r="C253" s="1989"/>
      <c r="D253" s="1989"/>
      <c r="E253" s="1989"/>
    </row>
    <row r="254" spans="2:5">
      <c r="B254" s="644"/>
      <c r="C254" s="1989"/>
      <c r="D254" s="1989"/>
      <c r="E254" s="1989"/>
    </row>
    <row r="255" spans="2:5">
      <c r="B255" s="644"/>
      <c r="C255" s="1989"/>
      <c r="D255" s="1989"/>
      <c r="E255" s="1989"/>
    </row>
    <row r="256" spans="2:5">
      <c r="B256" s="644"/>
      <c r="C256" s="1989"/>
      <c r="D256" s="1989"/>
      <c r="E256" s="1989"/>
    </row>
    <row r="257" spans="2:5">
      <c r="B257" s="644"/>
      <c r="C257" s="1989"/>
      <c r="D257" s="1989"/>
      <c r="E257" s="1989"/>
    </row>
    <row r="258" spans="2:5">
      <c r="B258" s="644"/>
      <c r="C258" s="1989"/>
      <c r="D258" s="1989"/>
      <c r="E258" s="1989"/>
    </row>
    <row r="259" spans="2:5">
      <c r="B259" s="644"/>
      <c r="C259" s="1989"/>
      <c r="D259" s="1989"/>
      <c r="E259" s="1989"/>
    </row>
    <row r="260" spans="2:5">
      <c r="B260" s="644"/>
      <c r="C260" s="1989"/>
      <c r="D260" s="1989"/>
      <c r="E260" s="1989"/>
    </row>
    <row r="261" spans="2:5">
      <c r="B261" s="644"/>
      <c r="C261" s="1989"/>
      <c r="D261" s="1989"/>
      <c r="E261" s="1989"/>
    </row>
    <row r="262" spans="2:5">
      <c r="B262" s="644"/>
      <c r="C262" s="1989"/>
      <c r="D262" s="1989"/>
      <c r="E262" s="1989"/>
    </row>
    <row r="263" spans="2:5">
      <c r="B263" s="644"/>
      <c r="C263" s="1989"/>
      <c r="D263" s="1989"/>
      <c r="E263" s="1989"/>
    </row>
    <row r="264" spans="2:5">
      <c r="B264" s="644"/>
      <c r="C264" s="1989"/>
      <c r="D264" s="1989"/>
      <c r="E264" s="1989"/>
    </row>
    <row r="265" spans="2:5">
      <c r="B265" s="644"/>
      <c r="C265" s="1989"/>
      <c r="D265" s="1989"/>
      <c r="E265" s="1989"/>
    </row>
    <row r="266" spans="2:5">
      <c r="B266" s="644"/>
      <c r="C266" s="1989"/>
      <c r="D266" s="1989"/>
      <c r="E266" s="1989"/>
    </row>
    <row r="267" spans="2:5">
      <c r="B267" s="644"/>
      <c r="C267" s="1989"/>
      <c r="D267" s="1989"/>
      <c r="E267" s="1989"/>
    </row>
    <row r="268" spans="2:5">
      <c r="B268" s="644"/>
      <c r="C268" s="1989"/>
      <c r="D268" s="1989"/>
      <c r="E268" s="1989"/>
    </row>
    <row r="269" spans="2:5">
      <c r="B269" s="644"/>
      <c r="C269" s="1989"/>
      <c r="D269" s="1989"/>
      <c r="E269" s="1989"/>
    </row>
    <row r="270" spans="2:5">
      <c r="B270" s="644"/>
      <c r="C270" s="1989"/>
      <c r="D270" s="1989"/>
      <c r="E270" s="1989"/>
    </row>
    <row r="271" spans="2:5">
      <c r="B271" s="644"/>
      <c r="C271" s="1989"/>
      <c r="D271" s="1989"/>
      <c r="E271" s="1989"/>
    </row>
    <row r="272" spans="2:5">
      <c r="B272" s="644"/>
      <c r="C272" s="1989"/>
      <c r="D272" s="1989"/>
      <c r="E272" s="1989"/>
    </row>
    <row r="273" spans="2:5">
      <c r="B273" s="644"/>
      <c r="C273" s="1989"/>
      <c r="D273" s="1989"/>
      <c r="E273" s="1989"/>
    </row>
    <row r="274" spans="2:5">
      <c r="B274" s="644"/>
      <c r="C274" s="1989"/>
      <c r="D274" s="1989"/>
      <c r="E274" s="1989"/>
    </row>
    <row r="275" spans="2:5">
      <c r="B275" s="644"/>
      <c r="C275" s="1989"/>
      <c r="D275" s="1989"/>
      <c r="E275" s="1989"/>
    </row>
    <row r="276" spans="2:5">
      <c r="B276" s="644"/>
      <c r="C276" s="1989"/>
      <c r="D276" s="1989"/>
      <c r="E276" s="1989"/>
    </row>
    <row r="277" spans="2:5">
      <c r="B277" s="644"/>
      <c r="C277" s="1989"/>
      <c r="D277" s="1989"/>
      <c r="E277" s="1989"/>
    </row>
    <row r="278" spans="2:5">
      <c r="B278" s="644"/>
      <c r="C278" s="1989"/>
      <c r="D278" s="1989"/>
      <c r="E278" s="1989"/>
    </row>
    <row r="279" spans="2:5">
      <c r="B279" s="644"/>
      <c r="C279" s="1989"/>
      <c r="D279" s="1989"/>
      <c r="E279" s="1989"/>
    </row>
    <row r="280" spans="2:5">
      <c r="B280" s="644"/>
      <c r="C280" s="1989"/>
      <c r="D280" s="1989"/>
      <c r="E280" s="1989"/>
    </row>
    <row r="281" spans="2:5">
      <c r="B281" s="644"/>
      <c r="C281" s="1989"/>
      <c r="D281" s="1989"/>
      <c r="E281" s="1989"/>
    </row>
    <row r="282" spans="2:5">
      <c r="B282" s="644"/>
      <c r="C282" s="1989"/>
      <c r="D282" s="1989"/>
      <c r="E282" s="1989"/>
    </row>
    <row r="283" spans="2:5">
      <c r="B283" s="644"/>
      <c r="C283" s="1989"/>
      <c r="D283" s="1989"/>
      <c r="E283" s="1989"/>
    </row>
    <row r="284" spans="2:5">
      <c r="B284" s="644"/>
      <c r="C284" s="1989"/>
      <c r="D284" s="1989"/>
      <c r="E284" s="1989"/>
    </row>
    <row r="285" spans="2:5">
      <c r="B285" s="644"/>
      <c r="C285" s="1989"/>
      <c r="D285" s="1989"/>
      <c r="E285" s="1989"/>
    </row>
    <row r="286" spans="2:5">
      <c r="B286" s="644"/>
      <c r="C286" s="1989"/>
      <c r="D286" s="1989"/>
      <c r="E286" s="1989"/>
    </row>
    <row r="287" spans="2:5">
      <c r="B287" s="644"/>
      <c r="C287" s="1989"/>
      <c r="D287" s="1989"/>
      <c r="E287" s="1989"/>
    </row>
    <row r="288" spans="2:5">
      <c r="B288" s="644"/>
      <c r="C288" s="1989"/>
      <c r="D288" s="1989"/>
      <c r="E288" s="1989"/>
    </row>
    <row r="289" spans="2:5">
      <c r="B289" s="644"/>
      <c r="C289" s="1989"/>
      <c r="D289" s="1989"/>
      <c r="E289" s="1989"/>
    </row>
    <row r="290" spans="2:5">
      <c r="B290" s="644"/>
      <c r="C290" s="1989"/>
      <c r="D290" s="1989"/>
      <c r="E290" s="1989"/>
    </row>
    <row r="291" spans="2:5">
      <c r="B291" s="644"/>
      <c r="C291" s="1989"/>
      <c r="D291" s="1989"/>
      <c r="E291" s="1989"/>
    </row>
    <row r="292" spans="2:5">
      <c r="B292" s="644"/>
      <c r="C292" s="1989"/>
      <c r="D292" s="1989"/>
      <c r="E292" s="1989"/>
    </row>
    <row r="293" spans="2:5">
      <c r="B293" s="644"/>
      <c r="C293" s="1989"/>
      <c r="D293" s="1989"/>
      <c r="E293" s="1989"/>
    </row>
    <row r="294" spans="2:5">
      <c r="B294" s="644"/>
      <c r="C294" s="1989"/>
      <c r="D294" s="1989"/>
      <c r="E294" s="1989"/>
    </row>
    <row r="295" spans="2:5">
      <c r="B295" s="644"/>
      <c r="C295" s="1989"/>
      <c r="D295" s="1989"/>
      <c r="E295" s="1989"/>
    </row>
    <row r="296" spans="2:5">
      <c r="B296" s="644"/>
      <c r="C296" s="1989"/>
      <c r="D296" s="1989"/>
      <c r="E296" s="1989"/>
    </row>
    <row r="297" spans="2:5">
      <c r="B297" s="644"/>
      <c r="C297" s="1989"/>
      <c r="D297" s="1989"/>
      <c r="E297" s="1989"/>
    </row>
    <row r="298" spans="2:5">
      <c r="B298" s="644"/>
      <c r="C298" s="1989"/>
      <c r="D298" s="1989"/>
      <c r="E298" s="1989"/>
    </row>
    <row r="299" spans="2:5">
      <c r="B299" s="644"/>
      <c r="C299" s="1989"/>
      <c r="D299" s="1989"/>
      <c r="E299" s="1989"/>
    </row>
    <row r="300" spans="2:5">
      <c r="B300" s="644"/>
      <c r="C300" s="1989"/>
      <c r="D300" s="1989"/>
      <c r="E300" s="1989"/>
    </row>
    <row r="301" spans="2:5">
      <c r="B301" s="644"/>
      <c r="C301" s="1989"/>
      <c r="D301" s="1989"/>
      <c r="E301" s="1989"/>
    </row>
    <row r="302" spans="2:5">
      <c r="B302" s="644"/>
      <c r="C302" s="1989"/>
      <c r="D302" s="1989"/>
      <c r="E302" s="1989"/>
    </row>
    <row r="303" spans="2:5">
      <c r="B303" s="644"/>
      <c r="C303" s="1989"/>
      <c r="D303" s="1989"/>
      <c r="E303" s="1989"/>
    </row>
    <row r="304" spans="2:5">
      <c r="B304" s="644"/>
      <c r="C304" s="1989"/>
      <c r="D304" s="1989"/>
      <c r="E304" s="1989"/>
    </row>
    <row r="305" spans="2:5">
      <c r="B305" s="644"/>
      <c r="C305" s="1989"/>
      <c r="D305" s="1989"/>
      <c r="E305" s="1989"/>
    </row>
    <row r="306" spans="2:5">
      <c r="B306" s="644"/>
      <c r="C306" s="1989"/>
      <c r="D306" s="1989"/>
      <c r="E306" s="1989"/>
    </row>
    <row r="307" spans="2:5">
      <c r="B307" s="644"/>
      <c r="C307" s="1989"/>
      <c r="D307" s="1989"/>
      <c r="E307" s="1989"/>
    </row>
    <row r="308" spans="2:5">
      <c r="B308" s="644"/>
      <c r="C308" s="1989"/>
      <c r="D308" s="1989"/>
      <c r="E308" s="1989"/>
    </row>
    <row r="309" spans="2:5">
      <c r="B309" s="644"/>
      <c r="C309" s="1989"/>
      <c r="D309" s="1989"/>
      <c r="E309" s="1989"/>
    </row>
    <row r="310" spans="2:5">
      <c r="B310" s="644"/>
      <c r="C310" s="1989"/>
      <c r="D310" s="1989"/>
      <c r="E310" s="1989"/>
    </row>
    <row r="311" spans="2:5">
      <c r="B311" s="644"/>
      <c r="C311" s="1989"/>
      <c r="D311" s="1989"/>
      <c r="E311" s="1989"/>
    </row>
    <row r="312" spans="2:5">
      <c r="B312" s="644"/>
      <c r="C312" s="1989"/>
      <c r="D312" s="1989"/>
      <c r="E312" s="1989"/>
    </row>
    <row r="313" spans="2:5">
      <c r="B313" s="644"/>
      <c r="C313" s="1989"/>
      <c r="D313" s="1989"/>
      <c r="E313" s="1989"/>
    </row>
    <row r="314" spans="2:5">
      <c r="B314" s="644"/>
      <c r="C314" s="1989"/>
      <c r="D314" s="1989"/>
      <c r="E314" s="1989"/>
    </row>
    <row r="315" spans="2:5">
      <c r="B315" s="644"/>
      <c r="C315" s="1989"/>
      <c r="D315" s="1989"/>
      <c r="E315" s="1989"/>
    </row>
    <row r="316" spans="2:5">
      <c r="B316" s="644"/>
      <c r="C316" s="1989"/>
      <c r="D316" s="1989"/>
      <c r="E316" s="1989"/>
    </row>
    <row r="317" spans="2:5">
      <c r="B317" s="644"/>
      <c r="C317" s="1989"/>
      <c r="D317" s="1989"/>
      <c r="E317" s="1989"/>
    </row>
    <row r="318" spans="2:5">
      <c r="B318" s="644"/>
      <c r="C318" s="1989"/>
      <c r="D318" s="1989"/>
      <c r="E318" s="1989"/>
    </row>
    <row r="319" spans="2:5">
      <c r="B319" s="644"/>
      <c r="C319" s="1989"/>
      <c r="D319" s="1989"/>
      <c r="E319" s="1989"/>
    </row>
    <row r="320" spans="2:5">
      <c r="B320" s="644"/>
      <c r="C320" s="1989"/>
      <c r="D320" s="1989"/>
      <c r="E320" s="1989"/>
    </row>
    <row r="321" spans="2:5">
      <c r="B321" s="644"/>
      <c r="C321" s="1989"/>
      <c r="D321" s="1989"/>
      <c r="E321" s="1989"/>
    </row>
    <row r="322" spans="2:5">
      <c r="B322" s="644"/>
      <c r="C322" s="1989"/>
      <c r="D322" s="1989"/>
      <c r="E322" s="1989"/>
    </row>
    <row r="323" spans="2:5">
      <c r="B323" s="644"/>
      <c r="C323" s="1989"/>
      <c r="D323" s="1989"/>
      <c r="E323" s="1989"/>
    </row>
    <row r="324" spans="2:5">
      <c r="B324" s="644"/>
      <c r="C324" s="1989"/>
      <c r="D324" s="1989"/>
      <c r="E324" s="1989"/>
    </row>
    <row r="325" spans="2:5">
      <c r="B325" s="644"/>
      <c r="C325" s="1989"/>
      <c r="D325" s="1989"/>
      <c r="E325" s="1989"/>
    </row>
    <row r="326" spans="2:5">
      <c r="B326" s="644"/>
      <c r="C326" s="1989"/>
      <c r="D326" s="1989"/>
      <c r="E326" s="1989"/>
    </row>
    <row r="327" spans="2:5">
      <c r="B327" s="644"/>
      <c r="C327" s="1989"/>
      <c r="D327" s="1989"/>
      <c r="E327" s="1989"/>
    </row>
    <row r="328" spans="2:5">
      <c r="B328" s="644"/>
      <c r="C328" s="1989"/>
      <c r="D328" s="1989"/>
      <c r="E328" s="1989"/>
    </row>
    <row r="329" spans="2:5">
      <c r="B329" s="644"/>
      <c r="C329" s="1989"/>
      <c r="D329" s="1989"/>
      <c r="E329" s="1989"/>
    </row>
    <row r="330" spans="2:5">
      <c r="B330" s="644"/>
      <c r="C330" s="1989"/>
      <c r="D330" s="1989"/>
      <c r="E330" s="1989"/>
    </row>
    <row r="331" spans="2:5">
      <c r="B331" s="644"/>
      <c r="C331" s="1989"/>
      <c r="D331" s="1989"/>
      <c r="E331" s="1989"/>
    </row>
    <row r="332" spans="2:5">
      <c r="B332" s="644"/>
      <c r="C332" s="1989"/>
      <c r="D332" s="1989"/>
      <c r="E332" s="1989"/>
    </row>
    <row r="333" spans="2:5">
      <c r="B333" s="644"/>
      <c r="C333" s="1989"/>
      <c r="D333" s="1989"/>
      <c r="E333" s="1989"/>
    </row>
    <row r="334" spans="2:5">
      <c r="B334" s="644"/>
      <c r="C334" s="1989"/>
      <c r="D334" s="1989"/>
      <c r="E334" s="1989"/>
    </row>
    <row r="335" spans="2:5">
      <c r="B335" s="644"/>
      <c r="C335" s="1989"/>
      <c r="D335" s="1989"/>
      <c r="E335" s="1989"/>
    </row>
    <row r="336" spans="2:5">
      <c r="B336" s="644"/>
      <c r="C336" s="1989"/>
      <c r="D336" s="1989"/>
      <c r="E336" s="1989"/>
    </row>
    <row r="337" spans="2:5">
      <c r="B337" s="644"/>
      <c r="C337" s="1989"/>
      <c r="D337" s="1989"/>
      <c r="E337" s="1989"/>
    </row>
    <row r="338" spans="2:5">
      <c r="B338" s="644"/>
      <c r="C338" s="1989"/>
      <c r="D338" s="1989"/>
      <c r="E338" s="1989"/>
    </row>
    <row r="339" spans="2:5">
      <c r="B339" s="644"/>
      <c r="C339" s="1989"/>
      <c r="D339" s="1989"/>
      <c r="E339" s="1989"/>
    </row>
    <row r="340" spans="2:5">
      <c r="B340" s="644"/>
      <c r="C340" s="1989"/>
      <c r="D340" s="1989"/>
      <c r="E340" s="1989"/>
    </row>
    <row r="341" spans="2:5">
      <c r="B341" s="644"/>
      <c r="C341" s="1989"/>
      <c r="D341" s="1989"/>
      <c r="E341" s="1989"/>
    </row>
    <row r="342" spans="2:5">
      <c r="B342" s="644"/>
      <c r="C342" s="1989"/>
      <c r="D342" s="1989"/>
      <c r="E342" s="1989"/>
    </row>
    <row r="343" spans="2:5">
      <c r="B343" s="644"/>
      <c r="C343" s="1989"/>
      <c r="D343" s="1989"/>
      <c r="E343" s="1989"/>
    </row>
    <row r="344" spans="2:5">
      <c r="B344" s="644"/>
      <c r="C344" s="1989"/>
      <c r="D344" s="1989"/>
      <c r="E344" s="1989"/>
    </row>
    <row r="345" spans="2:5">
      <c r="B345" s="644"/>
      <c r="C345" s="1989"/>
      <c r="D345" s="1989"/>
      <c r="E345" s="1989"/>
    </row>
    <row r="346" spans="2:5">
      <c r="B346" s="644"/>
      <c r="C346" s="1989"/>
      <c r="D346" s="1989"/>
      <c r="E346" s="1989"/>
    </row>
    <row r="347" spans="2:5">
      <c r="B347" s="644"/>
      <c r="C347" s="1989"/>
      <c r="D347" s="1989"/>
      <c r="E347" s="1989"/>
    </row>
    <row r="348" spans="2:5">
      <c r="B348" s="644"/>
      <c r="C348" s="1989"/>
      <c r="D348" s="1989"/>
      <c r="E348" s="1989"/>
    </row>
    <row r="349" spans="2:5">
      <c r="B349" s="644"/>
      <c r="C349" s="1989"/>
      <c r="D349" s="1989"/>
      <c r="E349" s="1989"/>
    </row>
    <row r="350" spans="2:5">
      <c r="B350" s="644"/>
      <c r="C350" s="1989"/>
      <c r="D350" s="1989"/>
      <c r="E350" s="1989"/>
    </row>
    <row r="351" spans="2:5">
      <c r="B351" s="644"/>
      <c r="C351" s="1989"/>
      <c r="D351" s="1989"/>
      <c r="E351" s="1989"/>
    </row>
    <row r="352" spans="2:5">
      <c r="B352" s="644"/>
      <c r="C352" s="1989"/>
      <c r="D352" s="1989"/>
      <c r="E352" s="1989"/>
    </row>
    <row r="353" spans="2:5">
      <c r="B353" s="644"/>
      <c r="C353" s="1989"/>
      <c r="D353" s="1989"/>
      <c r="E353" s="1989"/>
    </row>
    <row r="354" spans="2:5">
      <c r="B354" s="644"/>
      <c r="C354" s="1989"/>
      <c r="D354" s="1989"/>
      <c r="E354" s="1989"/>
    </row>
    <row r="355" spans="2:5">
      <c r="B355" s="644"/>
      <c r="C355" s="1989"/>
      <c r="D355" s="1989"/>
      <c r="E355" s="1989"/>
    </row>
    <row r="356" spans="2:5">
      <c r="B356" s="644"/>
      <c r="C356" s="1989"/>
      <c r="D356" s="1989"/>
      <c r="E356" s="1989"/>
    </row>
    <row r="357" spans="2:5">
      <c r="B357" s="644"/>
      <c r="C357" s="1989"/>
      <c r="D357" s="1989"/>
      <c r="E357" s="1989"/>
    </row>
    <row r="358" spans="2:5">
      <c r="B358" s="644"/>
      <c r="C358" s="1989"/>
      <c r="D358" s="1989"/>
      <c r="E358" s="1989"/>
    </row>
    <row r="359" spans="2:5">
      <c r="B359" s="644"/>
      <c r="C359" s="1989"/>
      <c r="D359" s="1989"/>
      <c r="E359" s="1989"/>
    </row>
    <row r="360" spans="2:5">
      <c r="B360" s="644"/>
      <c r="C360" s="1989"/>
      <c r="D360" s="1989"/>
      <c r="E360" s="1989"/>
    </row>
    <row r="361" spans="2:5">
      <c r="B361" s="644"/>
      <c r="C361" s="1989"/>
      <c r="D361" s="1989"/>
      <c r="E361" s="1989"/>
    </row>
    <row r="362" spans="2:5">
      <c r="B362" s="644"/>
      <c r="C362" s="1989"/>
      <c r="D362" s="1989"/>
      <c r="E362" s="1989"/>
    </row>
    <row r="363" spans="2:5">
      <c r="B363" s="644"/>
      <c r="C363" s="1989"/>
      <c r="D363" s="1989"/>
      <c r="E363" s="1989"/>
    </row>
    <row r="364" spans="2:5">
      <c r="B364" s="644"/>
      <c r="C364" s="1989"/>
      <c r="D364" s="1989"/>
      <c r="E364" s="1989"/>
    </row>
    <row r="365" spans="2:5">
      <c r="B365" s="644"/>
      <c r="C365" s="1989"/>
      <c r="D365" s="1989"/>
      <c r="E365" s="1989"/>
    </row>
    <row r="366" spans="2:5">
      <c r="B366" s="644"/>
      <c r="C366" s="1989"/>
      <c r="D366" s="1989"/>
      <c r="E366" s="1989"/>
    </row>
    <row r="367" spans="2:5">
      <c r="B367" s="644"/>
      <c r="C367" s="1989"/>
      <c r="D367" s="1989"/>
      <c r="E367" s="1989"/>
    </row>
    <row r="368" spans="2:5">
      <c r="B368" s="644"/>
      <c r="C368" s="1989"/>
      <c r="D368" s="1989"/>
      <c r="E368" s="1989"/>
    </row>
    <row r="369" spans="2:5">
      <c r="B369" s="644"/>
      <c r="C369" s="1989"/>
      <c r="D369" s="1989"/>
      <c r="E369" s="1989"/>
    </row>
    <row r="370" spans="2:5">
      <c r="B370" s="644"/>
      <c r="C370" s="1989"/>
      <c r="D370" s="1989"/>
      <c r="E370" s="1989"/>
    </row>
    <row r="371" spans="2:5">
      <c r="B371" s="644"/>
      <c r="C371" s="1989"/>
      <c r="D371" s="1989"/>
      <c r="E371" s="1989"/>
    </row>
    <row r="372" spans="2:5">
      <c r="B372" s="644"/>
      <c r="C372" s="1989"/>
      <c r="D372" s="1989"/>
      <c r="E372" s="1989"/>
    </row>
    <row r="373" spans="2:5">
      <c r="B373" s="644"/>
      <c r="C373" s="1989"/>
      <c r="D373" s="1989"/>
      <c r="E373" s="1989"/>
    </row>
    <row r="374" spans="2:5">
      <c r="B374" s="644"/>
      <c r="C374" s="1989"/>
      <c r="D374" s="1989"/>
      <c r="E374" s="1989"/>
    </row>
    <row r="375" spans="2:5">
      <c r="B375" s="644"/>
      <c r="C375" s="1989"/>
      <c r="D375" s="1989"/>
      <c r="E375" s="1989"/>
    </row>
    <row r="376" spans="2:5">
      <c r="B376" s="644"/>
      <c r="C376" s="1989"/>
      <c r="D376" s="1989"/>
      <c r="E376" s="1989"/>
    </row>
    <row r="377" spans="2:5">
      <c r="B377" s="644"/>
      <c r="C377" s="1989"/>
      <c r="D377" s="1989"/>
      <c r="E377" s="1989"/>
    </row>
    <row r="378" spans="2:5">
      <c r="B378" s="644"/>
      <c r="C378" s="1989"/>
      <c r="D378" s="1989"/>
      <c r="E378" s="1989"/>
    </row>
    <row r="379" spans="2:5">
      <c r="B379" s="644"/>
      <c r="C379" s="1989"/>
      <c r="D379" s="1989"/>
      <c r="E379" s="1989"/>
    </row>
    <row r="380" spans="2:5">
      <c r="B380" s="644"/>
      <c r="C380" s="1989"/>
      <c r="D380" s="1989"/>
      <c r="E380" s="1989"/>
    </row>
    <row r="381" spans="2:5">
      <c r="B381" s="644"/>
      <c r="C381" s="1989"/>
      <c r="D381" s="1989"/>
      <c r="E381" s="1989"/>
    </row>
    <row r="382" spans="2:5">
      <c r="B382" s="644"/>
      <c r="C382" s="1989"/>
      <c r="D382" s="1989"/>
      <c r="E382" s="1989"/>
    </row>
    <row r="383" spans="2:5">
      <c r="B383" s="644"/>
      <c r="C383" s="1989"/>
      <c r="D383" s="1989"/>
      <c r="E383" s="1989"/>
    </row>
    <row r="384" spans="2:5">
      <c r="B384" s="644"/>
      <c r="C384" s="1989"/>
      <c r="D384" s="1989"/>
      <c r="E384" s="1989"/>
    </row>
    <row r="385" spans="2:5">
      <c r="B385" s="644"/>
      <c r="C385" s="1989"/>
      <c r="D385" s="1989"/>
      <c r="E385" s="1989"/>
    </row>
    <row r="386" spans="2:5">
      <c r="B386" s="644"/>
      <c r="C386" s="1989"/>
      <c r="D386" s="1989"/>
      <c r="E386" s="1989"/>
    </row>
    <row r="387" spans="2:5">
      <c r="B387" s="644"/>
      <c r="C387" s="1989"/>
      <c r="D387" s="1989"/>
      <c r="E387" s="1989"/>
    </row>
    <row r="388" spans="2:5">
      <c r="B388" s="644"/>
      <c r="C388" s="1989"/>
      <c r="D388" s="1989"/>
      <c r="E388" s="1989"/>
    </row>
    <row r="389" spans="2:5">
      <c r="B389" s="644"/>
      <c r="C389" s="1989"/>
      <c r="D389" s="1989"/>
      <c r="E389" s="1989"/>
    </row>
    <row r="390" spans="2:5">
      <c r="B390" s="644"/>
      <c r="C390" s="1989"/>
      <c r="D390" s="1989"/>
      <c r="E390" s="1989"/>
    </row>
    <row r="391" spans="2:5">
      <c r="B391" s="644"/>
      <c r="C391" s="1989"/>
      <c r="D391" s="1989"/>
      <c r="E391" s="1989"/>
    </row>
    <row r="392" spans="2:5">
      <c r="B392" s="644"/>
      <c r="C392" s="1989"/>
      <c r="D392" s="1989"/>
      <c r="E392" s="1989"/>
    </row>
    <row r="393" spans="2:5">
      <c r="B393" s="644"/>
      <c r="C393" s="1989"/>
      <c r="D393" s="1989"/>
      <c r="E393" s="1989"/>
    </row>
    <row r="394" spans="2:5">
      <c r="B394" s="644"/>
      <c r="C394" s="1989"/>
      <c r="D394" s="1989"/>
      <c r="E394" s="1989"/>
    </row>
    <row r="395" spans="2:5">
      <c r="B395" s="644"/>
      <c r="C395" s="1989"/>
      <c r="D395" s="1989"/>
      <c r="E395" s="1989"/>
    </row>
    <row r="396" spans="2:5">
      <c r="B396" s="644"/>
      <c r="C396" s="1989"/>
      <c r="D396" s="1989"/>
      <c r="E396" s="1989"/>
    </row>
    <row r="397" spans="2:5">
      <c r="B397" s="644"/>
      <c r="C397" s="1989"/>
      <c r="D397" s="1989"/>
      <c r="E397" s="1989"/>
    </row>
    <row r="398" spans="2:5">
      <c r="B398" s="644"/>
      <c r="C398" s="1989"/>
      <c r="D398" s="1989"/>
      <c r="E398" s="1989"/>
    </row>
    <row r="399" spans="2:5">
      <c r="B399" s="644"/>
      <c r="C399" s="1989"/>
      <c r="D399" s="1989"/>
      <c r="E399" s="1989"/>
    </row>
    <row r="400" spans="2:5">
      <c r="B400" s="644"/>
      <c r="C400" s="1989"/>
      <c r="D400" s="1989"/>
      <c r="E400" s="1989"/>
    </row>
    <row r="401" spans="2:5">
      <c r="B401" s="644"/>
      <c r="C401" s="1989"/>
      <c r="D401" s="1989"/>
      <c r="E401" s="1989"/>
    </row>
    <row r="402" spans="2:5">
      <c r="B402" s="644"/>
      <c r="C402" s="1989"/>
      <c r="D402" s="1989"/>
      <c r="E402" s="1989"/>
    </row>
    <row r="403" spans="2:5">
      <c r="B403" s="644"/>
      <c r="C403" s="1989"/>
      <c r="D403" s="1989"/>
      <c r="E403" s="1989"/>
    </row>
    <row r="404" spans="2:5">
      <c r="B404" s="644"/>
      <c r="C404" s="1989"/>
      <c r="D404" s="1989"/>
      <c r="E404" s="1989"/>
    </row>
    <row r="405" spans="2:5">
      <c r="B405" s="644"/>
      <c r="C405" s="1989"/>
      <c r="D405" s="1989"/>
      <c r="E405" s="1989"/>
    </row>
    <row r="406" spans="2:5">
      <c r="B406" s="644"/>
      <c r="C406" s="1989"/>
      <c r="D406" s="1989"/>
      <c r="E406" s="1989"/>
    </row>
    <row r="407" spans="2:5">
      <c r="B407" s="644"/>
      <c r="C407" s="1989"/>
      <c r="D407" s="1989"/>
      <c r="E407" s="1989"/>
    </row>
    <row r="408" spans="2:5">
      <c r="B408" s="644"/>
      <c r="C408" s="1989"/>
      <c r="D408" s="1989"/>
      <c r="E408" s="1989"/>
    </row>
    <row r="409" spans="2:5">
      <c r="B409" s="644"/>
      <c r="C409" s="1989"/>
      <c r="D409" s="1989"/>
      <c r="E409" s="1989"/>
    </row>
    <row r="410" spans="2:5">
      <c r="B410" s="644"/>
      <c r="C410" s="1989"/>
      <c r="D410" s="1989"/>
      <c r="E410" s="1989"/>
    </row>
    <row r="411" spans="2:5">
      <c r="B411" s="644"/>
      <c r="C411" s="1989"/>
      <c r="D411" s="1989"/>
      <c r="E411" s="1989"/>
    </row>
    <row r="412" spans="2:5">
      <c r="B412" s="644"/>
      <c r="C412" s="1989"/>
      <c r="D412" s="1989"/>
      <c r="E412" s="1989"/>
    </row>
    <row r="413" spans="2:5">
      <c r="B413" s="644"/>
      <c r="C413" s="1989"/>
      <c r="D413" s="1989"/>
      <c r="E413" s="1989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57" orientation="portrait" r:id="rId1"/>
  <headerFooter scaleWithDoc="0">
    <oddFooter>&amp;C&amp;"Times New Roman,Regular"&amp;10&amp;A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2:T76"/>
  <sheetViews>
    <sheetView zoomScale="80" zoomScaleNormal="80" zoomScaleSheetLayoutView="70" zoomScalePageLayoutView="80" workbookViewId="0"/>
  </sheetViews>
  <sheetFormatPr defaultColWidth="9.19921875" defaultRowHeight="15.4"/>
  <cols>
    <col min="1" max="1" width="5.19921875" style="991" customWidth="1"/>
    <col min="2" max="2" width="8.53125" style="645" customWidth="1"/>
    <col min="3" max="3" width="69.19921875" style="645" customWidth="1"/>
    <col min="4" max="6" width="16.796875" style="645" customWidth="1"/>
    <col min="7" max="7" width="34.53125" style="645" customWidth="1"/>
    <col min="8" max="8" width="5.19921875" style="991" customWidth="1"/>
    <col min="9" max="9" width="4" style="645" customWidth="1"/>
    <col min="10" max="10" width="13.19921875" style="645" bestFit="1" customWidth="1"/>
    <col min="11" max="11" width="9.19921875" style="645"/>
    <col min="12" max="12" width="9.796875" style="645" customWidth="1"/>
    <col min="13" max="13" width="10" style="645" customWidth="1"/>
    <col min="14" max="16384" width="9.19921875" style="645"/>
  </cols>
  <sheetData>
    <row r="2" spans="1:11">
      <c r="B2" s="2088" t="s">
        <v>0</v>
      </c>
      <c r="C2" s="2088"/>
      <c r="D2" s="2088"/>
      <c r="E2" s="2088"/>
      <c r="F2" s="2088"/>
      <c r="G2" s="2088"/>
      <c r="H2" s="1980"/>
    </row>
    <row r="3" spans="1:11">
      <c r="B3" s="2088" t="s">
        <v>743</v>
      </c>
      <c r="C3" s="2088"/>
      <c r="D3" s="2088"/>
      <c r="E3" s="2088"/>
      <c r="F3" s="2088"/>
      <c r="G3" s="2088"/>
      <c r="H3" s="1980"/>
    </row>
    <row r="4" spans="1:11">
      <c r="B4" s="2088" t="str">
        <f>'AH-1'!B4:G4</f>
        <v xml:space="preserve"> 12 Months Ending December 31, 2019</v>
      </c>
      <c r="C4" s="2088"/>
      <c r="D4" s="2088"/>
      <c r="E4" s="2088"/>
      <c r="F4" s="2088"/>
      <c r="G4" s="2088"/>
      <c r="H4" s="1980"/>
    </row>
    <row r="5" spans="1:11">
      <c r="B5" s="2089" t="s">
        <v>5</v>
      </c>
      <c r="C5" s="2089"/>
      <c r="D5" s="2089"/>
      <c r="E5" s="2089"/>
      <c r="F5" s="2089"/>
      <c r="G5" s="2089"/>
      <c r="H5" s="1980"/>
    </row>
    <row r="6" spans="1:11" ht="15.75" thickBot="1">
      <c r="A6" s="211"/>
      <c r="B6" s="212"/>
      <c r="C6" s="212"/>
      <c r="D6" s="1419"/>
      <c r="E6" s="1419"/>
      <c r="F6" s="1419"/>
      <c r="G6" s="1419"/>
      <c r="H6" s="211"/>
      <c r="J6" s="1989"/>
    </row>
    <row r="7" spans="1:11">
      <c r="A7" s="646"/>
      <c r="B7" s="1833"/>
      <c r="C7" s="647"/>
      <c r="D7" s="1834" t="s">
        <v>279</v>
      </c>
      <c r="E7" s="648" t="s">
        <v>280</v>
      </c>
      <c r="F7" s="1834" t="s">
        <v>668</v>
      </c>
      <c r="G7" s="1835"/>
      <c r="H7" s="646"/>
    </row>
    <row r="8" spans="1:11">
      <c r="A8" s="211" t="s">
        <v>6</v>
      </c>
      <c r="B8" s="649" t="s">
        <v>580</v>
      </c>
      <c r="C8" s="650"/>
      <c r="D8" s="1420" t="s">
        <v>264</v>
      </c>
      <c r="E8" s="651" t="s">
        <v>669</v>
      </c>
      <c r="F8" s="1420" t="s">
        <v>264</v>
      </c>
      <c r="G8" s="652"/>
      <c r="H8" s="211" t="s">
        <v>6</v>
      </c>
    </row>
    <row r="9" spans="1:11" ht="15.75" thickBot="1">
      <c r="A9" s="211" t="s">
        <v>7</v>
      </c>
      <c r="B9" s="653" t="s">
        <v>670</v>
      </c>
      <c r="C9" s="1421" t="s">
        <v>421</v>
      </c>
      <c r="D9" s="654" t="s">
        <v>671</v>
      </c>
      <c r="E9" s="1421" t="s">
        <v>672</v>
      </c>
      <c r="F9" s="654" t="s">
        <v>673</v>
      </c>
      <c r="G9" s="1168" t="s">
        <v>9</v>
      </c>
      <c r="H9" s="211" t="s">
        <v>7</v>
      </c>
      <c r="I9" s="211"/>
    </row>
    <row r="10" spans="1:11">
      <c r="A10" s="211"/>
      <c r="B10" s="655"/>
      <c r="C10" s="656" t="s">
        <v>744</v>
      </c>
      <c r="D10" s="1422"/>
      <c r="E10" s="1422"/>
      <c r="F10" s="1423"/>
      <c r="G10" s="657"/>
      <c r="H10" s="211"/>
    </row>
    <row r="11" spans="1:11">
      <c r="A11" s="211">
        <v>1</v>
      </c>
      <c r="B11" s="655">
        <v>920</v>
      </c>
      <c r="C11" s="658" t="s">
        <v>745</v>
      </c>
      <c r="D11" s="1306">
        <v>31012.001380000002</v>
      </c>
      <c r="E11" s="1306">
        <f>+E30</f>
        <v>91.867089999999976</v>
      </c>
      <c r="F11" s="1306">
        <f t="shared" ref="F11:F24" si="0">D11-E11</f>
        <v>30920.134290000002</v>
      </c>
      <c r="G11" s="659" t="s">
        <v>746</v>
      </c>
      <c r="H11" s="211">
        <f>A11</f>
        <v>1</v>
      </c>
      <c r="I11" s="645" t="s">
        <v>1</v>
      </c>
      <c r="J11" s="7"/>
    </row>
    <row r="12" spans="1:11">
      <c r="A12" s="211">
        <f t="shared" ref="A12:A26" si="1">A11+1</f>
        <v>2</v>
      </c>
      <c r="B12" s="655">
        <v>921</v>
      </c>
      <c r="C12" s="658" t="s">
        <v>747</v>
      </c>
      <c r="D12" s="1308">
        <v>16773.40425</v>
      </c>
      <c r="E12" s="191">
        <f>+E31</f>
        <v>-1.33857</v>
      </c>
      <c r="F12" s="1308">
        <f t="shared" si="0"/>
        <v>16774.742819999999</v>
      </c>
      <c r="G12" s="659" t="s">
        <v>748</v>
      </c>
      <c r="H12" s="211">
        <f t="shared" ref="H12:H55" si="2">A12</f>
        <v>2</v>
      </c>
      <c r="J12" s="7"/>
      <c r="K12" s="660"/>
    </row>
    <row r="13" spans="1:11">
      <c r="A13" s="211">
        <f t="shared" si="1"/>
        <v>3</v>
      </c>
      <c r="B13" s="655">
        <v>922</v>
      </c>
      <c r="C13" s="658" t="s">
        <v>749</v>
      </c>
      <c r="D13" s="1308">
        <v>-13569.700310000002</v>
      </c>
      <c r="E13" s="191">
        <v>0</v>
      </c>
      <c r="F13" s="1308">
        <f t="shared" si="0"/>
        <v>-13569.700310000002</v>
      </c>
      <c r="G13" s="659" t="s">
        <v>750</v>
      </c>
      <c r="H13" s="211">
        <f t="shared" si="2"/>
        <v>3</v>
      </c>
      <c r="J13" s="7"/>
    </row>
    <row r="14" spans="1:11">
      <c r="A14" s="211">
        <f t="shared" si="1"/>
        <v>4</v>
      </c>
      <c r="B14" s="655">
        <v>923</v>
      </c>
      <c r="C14" s="658" t="s">
        <v>751</v>
      </c>
      <c r="D14" s="1308">
        <v>90245.647219999999</v>
      </c>
      <c r="E14" s="191">
        <f>+E33</f>
        <v>153.10804999999999</v>
      </c>
      <c r="F14" s="1308">
        <f t="shared" si="0"/>
        <v>90092.539170000004</v>
      </c>
      <c r="G14" s="659" t="s">
        <v>752</v>
      </c>
      <c r="H14" s="211">
        <f t="shared" si="2"/>
        <v>4</v>
      </c>
      <c r="J14" s="7"/>
    </row>
    <row r="15" spans="1:11">
      <c r="A15" s="211">
        <f t="shared" si="1"/>
        <v>5</v>
      </c>
      <c r="B15" s="655">
        <v>924</v>
      </c>
      <c r="C15" s="658" t="s">
        <v>753</v>
      </c>
      <c r="D15" s="1308">
        <v>8305.6217899999992</v>
      </c>
      <c r="E15" s="191">
        <v>0</v>
      </c>
      <c r="F15" s="1308">
        <f t="shared" si="0"/>
        <v>8305.6217899999992</v>
      </c>
      <c r="G15" s="659" t="s">
        <v>754</v>
      </c>
      <c r="H15" s="211">
        <f t="shared" si="2"/>
        <v>5</v>
      </c>
      <c r="J15" s="7"/>
    </row>
    <row r="16" spans="1:11">
      <c r="A16" s="211">
        <f t="shared" si="1"/>
        <v>6</v>
      </c>
      <c r="B16" s="655">
        <v>925</v>
      </c>
      <c r="C16" s="658" t="s">
        <v>755</v>
      </c>
      <c r="D16" s="1308">
        <v>140446.40546000001</v>
      </c>
      <c r="E16" s="191">
        <f>+E36</f>
        <v>335.97845833499991</v>
      </c>
      <c r="F16" s="1308">
        <f t="shared" si="0"/>
        <v>140110.427001665</v>
      </c>
      <c r="G16" s="659" t="s">
        <v>756</v>
      </c>
      <c r="H16" s="211">
        <f t="shared" si="2"/>
        <v>6</v>
      </c>
      <c r="J16" s="7"/>
    </row>
    <row r="17" spans="1:14" ht="17.25">
      <c r="A17" s="211">
        <f>A16+1</f>
        <v>7</v>
      </c>
      <c r="B17" s="655">
        <v>926</v>
      </c>
      <c r="C17" s="658" t="s">
        <v>757</v>
      </c>
      <c r="D17" s="1308">
        <v>54077.224009999998</v>
      </c>
      <c r="E17" s="191">
        <f>+E38</f>
        <v>913.38426291299993</v>
      </c>
      <c r="F17" s="1308">
        <f t="shared" si="0"/>
        <v>53163.839747086997</v>
      </c>
      <c r="G17" s="659" t="s">
        <v>758</v>
      </c>
      <c r="H17" s="211">
        <f t="shared" si="2"/>
        <v>7</v>
      </c>
      <c r="J17" s="9"/>
      <c r="L17" s="661"/>
      <c r="M17" s="661"/>
      <c r="N17" s="661"/>
    </row>
    <row r="18" spans="1:14">
      <c r="A18" s="211">
        <f>A17+1</f>
        <v>8</v>
      </c>
      <c r="B18" s="655">
        <v>927</v>
      </c>
      <c r="C18" s="658" t="s">
        <v>759</v>
      </c>
      <c r="D18" s="1424">
        <v>127615.79129000001</v>
      </c>
      <c r="E18" s="1308">
        <f>+E39</f>
        <v>127615.79129000001</v>
      </c>
      <c r="F18" s="1308">
        <f t="shared" si="0"/>
        <v>0</v>
      </c>
      <c r="G18" s="659" t="s">
        <v>760</v>
      </c>
      <c r="H18" s="211">
        <f t="shared" si="2"/>
        <v>8</v>
      </c>
      <c r="I18" s="661"/>
      <c r="J18" s="9"/>
      <c r="K18" s="661"/>
      <c r="L18" s="661"/>
      <c r="M18" s="661"/>
      <c r="N18" s="661"/>
    </row>
    <row r="19" spans="1:14" ht="17.649999999999999">
      <c r="A19" s="211">
        <f t="shared" si="1"/>
        <v>9</v>
      </c>
      <c r="B19" s="655">
        <v>928</v>
      </c>
      <c r="C19" s="658" t="s">
        <v>761</v>
      </c>
      <c r="D19" s="1308">
        <v>22402.324690000001</v>
      </c>
      <c r="E19" s="191">
        <f>+E44</f>
        <v>11134.69994</v>
      </c>
      <c r="F19" s="1308">
        <f t="shared" si="0"/>
        <v>11267.624750000001</v>
      </c>
      <c r="G19" s="659" t="s">
        <v>762</v>
      </c>
      <c r="H19" s="211">
        <f t="shared" si="2"/>
        <v>9</v>
      </c>
      <c r="I19" s="661"/>
      <c r="J19" s="9"/>
      <c r="K19" s="661"/>
      <c r="L19" s="661"/>
      <c r="M19" s="661"/>
      <c r="N19" s="661"/>
    </row>
    <row r="20" spans="1:14">
      <c r="A20" s="211">
        <f t="shared" si="1"/>
        <v>10</v>
      </c>
      <c r="B20" s="655">
        <v>929</v>
      </c>
      <c r="C20" s="658" t="s">
        <v>763</v>
      </c>
      <c r="D20" s="1308">
        <v>-2181.0840200000002</v>
      </c>
      <c r="E20" s="191">
        <v>0</v>
      </c>
      <c r="F20" s="1308">
        <f t="shared" si="0"/>
        <v>-2181.0840200000002</v>
      </c>
      <c r="G20" s="659" t="s">
        <v>764</v>
      </c>
      <c r="H20" s="211">
        <f t="shared" si="2"/>
        <v>10</v>
      </c>
      <c r="J20" s="7"/>
    </row>
    <row r="21" spans="1:14">
      <c r="A21" s="211">
        <f>A20+1</f>
        <v>11</v>
      </c>
      <c r="B21" s="662">
        <v>930.1</v>
      </c>
      <c r="C21" s="658" t="s">
        <v>765</v>
      </c>
      <c r="D21" s="1308">
        <v>112.52861999999999</v>
      </c>
      <c r="E21" s="191">
        <f>+E45</f>
        <v>112.52861999999999</v>
      </c>
      <c r="F21" s="1308">
        <f t="shared" si="0"/>
        <v>0</v>
      </c>
      <c r="G21" s="659" t="s">
        <v>766</v>
      </c>
      <c r="H21" s="211">
        <f t="shared" si="2"/>
        <v>11</v>
      </c>
      <c r="J21" s="7"/>
    </row>
    <row r="22" spans="1:14" s="212" customFormat="1">
      <c r="A22" s="211">
        <f>A21+1</f>
        <v>12</v>
      </c>
      <c r="B22" s="662">
        <v>930.2</v>
      </c>
      <c r="C22" s="658" t="s">
        <v>767</v>
      </c>
      <c r="D22" s="1308">
        <v>2206.68253</v>
      </c>
      <c r="E22" s="191">
        <f>+E47</f>
        <v>576.97162999999989</v>
      </c>
      <c r="F22" s="1308">
        <f t="shared" si="0"/>
        <v>1629.7109</v>
      </c>
      <c r="G22" s="659" t="s">
        <v>768</v>
      </c>
      <c r="H22" s="211">
        <f t="shared" si="2"/>
        <v>12</v>
      </c>
      <c r="J22" s="663"/>
      <c r="K22" s="645"/>
    </row>
    <row r="23" spans="1:14">
      <c r="A23" s="211">
        <f t="shared" si="1"/>
        <v>13</v>
      </c>
      <c r="B23" s="655">
        <v>931</v>
      </c>
      <c r="C23" s="658" t="s">
        <v>703</v>
      </c>
      <c r="D23" s="1308">
        <v>8564.2415499999988</v>
      </c>
      <c r="E23" s="191">
        <v>0</v>
      </c>
      <c r="F23" s="1308">
        <f t="shared" si="0"/>
        <v>8564.2415499999988</v>
      </c>
      <c r="G23" s="659" t="s">
        <v>769</v>
      </c>
      <c r="H23" s="211">
        <f t="shared" si="2"/>
        <v>13</v>
      </c>
      <c r="J23" s="7"/>
    </row>
    <row r="24" spans="1:14">
      <c r="A24" s="211">
        <f t="shared" si="1"/>
        <v>14</v>
      </c>
      <c r="B24" s="655">
        <v>935</v>
      </c>
      <c r="C24" s="658" t="s">
        <v>770</v>
      </c>
      <c r="D24" s="1413">
        <v>12341.892099999999</v>
      </c>
      <c r="E24" s="1417">
        <f>+E49</f>
        <v>1502.526687415</v>
      </c>
      <c r="F24" s="1413">
        <f t="shared" si="0"/>
        <v>10839.365412584999</v>
      </c>
      <c r="G24" s="1425" t="s">
        <v>771</v>
      </c>
      <c r="H24" s="211">
        <f t="shared" si="2"/>
        <v>14</v>
      </c>
      <c r="I24" s="645" t="s">
        <v>1</v>
      </c>
      <c r="J24" s="7"/>
    </row>
    <row r="25" spans="1:14">
      <c r="A25" s="211">
        <f>A24+1</f>
        <v>15</v>
      </c>
      <c r="B25" s="655"/>
      <c r="C25" s="212"/>
      <c r="D25" s="1426"/>
      <c r="E25" s="204"/>
      <c r="F25" s="1426"/>
      <c r="G25" s="664"/>
      <c r="H25" s="211">
        <f t="shared" si="2"/>
        <v>15</v>
      </c>
    </row>
    <row r="26" spans="1:14" ht="15.75" thickBot="1">
      <c r="A26" s="211">
        <f t="shared" si="1"/>
        <v>16</v>
      </c>
      <c r="B26" s="655"/>
      <c r="C26" s="665" t="s">
        <v>772</v>
      </c>
      <c r="D26" s="205">
        <f>SUM(D11:D24)</f>
        <v>498352.98056</v>
      </c>
      <c r="E26" s="206">
        <f>SUM(E11:E24)</f>
        <v>142435.51745866297</v>
      </c>
      <c r="F26" s="195">
        <f>SUM(F11:F24)</f>
        <v>355917.46310133697</v>
      </c>
      <c r="G26" s="666" t="str">
        <f>"Sum Lines "&amp;A11&amp;" thru "&amp;A24</f>
        <v>Sum Lines 1 thru 14</v>
      </c>
      <c r="H26" s="211">
        <f t="shared" si="2"/>
        <v>16</v>
      </c>
    </row>
    <row r="27" spans="1:14" ht="16.149999999999999" thickTop="1" thickBot="1">
      <c r="A27" s="211">
        <f>A26+1</f>
        <v>17</v>
      </c>
      <c r="B27" s="667"/>
      <c r="C27" s="1419"/>
      <c r="D27" s="207"/>
      <c r="E27" s="208"/>
      <c r="F27" s="208"/>
      <c r="G27" s="1115"/>
      <c r="H27" s="211">
        <f t="shared" si="2"/>
        <v>17</v>
      </c>
    </row>
    <row r="28" spans="1:14">
      <c r="A28" s="211">
        <f>A27+1</f>
        <v>18</v>
      </c>
      <c r="B28" s="668"/>
      <c r="C28" s="212"/>
      <c r="D28" s="209"/>
      <c r="E28" s="210"/>
      <c r="F28" s="209"/>
      <c r="G28" s="664"/>
      <c r="H28" s="211">
        <f t="shared" si="2"/>
        <v>18</v>
      </c>
    </row>
    <row r="29" spans="1:14">
      <c r="A29" s="211">
        <f>A28+1</f>
        <v>19</v>
      </c>
      <c r="B29" s="669" t="s">
        <v>773</v>
      </c>
      <c r="C29" s="211"/>
      <c r="D29" s="211"/>
      <c r="E29" s="211"/>
      <c r="F29" s="211"/>
      <c r="G29" s="664"/>
      <c r="H29" s="211">
        <f t="shared" si="2"/>
        <v>19</v>
      </c>
    </row>
    <row r="30" spans="1:14">
      <c r="A30" s="211">
        <v>20</v>
      </c>
      <c r="B30" s="1097">
        <v>920</v>
      </c>
      <c r="C30" s="1098" t="s">
        <v>774</v>
      </c>
      <c r="D30" s="1099"/>
      <c r="E30" s="1100">
        <v>91.867089999999976</v>
      </c>
      <c r="F30" s="211"/>
      <c r="G30" s="664"/>
      <c r="H30" s="211">
        <f t="shared" si="2"/>
        <v>20</v>
      </c>
    </row>
    <row r="31" spans="1:14">
      <c r="A31" s="211">
        <v>21</v>
      </c>
      <c r="B31" s="1097">
        <v>921</v>
      </c>
      <c r="C31" s="1098" t="s">
        <v>774</v>
      </c>
      <c r="D31" s="1099"/>
      <c r="E31" s="661">
        <v>-1.33857</v>
      </c>
      <c r="F31" s="212"/>
      <c r="G31" s="664"/>
      <c r="H31" s="211">
        <f t="shared" si="2"/>
        <v>21</v>
      </c>
    </row>
    <row r="32" spans="1:14">
      <c r="A32" s="211">
        <v>22</v>
      </c>
      <c r="B32" s="1097">
        <v>923</v>
      </c>
      <c r="C32" s="1098" t="s">
        <v>775</v>
      </c>
      <c r="D32" s="1100">
        <v>74.15849</v>
      </c>
      <c r="E32" s="1101"/>
      <c r="F32" s="212"/>
      <c r="G32" s="664"/>
      <c r="H32" s="211">
        <f t="shared" si="2"/>
        <v>22</v>
      </c>
    </row>
    <row r="33" spans="1:20">
      <c r="A33" s="211">
        <v>23</v>
      </c>
      <c r="B33" s="1097"/>
      <c r="C33" s="1098" t="s">
        <v>774</v>
      </c>
      <c r="D33" s="1427">
        <v>78.949559999999991</v>
      </c>
      <c r="E33" s="661">
        <f>SUM(D32:D33)</f>
        <v>153.10804999999999</v>
      </c>
      <c r="F33" s="212"/>
      <c r="G33" s="664"/>
      <c r="H33" s="211">
        <f t="shared" si="2"/>
        <v>23</v>
      </c>
    </row>
    <row r="34" spans="1:20">
      <c r="A34" s="211">
        <v>24</v>
      </c>
      <c r="B34" s="1097">
        <v>925</v>
      </c>
      <c r="C34" s="1102" t="s">
        <v>774</v>
      </c>
      <c r="D34" s="1101">
        <v>268.99521833499995</v>
      </c>
      <c r="E34" s="661"/>
      <c r="F34" s="212"/>
      <c r="G34" s="664"/>
      <c r="H34" s="211">
        <f t="shared" si="2"/>
        <v>24</v>
      </c>
    </row>
    <row r="35" spans="1:20">
      <c r="A35" s="211">
        <v>25</v>
      </c>
      <c r="B35" s="1097"/>
      <c r="C35" s="1102" t="s">
        <v>755</v>
      </c>
      <c r="D35" s="1101">
        <v>0</v>
      </c>
      <c r="E35" s="661"/>
      <c r="F35" s="212"/>
      <c r="G35" s="664"/>
      <c r="H35" s="211">
        <f t="shared" si="2"/>
        <v>25</v>
      </c>
    </row>
    <row r="36" spans="1:20">
      <c r="A36" s="211">
        <v>26</v>
      </c>
      <c r="B36" s="1097"/>
      <c r="C36" s="1640" t="s">
        <v>776</v>
      </c>
      <c r="D36" s="1427">
        <v>66.983239999999995</v>
      </c>
      <c r="E36" s="661">
        <f>SUM(D34:D36)</f>
        <v>335.97845833499991</v>
      </c>
      <c r="F36" s="212"/>
      <c r="G36" s="664"/>
      <c r="H36" s="211">
        <f t="shared" si="2"/>
        <v>26</v>
      </c>
    </row>
    <row r="37" spans="1:20">
      <c r="A37" s="211">
        <v>27</v>
      </c>
      <c r="B37" s="1097">
        <v>926</v>
      </c>
      <c r="C37" s="1102" t="s">
        <v>774</v>
      </c>
      <c r="D37" s="1101">
        <v>730.03415291299996</v>
      </c>
      <c r="E37" s="1101"/>
      <c r="F37" s="212"/>
      <c r="G37" s="664"/>
      <c r="H37" s="211">
        <f t="shared" si="2"/>
        <v>27</v>
      </c>
    </row>
    <row r="38" spans="1:20">
      <c r="A38" s="211">
        <v>28</v>
      </c>
      <c r="B38" s="1097"/>
      <c r="C38" s="1102" t="s">
        <v>776</v>
      </c>
      <c r="D38" s="1427">
        <v>183.35011</v>
      </c>
      <c r="E38" s="661">
        <f>SUM(D37:D38)</f>
        <v>913.38426291299993</v>
      </c>
      <c r="F38" s="212"/>
      <c r="G38" s="664"/>
      <c r="H38" s="211">
        <f t="shared" si="2"/>
        <v>28</v>
      </c>
    </row>
    <row r="39" spans="1:20">
      <c r="A39" s="211">
        <v>29</v>
      </c>
      <c r="B39" s="1097">
        <v>927</v>
      </c>
      <c r="C39" s="1102" t="s">
        <v>759</v>
      </c>
      <c r="D39" s="1103"/>
      <c r="E39" s="1101">
        <v>127615.79129000001</v>
      </c>
      <c r="F39" s="212"/>
      <c r="G39" s="664"/>
      <c r="H39" s="211">
        <f t="shared" si="2"/>
        <v>29</v>
      </c>
    </row>
    <row r="40" spans="1:20">
      <c r="A40" s="211">
        <v>30</v>
      </c>
      <c r="B40" s="1097">
        <v>928</v>
      </c>
      <c r="C40" s="1102" t="s">
        <v>774</v>
      </c>
      <c r="D40" s="1101">
        <v>0</v>
      </c>
      <c r="E40" s="1101"/>
      <c r="F40" s="213"/>
      <c r="G40" s="670"/>
      <c r="H40" s="211">
        <f t="shared" si="2"/>
        <v>30</v>
      </c>
    </row>
    <row r="41" spans="1:20">
      <c r="A41" s="211">
        <v>31</v>
      </c>
      <c r="B41" s="1097"/>
      <c r="C41" s="1104" t="s">
        <v>15</v>
      </c>
      <c r="D41" s="1101">
        <v>0</v>
      </c>
      <c r="E41" s="1101"/>
      <c r="F41" s="212"/>
      <c r="G41" s="664"/>
      <c r="H41" s="211">
        <f t="shared" si="2"/>
        <v>31</v>
      </c>
    </row>
    <row r="42" spans="1:20">
      <c r="A42" s="211">
        <v>32</v>
      </c>
      <c r="B42" s="1097"/>
      <c r="C42" s="1104" t="s">
        <v>777</v>
      </c>
      <c r="D42" s="1101">
        <v>1212.49029</v>
      </c>
      <c r="E42" s="1105"/>
      <c r="F42" s="212"/>
      <c r="G42" s="664"/>
      <c r="H42" s="211">
        <f t="shared" si="2"/>
        <v>32</v>
      </c>
      <c r="I42" s="661"/>
      <c r="J42" s="661"/>
      <c r="K42" s="661"/>
      <c r="L42" s="661"/>
      <c r="M42" s="661"/>
      <c r="N42" s="661"/>
      <c r="O42" s="661"/>
      <c r="P42" s="661"/>
      <c r="Q42" s="661"/>
      <c r="R42" s="661"/>
      <c r="S42" s="661"/>
      <c r="T42" s="661"/>
    </row>
    <row r="43" spans="1:20">
      <c r="A43" s="211">
        <v>33</v>
      </c>
      <c r="B43" s="1097"/>
      <c r="C43" s="1104" t="s">
        <v>778</v>
      </c>
      <c r="D43" s="1101">
        <v>9790.5481500000005</v>
      </c>
      <c r="E43" s="1106"/>
      <c r="F43" s="213"/>
      <c r="G43" s="670"/>
      <c r="H43" s="211">
        <f t="shared" si="2"/>
        <v>33</v>
      </c>
      <c r="I43" s="661"/>
      <c r="J43" s="661"/>
      <c r="K43" s="661"/>
      <c r="L43" s="661"/>
      <c r="M43" s="661"/>
      <c r="N43" s="661"/>
      <c r="O43" s="661"/>
      <c r="P43" s="661"/>
      <c r="Q43" s="661"/>
      <c r="R43" s="661"/>
      <c r="S43" s="661"/>
      <c r="T43" s="661"/>
    </row>
    <row r="44" spans="1:20">
      <c r="A44" s="211">
        <v>34</v>
      </c>
      <c r="B44" s="1107"/>
      <c r="C44" s="1102" t="s">
        <v>779</v>
      </c>
      <c r="D44" s="1428">
        <v>131.66149999999999</v>
      </c>
      <c r="E44" s="1108">
        <f>SUM(D40:D44)</f>
        <v>11134.69994</v>
      </c>
      <c r="F44" s="212"/>
      <c r="G44" s="664"/>
      <c r="H44" s="211">
        <f t="shared" si="2"/>
        <v>34</v>
      </c>
      <c r="I44" s="661"/>
      <c r="J44" s="661"/>
      <c r="K44" s="661"/>
      <c r="L44" s="661"/>
      <c r="M44" s="661"/>
      <c r="N44" s="661"/>
      <c r="O44" s="661"/>
      <c r="P44" s="661"/>
      <c r="Q44" s="661"/>
      <c r="R44" s="661"/>
      <c r="S44" s="661"/>
      <c r="T44" s="661"/>
    </row>
    <row r="45" spans="1:20">
      <c r="A45" s="211">
        <v>35</v>
      </c>
      <c r="B45" s="1109">
        <v>930.1</v>
      </c>
      <c r="C45" s="1098" t="s">
        <v>765</v>
      </c>
      <c r="D45" s="1110"/>
      <c r="E45" s="1101">
        <v>112.52861999999999</v>
      </c>
      <c r="F45" s="212"/>
      <c r="G45" s="664"/>
      <c r="H45" s="211">
        <f t="shared" si="2"/>
        <v>35</v>
      </c>
      <c r="I45" s="661"/>
      <c r="J45" s="661"/>
      <c r="K45" s="661"/>
      <c r="L45" s="661"/>
      <c r="M45" s="661"/>
      <c r="N45" s="661"/>
      <c r="O45" s="661"/>
      <c r="P45" s="661"/>
      <c r="Q45" s="661"/>
      <c r="R45" s="661"/>
      <c r="S45" s="661"/>
      <c r="T45" s="661"/>
    </row>
    <row r="46" spans="1:20">
      <c r="A46" s="211">
        <v>36</v>
      </c>
      <c r="B46" s="1109">
        <v>930.2</v>
      </c>
      <c r="C46" s="1102" t="s">
        <v>780</v>
      </c>
      <c r="D46" s="1108">
        <v>0</v>
      </c>
      <c r="E46" s="1111"/>
      <c r="F46" s="212"/>
      <c r="G46" s="664"/>
      <c r="H46" s="211">
        <f t="shared" si="2"/>
        <v>36</v>
      </c>
      <c r="I46" s="661"/>
      <c r="J46" s="661"/>
      <c r="K46" s="661"/>
      <c r="L46" s="661"/>
      <c r="M46" s="661"/>
      <c r="N46" s="661"/>
      <c r="O46" s="661"/>
      <c r="P46" s="661"/>
      <c r="Q46" s="661"/>
      <c r="R46" s="661"/>
      <c r="S46" s="661"/>
      <c r="T46" s="661"/>
    </row>
    <row r="47" spans="1:20">
      <c r="A47" s="211">
        <v>37</v>
      </c>
      <c r="B47" s="1109"/>
      <c r="C47" s="1102" t="s">
        <v>781</v>
      </c>
      <c r="D47" s="1429">
        <v>576.97162999999989</v>
      </c>
      <c r="E47" s="1108">
        <f>SUM(D46:D47)</f>
        <v>576.97162999999989</v>
      </c>
      <c r="F47" s="212"/>
      <c r="G47" s="664"/>
      <c r="H47" s="211">
        <f t="shared" si="2"/>
        <v>37</v>
      </c>
      <c r="I47" s="661"/>
      <c r="J47" s="661"/>
      <c r="K47" s="661"/>
      <c r="L47" s="661"/>
      <c r="M47" s="661"/>
      <c r="N47" s="661"/>
      <c r="O47" s="661"/>
      <c r="P47" s="661"/>
      <c r="Q47" s="661"/>
      <c r="R47" s="661"/>
      <c r="S47" s="661"/>
      <c r="T47" s="661"/>
    </row>
    <row r="48" spans="1:20">
      <c r="A48" s="211">
        <v>38</v>
      </c>
      <c r="B48" s="1097">
        <v>935</v>
      </c>
      <c r="C48" s="1112" t="s">
        <v>782</v>
      </c>
      <c r="D48" s="1108">
        <v>39.414587415</v>
      </c>
      <c r="E48" s="1111"/>
      <c r="F48" s="212"/>
      <c r="G48" s="664"/>
      <c r="H48" s="211">
        <f t="shared" si="2"/>
        <v>38</v>
      </c>
      <c r="I48" s="661"/>
      <c r="J48" s="661"/>
      <c r="K48" s="661"/>
      <c r="L48" s="661"/>
      <c r="M48" s="661"/>
      <c r="N48" s="661"/>
      <c r="O48" s="661"/>
      <c r="P48" s="661"/>
      <c r="Q48" s="661"/>
      <c r="R48" s="661"/>
      <c r="S48" s="661"/>
      <c r="T48" s="661"/>
    </row>
    <row r="49" spans="1:20">
      <c r="A49" s="211">
        <v>39</v>
      </c>
      <c r="B49" s="1097"/>
      <c r="C49" s="1112" t="s">
        <v>774</v>
      </c>
      <c r="D49" s="1429">
        <v>1463.1121000000001</v>
      </c>
      <c r="E49" s="1429">
        <f>SUM(D48:D49)</f>
        <v>1502.526687415</v>
      </c>
      <c r="F49" s="212"/>
      <c r="G49" s="664"/>
      <c r="H49" s="211">
        <f t="shared" si="2"/>
        <v>39</v>
      </c>
      <c r="I49" s="661"/>
      <c r="J49" s="661"/>
      <c r="K49" s="661"/>
      <c r="L49" s="661"/>
      <c r="M49" s="661"/>
      <c r="N49" s="661"/>
      <c r="O49" s="661"/>
      <c r="P49" s="661"/>
      <c r="Q49" s="661"/>
      <c r="R49" s="661"/>
      <c r="S49" s="661"/>
      <c r="T49" s="661"/>
    </row>
    <row r="50" spans="1:20">
      <c r="A50" s="211">
        <v>40</v>
      </c>
      <c r="B50" s="1113"/>
      <c r="C50" s="671"/>
      <c r="D50" s="214"/>
      <c r="E50" s="191"/>
      <c r="F50" s="212"/>
      <c r="G50" s="664"/>
      <c r="H50" s="211">
        <f t="shared" si="2"/>
        <v>40</v>
      </c>
      <c r="I50" s="661"/>
      <c r="J50" s="661"/>
      <c r="K50" s="661"/>
      <c r="L50" s="661"/>
      <c r="M50" s="661"/>
      <c r="N50" s="661"/>
      <c r="O50" s="661"/>
      <c r="P50" s="661"/>
      <c r="Q50" s="661"/>
      <c r="R50" s="661"/>
      <c r="S50" s="661"/>
      <c r="T50" s="661"/>
    </row>
    <row r="51" spans="1:20" ht="15.75" thickBot="1">
      <c r="A51" s="211">
        <v>41</v>
      </c>
      <c r="B51" s="668"/>
      <c r="C51" s="672" t="s">
        <v>742</v>
      </c>
      <c r="D51" s="1000"/>
      <c r="E51" s="203">
        <f>SUM(E30:E49)</f>
        <v>142435.51745866297</v>
      </c>
      <c r="F51" s="215"/>
      <c r="G51" s="664"/>
      <c r="H51" s="211">
        <f t="shared" si="2"/>
        <v>41</v>
      </c>
      <c r="I51" s="661"/>
      <c r="J51" s="661"/>
      <c r="K51" s="661"/>
      <c r="L51" s="661"/>
      <c r="M51" s="661"/>
      <c r="N51" s="661"/>
      <c r="O51" s="661"/>
      <c r="P51" s="661"/>
      <c r="Q51" s="661"/>
      <c r="R51" s="661"/>
      <c r="S51" s="661"/>
      <c r="T51" s="661"/>
    </row>
    <row r="52" spans="1:20" ht="15.75" thickTop="1">
      <c r="A52" s="211">
        <v>42</v>
      </c>
      <c r="B52" s="668"/>
      <c r="C52" s="672"/>
      <c r="D52" s="212"/>
      <c r="E52" s="1178"/>
      <c r="F52" s="173"/>
      <c r="G52" s="664"/>
      <c r="H52" s="211">
        <f t="shared" si="2"/>
        <v>42</v>
      </c>
      <c r="I52" s="661"/>
      <c r="J52" s="661"/>
      <c r="K52" s="661"/>
      <c r="L52" s="661"/>
      <c r="M52" s="661"/>
      <c r="N52" s="661"/>
      <c r="O52" s="661"/>
      <c r="P52" s="661"/>
      <c r="Q52" s="661"/>
      <c r="R52" s="661"/>
      <c r="S52" s="661"/>
      <c r="T52" s="661"/>
    </row>
    <row r="53" spans="1:20">
      <c r="A53" s="211">
        <v>43</v>
      </c>
      <c r="B53" s="668"/>
      <c r="C53" s="672"/>
      <c r="D53" s="204"/>
      <c r="E53" s="1178"/>
      <c r="F53" s="173"/>
      <c r="G53" s="664"/>
      <c r="H53" s="211">
        <f t="shared" si="2"/>
        <v>43</v>
      </c>
    </row>
    <row r="54" spans="1:20" ht="17.25">
      <c r="A54" s="211">
        <v>44</v>
      </c>
      <c r="B54" s="1641">
        <v>1</v>
      </c>
      <c r="C54" s="673" t="s">
        <v>783</v>
      </c>
      <c r="D54" s="204"/>
      <c r="E54" s="1114"/>
      <c r="F54" s="173"/>
      <c r="G54" s="664"/>
      <c r="H54" s="211">
        <f t="shared" si="2"/>
        <v>44</v>
      </c>
    </row>
    <row r="55" spans="1:20" ht="15.75" thickBot="1">
      <c r="A55" s="211">
        <v>45</v>
      </c>
      <c r="B55" s="674"/>
      <c r="C55" s="1430"/>
      <c r="D55" s="1419"/>
      <c r="E55" s="1419"/>
      <c r="F55" s="1419"/>
      <c r="G55" s="1115"/>
      <c r="H55" s="211">
        <f t="shared" si="2"/>
        <v>45</v>
      </c>
    </row>
    <row r="56" spans="1:20">
      <c r="A56" s="646"/>
      <c r="B56" s="212"/>
      <c r="C56" s="673"/>
      <c r="D56" s="675"/>
      <c r="E56" s="675"/>
      <c r="F56" s="212"/>
      <c r="G56" s="212"/>
      <c r="H56" s="211"/>
    </row>
    <row r="57" spans="1:20" ht="17.25">
      <c r="A57" s="676"/>
      <c r="C57" s="673"/>
      <c r="D57" s="212"/>
      <c r="E57" s="212"/>
      <c r="F57" s="212"/>
      <c r="G57" s="212"/>
      <c r="H57" s="211"/>
    </row>
    <row r="58" spans="1:20" ht="17.25">
      <c r="A58" s="676"/>
      <c r="C58" s="673"/>
      <c r="D58" s="212"/>
      <c r="E58" s="212"/>
      <c r="F58" s="212"/>
      <c r="G58" s="212"/>
      <c r="H58" s="211"/>
    </row>
    <row r="59" spans="1:20" ht="17.25">
      <c r="A59" s="676"/>
      <c r="C59" s="673"/>
      <c r="D59" s="212"/>
      <c r="E59" s="212"/>
      <c r="F59" s="212"/>
      <c r="G59" s="212"/>
      <c r="H59" s="211"/>
    </row>
    <row r="60" spans="1:20" ht="17.25">
      <c r="A60" s="676"/>
      <c r="C60" s="673"/>
      <c r="D60" s="212"/>
      <c r="E60" s="212"/>
      <c r="F60" s="212"/>
      <c r="G60" s="212"/>
      <c r="H60" s="211"/>
    </row>
    <row r="61" spans="1:20" ht="17.25">
      <c r="A61" s="676"/>
      <c r="C61" s="673"/>
      <c r="D61" s="212"/>
      <c r="E61" s="212"/>
      <c r="F61" s="212"/>
      <c r="G61" s="212"/>
      <c r="H61" s="211"/>
    </row>
    <row r="62" spans="1:20" ht="17.25">
      <c r="A62" s="676"/>
      <c r="C62" s="673"/>
      <c r="D62" s="212"/>
      <c r="E62" s="212"/>
      <c r="F62" s="212"/>
      <c r="G62" s="212"/>
      <c r="H62" s="211"/>
    </row>
    <row r="63" spans="1:20">
      <c r="A63" s="646"/>
      <c r="B63" s="212"/>
      <c r="C63" s="673"/>
      <c r="D63" s="212"/>
      <c r="E63" s="212"/>
      <c r="F63" s="212"/>
      <c r="G63" s="212"/>
      <c r="H63" s="211"/>
    </row>
    <row r="64" spans="1:20" ht="17.25">
      <c r="A64" s="676"/>
      <c r="B64" s="212"/>
      <c r="C64" s="673"/>
      <c r="D64" s="212"/>
      <c r="E64" s="212"/>
      <c r="F64" s="212"/>
      <c r="G64" s="212"/>
      <c r="H64" s="211"/>
    </row>
    <row r="65" spans="1:8">
      <c r="A65" s="646"/>
      <c r="B65" s="212"/>
      <c r="C65" s="673"/>
      <c r="D65" s="212"/>
      <c r="E65" s="212"/>
      <c r="F65" s="212"/>
      <c r="G65" s="212"/>
      <c r="H65" s="211"/>
    </row>
    <row r="66" spans="1:8" ht="17.25">
      <c r="A66" s="676"/>
      <c r="B66" s="212"/>
      <c r="C66" s="673"/>
      <c r="D66" s="212"/>
      <c r="E66" s="212"/>
      <c r="F66" s="212"/>
      <c r="G66" s="212"/>
      <c r="H66" s="211"/>
    </row>
    <row r="67" spans="1:8">
      <c r="A67" s="646"/>
      <c r="B67" s="212"/>
      <c r="C67" s="673"/>
      <c r="D67" s="212"/>
      <c r="E67" s="212"/>
      <c r="F67" s="212"/>
      <c r="G67" s="212"/>
      <c r="H67" s="211"/>
    </row>
    <row r="68" spans="1:8" ht="17.25">
      <c r="A68" s="676"/>
      <c r="B68" s="212"/>
      <c r="C68" s="673"/>
      <c r="D68" s="212"/>
      <c r="E68" s="212"/>
      <c r="F68" s="212"/>
      <c r="G68" s="212"/>
      <c r="H68" s="211"/>
    </row>
    <row r="69" spans="1:8" ht="17.25">
      <c r="A69" s="676"/>
      <c r="B69" s="673"/>
      <c r="C69" s="212"/>
      <c r="D69" s="212"/>
      <c r="E69" s="212"/>
      <c r="F69" s="212"/>
      <c r="G69" s="212"/>
      <c r="H69" s="211"/>
    </row>
    <row r="70" spans="1:8" ht="17.25">
      <c r="A70" s="676"/>
      <c r="B70" s="673"/>
      <c r="C70" s="212"/>
      <c r="D70" s="212"/>
      <c r="E70" s="212"/>
      <c r="F70" s="212"/>
      <c r="G70" s="212"/>
      <c r="H70" s="211"/>
    </row>
    <row r="71" spans="1:8">
      <c r="A71" s="211"/>
      <c r="B71" s="673"/>
      <c r="C71" s="212"/>
      <c r="D71" s="212"/>
      <c r="E71" s="212"/>
      <c r="F71" s="212"/>
      <c r="G71" s="212"/>
      <c r="H71" s="211"/>
    </row>
    <row r="72" spans="1:8" ht="17.25">
      <c r="A72" s="676"/>
      <c r="B72" s="673"/>
      <c r="C72" s="212"/>
      <c r="D72" s="212"/>
      <c r="E72" s="212"/>
      <c r="F72" s="212"/>
      <c r="G72" s="212"/>
      <c r="H72" s="211"/>
    </row>
    <row r="73" spans="1:8">
      <c r="A73" s="677"/>
      <c r="B73" s="678"/>
      <c r="C73" s="212"/>
      <c r="D73" s="212"/>
      <c r="E73" s="212"/>
      <c r="F73" s="212"/>
      <c r="G73" s="212"/>
      <c r="H73" s="211"/>
    </row>
    <row r="74" spans="1:8">
      <c r="A74" s="211"/>
      <c r="B74" s="658"/>
      <c r="C74" s="212"/>
      <c r="D74" s="212"/>
      <c r="E74" s="212"/>
      <c r="F74" s="212"/>
      <c r="G74" s="212"/>
      <c r="H74" s="211"/>
    </row>
    <row r="75" spans="1:8">
      <c r="A75" s="211"/>
      <c r="B75" s="212"/>
      <c r="C75" s="212"/>
      <c r="D75" s="212"/>
      <c r="E75" s="212"/>
      <c r="F75" s="212"/>
      <c r="G75" s="212"/>
      <c r="H75" s="211"/>
    </row>
    <row r="76" spans="1:8">
      <c r="A76" s="211"/>
      <c r="B76" s="212"/>
      <c r="C76" s="212"/>
      <c r="D76" s="212"/>
      <c r="E76" s="212"/>
      <c r="F76" s="212"/>
      <c r="G76" s="212"/>
      <c r="H76" s="211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53" orientation="portrait" r:id="rId1"/>
  <headerFooter scaleWithDoc="0">
    <oddFooter>&amp;C&amp;"Times New Roman,Regular"&amp;10&amp;A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4">
    <pageSetUpPr fitToPage="1"/>
  </sheetPr>
  <dimension ref="A1:K29"/>
  <sheetViews>
    <sheetView zoomScale="80" zoomScaleNormal="80" zoomScaleSheetLayoutView="70" zoomScalePageLayoutView="80" workbookViewId="0"/>
  </sheetViews>
  <sheetFormatPr defaultColWidth="8.796875" defaultRowHeight="15.4"/>
  <cols>
    <col min="1" max="1" width="5.19921875" style="986" customWidth="1"/>
    <col min="2" max="2" width="64.796875" style="6" customWidth="1"/>
    <col min="3" max="3" width="21.19921875" style="156" customWidth="1"/>
    <col min="4" max="4" width="1.53125" style="6" customWidth="1"/>
    <col min="5" max="5" width="16.796875" style="6" customWidth="1"/>
    <col min="6" max="6" width="1.53125" style="6" customWidth="1"/>
    <col min="7" max="7" width="34.53125" style="6" customWidth="1"/>
    <col min="8" max="8" width="5.19921875" style="6" customWidth="1"/>
    <col min="9" max="9" width="8.796875" style="6"/>
    <col min="10" max="10" width="20.46484375" style="6" bestFit="1" customWidth="1"/>
    <col min="11" max="16384" width="8.796875" style="6"/>
  </cols>
  <sheetData>
    <row r="1" spans="1:11">
      <c r="A1" s="992"/>
      <c r="B1" s="1989"/>
      <c r="C1" s="1989"/>
      <c r="D1" s="1989"/>
      <c r="E1" s="679"/>
      <c r="F1" s="680"/>
      <c r="G1" s="1988"/>
      <c r="H1" s="166"/>
    </row>
    <row r="2" spans="1:11">
      <c r="A2" s="1988"/>
      <c r="B2" s="2082" t="s">
        <v>0</v>
      </c>
      <c r="C2" s="2082"/>
      <c r="D2" s="2082"/>
      <c r="E2" s="2082"/>
      <c r="F2" s="2083"/>
      <c r="G2" s="2083"/>
      <c r="H2" s="1988"/>
    </row>
    <row r="3" spans="1:11">
      <c r="A3" s="1988"/>
      <c r="B3" s="2082" t="s">
        <v>784</v>
      </c>
      <c r="C3" s="2082"/>
      <c r="D3" s="2082"/>
      <c r="E3" s="2082"/>
      <c r="F3" s="2083"/>
      <c r="G3" s="2083"/>
      <c r="H3" s="1988"/>
    </row>
    <row r="4" spans="1:11">
      <c r="A4" s="1988"/>
      <c r="B4" s="2082" t="s">
        <v>785</v>
      </c>
      <c r="C4" s="2082"/>
      <c r="D4" s="2082"/>
      <c r="E4" s="2082"/>
      <c r="F4" s="2083"/>
      <c r="G4" s="2083"/>
      <c r="H4" s="1988"/>
    </row>
    <row r="5" spans="1:11">
      <c r="A5" s="1988"/>
      <c r="B5" s="2084" t="str">
        <f>'Stmt AD'!B5</f>
        <v>Base Period &amp; True-Up Period 12 - Months Ending December 31, 2019</v>
      </c>
      <c r="C5" s="2084"/>
      <c r="D5" s="2084"/>
      <c r="E5" s="2084"/>
      <c r="F5" s="2090"/>
      <c r="G5" s="2090"/>
      <c r="H5" s="1988"/>
    </row>
    <row r="6" spans="1:11">
      <c r="A6" s="1988"/>
      <c r="B6" s="2076" t="s">
        <v>5</v>
      </c>
      <c r="C6" s="2067"/>
      <c r="D6" s="2067"/>
      <c r="E6" s="2067"/>
      <c r="F6" s="2067"/>
      <c r="G6" s="2067"/>
      <c r="H6" s="1988"/>
    </row>
    <row r="7" spans="1:11">
      <c r="A7" s="1988"/>
      <c r="B7" s="166"/>
      <c r="C7" s="166"/>
      <c r="D7" s="166"/>
      <c r="E7" s="166"/>
      <c r="F7" s="1976"/>
      <c r="G7" s="1988"/>
      <c r="H7" s="1988"/>
    </row>
    <row r="8" spans="1:11">
      <c r="A8" s="1988" t="s">
        <v>6</v>
      </c>
      <c r="B8" s="1976"/>
      <c r="C8" s="166" t="s">
        <v>316</v>
      </c>
      <c r="D8" s="1976"/>
      <c r="E8" s="1976"/>
      <c r="F8" s="1976"/>
      <c r="G8" s="1988"/>
      <c r="H8" s="1988" t="s">
        <v>6</v>
      </c>
    </row>
    <row r="9" spans="1:11">
      <c r="A9" s="5" t="s">
        <v>7</v>
      </c>
      <c r="B9" s="603"/>
      <c r="C9" s="1220" t="s">
        <v>318</v>
      </c>
      <c r="D9" s="1989"/>
      <c r="E9" s="1381" t="s">
        <v>8</v>
      </c>
      <c r="F9" s="1988"/>
      <c r="G9" s="1382" t="s">
        <v>9</v>
      </c>
      <c r="H9" s="5" t="s">
        <v>7</v>
      </c>
    </row>
    <row r="10" spans="1:11">
      <c r="A10" s="166"/>
      <c r="B10" s="1989"/>
      <c r="C10" s="1989"/>
      <c r="D10" s="1989"/>
      <c r="E10" s="1989"/>
      <c r="F10" s="1988"/>
      <c r="G10" s="1836"/>
      <c r="H10" s="166"/>
    </row>
    <row r="11" spans="1:11">
      <c r="A11" s="166">
        <v>1</v>
      </c>
      <c r="B11" s="1989" t="s">
        <v>786</v>
      </c>
      <c r="C11" s="566" t="s">
        <v>787</v>
      </c>
      <c r="D11" s="1989"/>
      <c r="E11" s="82">
        <v>12140.319219999999</v>
      </c>
      <c r="F11" s="681"/>
      <c r="G11" s="682"/>
      <c r="H11" s="166">
        <f>A11</f>
        <v>1</v>
      </c>
      <c r="K11" s="566"/>
    </row>
    <row r="12" spans="1:11">
      <c r="A12" s="166">
        <f>+A11+1</f>
        <v>2</v>
      </c>
      <c r="B12" s="1989"/>
      <c r="C12" s="566"/>
      <c r="D12" s="1989"/>
      <c r="E12" s="216"/>
      <c r="F12" s="681"/>
      <c r="G12" s="683"/>
      <c r="H12" s="166">
        <f>+H11+1</f>
        <v>2</v>
      </c>
      <c r="K12" s="566"/>
    </row>
    <row r="13" spans="1:11">
      <c r="A13" s="166">
        <f t="shared" ref="A13:A25" si="0">+A12+1</f>
        <v>3</v>
      </c>
      <c r="B13" s="603" t="s">
        <v>788</v>
      </c>
      <c r="C13" s="566" t="s">
        <v>789</v>
      </c>
      <c r="D13" s="603"/>
      <c r="E13" s="84">
        <v>24310.093700000005</v>
      </c>
      <c r="F13" s="681"/>
      <c r="G13" s="682"/>
      <c r="H13" s="166">
        <f t="shared" ref="H13:H25" si="1">+H12+1</f>
        <v>3</v>
      </c>
      <c r="K13" s="566"/>
    </row>
    <row r="14" spans="1:11">
      <c r="A14" s="166">
        <f t="shared" si="0"/>
        <v>4</v>
      </c>
      <c r="B14" s="603"/>
      <c r="C14" s="566"/>
      <c r="D14" s="603"/>
      <c r="E14" s="217"/>
      <c r="F14" s="681"/>
      <c r="G14" s="682"/>
      <c r="H14" s="166">
        <f t="shared" si="1"/>
        <v>4</v>
      </c>
      <c r="K14" s="566"/>
    </row>
    <row r="15" spans="1:11">
      <c r="A15" s="166">
        <f t="shared" si="0"/>
        <v>5</v>
      </c>
      <c r="B15" s="603" t="s">
        <v>790</v>
      </c>
      <c r="C15" s="566" t="s">
        <v>791</v>
      </c>
      <c r="D15" s="603"/>
      <c r="E15" s="84">
        <v>54457.102989999999</v>
      </c>
      <c r="F15" s="681"/>
      <c r="G15" s="682"/>
      <c r="H15" s="166">
        <f t="shared" si="1"/>
        <v>5</v>
      </c>
      <c r="K15" s="566"/>
    </row>
    <row r="16" spans="1:11">
      <c r="A16" s="166">
        <f t="shared" si="0"/>
        <v>6</v>
      </c>
      <c r="B16" s="603"/>
      <c r="C16" s="566"/>
      <c r="D16" s="603"/>
      <c r="E16" s="217"/>
      <c r="F16" s="681"/>
      <c r="G16" s="682"/>
      <c r="H16" s="166">
        <f t="shared" si="1"/>
        <v>6</v>
      </c>
      <c r="K16" s="566"/>
    </row>
    <row r="17" spans="1:11">
      <c r="A17" s="166">
        <f t="shared" si="0"/>
        <v>7</v>
      </c>
      <c r="B17" s="603" t="s">
        <v>792</v>
      </c>
      <c r="C17" s="566" t="s">
        <v>793</v>
      </c>
      <c r="D17" s="603"/>
      <c r="E17" s="84">
        <v>18054.75244</v>
      </c>
      <c r="F17" s="681"/>
      <c r="G17" s="682"/>
      <c r="H17" s="166">
        <f t="shared" si="1"/>
        <v>7</v>
      </c>
      <c r="K17" s="566"/>
    </row>
    <row r="18" spans="1:11">
      <c r="A18" s="166">
        <f t="shared" si="0"/>
        <v>8</v>
      </c>
      <c r="B18" s="603"/>
      <c r="C18" s="566"/>
      <c r="D18" s="603"/>
      <c r="E18" s="217"/>
      <c r="F18" s="681"/>
      <c r="G18" s="682"/>
      <c r="H18" s="166">
        <f t="shared" si="1"/>
        <v>8</v>
      </c>
      <c r="K18" s="566"/>
    </row>
    <row r="19" spans="1:11">
      <c r="A19" s="166">
        <f t="shared" si="0"/>
        <v>9</v>
      </c>
      <c r="B19" s="603" t="s">
        <v>794</v>
      </c>
      <c r="C19" s="566" t="s">
        <v>795</v>
      </c>
      <c r="D19" s="603"/>
      <c r="E19" s="84">
        <v>17968.805700000001</v>
      </c>
      <c r="F19" s="681"/>
      <c r="G19" s="682"/>
      <c r="H19" s="166">
        <f t="shared" si="1"/>
        <v>9</v>
      </c>
      <c r="K19" s="566"/>
    </row>
    <row r="20" spans="1:11">
      <c r="A20" s="166">
        <f t="shared" si="0"/>
        <v>10</v>
      </c>
      <c r="B20" s="603"/>
      <c r="C20" s="566"/>
      <c r="D20" s="603"/>
      <c r="E20" s="218"/>
      <c r="F20" s="681"/>
      <c r="G20" s="682"/>
      <c r="H20" s="166">
        <f t="shared" si="1"/>
        <v>10</v>
      </c>
      <c r="K20" s="566"/>
    </row>
    <row r="21" spans="1:11">
      <c r="A21" s="166">
        <f t="shared" si="0"/>
        <v>11</v>
      </c>
      <c r="B21" s="603" t="s">
        <v>796</v>
      </c>
      <c r="C21" s="566" t="s">
        <v>797</v>
      </c>
      <c r="D21" s="603"/>
      <c r="E21" s="1403">
        <v>0</v>
      </c>
      <c r="F21" s="681"/>
      <c r="G21" s="682"/>
      <c r="H21" s="166">
        <f t="shared" si="1"/>
        <v>11</v>
      </c>
      <c r="K21" s="566"/>
    </row>
    <row r="22" spans="1:11">
      <c r="A22" s="166">
        <f t="shared" si="0"/>
        <v>12</v>
      </c>
      <c r="B22" s="603"/>
      <c r="C22" s="603"/>
      <c r="D22" s="603"/>
      <c r="E22" s="216"/>
      <c r="F22" s="681"/>
      <c r="G22" s="566"/>
      <c r="H22" s="166">
        <f t="shared" si="1"/>
        <v>12</v>
      </c>
    </row>
    <row r="23" spans="1:11">
      <c r="A23" s="166">
        <f t="shared" si="0"/>
        <v>13</v>
      </c>
      <c r="B23" s="1989" t="s">
        <v>798</v>
      </c>
      <c r="C23" s="603"/>
      <c r="D23" s="603"/>
      <c r="E23" s="219">
        <f>SUM(E11:E21)</f>
        <v>126931.07405</v>
      </c>
      <c r="F23" s="681"/>
      <c r="G23" s="1182" t="s">
        <v>799</v>
      </c>
      <c r="H23" s="166">
        <f t="shared" si="1"/>
        <v>13</v>
      </c>
    </row>
    <row r="24" spans="1:11">
      <c r="A24" s="166">
        <f t="shared" si="0"/>
        <v>14</v>
      </c>
      <c r="B24" s="603"/>
      <c r="C24" s="603"/>
      <c r="D24" s="603"/>
      <c r="E24" s="219"/>
      <c r="F24" s="681"/>
      <c r="G24" s="1182"/>
      <c r="H24" s="166">
        <f t="shared" si="1"/>
        <v>14</v>
      </c>
    </row>
    <row r="25" spans="1:11" ht="15.75" thickBot="1">
      <c r="A25" s="166">
        <f t="shared" si="0"/>
        <v>15</v>
      </c>
      <c r="B25" s="603" t="s">
        <v>343</v>
      </c>
      <c r="C25" s="603"/>
      <c r="D25" s="603"/>
      <c r="E25" s="220">
        <f>E13/E23</f>
        <v>0.19152200422115631</v>
      </c>
      <c r="F25" s="684"/>
      <c r="G25" s="1988" t="s">
        <v>800</v>
      </c>
      <c r="H25" s="166">
        <f t="shared" si="1"/>
        <v>15</v>
      </c>
    </row>
    <row r="26" spans="1:11" ht="15.75" thickTop="1">
      <c r="A26" s="166"/>
      <c r="B26" s="603"/>
      <c r="C26" s="603"/>
      <c r="D26" s="603"/>
      <c r="E26" s="221"/>
      <c r="F26" s="684"/>
      <c r="G26" s="1988"/>
      <c r="H26" s="166"/>
    </row>
    <row r="27" spans="1:11">
      <c r="A27" s="166"/>
      <c r="B27" s="1989"/>
      <c r="C27" s="603"/>
      <c r="D27" s="603"/>
      <c r="E27" s="221"/>
      <c r="F27" s="684"/>
      <c r="G27" s="1182"/>
      <c r="H27" s="166"/>
    </row>
    <row r="28" spans="1:11">
      <c r="A28" s="166"/>
      <c r="B28" s="603"/>
      <c r="C28" s="603"/>
      <c r="D28" s="603"/>
      <c r="F28" s="684"/>
      <c r="G28" s="1988"/>
      <c r="H28" s="166"/>
    </row>
    <row r="29" spans="1:11">
      <c r="A29" s="1988"/>
      <c r="C29" s="1989"/>
      <c r="E29" s="118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3" orientation="portrait" r:id="rId1"/>
  <headerFooter scaleWithDoc="0">
    <oddFooter>&amp;C&amp;"Times New Roman,Regular"&amp;10AI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5">
    <pageSetUpPr fitToPage="1"/>
  </sheetPr>
  <dimension ref="A1:H41"/>
  <sheetViews>
    <sheetView zoomScale="80" zoomScaleNormal="80" zoomScaleSheetLayoutView="70" workbookViewId="0"/>
  </sheetViews>
  <sheetFormatPr defaultColWidth="8.796875" defaultRowHeight="15.4"/>
  <cols>
    <col min="1" max="1" width="5.19921875" style="986" customWidth="1"/>
    <col min="2" max="2" width="71.53125" style="61" customWidth="1"/>
    <col min="3" max="3" width="21.19921875" style="688" customWidth="1"/>
    <col min="4" max="4" width="1.53125" style="61" customWidth="1"/>
    <col min="5" max="5" width="16.796875" style="61" customWidth="1"/>
    <col min="6" max="6" width="1.53125" style="61" customWidth="1"/>
    <col min="7" max="7" width="34.53125" style="61" customWidth="1"/>
    <col min="8" max="8" width="5.19921875" style="984" customWidth="1"/>
    <col min="9" max="9" width="20.46484375" style="61" bestFit="1" customWidth="1"/>
    <col min="10" max="16384" width="8.796875" style="61"/>
  </cols>
  <sheetData>
    <row r="1" spans="1:8">
      <c r="A1" s="1988"/>
      <c r="B1" s="685"/>
      <c r="C1" s="686"/>
      <c r="D1" s="109"/>
      <c r="E1" s="141"/>
      <c r="F1" s="89"/>
      <c r="G1" s="1975"/>
      <c r="H1" s="1975"/>
    </row>
    <row r="2" spans="1:8">
      <c r="A2" s="1988"/>
      <c r="B2" s="2072" t="s">
        <v>0</v>
      </c>
      <c r="C2" s="2072"/>
      <c r="D2" s="2072"/>
      <c r="E2" s="2072"/>
      <c r="F2" s="2072"/>
      <c r="G2" s="2072"/>
      <c r="H2" s="1975"/>
    </row>
    <row r="3" spans="1:8">
      <c r="A3" s="1988"/>
      <c r="B3" s="2072" t="s">
        <v>801</v>
      </c>
      <c r="C3" s="2072"/>
      <c r="D3" s="2072"/>
      <c r="E3" s="2072"/>
      <c r="F3" s="2072"/>
      <c r="G3" s="2072"/>
      <c r="H3" s="1975"/>
    </row>
    <row r="4" spans="1:8">
      <c r="A4" s="1988"/>
      <c r="B4" s="2072" t="s">
        <v>802</v>
      </c>
      <c r="C4" s="2072"/>
      <c r="D4" s="2072"/>
      <c r="E4" s="2072"/>
      <c r="F4" s="2072"/>
      <c r="G4" s="2072"/>
      <c r="H4" s="1975"/>
    </row>
    <row r="5" spans="1:8">
      <c r="A5" s="1988"/>
      <c r="B5" s="2079" t="str">
        <f>'Stmt AD'!B5</f>
        <v>Base Period &amp; True-Up Period 12 - Months Ending December 31, 2019</v>
      </c>
      <c r="C5" s="2079"/>
      <c r="D5" s="2079"/>
      <c r="E5" s="2079"/>
      <c r="F5" s="2079"/>
      <c r="G5" s="2079"/>
      <c r="H5" s="1975"/>
    </row>
    <row r="6" spans="1:8" ht="15.75" customHeight="1">
      <c r="A6" s="1988"/>
      <c r="B6" s="2091">
        <v>-1000</v>
      </c>
      <c r="C6" s="2091"/>
      <c r="D6" s="2091"/>
      <c r="E6" s="2091"/>
      <c r="F6" s="2091"/>
      <c r="G6" s="2091"/>
      <c r="H6" s="1975"/>
    </row>
    <row r="7" spans="1:8">
      <c r="A7" s="1988"/>
      <c r="B7" s="242"/>
      <c r="C7" s="686"/>
      <c r="D7" s="242"/>
      <c r="E7" s="242"/>
      <c r="F7" s="1969"/>
      <c r="G7" s="1975"/>
      <c r="H7" s="1975"/>
    </row>
    <row r="8" spans="1:8">
      <c r="A8" s="1975" t="s">
        <v>6</v>
      </c>
      <c r="B8" s="1969"/>
      <c r="C8" s="166" t="s">
        <v>316</v>
      </c>
      <c r="D8" s="1969"/>
      <c r="E8" s="487"/>
      <c r="F8" s="1969"/>
      <c r="G8" s="234"/>
      <c r="H8" s="1975" t="s">
        <v>6</v>
      </c>
    </row>
    <row r="9" spans="1:8">
      <c r="A9" s="234" t="s">
        <v>7</v>
      </c>
      <c r="B9" s="1969"/>
      <c r="C9" s="1220" t="s">
        <v>318</v>
      </c>
      <c r="D9" s="1969"/>
      <c r="E9" s="1223" t="s">
        <v>8</v>
      </c>
      <c r="F9" s="1969"/>
      <c r="G9" s="1968" t="s">
        <v>9</v>
      </c>
      <c r="H9" s="234" t="s">
        <v>7</v>
      </c>
    </row>
    <row r="10" spans="1:8">
      <c r="A10" s="234"/>
      <c r="B10" s="1969"/>
      <c r="C10" s="687"/>
      <c r="D10" s="1969"/>
      <c r="E10" s="234"/>
      <c r="F10" s="1969"/>
      <c r="G10" s="234"/>
      <c r="H10" s="234"/>
    </row>
    <row r="11" spans="1:8">
      <c r="A11" s="166">
        <v>1</v>
      </c>
      <c r="B11" s="685" t="s">
        <v>803</v>
      </c>
      <c r="C11" s="686"/>
      <c r="D11" s="242"/>
      <c r="E11" s="222">
        <f>'AJ-1'!F23</f>
        <v>168168.93704941202</v>
      </c>
      <c r="F11" s="242"/>
      <c r="G11" s="617" t="s">
        <v>804</v>
      </c>
      <c r="H11" s="166">
        <f>A11</f>
        <v>1</v>
      </c>
    </row>
    <row r="12" spans="1:8">
      <c r="A12" s="166">
        <f>A11+1</f>
        <v>2</v>
      </c>
      <c r="B12" s="1973"/>
      <c r="D12" s="1973"/>
      <c r="E12" s="223"/>
      <c r="F12" s="140"/>
      <c r="G12" s="98"/>
      <c r="H12" s="166">
        <f>H11+1</f>
        <v>2</v>
      </c>
    </row>
    <row r="13" spans="1:8">
      <c r="A13" s="166">
        <f t="shared" ref="A13:A33" si="0">A12+1</f>
        <v>3</v>
      </c>
      <c r="B13" s="1973" t="s">
        <v>805</v>
      </c>
      <c r="C13" s="1975" t="s">
        <v>806</v>
      </c>
      <c r="D13" s="1973"/>
      <c r="E13" s="88">
        <f>'AJ-2'!C15</f>
        <v>17665.44858</v>
      </c>
      <c r="F13" s="140"/>
      <c r="G13" s="98" t="s">
        <v>807</v>
      </c>
      <c r="H13" s="166">
        <f t="shared" ref="H13:H28" si="1">H12+1</f>
        <v>3</v>
      </c>
    </row>
    <row r="14" spans="1:8">
      <c r="A14" s="166">
        <f t="shared" si="0"/>
        <v>4</v>
      </c>
      <c r="B14" s="1973"/>
      <c r="C14" s="1975"/>
      <c r="D14" s="1973"/>
      <c r="E14" s="223"/>
      <c r="F14" s="140"/>
      <c r="G14" s="98"/>
      <c r="H14" s="166">
        <f t="shared" si="1"/>
        <v>4</v>
      </c>
    </row>
    <row r="15" spans="1:8">
      <c r="A15" s="166">
        <f t="shared" si="0"/>
        <v>5</v>
      </c>
      <c r="B15" s="1973" t="s">
        <v>808</v>
      </c>
      <c r="C15" s="1975" t="s">
        <v>809</v>
      </c>
      <c r="D15" s="1973"/>
      <c r="E15" s="224">
        <f>'AJ-3'!C15</f>
        <v>22969.518210000002</v>
      </c>
      <c r="F15" s="95"/>
      <c r="G15" s="98" t="s">
        <v>810</v>
      </c>
      <c r="H15" s="166">
        <f t="shared" si="1"/>
        <v>5</v>
      </c>
    </row>
    <row r="16" spans="1:8">
      <c r="A16" s="166">
        <f t="shared" si="0"/>
        <v>6</v>
      </c>
      <c r="B16" s="1973"/>
      <c r="C16" s="1975"/>
      <c r="D16" s="1973"/>
      <c r="E16" s="80"/>
      <c r="F16" s="143"/>
      <c r="G16" s="98"/>
      <c r="H16" s="166">
        <f t="shared" si="1"/>
        <v>6</v>
      </c>
    </row>
    <row r="17" spans="1:8">
      <c r="A17" s="166">
        <f t="shared" si="0"/>
        <v>7</v>
      </c>
      <c r="B17" s="1973" t="s">
        <v>811</v>
      </c>
      <c r="C17" s="1975" t="s">
        <v>812</v>
      </c>
      <c r="D17" s="1973"/>
      <c r="E17" s="91">
        <f>'AJ-4'!D15</f>
        <v>92538.571238399993</v>
      </c>
      <c r="F17" s="83"/>
      <c r="G17" s="98" t="s">
        <v>813</v>
      </c>
      <c r="H17" s="166">
        <f t="shared" si="1"/>
        <v>7</v>
      </c>
    </row>
    <row r="18" spans="1:8">
      <c r="A18" s="166">
        <f t="shared" si="0"/>
        <v>8</v>
      </c>
      <c r="B18" s="1973"/>
      <c r="D18" s="1973"/>
      <c r="E18" s="225"/>
      <c r="F18" s="143"/>
      <c r="G18" s="98"/>
      <c r="H18" s="166">
        <f t="shared" si="1"/>
        <v>8</v>
      </c>
    </row>
    <row r="19" spans="1:8">
      <c r="A19" s="166">
        <f t="shared" si="0"/>
        <v>9</v>
      </c>
      <c r="B19" s="1973" t="s">
        <v>343</v>
      </c>
      <c r="D19" s="1973"/>
      <c r="E19" s="1363">
        <f>'Stmt AI'!E25</f>
        <v>0.19152200422115631</v>
      </c>
      <c r="F19" s="143"/>
      <c r="G19" s="98" t="s">
        <v>344</v>
      </c>
      <c r="H19" s="166">
        <f t="shared" si="1"/>
        <v>9</v>
      </c>
    </row>
    <row r="20" spans="1:8">
      <c r="A20" s="166">
        <f t="shared" si="0"/>
        <v>10</v>
      </c>
      <c r="B20" s="1973"/>
      <c r="D20" s="1973"/>
      <c r="E20" s="226"/>
      <c r="F20" s="143"/>
      <c r="G20" s="98"/>
      <c r="H20" s="166">
        <f t="shared" si="1"/>
        <v>10</v>
      </c>
    </row>
    <row r="21" spans="1:8">
      <c r="A21" s="166">
        <f t="shared" si="0"/>
        <v>11</v>
      </c>
      <c r="B21" s="1973" t="s">
        <v>814</v>
      </c>
      <c r="D21" s="1973"/>
      <c r="E21" s="227">
        <f>E13*$E$19</f>
        <v>3383.32211750738</v>
      </c>
      <c r="F21" s="140"/>
      <c r="G21" s="98" t="s">
        <v>479</v>
      </c>
      <c r="H21" s="166">
        <f t="shared" si="1"/>
        <v>11</v>
      </c>
    </row>
    <row r="22" spans="1:8">
      <c r="A22" s="166">
        <f t="shared" si="0"/>
        <v>12</v>
      </c>
      <c r="B22" s="1973"/>
      <c r="D22" s="1973"/>
      <c r="E22" s="228"/>
      <c r="F22" s="143"/>
      <c r="G22" s="98"/>
      <c r="H22" s="166">
        <f t="shared" si="1"/>
        <v>12</v>
      </c>
    </row>
    <row r="23" spans="1:8">
      <c r="A23" s="166">
        <f t="shared" si="0"/>
        <v>13</v>
      </c>
      <c r="B23" s="1973" t="s">
        <v>815</v>
      </c>
      <c r="D23" s="1973"/>
      <c r="E23" s="229">
        <f>E15*$E$19</f>
        <v>4399.1681635735467</v>
      </c>
      <c r="F23" s="83"/>
      <c r="G23" s="98" t="s">
        <v>481</v>
      </c>
      <c r="H23" s="166">
        <f t="shared" si="1"/>
        <v>13</v>
      </c>
    </row>
    <row r="24" spans="1:8">
      <c r="A24" s="166">
        <f t="shared" si="0"/>
        <v>14</v>
      </c>
      <c r="B24" s="1973" t="s">
        <v>1</v>
      </c>
      <c r="D24" s="1973"/>
      <c r="E24" s="149"/>
      <c r="F24" s="83"/>
      <c r="G24" s="98"/>
      <c r="H24" s="166">
        <f t="shared" si="1"/>
        <v>14</v>
      </c>
    </row>
    <row r="25" spans="1:8">
      <c r="A25" s="166">
        <f t="shared" si="0"/>
        <v>15</v>
      </c>
      <c r="B25" s="1973" t="s">
        <v>816</v>
      </c>
      <c r="D25" s="1973"/>
      <c r="E25" s="1431">
        <f>E17*$E$19</f>
        <v>17723.172631340618</v>
      </c>
      <c r="F25" s="83"/>
      <c r="G25" s="98" t="s">
        <v>483</v>
      </c>
      <c r="H25" s="166">
        <f t="shared" si="1"/>
        <v>15</v>
      </c>
    </row>
    <row r="26" spans="1:8">
      <c r="A26" s="166">
        <f t="shared" si="0"/>
        <v>16</v>
      </c>
      <c r="B26" s="1973"/>
      <c r="D26" s="1973"/>
      <c r="E26" s="149"/>
      <c r="F26" s="83"/>
      <c r="G26" s="98"/>
      <c r="H26" s="166">
        <f t="shared" si="1"/>
        <v>16</v>
      </c>
    </row>
    <row r="27" spans="1:8" ht="15.75" thickBot="1">
      <c r="A27" s="166">
        <f t="shared" si="0"/>
        <v>17</v>
      </c>
      <c r="B27" s="1973" t="s">
        <v>817</v>
      </c>
      <c r="D27" s="152"/>
      <c r="E27" s="230">
        <f>E11+E21+E23+E25</f>
        <v>193674.59996183356</v>
      </c>
      <c r="F27" s="140"/>
      <c r="G27" s="98" t="s">
        <v>484</v>
      </c>
      <c r="H27" s="166">
        <f t="shared" si="1"/>
        <v>17</v>
      </c>
    </row>
    <row r="28" spans="1:8" ht="15.75" thickTop="1">
      <c r="A28" s="166">
        <f t="shared" si="0"/>
        <v>18</v>
      </c>
      <c r="B28" s="1973"/>
      <c r="D28" s="152"/>
      <c r="E28" s="152"/>
      <c r="F28" s="83"/>
      <c r="G28" s="98"/>
      <c r="H28" s="166">
        <f t="shared" si="1"/>
        <v>18</v>
      </c>
    </row>
    <row r="29" spans="1:8" ht="15.75" thickBot="1">
      <c r="A29" s="166">
        <f>A28+1</f>
        <v>19</v>
      </c>
      <c r="B29" s="1973" t="s">
        <v>52</v>
      </c>
      <c r="D29" s="152"/>
      <c r="E29" s="153">
        <f>'AJ-5'!F25</f>
        <v>0</v>
      </c>
      <c r="F29" s="83"/>
      <c r="G29" s="617" t="s">
        <v>818</v>
      </c>
      <c r="H29" s="166">
        <f>H28+1</f>
        <v>19</v>
      </c>
    </row>
    <row r="30" spans="1:8" ht="15.75" thickTop="1">
      <c r="A30" s="166">
        <f t="shared" si="0"/>
        <v>20</v>
      </c>
      <c r="B30" s="1973"/>
      <c r="D30" s="152"/>
      <c r="E30" s="1973"/>
      <c r="F30" s="83"/>
      <c r="G30" s="98"/>
      <c r="H30" s="166">
        <f>H29+1</f>
        <v>20</v>
      </c>
    </row>
    <row r="31" spans="1:8" ht="18" thickBot="1">
      <c r="A31" s="166">
        <f>A30+1</f>
        <v>21</v>
      </c>
      <c r="B31" s="1973" t="s">
        <v>819</v>
      </c>
      <c r="D31" s="689"/>
      <c r="E31" s="153">
        <f>'AJ-6'!C17</f>
        <v>0</v>
      </c>
      <c r="F31" s="494"/>
      <c r="G31" s="98" t="s">
        <v>820</v>
      </c>
      <c r="H31" s="166">
        <f>H30+1</f>
        <v>21</v>
      </c>
    </row>
    <row r="32" spans="1:8" ht="15.75" thickTop="1">
      <c r="A32" s="166">
        <f t="shared" si="0"/>
        <v>22</v>
      </c>
      <c r="B32" s="1973"/>
      <c r="D32" s="85"/>
      <c r="E32" s="80"/>
      <c r="F32" s="83"/>
      <c r="G32" s="98"/>
      <c r="H32" s="166">
        <f>H31+1</f>
        <v>22</v>
      </c>
    </row>
    <row r="33" spans="1:8" ht="15.75" thickBot="1">
      <c r="A33" s="166">
        <f t="shared" si="0"/>
        <v>23</v>
      </c>
      <c r="B33" s="1973" t="s">
        <v>821</v>
      </c>
      <c r="C33" s="690"/>
      <c r="D33" s="691"/>
      <c r="E33" s="153">
        <f>'AJ-7'!C17</f>
        <v>0</v>
      </c>
      <c r="F33" s="83"/>
      <c r="G33" s="98" t="s">
        <v>822</v>
      </c>
      <c r="H33" s="166">
        <f>H32+1</f>
        <v>23</v>
      </c>
    </row>
    <row r="34" spans="1:8" ht="15.75" thickTop="1">
      <c r="A34" s="1975"/>
      <c r="B34" s="451"/>
      <c r="D34" s="1973"/>
      <c r="E34" s="223"/>
      <c r="F34" s="83"/>
      <c r="G34" s="692"/>
      <c r="H34" s="1975"/>
    </row>
    <row r="35" spans="1:8">
      <c r="A35" s="1975"/>
      <c r="B35" s="451"/>
      <c r="D35" s="1973"/>
      <c r="E35" s="223"/>
      <c r="F35" s="83"/>
      <c r="G35" s="692"/>
      <c r="H35" s="1975"/>
    </row>
    <row r="36" spans="1:8" ht="17.25">
      <c r="A36" s="502">
        <v>1</v>
      </c>
      <c r="B36" s="1973" t="s">
        <v>823</v>
      </c>
      <c r="D36" s="1973"/>
      <c r="E36" s="152"/>
      <c r="F36" s="83"/>
      <c r="G36" s="98"/>
      <c r="H36" s="1975"/>
    </row>
    <row r="37" spans="1:8">
      <c r="A37" s="1975"/>
      <c r="B37" s="1973"/>
      <c r="D37" s="1973"/>
      <c r="E37" s="152"/>
      <c r="F37" s="83"/>
      <c r="G37" s="98"/>
      <c r="H37" s="1975"/>
    </row>
    <row r="38" spans="1:8">
      <c r="A38" s="1975"/>
      <c r="B38" s="693"/>
      <c r="D38" s="1973"/>
      <c r="E38" s="80"/>
      <c r="F38" s="83"/>
      <c r="G38" s="98"/>
      <c r="H38" s="1975"/>
    </row>
    <row r="39" spans="1:8">
      <c r="A39" s="1975"/>
      <c r="B39" s="1967"/>
      <c r="C39" s="690"/>
      <c r="D39" s="1973"/>
      <c r="E39" s="231"/>
      <c r="F39" s="83"/>
      <c r="G39" s="2000"/>
      <c r="H39" s="1975"/>
    </row>
    <row r="40" spans="1:8">
      <c r="A40" s="1975"/>
      <c r="B40" s="693"/>
      <c r="D40" s="1973"/>
      <c r="E40" s="138"/>
      <c r="F40" s="83"/>
      <c r="G40" s="2000"/>
      <c r="H40" s="1975"/>
    </row>
    <row r="41" spans="1:8">
      <c r="A41" s="1975"/>
      <c r="B41" s="1973"/>
      <c r="D41" s="1973"/>
      <c r="E41" s="1973"/>
      <c r="F41" s="1975"/>
      <c r="G41" s="98"/>
      <c r="H41" s="1975"/>
    </row>
  </sheetData>
  <mergeCells count="5">
    <mergeCell ref="B5:G5"/>
    <mergeCell ref="B2:G2"/>
    <mergeCell ref="B3:G3"/>
    <mergeCell ref="B4:G4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Roman,Regular"&amp;10AJ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6">
    <pageSetUpPr fitToPage="1"/>
  </sheetPr>
  <dimension ref="A2:H28"/>
  <sheetViews>
    <sheetView zoomScale="80" zoomScaleNormal="80" zoomScaleSheetLayoutView="70" workbookViewId="0"/>
  </sheetViews>
  <sheetFormatPr defaultColWidth="9.19921875" defaultRowHeight="15.4"/>
  <cols>
    <col min="1" max="1" width="5.19921875" style="984" customWidth="1"/>
    <col min="2" max="2" width="8.53125" style="61" customWidth="1"/>
    <col min="3" max="3" width="53.19921875" style="61" customWidth="1"/>
    <col min="4" max="4" width="18.53125" style="61" customWidth="1"/>
    <col min="5" max="5" width="27.796875" style="61" customWidth="1"/>
    <col min="6" max="6" width="18.53125" style="61" customWidth="1"/>
    <col min="7" max="7" width="27.796875" style="61" customWidth="1"/>
    <col min="8" max="8" width="5.19921875" style="984" customWidth="1"/>
    <col min="9" max="16384" width="9.19921875" style="61"/>
  </cols>
  <sheetData>
    <row r="2" spans="1:8">
      <c r="A2" s="1975"/>
      <c r="B2" s="2073" t="s">
        <v>0</v>
      </c>
      <c r="C2" s="2073"/>
      <c r="D2" s="2073"/>
      <c r="E2" s="2073"/>
      <c r="F2" s="2073"/>
      <c r="G2" s="2073"/>
      <c r="H2" s="1970"/>
    </row>
    <row r="3" spans="1:8">
      <c r="A3" s="1975"/>
      <c r="B3" s="2073" t="s">
        <v>824</v>
      </c>
      <c r="C3" s="2073"/>
      <c r="D3" s="2073"/>
      <c r="E3" s="2073"/>
      <c r="F3" s="2073"/>
      <c r="G3" s="2073"/>
      <c r="H3" s="1970"/>
    </row>
    <row r="4" spans="1:8">
      <c r="A4" s="1975"/>
      <c r="B4" s="2073" t="s">
        <v>825</v>
      </c>
      <c r="C4" s="2073"/>
      <c r="D4" s="2073"/>
      <c r="E4" s="2073"/>
      <c r="F4" s="2073"/>
      <c r="G4" s="2073"/>
      <c r="H4" s="1970"/>
    </row>
    <row r="5" spans="1:8">
      <c r="A5" s="1975"/>
      <c r="B5" s="2073" t="s">
        <v>574</v>
      </c>
      <c r="C5" s="2073"/>
      <c r="D5" s="2073"/>
      <c r="E5" s="2073"/>
      <c r="F5" s="2073"/>
      <c r="G5" s="2073"/>
      <c r="H5" s="1975"/>
    </row>
    <row r="6" spans="1:8">
      <c r="A6" s="1975"/>
      <c r="B6" s="2092">
        <v>-1000</v>
      </c>
      <c r="C6" s="2092"/>
      <c r="D6" s="2092"/>
      <c r="E6" s="2092"/>
      <c r="F6" s="2092"/>
      <c r="G6" s="2092"/>
      <c r="H6" s="1975"/>
    </row>
    <row r="7" spans="1:8">
      <c r="A7" s="1975"/>
      <c r="B7" s="1432"/>
      <c r="C7" s="1433"/>
      <c r="D7" s="1433"/>
      <c r="E7" s="1433"/>
      <c r="F7" s="1434"/>
      <c r="G7" s="63"/>
      <c r="H7" s="1975"/>
    </row>
    <row r="8" spans="1:8">
      <c r="A8" s="1975"/>
      <c r="B8" s="1939"/>
      <c r="C8" s="1911"/>
      <c r="D8" s="1837" t="s">
        <v>580</v>
      </c>
      <c r="E8" s="1940"/>
      <c r="F8" s="1837"/>
      <c r="G8" s="1940"/>
      <c r="H8" s="1975"/>
    </row>
    <row r="9" spans="1:8" s="486" customFormat="1">
      <c r="A9" s="1970"/>
      <c r="B9" s="1228"/>
      <c r="C9" s="1228"/>
      <c r="D9" s="510" t="s">
        <v>404</v>
      </c>
      <c r="E9" s="1398"/>
      <c r="F9" s="508" t="s">
        <v>404</v>
      </c>
      <c r="G9" s="1398"/>
      <c r="H9" s="1975"/>
    </row>
    <row r="10" spans="1:8">
      <c r="A10" s="1975" t="s">
        <v>6</v>
      </c>
      <c r="B10" s="1228" t="s">
        <v>420</v>
      </c>
      <c r="C10" s="1228"/>
      <c r="D10" s="510" t="s">
        <v>826</v>
      </c>
      <c r="E10" s="1398"/>
      <c r="F10" s="510" t="s">
        <v>826</v>
      </c>
      <c r="G10" s="1398"/>
      <c r="H10" s="1975" t="s">
        <v>6</v>
      </c>
    </row>
    <row r="11" spans="1:8" ht="17.25">
      <c r="A11" s="1975" t="s">
        <v>7</v>
      </c>
      <c r="B11" s="1229" t="s">
        <v>7</v>
      </c>
      <c r="C11" s="1229" t="s">
        <v>421</v>
      </c>
      <c r="D11" s="1232" t="s">
        <v>367</v>
      </c>
      <c r="E11" s="1348" t="s">
        <v>9</v>
      </c>
      <c r="F11" s="1232" t="s">
        <v>368</v>
      </c>
      <c r="G11" s="1348" t="s">
        <v>9</v>
      </c>
      <c r="H11" s="1975" t="s">
        <v>7</v>
      </c>
    </row>
    <row r="12" spans="1:8">
      <c r="A12" s="1975">
        <v>1</v>
      </c>
      <c r="B12" s="1283">
        <v>303</v>
      </c>
      <c r="C12" s="1435" t="s">
        <v>429</v>
      </c>
      <c r="D12" s="134">
        <f>'AJ-1A'!D18</f>
        <v>0</v>
      </c>
      <c r="E12" s="1359" t="s">
        <v>370</v>
      </c>
      <c r="F12" s="134">
        <v>0</v>
      </c>
      <c r="G12" s="1436" t="s">
        <v>370</v>
      </c>
      <c r="H12" s="1975">
        <f>A12</f>
        <v>1</v>
      </c>
    </row>
    <row r="13" spans="1:8">
      <c r="A13" s="1975">
        <f>A12+1</f>
        <v>2</v>
      </c>
      <c r="B13" s="1283">
        <v>350</v>
      </c>
      <c r="C13" s="1435" t="s">
        <v>827</v>
      </c>
      <c r="D13" s="129">
        <v>1947.96144</v>
      </c>
      <c r="E13" s="1313"/>
      <c r="F13" s="129">
        <v>0</v>
      </c>
      <c r="G13" s="1437"/>
      <c r="H13" s="1975">
        <f>H12+1</f>
        <v>2</v>
      </c>
    </row>
    <row r="14" spans="1:8">
      <c r="A14" s="1975">
        <f t="shared" ref="A14:A24" si="0">A13+1</f>
        <v>3</v>
      </c>
      <c r="B14" s="1283">
        <v>352</v>
      </c>
      <c r="C14" s="1300" t="s">
        <v>828</v>
      </c>
      <c r="D14" s="129">
        <v>12388.931380000002</v>
      </c>
      <c r="E14" s="1313"/>
      <c r="F14" s="129">
        <v>0</v>
      </c>
      <c r="G14" s="1437"/>
      <c r="H14" s="1975">
        <f t="shared" ref="H14:H24" si="1">H13+1</f>
        <v>3</v>
      </c>
    </row>
    <row r="15" spans="1:8">
      <c r="A15" s="1975">
        <f t="shared" si="0"/>
        <v>4</v>
      </c>
      <c r="B15" s="1283">
        <v>353</v>
      </c>
      <c r="C15" s="1300" t="s">
        <v>435</v>
      </c>
      <c r="D15" s="129">
        <v>63967.374530000001</v>
      </c>
      <c r="E15" s="1313"/>
      <c r="F15" s="129">
        <v>0</v>
      </c>
      <c r="G15" s="1437"/>
      <c r="H15" s="1975">
        <f t="shared" si="1"/>
        <v>4</v>
      </c>
    </row>
    <row r="16" spans="1:8">
      <c r="A16" s="1975">
        <f t="shared" si="0"/>
        <v>5</v>
      </c>
      <c r="B16" s="1283">
        <v>354</v>
      </c>
      <c r="C16" s="1300" t="s">
        <v>436</v>
      </c>
      <c r="D16" s="129">
        <v>15291.775379999999</v>
      </c>
      <c r="E16" s="1313"/>
      <c r="F16" s="129">
        <v>0</v>
      </c>
      <c r="G16" s="1437"/>
      <c r="H16" s="1975">
        <f t="shared" si="1"/>
        <v>5</v>
      </c>
    </row>
    <row r="17" spans="1:8">
      <c r="A17" s="1975">
        <f t="shared" si="0"/>
        <v>6</v>
      </c>
      <c r="B17" s="1283">
        <v>355</v>
      </c>
      <c r="C17" s="1300" t="s">
        <v>437</v>
      </c>
      <c r="D17" s="129">
        <v>30842.879519999999</v>
      </c>
      <c r="E17" s="1313"/>
      <c r="F17" s="129">
        <v>0</v>
      </c>
      <c r="G17" s="1437"/>
      <c r="H17" s="1975">
        <f t="shared" si="1"/>
        <v>6</v>
      </c>
    </row>
    <row r="18" spans="1:8">
      <c r="A18" s="1975">
        <f t="shared" si="0"/>
        <v>7</v>
      </c>
      <c r="B18" s="1283">
        <v>356</v>
      </c>
      <c r="C18" s="1300" t="s">
        <v>829</v>
      </c>
      <c r="D18" s="129">
        <v>18772.533019999999</v>
      </c>
      <c r="E18" s="1313"/>
      <c r="F18" s="129">
        <v>0</v>
      </c>
      <c r="G18" s="1437"/>
      <c r="H18" s="1975">
        <f t="shared" si="1"/>
        <v>7</v>
      </c>
    </row>
    <row r="19" spans="1:8">
      <c r="A19" s="1975">
        <f t="shared" si="0"/>
        <v>8</v>
      </c>
      <c r="B19" s="1283">
        <v>357</v>
      </c>
      <c r="C19" s="1300" t="s">
        <v>439</v>
      </c>
      <c r="D19" s="129">
        <v>10715.867329999999</v>
      </c>
      <c r="E19" s="1313"/>
      <c r="F19" s="129">
        <v>0</v>
      </c>
      <c r="G19" s="1437"/>
      <c r="H19" s="1975">
        <f t="shared" si="1"/>
        <v>8</v>
      </c>
    </row>
    <row r="20" spans="1:8">
      <c r="A20" s="1975">
        <f t="shared" si="0"/>
        <v>9</v>
      </c>
      <c r="B20" s="1283">
        <v>358</v>
      </c>
      <c r="C20" s="1300" t="s">
        <v>830</v>
      </c>
      <c r="D20" s="129">
        <v>10700.513360000001</v>
      </c>
      <c r="E20" s="1313"/>
      <c r="F20" s="129">
        <v>0</v>
      </c>
      <c r="G20" s="1437"/>
      <c r="H20" s="1975">
        <f t="shared" si="1"/>
        <v>9</v>
      </c>
    </row>
    <row r="21" spans="1:8">
      <c r="A21" s="1975">
        <f t="shared" si="0"/>
        <v>10</v>
      </c>
      <c r="B21" s="1438">
        <v>359</v>
      </c>
      <c r="C21" s="1400" t="s">
        <v>831</v>
      </c>
      <c r="D21" s="129">
        <v>5414.9999200000002</v>
      </c>
      <c r="E21" s="1439" t="s">
        <v>370</v>
      </c>
      <c r="F21" s="129">
        <v>0</v>
      </c>
      <c r="G21" s="1440" t="s">
        <v>370</v>
      </c>
      <c r="H21" s="1975">
        <f t="shared" si="1"/>
        <v>10</v>
      </c>
    </row>
    <row r="22" spans="1:8">
      <c r="A22" s="1975">
        <f t="shared" si="0"/>
        <v>11</v>
      </c>
      <c r="B22" s="1911"/>
      <c r="C22" s="1911"/>
      <c r="D22" s="1838"/>
      <c r="E22" s="1927"/>
      <c r="F22" s="1838"/>
      <c r="G22" s="1927"/>
      <c r="H22" s="1975">
        <f t="shared" si="1"/>
        <v>11</v>
      </c>
    </row>
    <row r="23" spans="1:8">
      <c r="A23" s="1975">
        <f t="shared" si="0"/>
        <v>12</v>
      </c>
      <c r="B23" s="1236"/>
      <c r="C23" s="1358" t="s">
        <v>832</v>
      </c>
      <c r="D23" s="154">
        <f>'AJ-1A'!D37</f>
        <v>170042.83588000003</v>
      </c>
      <c r="E23" s="1359" t="s">
        <v>833</v>
      </c>
      <c r="F23" s="154">
        <f>'AJ-1A'!J37</f>
        <v>168168.93704941202</v>
      </c>
      <c r="G23" s="1359" t="s">
        <v>834</v>
      </c>
      <c r="H23" s="1975">
        <f t="shared" si="1"/>
        <v>12</v>
      </c>
    </row>
    <row r="24" spans="1:8">
      <c r="A24" s="1975">
        <f t="shared" si="0"/>
        <v>13</v>
      </c>
      <c r="B24" s="1239"/>
      <c r="C24" s="1239"/>
      <c r="D24" s="1441"/>
      <c r="E24" s="1442"/>
      <c r="F24" s="1441"/>
      <c r="G24" s="1442"/>
      <c r="H24" s="1975">
        <f t="shared" si="1"/>
        <v>13</v>
      </c>
    </row>
    <row r="27" spans="1:8" ht="17.25">
      <c r="A27" s="694">
        <v>1</v>
      </c>
      <c r="B27" s="1973" t="s">
        <v>835</v>
      </c>
      <c r="C27" s="1973"/>
      <c r="D27" s="1973"/>
      <c r="E27" s="1973"/>
      <c r="F27" s="1973"/>
      <c r="G27" s="1973"/>
      <c r="H27" s="1975"/>
    </row>
    <row r="28" spans="1:8">
      <c r="A28" s="1966"/>
      <c r="B28" s="1973" t="s">
        <v>497</v>
      </c>
      <c r="C28" s="66"/>
      <c r="D28" s="66"/>
      <c r="E28" s="66"/>
      <c r="F28" s="1973"/>
      <c r="G28" s="695"/>
      <c r="H28" s="197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77" orientation="landscape" r:id="rId1"/>
  <headerFooter scaleWithDoc="0">
    <oddFooter>&amp;C&amp;"Times New Roman,Regular"&amp;10&amp;A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7">
    <pageSetUpPr fitToPage="1"/>
  </sheetPr>
  <dimension ref="A1:N170"/>
  <sheetViews>
    <sheetView zoomScale="80" zoomScaleNormal="80" zoomScaleSheetLayoutView="70" workbookViewId="0"/>
  </sheetViews>
  <sheetFormatPr defaultColWidth="8.796875" defaultRowHeight="15.4"/>
  <cols>
    <col min="1" max="1" width="5.19921875" style="984" customWidth="1"/>
    <col min="2" max="2" width="11.19921875" style="61" customWidth="1"/>
    <col min="3" max="3" width="32.53125" style="61" customWidth="1"/>
    <col min="4" max="10" width="18.53125" style="702" customWidth="1"/>
    <col min="11" max="11" width="24" style="104" customWidth="1"/>
    <col min="12" max="12" width="5.19921875" style="984" customWidth="1"/>
    <col min="13" max="13" width="12.19921875" style="61" customWidth="1"/>
    <col min="14" max="14" width="12.19921875" style="61" bestFit="1" customWidth="1"/>
    <col min="15" max="16384" width="8.796875" style="61"/>
  </cols>
  <sheetData>
    <row r="1" spans="1:12" s="69" customFormat="1" ht="15">
      <c r="A1" s="1970" t="s">
        <v>1</v>
      </c>
      <c r="B1" s="1967"/>
      <c r="C1" s="1967"/>
      <c r="D1" s="1967"/>
      <c r="E1" s="1967"/>
      <c r="F1" s="1967"/>
      <c r="G1" s="1967"/>
      <c r="H1" s="1967"/>
      <c r="I1" s="1967"/>
      <c r="J1" s="1967"/>
      <c r="K1" s="1967"/>
      <c r="L1" s="1970"/>
    </row>
    <row r="2" spans="1:12" s="981" customFormat="1" ht="15">
      <c r="A2" s="1970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1970"/>
    </row>
    <row r="3" spans="1:12" s="69" customFormat="1" ht="15">
      <c r="A3" s="1970"/>
      <c r="B3" s="2073" t="s">
        <v>405</v>
      </c>
      <c r="C3" s="2073"/>
      <c r="D3" s="2073"/>
      <c r="E3" s="2073"/>
      <c r="F3" s="2073"/>
      <c r="G3" s="2073"/>
      <c r="H3" s="2073"/>
      <c r="I3" s="2073"/>
      <c r="J3" s="2073"/>
      <c r="K3" s="2073"/>
      <c r="L3" s="1970"/>
    </row>
    <row r="4" spans="1:12" ht="12.7" customHeight="1">
      <c r="A4" s="1975"/>
      <c r="B4" s="2073" t="s">
        <v>836</v>
      </c>
      <c r="C4" s="2073"/>
      <c r="D4" s="2073"/>
      <c r="E4" s="2073"/>
      <c r="F4" s="2073"/>
      <c r="G4" s="2073"/>
      <c r="H4" s="2073"/>
      <c r="I4" s="2073"/>
      <c r="J4" s="2073"/>
      <c r="K4" s="2073"/>
      <c r="L4" s="1970"/>
    </row>
    <row r="5" spans="1:12">
      <c r="A5" s="1975"/>
      <c r="B5" s="2066" t="s">
        <v>837</v>
      </c>
      <c r="C5" s="2066"/>
      <c r="D5" s="2066"/>
      <c r="E5" s="2066"/>
      <c r="F5" s="2066"/>
      <c r="G5" s="2066"/>
      <c r="H5" s="2066"/>
      <c r="I5" s="2066"/>
      <c r="J5" s="2066"/>
      <c r="K5" s="2066"/>
      <c r="L5" s="1970"/>
    </row>
    <row r="6" spans="1:12">
      <c r="A6" s="1975"/>
      <c r="B6" s="2073" t="s">
        <v>446</v>
      </c>
      <c r="C6" s="2073"/>
      <c r="D6" s="2073"/>
      <c r="E6" s="2073"/>
      <c r="F6" s="2073"/>
      <c r="G6" s="2073"/>
      <c r="H6" s="2073"/>
      <c r="I6" s="2073"/>
      <c r="J6" s="2073"/>
      <c r="K6" s="2073"/>
      <c r="L6" s="1970"/>
    </row>
    <row r="7" spans="1:12">
      <c r="A7" s="1975"/>
      <c r="B7" s="2077" t="s">
        <v>5</v>
      </c>
      <c r="C7" s="2073"/>
      <c r="D7" s="2073"/>
      <c r="E7" s="2073"/>
      <c r="F7" s="2073"/>
      <c r="G7" s="2073"/>
      <c r="H7" s="2073"/>
      <c r="I7" s="2073"/>
      <c r="J7" s="2073"/>
      <c r="K7" s="2073"/>
      <c r="L7" s="1970"/>
    </row>
    <row r="8" spans="1:12">
      <c r="A8" s="1975"/>
      <c r="B8" s="1973"/>
      <c r="C8" s="504"/>
      <c r="D8" s="505"/>
      <c r="E8" s="533" t="s">
        <v>838</v>
      </c>
      <c r="F8" s="533"/>
      <c r="G8" s="533"/>
      <c r="H8" s="533"/>
      <c r="I8" s="533"/>
      <c r="J8" s="533"/>
      <c r="K8" s="533"/>
      <c r="L8" s="1975"/>
    </row>
    <row r="9" spans="1:12" s="486" customFormat="1" ht="15">
      <c r="A9" s="393"/>
      <c r="B9" s="1915"/>
      <c r="C9" s="1919"/>
      <c r="D9" s="1920" t="s">
        <v>408</v>
      </c>
      <c r="E9" s="1921" t="s">
        <v>409</v>
      </c>
      <c r="F9" s="1921" t="s">
        <v>410</v>
      </c>
      <c r="G9" s="1839" t="s">
        <v>411</v>
      </c>
      <c r="H9" s="1921" t="s">
        <v>412</v>
      </c>
      <c r="I9" s="1921" t="s">
        <v>413</v>
      </c>
      <c r="J9" s="1921" t="s">
        <v>414</v>
      </c>
      <c r="K9" s="1921"/>
      <c r="L9" s="393"/>
    </row>
    <row r="10" spans="1:12">
      <c r="A10" s="234"/>
      <c r="B10" s="1443"/>
      <c r="C10" s="1297"/>
      <c r="D10" s="538"/>
      <c r="E10" s="1299"/>
      <c r="F10" s="556"/>
      <c r="G10" s="696"/>
      <c r="H10" s="1299" t="s">
        <v>839</v>
      </c>
      <c r="I10" s="535"/>
      <c r="J10" s="1299"/>
      <c r="K10" s="1296"/>
      <c r="L10" s="234"/>
    </row>
    <row r="11" spans="1:12">
      <c r="A11" s="234"/>
      <c r="B11" s="1443"/>
      <c r="C11" s="1297"/>
      <c r="D11" s="538" t="s">
        <v>264</v>
      </c>
      <c r="E11" s="1299" t="s">
        <v>399</v>
      </c>
      <c r="F11" s="556" t="s">
        <v>404</v>
      </c>
      <c r="G11" s="696" t="s">
        <v>404</v>
      </c>
      <c r="H11" s="1299" t="s">
        <v>404</v>
      </c>
      <c r="I11" s="535" t="s">
        <v>840</v>
      </c>
      <c r="J11" s="1299" t="s">
        <v>841</v>
      </c>
      <c r="K11" s="1283"/>
      <c r="L11" s="234"/>
    </row>
    <row r="12" spans="1:12">
      <c r="A12" s="234"/>
      <c r="B12" s="557"/>
      <c r="C12" s="1300"/>
      <c r="D12" s="538" t="s">
        <v>404</v>
      </c>
      <c r="E12" s="1444" t="s">
        <v>842</v>
      </c>
      <c r="F12" s="1444" t="s">
        <v>842</v>
      </c>
      <c r="G12" s="534" t="s">
        <v>842</v>
      </c>
      <c r="H12" s="1299" t="s">
        <v>826</v>
      </c>
      <c r="I12" s="560" t="s">
        <v>450</v>
      </c>
      <c r="J12" s="1444" t="s">
        <v>826</v>
      </c>
      <c r="K12" s="1228"/>
      <c r="L12" s="234"/>
    </row>
    <row r="13" spans="1:12" ht="17.25">
      <c r="A13" s="234" t="s">
        <v>6</v>
      </c>
      <c r="B13" s="547"/>
      <c r="C13" s="1236"/>
      <c r="D13" s="697" t="s">
        <v>843</v>
      </c>
      <c r="E13" s="1444" t="s">
        <v>844</v>
      </c>
      <c r="F13" s="1444" t="s">
        <v>844</v>
      </c>
      <c r="G13" s="540" t="s">
        <v>844</v>
      </c>
      <c r="H13" s="1445" t="s">
        <v>845</v>
      </c>
      <c r="I13" s="698" t="s">
        <v>846</v>
      </c>
      <c r="J13" s="1445" t="s">
        <v>847</v>
      </c>
      <c r="K13" s="1228"/>
      <c r="L13" s="234" t="s">
        <v>6</v>
      </c>
    </row>
    <row r="14" spans="1:12" ht="17.25">
      <c r="A14" s="234" t="s">
        <v>7</v>
      </c>
      <c r="B14" s="1324" t="s">
        <v>420</v>
      </c>
      <c r="C14" s="1229" t="s">
        <v>421</v>
      </c>
      <c r="D14" s="1232" t="s">
        <v>848</v>
      </c>
      <c r="E14" s="1302" t="s">
        <v>423</v>
      </c>
      <c r="F14" s="1302" t="s">
        <v>849</v>
      </c>
      <c r="G14" s="1446" t="s">
        <v>850</v>
      </c>
      <c r="H14" s="1229" t="s">
        <v>851</v>
      </c>
      <c r="I14" s="1447" t="s">
        <v>852</v>
      </c>
      <c r="J14" s="1229" t="s">
        <v>853</v>
      </c>
      <c r="K14" s="1229" t="s">
        <v>9</v>
      </c>
      <c r="L14" s="234" t="s">
        <v>7</v>
      </c>
    </row>
    <row r="15" spans="1:12">
      <c r="A15" s="234"/>
      <c r="B15" s="1300"/>
      <c r="C15" s="1300" t="s">
        <v>428</v>
      </c>
      <c r="D15" s="1304"/>
      <c r="E15" s="1300"/>
      <c r="F15" s="1300"/>
      <c r="G15" s="130"/>
      <c r="H15" s="1300"/>
      <c r="I15" s="1300"/>
      <c r="J15" s="1300"/>
      <c r="K15" s="1283"/>
      <c r="L15" s="234"/>
    </row>
    <row r="16" spans="1:12">
      <c r="A16" s="234">
        <v>1</v>
      </c>
      <c r="B16" s="1305">
        <v>182</v>
      </c>
      <c r="C16" s="1300" t="s">
        <v>854</v>
      </c>
      <c r="D16" s="1314">
        <v>0</v>
      </c>
      <c r="E16" s="1314">
        <v>0</v>
      </c>
      <c r="F16" s="1314">
        <v>0</v>
      </c>
      <c r="G16" s="1314">
        <v>0</v>
      </c>
      <c r="H16" s="1307">
        <v>0</v>
      </c>
      <c r="I16" s="1314">
        <v>0</v>
      </c>
      <c r="J16" s="1307">
        <f t="shared" ref="J16:J21" si="0">+H16+I16</f>
        <v>0</v>
      </c>
      <c r="K16" s="1283" t="s">
        <v>370</v>
      </c>
      <c r="L16" s="234">
        <f>A16</f>
        <v>1</v>
      </c>
    </row>
    <row r="17" spans="1:14">
      <c r="A17" s="234">
        <f t="shared" ref="A17:A37" si="1">A16+1</f>
        <v>2</v>
      </c>
      <c r="B17" s="1305">
        <v>186</v>
      </c>
      <c r="C17" s="1300" t="s">
        <v>855</v>
      </c>
      <c r="D17" s="1448">
        <v>0</v>
      </c>
      <c r="E17" s="1449">
        <v>0</v>
      </c>
      <c r="F17" s="1449">
        <v>0</v>
      </c>
      <c r="G17" s="1449">
        <v>0</v>
      </c>
      <c r="H17" s="1309">
        <v>0</v>
      </c>
      <c r="I17" s="1449">
        <v>15.744</v>
      </c>
      <c r="J17" s="1309">
        <f t="shared" si="0"/>
        <v>15.744</v>
      </c>
      <c r="K17" s="1283" t="s">
        <v>370</v>
      </c>
      <c r="L17" s="234">
        <f t="shared" ref="L17:L37" si="2">L16+1</f>
        <v>2</v>
      </c>
      <c r="M17" s="1973"/>
      <c r="N17" s="1973"/>
    </row>
    <row r="18" spans="1:14">
      <c r="A18" s="234">
        <f t="shared" si="1"/>
        <v>3</v>
      </c>
      <c r="B18" s="1305">
        <v>303</v>
      </c>
      <c r="C18" s="1300" t="s">
        <v>429</v>
      </c>
      <c r="D18" s="1448">
        <v>0</v>
      </c>
      <c r="E18" s="1449">
        <v>0</v>
      </c>
      <c r="F18" s="1449">
        <v>0</v>
      </c>
      <c r="G18" s="1449">
        <v>0</v>
      </c>
      <c r="H18" s="1309">
        <v>0</v>
      </c>
      <c r="I18" s="1449">
        <v>0</v>
      </c>
      <c r="J18" s="1309">
        <f t="shared" si="0"/>
        <v>0</v>
      </c>
      <c r="K18" s="1283" t="s">
        <v>370</v>
      </c>
      <c r="L18" s="234">
        <f t="shared" si="2"/>
        <v>3</v>
      </c>
      <c r="M18" s="1973"/>
      <c r="N18" s="1973"/>
    </row>
    <row r="19" spans="1:14">
      <c r="A19" s="234">
        <f t="shared" si="1"/>
        <v>4</v>
      </c>
      <c r="B19" s="1305">
        <v>360</v>
      </c>
      <c r="C19" s="1310" t="s">
        <v>856</v>
      </c>
      <c r="D19" s="1448">
        <v>0</v>
      </c>
      <c r="E19" s="1449">
        <v>0.80085499999999998</v>
      </c>
      <c r="F19" s="1449">
        <v>0</v>
      </c>
      <c r="G19" s="1449">
        <v>0</v>
      </c>
      <c r="H19" s="1309">
        <v>0.80085499999999998</v>
      </c>
      <c r="I19" s="1449">
        <v>0</v>
      </c>
      <c r="J19" s="1309">
        <f t="shared" si="0"/>
        <v>0.80085499999999998</v>
      </c>
      <c r="K19" s="1283" t="s">
        <v>370</v>
      </c>
      <c r="L19" s="234">
        <f t="shared" si="2"/>
        <v>4</v>
      </c>
      <c r="M19" s="1973"/>
      <c r="N19" s="1973"/>
    </row>
    <row r="20" spans="1:14">
      <c r="A20" s="234">
        <f t="shared" si="1"/>
        <v>5</v>
      </c>
      <c r="B20" s="1305">
        <v>361</v>
      </c>
      <c r="C20" s="1300" t="s">
        <v>432</v>
      </c>
      <c r="D20" s="1448">
        <v>0</v>
      </c>
      <c r="E20" s="1449">
        <v>39.976419999999997</v>
      </c>
      <c r="F20" s="1449">
        <v>0</v>
      </c>
      <c r="G20" s="1449">
        <v>0</v>
      </c>
      <c r="H20" s="1309">
        <v>39.976419999999997</v>
      </c>
      <c r="I20" s="1449">
        <v>0</v>
      </c>
      <c r="J20" s="1309">
        <f t="shared" si="0"/>
        <v>39.976419999999997</v>
      </c>
      <c r="K20" s="1283" t="s">
        <v>370</v>
      </c>
      <c r="L20" s="234">
        <f t="shared" si="2"/>
        <v>5</v>
      </c>
      <c r="M20" s="1973"/>
      <c r="N20" s="1973"/>
    </row>
    <row r="21" spans="1:14">
      <c r="A21" s="234">
        <f t="shared" si="1"/>
        <v>6</v>
      </c>
      <c r="B21" s="1305">
        <v>362</v>
      </c>
      <c r="C21" s="1300" t="s">
        <v>435</v>
      </c>
      <c r="D21" s="1448">
        <v>0</v>
      </c>
      <c r="E21" s="1449">
        <v>0</v>
      </c>
      <c r="F21" s="1449">
        <v>0</v>
      </c>
      <c r="G21" s="1449">
        <v>0</v>
      </c>
      <c r="H21" s="1309">
        <v>0</v>
      </c>
      <c r="I21" s="1449">
        <v>0</v>
      </c>
      <c r="J21" s="1309">
        <f t="shared" si="0"/>
        <v>0</v>
      </c>
      <c r="K21" s="1283" t="s">
        <v>370</v>
      </c>
      <c r="L21" s="234">
        <f t="shared" si="2"/>
        <v>6</v>
      </c>
      <c r="M21" s="1973"/>
      <c r="N21" s="1973"/>
    </row>
    <row r="22" spans="1:14">
      <c r="A22" s="234">
        <f t="shared" si="1"/>
        <v>7</v>
      </c>
      <c r="B22" s="1283"/>
      <c r="C22" s="1300"/>
      <c r="D22" s="1450"/>
      <c r="E22" s="1451"/>
      <c r="F22" s="1312"/>
      <c r="G22" s="130"/>
      <c r="H22" s="1300"/>
      <c r="I22" s="1300"/>
      <c r="J22" s="1300"/>
      <c r="K22" s="1283"/>
      <c r="L22" s="234">
        <f t="shared" si="2"/>
        <v>7</v>
      </c>
      <c r="M22" s="1973"/>
      <c r="N22" s="1973"/>
    </row>
    <row r="23" spans="1:14" s="69" customFormat="1">
      <c r="A23" s="234">
        <f t="shared" si="1"/>
        <v>8</v>
      </c>
      <c r="B23" s="2003" t="s">
        <v>433</v>
      </c>
      <c r="C23" s="2004" t="s">
        <v>434</v>
      </c>
      <c r="D23" s="2014">
        <f t="shared" ref="D23:I23" si="3">SUM(D16:D22)</f>
        <v>0</v>
      </c>
      <c r="E23" s="2014">
        <f t="shared" si="3"/>
        <v>40.777274999999996</v>
      </c>
      <c r="F23" s="2005">
        <f t="shared" si="3"/>
        <v>0</v>
      </c>
      <c r="G23" s="1311">
        <f t="shared" si="3"/>
        <v>0</v>
      </c>
      <c r="H23" s="2005">
        <f t="shared" si="3"/>
        <v>40.777274999999996</v>
      </c>
      <c r="I23" s="2005">
        <f t="shared" si="3"/>
        <v>15.744</v>
      </c>
      <c r="J23" s="2005">
        <f>SUM(J16:J22)</f>
        <v>56.521274999999996</v>
      </c>
      <c r="K23" s="2006" t="s">
        <v>195</v>
      </c>
      <c r="L23" s="234">
        <f t="shared" si="2"/>
        <v>8</v>
      </c>
      <c r="M23" s="1967"/>
      <c r="N23" s="1967"/>
    </row>
    <row r="24" spans="1:14">
      <c r="A24" s="234">
        <f t="shared" si="1"/>
        <v>9</v>
      </c>
      <c r="B24" s="1283"/>
      <c r="C24" s="1300"/>
      <c r="D24" s="1452"/>
      <c r="E24" s="1453"/>
      <c r="F24" s="1313"/>
      <c r="G24" s="129"/>
      <c r="H24" s="129"/>
      <c r="I24" s="1941"/>
      <c r="J24" s="1300"/>
      <c r="K24" s="1283"/>
      <c r="L24" s="234">
        <f t="shared" si="2"/>
        <v>9</v>
      </c>
      <c r="M24" s="1973"/>
      <c r="N24" s="699"/>
    </row>
    <row r="25" spans="1:14">
      <c r="A25" s="234">
        <f t="shared" si="1"/>
        <v>10</v>
      </c>
      <c r="B25" s="1305">
        <v>350</v>
      </c>
      <c r="C25" s="1300" t="s">
        <v>431</v>
      </c>
      <c r="D25" s="1314">
        <v>1947.9614399999998</v>
      </c>
      <c r="E25" s="1454">
        <v>0</v>
      </c>
      <c r="F25" s="1454">
        <v>0</v>
      </c>
      <c r="G25" s="1454">
        <v>-11.504143088000001</v>
      </c>
      <c r="H25" s="1307">
        <v>1936.4572969119997</v>
      </c>
      <c r="I25" s="1454">
        <v>0</v>
      </c>
      <c r="J25" s="1307">
        <f t="shared" ref="J25:J33" si="4">H25+I25</f>
        <v>1936.4572969119997</v>
      </c>
      <c r="K25" s="1283" t="s">
        <v>370</v>
      </c>
      <c r="L25" s="234">
        <f t="shared" si="2"/>
        <v>10</v>
      </c>
      <c r="M25" s="1973"/>
      <c r="N25" s="1973"/>
    </row>
    <row r="26" spans="1:14">
      <c r="A26" s="234">
        <f t="shared" si="1"/>
        <v>11</v>
      </c>
      <c r="B26" s="1305">
        <v>352</v>
      </c>
      <c r="C26" s="1300" t="s">
        <v>432</v>
      </c>
      <c r="D26" s="1455">
        <v>12388.931380000002</v>
      </c>
      <c r="E26" s="1449">
        <v>0</v>
      </c>
      <c r="F26" s="1456">
        <v>-41.903930000000003</v>
      </c>
      <c r="G26" s="1456">
        <v>-1289.8379224999999</v>
      </c>
      <c r="H26" s="1317">
        <v>11057.189527500002</v>
      </c>
      <c r="I26" s="1449">
        <v>0</v>
      </c>
      <c r="J26" s="1313">
        <f t="shared" si="4"/>
        <v>11057.189527500002</v>
      </c>
      <c r="K26" s="1283" t="s">
        <v>370</v>
      </c>
      <c r="L26" s="234">
        <f t="shared" si="2"/>
        <v>11</v>
      </c>
      <c r="M26" s="700"/>
      <c r="N26" s="1973"/>
    </row>
    <row r="27" spans="1:14">
      <c r="A27" s="234">
        <f t="shared" si="1"/>
        <v>12</v>
      </c>
      <c r="B27" s="1305">
        <v>353</v>
      </c>
      <c r="C27" s="1300" t="s">
        <v>435</v>
      </c>
      <c r="D27" s="1455">
        <v>63967.374530000001</v>
      </c>
      <c r="E27" s="1449">
        <v>0</v>
      </c>
      <c r="F27" s="1456">
        <v>-465.53755999999998</v>
      </c>
      <c r="G27" s="1456">
        <v>-85.667860000000005</v>
      </c>
      <c r="H27" s="1317">
        <v>63416.169110000003</v>
      </c>
      <c r="I27" s="1449">
        <v>0</v>
      </c>
      <c r="J27" s="1313">
        <f t="shared" si="4"/>
        <v>63416.169110000003</v>
      </c>
      <c r="K27" s="1283" t="s">
        <v>370</v>
      </c>
      <c r="L27" s="234">
        <f t="shared" si="2"/>
        <v>12</v>
      </c>
      <c r="M27" s="701"/>
      <c r="N27" s="1973"/>
    </row>
    <row r="28" spans="1:14">
      <c r="A28" s="234">
        <f t="shared" si="1"/>
        <v>13</v>
      </c>
      <c r="B28" s="1305">
        <v>354</v>
      </c>
      <c r="C28" s="1300" t="s">
        <v>436</v>
      </c>
      <c r="D28" s="1455">
        <v>15291.775379999999</v>
      </c>
      <c r="E28" s="1449">
        <v>0</v>
      </c>
      <c r="F28" s="1449">
        <v>0</v>
      </c>
      <c r="G28" s="1449">
        <v>0</v>
      </c>
      <c r="H28" s="1317">
        <v>15291.775379999999</v>
      </c>
      <c r="I28" s="1449">
        <v>0</v>
      </c>
      <c r="J28" s="1313">
        <f t="shared" si="4"/>
        <v>15291.775379999999</v>
      </c>
      <c r="K28" s="1283" t="s">
        <v>370</v>
      </c>
      <c r="L28" s="234">
        <f t="shared" si="2"/>
        <v>13</v>
      </c>
      <c r="M28" s="1973"/>
      <c r="N28" s="1973"/>
    </row>
    <row r="29" spans="1:14">
      <c r="A29" s="234">
        <f t="shared" si="1"/>
        <v>14</v>
      </c>
      <c r="B29" s="1305">
        <v>355</v>
      </c>
      <c r="C29" s="1300" t="s">
        <v>437</v>
      </c>
      <c r="D29" s="1455">
        <v>30842.879519999999</v>
      </c>
      <c r="E29" s="1449">
        <v>0</v>
      </c>
      <c r="F29" s="1449">
        <v>0</v>
      </c>
      <c r="G29" s="1449">
        <v>0</v>
      </c>
      <c r="H29" s="1317">
        <v>30842.879519999999</v>
      </c>
      <c r="I29" s="1449">
        <v>0</v>
      </c>
      <c r="J29" s="1313">
        <f t="shared" si="4"/>
        <v>30842.879519999999</v>
      </c>
      <c r="K29" s="1283" t="s">
        <v>370</v>
      </c>
      <c r="L29" s="234">
        <f t="shared" si="2"/>
        <v>14</v>
      </c>
      <c r="M29" s="1973"/>
      <c r="N29" s="1973"/>
    </row>
    <row r="30" spans="1:14">
      <c r="A30" s="234">
        <f t="shared" si="1"/>
        <v>15</v>
      </c>
      <c r="B30" s="1305">
        <v>356</v>
      </c>
      <c r="C30" s="1300" t="s">
        <v>438</v>
      </c>
      <c r="D30" s="1455">
        <v>18772.533019999999</v>
      </c>
      <c r="E30" s="1449">
        <v>0</v>
      </c>
      <c r="F30" s="1449">
        <v>0</v>
      </c>
      <c r="G30" s="1449">
        <v>0</v>
      </c>
      <c r="H30" s="1317">
        <v>18772.533019999999</v>
      </c>
      <c r="I30" s="1449">
        <v>0</v>
      </c>
      <c r="J30" s="1313">
        <f t="shared" si="4"/>
        <v>18772.533019999999</v>
      </c>
      <c r="K30" s="1283" t="s">
        <v>370</v>
      </c>
      <c r="L30" s="234">
        <f t="shared" si="2"/>
        <v>15</v>
      </c>
      <c r="M30" s="1973"/>
      <c r="N30" s="1973"/>
    </row>
    <row r="31" spans="1:14">
      <c r="A31" s="234">
        <f t="shared" si="1"/>
        <v>16</v>
      </c>
      <c r="B31" s="1305">
        <v>357</v>
      </c>
      <c r="C31" s="1300" t="s">
        <v>439</v>
      </c>
      <c r="D31" s="1455">
        <v>10715.867329999999</v>
      </c>
      <c r="E31" s="1449">
        <v>0</v>
      </c>
      <c r="F31" s="1449">
        <v>0</v>
      </c>
      <c r="G31" s="1449">
        <v>0</v>
      </c>
      <c r="H31" s="1317">
        <v>10715.867329999999</v>
      </c>
      <c r="I31" s="1449">
        <v>0</v>
      </c>
      <c r="J31" s="1313">
        <f t="shared" si="4"/>
        <v>10715.867329999999</v>
      </c>
      <c r="K31" s="1283" t="s">
        <v>370</v>
      </c>
      <c r="L31" s="234">
        <f t="shared" si="2"/>
        <v>16</v>
      </c>
      <c r="M31" s="1973"/>
      <c r="N31" s="1973"/>
    </row>
    <row r="32" spans="1:14">
      <c r="A32" s="234">
        <f t="shared" si="1"/>
        <v>17</v>
      </c>
      <c r="B32" s="1305">
        <v>358</v>
      </c>
      <c r="C32" s="1300" t="s">
        <v>440</v>
      </c>
      <c r="D32" s="1455">
        <v>10700.513360000001</v>
      </c>
      <c r="E32" s="1449">
        <v>0</v>
      </c>
      <c r="F32" s="1456">
        <v>-35.968690000000002</v>
      </c>
      <c r="G32" s="1449">
        <v>0</v>
      </c>
      <c r="H32" s="1317">
        <v>10664.544670000001</v>
      </c>
      <c r="I32" s="1449">
        <v>0</v>
      </c>
      <c r="J32" s="1313">
        <f t="shared" si="4"/>
        <v>10664.544670000001</v>
      </c>
      <c r="K32" s="1283" t="s">
        <v>370</v>
      </c>
      <c r="L32" s="234">
        <f t="shared" si="2"/>
        <v>17</v>
      </c>
      <c r="M32" s="1973"/>
      <c r="N32" s="1973"/>
    </row>
    <row r="33" spans="1:14">
      <c r="A33" s="234">
        <f t="shared" si="1"/>
        <v>18</v>
      </c>
      <c r="B33" s="1305">
        <v>359</v>
      </c>
      <c r="C33" s="1300" t="s">
        <v>441</v>
      </c>
      <c r="D33" s="1455">
        <v>5414.9999200000002</v>
      </c>
      <c r="E33" s="1449">
        <v>0</v>
      </c>
      <c r="F33" s="1449">
        <v>0</v>
      </c>
      <c r="G33" s="1449">
        <v>0</v>
      </c>
      <c r="H33" s="1317">
        <v>5414.9999200000002</v>
      </c>
      <c r="I33" s="1449">
        <v>0</v>
      </c>
      <c r="J33" s="1313">
        <f t="shared" si="4"/>
        <v>5414.9999200000002</v>
      </c>
      <c r="K33" s="1283" t="s">
        <v>370</v>
      </c>
      <c r="L33" s="234">
        <f t="shared" si="2"/>
        <v>18</v>
      </c>
      <c r="M33" s="1973"/>
      <c r="N33" s="1973"/>
    </row>
    <row r="34" spans="1:14">
      <c r="A34" s="234">
        <f t="shared" si="1"/>
        <v>19</v>
      </c>
      <c r="B34" s="1374"/>
      <c r="C34" s="1300"/>
      <c r="D34" s="1312" t="s">
        <v>1</v>
      </c>
      <c r="E34" s="1318"/>
      <c r="F34" s="1318"/>
      <c r="G34" s="100"/>
      <c r="H34" s="1318"/>
      <c r="I34" s="1318"/>
      <c r="J34" s="1318"/>
      <c r="K34" s="1305"/>
      <c r="L34" s="234">
        <f t="shared" si="2"/>
        <v>19</v>
      </c>
      <c r="M34" s="1973"/>
      <c r="N34" s="1973"/>
    </row>
    <row r="35" spans="1:14">
      <c r="A35" s="234">
        <f t="shared" si="1"/>
        <v>20</v>
      </c>
      <c r="B35" s="2007" t="s">
        <v>433</v>
      </c>
      <c r="C35" s="2004" t="s">
        <v>403</v>
      </c>
      <c r="D35" s="2005">
        <f t="shared" ref="D35:J35" si="5">SUM(D25:D34)</f>
        <v>170042.83588000003</v>
      </c>
      <c r="E35" s="2005">
        <f t="shared" si="5"/>
        <v>0</v>
      </c>
      <c r="F35" s="2005">
        <f t="shared" si="5"/>
        <v>-543.41017999999997</v>
      </c>
      <c r="G35" s="1311">
        <f t="shared" si="5"/>
        <v>-1387.009925588</v>
      </c>
      <c r="H35" s="2005">
        <f t="shared" si="5"/>
        <v>168112.41577441202</v>
      </c>
      <c r="I35" s="2005">
        <f t="shared" si="5"/>
        <v>0</v>
      </c>
      <c r="J35" s="2005">
        <f t="shared" si="5"/>
        <v>168112.41577441202</v>
      </c>
      <c r="K35" s="2008" t="s">
        <v>857</v>
      </c>
      <c r="L35" s="234">
        <f t="shared" si="2"/>
        <v>20</v>
      </c>
      <c r="M35" s="1973"/>
      <c r="N35" s="1973"/>
    </row>
    <row r="36" spans="1:14">
      <c r="A36" s="234">
        <f t="shared" si="1"/>
        <v>21</v>
      </c>
      <c r="B36" s="557"/>
      <c r="C36" s="63"/>
      <c r="D36" s="65"/>
      <c r="E36" s="100"/>
      <c r="F36" s="100"/>
      <c r="G36" s="100"/>
      <c r="H36" s="100"/>
      <c r="I36" s="100"/>
      <c r="J36" s="100"/>
      <c r="K36" s="1457"/>
      <c r="L36" s="234">
        <f t="shared" si="2"/>
        <v>21</v>
      </c>
      <c r="M36" s="1973"/>
      <c r="N36" s="1973"/>
    </row>
    <row r="37" spans="1:14">
      <c r="A37" s="234">
        <f t="shared" si="1"/>
        <v>22</v>
      </c>
      <c r="B37" s="1375" t="s">
        <v>443</v>
      </c>
      <c r="C37" s="1818"/>
      <c r="D37" s="2009">
        <f t="shared" ref="D37:J37" si="6">D35+D23</f>
        <v>170042.83588000003</v>
      </c>
      <c r="E37" s="2009">
        <f t="shared" si="6"/>
        <v>40.777274999999996</v>
      </c>
      <c r="F37" s="2009">
        <f t="shared" si="6"/>
        <v>-543.41017999999997</v>
      </c>
      <c r="G37" s="1322">
        <f t="shared" si="6"/>
        <v>-1387.009925588</v>
      </c>
      <c r="H37" s="2009">
        <f t="shared" si="6"/>
        <v>168153.19304941202</v>
      </c>
      <c r="I37" s="2009">
        <f t="shared" si="6"/>
        <v>15.744</v>
      </c>
      <c r="J37" s="2009">
        <f t="shared" si="6"/>
        <v>168168.93704941202</v>
      </c>
      <c r="K37" s="2006" t="s">
        <v>858</v>
      </c>
      <c r="L37" s="234">
        <f t="shared" si="2"/>
        <v>22</v>
      </c>
      <c r="M37" s="1973"/>
      <c r="N37" s="1973"/>
    </row>
    <row r="38" spans="1:14">
      <c r="A38" s="1975"/>
      <c r="B38" s="1973"/>
      <c r="C38" s="1973"/>
      <c r="D38" s="1973"/>
      <c r="E38" s="104"/>
      <c r="F38" s="104"/>
      <c r="G38" s="104"/>
      <c r="H38" s="104"/>
      <c r="I38" s="104"/>
      <c r="J38" s="104"/>
      <c r="L38" s="1975"/>
      <c r="M38" s="1973"/>
      <c r="N38" s="1973"/>
    </row>
    <row r="39" spans="1:14">
      <c r="A39" s="1975"/>
      <c r="B39" s="1973"/>
      <c r="C39" s="1973"/>
      <c r="D39" s="1973"/>
      <c r="E39" s="104"/>
      <c r="F39" s="104"/>
      <c r="G39" s="104"/>
      <c r="H39" s="104"/>
      <c r="I39" s="104"/>
      <c r="J39" s="104"/>
      <c r="L39" s="1975"/>
      <c r="M39" s="1973"/>
      <c r="N39" s="1973"/>
    </row>
    <row r="40" spans="1:14">
      <c r="A40" s="1975"/>
      <c r="B40" s="1973" t="s">
        <v>859</v>
      </c>
      <c r="C40" s="1973"/>
      <c r="D40" s="1116"/>
      <c r="E40" s="1117"/>
      <c r="F40" s="1117"/>
      <c r="G40" s="1117"/>
      <c r="H40" s="1117"/>
      <c r="I40" s="1117"/>
      <c r="J40" s="1117"/>
      <c r="K40" s="1117"/>
      <c r="L40" s="1975"/>
      <c r="M40" s="1973"/>
      <c r="N40" s="1973"/>
    </row>
    <row r="41" spans="1:14">
      <c r="A41" s="1975"/>
      <c r="B41" s="1973"/>
      <c r="C41" s="1973"/>
      <c r="D41" s="1973"/>
      <c r="E41" s="1118"/>
      <c r="F41" s="1118"/>
      <c r="G41" s="1118"/>
      <c r="H41" s="1118"/>
      <c r="I41" s="1118"/>
      <c r="J41" s="1118"/>
      <c r="K41" s="1117"/>
      <c r="L41" s="1975"/>
      <c r="M41" s="1973"/>
      <c r="N41" s="1973"/>
    </row>
    <row r="42" spans="1:14" ht="17.25">
      <c r="A42" s="694">
        <v>1</v>
      </c>
      <c r="B42" s="66" t="s">
        <v>860</v>
      </c>
      <c r="C42" s="66"/>
      <c r="D42" s="66"/>
      <c r="E42" s="703"/>
      <c r="F42" s="703"/>
      <c r="G42" s="703"/>
      <c r="H42" s="703"/>
      <c r="I42" s="703"/>
      <c r="J42" s="703"/>
      <c r="K42" s="704"/>
      <c r="L42" s="455"/>
      <c r="M42" s="66"/>
      <c r="N42" s="66"/>
    </row>
    <row r="43" spans="1:14" ht="17.25">
      <c r="A43" s="694">
        <v>2</v>
      </c>
      <c r="B43" s="66" t="s">
        <v>861</v>
      </c>
      <c r="C43" s="66"/>
      <c r="D43" s="66"/>
      <c r="E43" s="703"/>
      <c r="F43" s="703"/>
      <c r="G43" s="703"/>
      <c r="H43" s="703"/>
      <c r="I43" s="703"/>
      <c r="J43" s="703"/>
      <c r="K43" s="704"/>
      <c r="L43" s="455"/>
      <c r="M43" s="66"/>
      <c r="N43" s="66"/>
    </row>
    <row r="44" spans="1:14" s="702" customFormat="1">
      <c r="A44" s="1975"/>
      <c r="B44" s="66" t="s">
        <v>862</v>
      </c>
      <c r="C44" s="66"/>
      <c r="D44" s="66"/>
      <c r="E44" s="703"/>
      <c r="F44" s="703"/>
      <c r="G44" s="703"/>
      <c r="H44" s="703"/>
      <c r="I44" s="703"/>
      <c r="J44" s="703"/>
      <c r="K44" s="704"/>
      <c r="L44" s="455"/>
      <c r="M44" s="66"/>
      <c r="N44" s="66"/>
    </row>
    <row r="45" spans="1:14" s="702" customFormat="1" ht="17.25">
      <c r="A45" s="694">
        <v>3</v>
      </c>
      <c r="B45" s="66" t="s">
        <v>863</v>
      </c>
      <c r="C45" s="66"/>
      <c r="D45" s="66"/>
      <c r="E45" s="703"/>
      <c r="F45" s="703"/>
      <c r="G45" s="705"/>
      <c r="H45" s="703"/>
      <c r="I45" s="703"/>
      <c r="J45" s="703"/>
      <c r="K45" s="704"/>
      <c r="L45" s="455"/>
      <c r="M45" s="66"/>
      <c r="N45" s="66"/>
    </row>
    <row r="46" spans="1:14" s="702" customFormat="1">
      <c r="A46" s="1975"/>
      <c r="B46" s="66" t="s">
        <v>864</v>
      </c>
      <c r="C46" s="66"/>
      <c r="D46" s="66"/>
      <c r="E46" s="703"/>
      <c r="F46" s="703"/>
      <c r="G46" s="703"/>
      <c r="H46" s="703"/>
      <c r="I46" s="703"/>
      <c r="J46" s="703"/>
      <c r="K46" s="704"/>
      <c r="L46" s="455"/>
      <c r="M46" s="66"/>
      <c r="N46" s="66"/>
    </row>
    <row r="47" spans="1:14" s="702" customFormat="1">
      <c r="A47" s="1975"/>
      <c r="B47" s="66" t="s">
        <v>865</v>
      </c>
      <c r="C47" s="66"/>
      <c r="D47" s="66"/>
      <c r="E47" s="703"/>
      <c r="F47" s="703"/>
      <c r="G47" s="703"/>
      <c r="H47" s="703"/>
      <c r="I47" s="703"/>
      <c r="J47" s="703"/>
      <c r="K47" s="704"/>
      <c r="L47" s="455"/>
      <c r="M47" s="66"/>
      <c r="N47" s="66"/>
    </row>
    <row r="48" spans="1:14" s="702" customFormat="1">
      <c r="A48" s="1975"/>
      <c r="B48" s="1973"/>
      <c r="C48" s="1973"/>
      <c r="D48" s="1973"/>
      <c r="K48" s="104"/>
      <c r="L48" s="1975"/>
      <c r="M48" s="1973"/>
      <c r="N48" s="1973"/>
    </row>
    <row r="49" spans="1:14" s="702" customFormat="1">
      <c r="A49" s="1975"/>
      <c r="B49" s="1973"/>
      <c r="C49" s="1973"/>
      <c r="D49" s="1973"/>
      <c r="K49" s="104"/>
      <c r="L49" s="1975"/>
      <c r="M49" s="1973"/>
      <c r="N49" s="1973"/>
    </row>
    <row r="50" spans="1:14" s="702" customFormat="1">
      <c r="A50" s="1975"/>
      <c r="B50" s="1973"/>
      <c r="C50" s="1973"/>
      <c r="D50" s="1973"/>
      <c r="K50" s="104"/>
      <c r="L50" s="1975"/>
      <c r="M50" s="1973"/>
      <c r="N50" s="1973"/>
    </row>
    <row r="51" spans="1:14" s="702" customFormat="1">
      <c r="A51" s="1975"/>
      <c r="B51" s="1973"/>
      <c r="C51" s="1973"/>
      <c r="D51" s="1973"/>
      <c r="K51" s="104"/>
      <c r="L51" s="1975"/>
      <c r="M51" s="1973"/>
      <c r="N51" s="1973"/>
    </row>
    <row r="52" spans="1:14" s="702" customFormat="1">
      <c r="A52" s="1975"/>
      <c r="B52" s="1973"/>
      <c r="C52" s="1973"/>
      <c r="D52" s="1973"/>
      <c r="K52" s="104"/>
      <c r="L52" s="1975"/>
      <c r="M52" s="1973"/>
      <c r="N52" s="1973"/>
    </row>
    <row r="53" spans="1:14" s="702" customFormat="1">
      <c r="A53" s="1975"/>
      <c r="B53" s="1973"/>
      <c r="C53" s="1973"/>
      <c r="D53" s="1973"/>
      <c r="K53" s="104"/>
      <c r="L53" s="1975"/>
      <c r="M53" s="1973"/>
      <c r="N53" s="1973"/>
    </row>
    <row r="54" spans="1:14" s="702" customFormat="1">
      <c r="A54" s="1975"/>
      <c r="B54" s="1973"/>
      <c r="C54" s="1973"/>
      <c r="D54" s="1973"/>
      <c r="K54" s="104"/>
      <c r="L54" s="1975"/>
      <c r="M54" s="1973"/>
      <c r="N54" s="1973"/>
    </row>
    <row r="55" spans="1:14" s="702" customFormat="1">
      <c r="A55" s="1975"/>
      <c r="B55" s="1973"/>
      <c r="C55" s="1973"/>
      <c r="D55" s="1973"/>
      <c r="K55" s="104"/>
      <c r="L55" s="1975"/>
      <c r="M55" s="1973"/>
      <c r="N55" s="1973"/>
    </row>
    <row r="56" spans="1:14" s="702" customFormat="1">
      <c r="A56" s="1975"/>
      <c r="B56" s="1973"/>
      <c r="C56" s="1973"/>
      <c r="D56" s="1973"/>
      <c r="K56" s="104"/>
      <c r="L56" s="1975"/>
      <c r="M56" s="1973"/>
      <c r="N56" s="1973"/>
    </row>
    <row r="57" spans="1:14" s="702" customFormat="1">
      <c r="A57" s="1975"/>
      <c r="B57" s="1973"/>
      <c r="C57" s="1973"/>
      <c r="D57" s="1973"/>
      <c r="K57" s="104"/>
      <c r="L57" s="1975"/>
      <c r="M57" s="1973"/>
      <c r="N57" s="1973"/>
    </row>
    <row r="58" spans="1:14" s="702" customFormat="1">
      <c r="A58" s="1975"/>
      <c r="B58" s="1973"/>
      <c r="C58" s="1973"/>
      <c r="D58" s="1973"/>
      <c r="K58" s="104"/>
      <c r="L58" s="1975"/>
      <c r="M58" s="1973"/>
      <c r="N58" s="1973"/>
    </row>
    <row r="59" spans="1:14" s="702" customFormat="1">
      <c r="A59" s="1975"/>
      <c r="B59" s="1973"/>
      <c r="C59" s="1973"/>
      <c r="D59" s="1973"/>
      <c r="K59" s="104"/>
      <c r="L59" s="1975"/>
      <c r="M59" s="1973"/>
      <c r="N59" s="1973"/>
    </row>
    <row r="60" spans="1:14" s="702" customFormat="1">
      <c r="A60" s="1975"/>
      <c r="B60" s="1973"/>
      <c r="C60" s="1973"/>
      <c r="D60" s="1973"/>
      <c r="K60" s="104"/>
      <c r="L60" s="1975"/>
      <c r="M60" s="1973"/>
      <c r="N60" s="1973"/>
    </row>
    <row r="61" spans="1:14" s="702" customFormat="1">
      <c r="A61" s="1975"/>
      <c r="B61" s="1973"/>
      <c r="C61" s="1973"/>
      <c r="D61" s="1973"/>
      <c r="K61" s="104"/>
      <c r="L61" s="1975"/>
      <c r="M61" s="1973"/>
      <c r="N61" s="1973"/>
    </row>
    <row r="62" spans="1:14" s="702" customFormat="1">
      <c r="A62" s="1975"/>
      <c r="B62" s="1973"/>
      <c r="C62" s="1973"/>
      <c r="D62" s="1973"/>
      <c r="K62" s="104"/>
      <c r="L62" s="1975"/>
      <c r="M62" s="1973"/>
      <c r="N62" s="1973"/>
    </row>
    <row r="63" spans="1:14" s="702" customFormat="1">
      <c r="A63" s="1975"/>
      <c r="B63" s="1973"/>
      <c r="C63" s="1973"/>
      <c r="D63" s="1973"/>
      <c r="K63" s="104"/>
      <c r="L63" s="1975"/>
      <c r="M63" s="1973"/>
      <c r="N63" s="1973"/>
    </row>
    <row r="64" spans="1:14" s="702" customFormat="1">
      <c r="A64" s="1975"/>
      <c r="B64" s="1973"/>
      <c r="C64" s="1973"/>
      <c r="D64" s="1973"/>
      <c r="K64" s="104"/>
      <c r="L64" s="1975"/>
      <c r="M64" s="1973"/>
      <c r="N64" s="1973"/>
    </row>
    <row r="65" spans="1:14" s="702" customFormat="1">
      <c r="A65" s="1975"/>
      <c r="B65" s="1973"/>
      <c r="C65" s="1973"/>
      <c r="D65" s="1973"/>
      <c r="K65" s="104"/>
      <c r="L65" s="1975"/>
      <c r="M65" s="1973"/>
      <c r="N65" s="1973"/>
    </row>
    <row r="66" spans="1:14" s="702" customFormat="1">
      <c r="A66" s="1975"/>
      <c r="B66" s="1973"/>
      <c r="C66" s="1973"/>
      <c r="D66" s="1973"/>
      <c r="K66" s="104"/>
      <c r="L66" s="1975"/>
      <c r="M66" s="1973"/>
      <c r="N66" s="1973"/>
    </row>
    <row r="67" spans="1:14" s="702" customFormat="1">
      <c r="A67" s="1975"/>
      <c r="B67" s="1973"/>
      <c r="C67" s="1973"/>
      <c r="D67" s="1973"/>
      <c r="K67" s="104"/>
      <c r="L67" s="1975"/>
      <c r="M67" s="1973"/>
      <c r="N67" s="1973"/>
    </row>
    <row r="68" spans="1:14" s="702" customFormat="1">
      <c r="A68" s="1975"/>
      <c r="B68" s="1973"/>
      <c r="C68" s="1973"/>
      <c r="D68" s="1973"/>
      <c r="K68" s="104"/>
      <c r="L68" s="1975"/>
      <c r="M68" s="1973"/>
      <c r="N68" s="1973"/>
    </row>
    <row r="69" spans="1:14" s="702" customFormat="1">
      <c r="A69" s="1975"/>
      <c r="B69" s="1973"/>
      <c r="C69" s="1973"/>
      <c r="D69" s="1973"/>
      <c r="K69" s="104"/>
      <c r="L69" s="1975"/>
      <c r="M69" s="1973"/>
      <c r="N69" s="1973"/>
    </row>
    <row r="70" spans="1:14" s="702" customFormat="1">
      <c r="A70" s="1975"/>
      <c r="B70" s="1973"/>
      <c r="C70" s="1973"/>
      <c r="D70" s="1973"/>
      <c r="K70" s="104"/>
      <c r="L70" s="1975"/>
      <c r="M70" s="1973"/>
      <c r="N70" s="1973"/>
    </row>
    <row r="71" spans="1:14" s="702" customFormat="1">
      <c r="A71" s="1975"/>
      <c r="B71" s="1973"/>
      <c r="C71" s="1973"/>
      <c r="D71" s="1973"/>
      <c r="K71" s="104"/>
      <c r="L71" s="1975"/>
      <c r="M71" s="1973"/>
      <c r="N71" s="1973"/>
    </row>
    <row r="72" spans="1:14" s="702" customFormat="1">
      <c r="A72" s="1975"/>
      <c r="B72" s="1973"/>
      <c r="C72" s="1973"/>
      <c r="D72" s="1973"/>
      <c r="K72" s="104"/>
      <c r="L72" s="1975"/>
      <c r="M72" s="1973"/>
      <c r="N72" s="1973"/>
    </row>
    <row r="73" spans="1:14" s="702" customFormat="1">
      <c r="A73" s="1975"/>
      <c r="B73" s="1973"/>
      <c r="C73" s="1973"/>
      <c r="D73" s="1973"/>
      <c r="K73" s="104"/>
      <c r="L73" s="1975"/>
      <c r="M73" s="1973"/>
      <c r="N73" s="1973"/>
    </row>
    <row r="74" spans="1:14" s="702" customFormat="1">
      <c r="A74" s="1975"/>
      <c r="B74" s="1973"/>
      <c r="C74" s="1973"/>
      <c r="D74" s="1973"/>
      <c r="K74" s="104"/>
      <c r="L74" s="1975"/>
      <c r="M74" s="1973"/>
      <c r="N74" s="1973"/>
    </row>
    <row r="75" spans="1:14" s="702" customFormat="1">
      <c r="A75" s="1975"/>
      <c r="B75" s="1973"/>
      <c r="C75" s="1973"/>
      <c r="D75" s="1973"/>
      <c r="K75" s="104"/>
      <c r="L75" s="1975"/>
      <c r="M75" s="1973"/>
      <c r="N75" s="1973"/>
    </row>
    <row r="76" spans="1:14" s="702" customFormat="1">
      <c r="A76" s="1975"/>
      <c r="B76" s="1973"/>
      <c r="C76" s="1973"/>
      <c r="D76" s="1973"/>
      <c r="K76" s="104"/>
      <c r="L76" s="1975"/>
      <c r="M76" s="1973"/>
      <c r="N76" s="1973"/>
    </row>
    <row r="77" spans="1:14" s="702" customFormat="1">
      <c r="A77" s="1975"/>
      <c r="B77" s="1973"/>
      <c r="C77" s="1973"/>
      <c r="D77" s="1973"/>
      <c r="K77" s="104"/>
      <c r="L77" s="1975"/>
      <c r="M77" s="1973"/>
      <c r="N77" s="1973"/>
    </row>
    <row r="78" spans="1:14" s="702" customFormat="1">
      <c r="A78" s="1975"/>
      <c r="B78" s="1973"/>
      <c r="C78" s="1973"/>
      <c r="D78" s="1973"/>
      <c r="K78" s="104"/>
      <c r="L78" s="1975"/>
      <c r="M78" s="1973"/>
      <c r="N78" s="1973"/>
    </row>
    <row r="79" spans="1:14" s="702" customFormat="1">
      <c r="A79" s="1975"/>
      <c r="B79" s="1973"/>
      <c r="C79" s="1973"/>
      <c r="D79" s="1973"/>
      <c r="K79" s="104"/>
      <c r="L79" s="1975"/>
      <c r="M79" s="1973"/>
      <c r="N79" s="1973"/>
    </row>
    <row r="80" spans="1:14" s="702" customFormat="1">
      <c r="A80" s="1975"/>
      <c r="B80" s="1973"/>
      <c r="C80" s="1973"/>
      <c r="D80" s="1973"/>
      <c r="K80" s="104"/>
      <c r="L80" s="1975"/>
      <c r="M80" s="1973"/>
      <c r="N80" s="1973"/>
    </row>
    <row r="81" spans="1:14" s="702" customFormat="1">
      <c r="A81" s="1975"/>
      <c r="B81" s="1973"/>
      <c r="C81" s="1973"/>
      <c r="D81" s="1973"/>
      <c r="K81" s="104"/>
      <c r="L81" s="1975"/>
      <c r="M81" s="1973"/>
      <c r="N81" s="1973"/>
    </row>
    <row r="82" spans="1:14" s="702" customFormat="1">
      <c r="A82" s="1975"/>
      <c r="B82" s="1973"/>
      <c r="C82" s="1973"/>
      <c r="D82" s="1973"/>
      <c r="K82" s="104"/>
      <c r="L82" s="1975"/>
      <c r="M82" s="1973"/>
      <c r="N82" s="1973"/>
    </row>
    <row r="83" spans="1:14" s="702" customFormat="1">
      <c r="A83" s="1975"/>
      <c r="B83" s="1973"/>
      <c r="C83" s="1973"/>
      <c r="D83" s="1973"/>
      <c r="K83" s="104"/>
      <c r="L83" s="1975"/>
      <c r="M83" s="1973"/>
      <c r="N83" s="1973"/>
    </row>
    <row r="84" spans="1:14" s="702" customFormat="1">
      <c r="A84" s="1975"/>
      <c r="B84" s="1973"/>
      <c r="C84" s="1973"/>
      <c r="D84" s="1973"/>
      <c r="K84" s="104"/>
      <c r="L84" s="1975"/>
      <c r="M84" s="1973"/>
      <c r="N84" s="1973"/>
    </row>
    <row r="85" spans="1:14" s="702" customFormat="1">
      <c r="A85" s="1975"/>
      <c r="B85" s="1973"/>
      <c r="C85" s="1973"/>
      <c r="D85" s="1973"/>
      <c r="K85" s="104"/>
      <c r="L85" s="1975"/>
      <c r="M85" s="1973"/>
      <c r="N85" s="1973"/>
    </row>
    <row r="86" spans="1:14" s="702" customFormat="1">
      <c r="A86" s="1975"/>
      <c r="B86" s="1973"/>
      <c r="C86" s="1973"/>
      <c r="D86" s="1973"/>
      <c r="K86" s="104"/>
      <c r="L86" s="1975"/>
      <c r="M86" s="1973"/>
      <c r="N86" s="1973"/>
    </row>
    <row r="87" spans="1:14" s="702" customFormat="1">
      <c r="A87" s="1975"/>
      <c r="B87" s="1973"/>
      <c r="C87" s="1973"/>
      <c r="D87" s="1973"/>
      <c r="K87" s="104"/>
      <c r="L87" s="1975"/>
      <c r="M87" s="1973"/>
      <c r="N87" s="1973"/>
    </row>
    <row r="88" spans="1:14" s="702" customFormat="1">
      <c r="A88" s="1975"/>
      <c r="B88" s="1973"/>
      <c r="C88" s="1973"/>
      <c r="D88" s="1973"/>
      <c r="K88" s="104"/>
      <c r="L88" s="1975"/>
      <c r="M88" s="1973"/>
      <c r="N88" s="1973"/>
    </row>
    <row r="89" spans="1:14" s="702" customFormat="1">
      <c r="A89" s="1975"/>
      <c r="B89" s="1973"/>
      <c r="C89" s="1973"/>
      <c r="D89" s="1973"/>
      <c r="K89" s="104"/>
      <c r="L89" s="1975"/>
      <c r="M89" s="1973"/>
      <c r="N89" s="1973"/>
    </row>
    <row r="90" spans="1:14" s="702" customFormat="1">
      <c r="A90" s="1975"/>
      <c r="B90" s="1973"/>
      <c r="C90" s="1973"/>
      <c r="D90" s="1973"/>
      <c r="K90" s="104"/>
      <c r="L90" s="1975"/>
      <c r="M90" s="1973"/>
      <c r="N90" s="1973"/>
    </row>
    <row r="91" spans="1:14" s="702" customFormat="1">
      <c r="A91" s="1975"/>
      <c r="B91" s="1973"/>
      <c r="C91" s="1973"/>
      <c r="D91" s="1973"/>
      <c r="K91" s="104"/>
      <c r="L91" s="1975"/>
      <c r="M91" s="1973"/>
      <c r="N91" s="1973"/>
    </row>
    <row r="92" spans="1:14" s="702" customFormat="1">
      <c r="A92" s="1975"/>
      <c r="B92" s="1973"/>
      <c r="C92" s="1973"/>
      <c r="D92" s="1973"/>
      <c r="K92" s="104"/>
      <c r="L92" s="1975"/>
      <c r="M92" s="1973"/>
      <c r="N92" s="1973"/>
    </row>
    <row r="93" spans="1:14" s="702" customFormat="1">
      <c r="A93" s="1975"/>
      <c r="B93" s="1973"/>
      <c r="C93" s="1973"/>
      <c r="D93" s="1973"/>
      <c r="K93" s="104"/>
      <c r="L93" s="1975"/>
      <c r="M93" s="1973"/>
      <c r="N93" s="1973"/>
    </row>
    <row r="94" spans="1:14" s="702" customFormat="1">
      <c r="A94" s="1975"/>
      <c r="B94" s="1973"/>
      <c r="C94" s="1973"/>
      <c r="D94" s="1973"/>
      <c r="K94" s="104"/>
      <c r="L94" s="1975"/>
      <c r="M94" s="1973"/>
      <c r="N94" s="1973"/>
    </row>
    <row r="95" spans="1:14" s="702" customFormat="1">
      <c r="A95" s="1975"/>
      <c r="B95" s="1973"/>
      <c r="C95" s="1973"/>
      <c r="D95" s="1973"/>
      <c r="K95" s="104"/>
      <c r="L95" s="1975"/>
      <c r="M95" s="1973"/>
      <c r="N95" s="1973"/>
    </row>
    <row r="96" spans="1:14" s="702" customFormat="1">
      <c r="A96" s="1975"/>
      <c r="B96" s="1973"/>
      <c r="C96" s="1973"/>
      <c r="D96" s="1973"/>
      <c r="K96" s="104"/>
      <c r="L96" s="1975"/>
      <c r="M96" s="1973"/>
      <c r="N96" s="1973"/>
    </row>
    <row r="97" spans="1:14" s="702" customFormat="1">
      <c r="A97" s="1975"/>
      <c r="B97" s="1973"/>
      <c r="C97" s="1973"/>
      <c r="D97" s="1973"/>
      <c r="K97" s="104"/>
      <c r="L97" s="1975"/>
      <c r="M97" s="1973"/>
      <c r="N97" s="1973"/>
    </row>
    <row r="98" spans="1:14" s="702" customFormat="1">
      <c r="A98" s="1975"/>
      <c r="B98" s="1973"/>
      <c r="C98" s="1973"/>
      <c r="D98" s="1973"/>
      <c r="K98" s="104"/>
      <c r="L98" s="1975"/>
      <c r="M98" s="1973"/>
      <c r="N98" s="1973"/>
    </row>
    <row r="99" spans="1:14" s="702" customFormat="1">
      <c r="A99" s="1975"/>
      <c r="B99" s="1973"/>
      <c r="C99" s="1973"/>
      <c r="D99" s="1973"/>
      <c r="K99" s="104"/>
      <c r="L99" s="1975"/>
      <c r="M99" s="1973"/>
      <c r="N99" s="1973"/>
    </row>
    <row r="100" spans="1:14" s="702" customFormat="1">
      <c r="A100" s="1975"/>
      <c r="B100" s="1973"/>
      <c r="C100" s="1973"/>
      <c r="D100" s="1973"/>
      <c r="K100" s="104"/>
      <c r="L100" s="1975"/>
      <c r="M100" s="1973"/>
      <c r="N100" s="1973"/>
    </row>
    <row r="101" spans="1:14" s="702" customFormat="1">
      <c r="A101" s="1975"/>
      <c r="B101" s="1973"/>
      <c r="C101" s="1973"/>
      <c r="D101" s="1973"/>
      <c r="K101" s="104"/>
      <c r="L101" s="1975"/>
      <c r="M101" s="1973"/>
      <c r="N101" s="1973"/>
    </row>
    <row r="102" spans="1:14" s="702" customFormat="1">
      <c r="A102" s="1975"/>
      <c r="B102" s="1973"/>
      <c r="C102" s="1973"/>
      <c r="D102" s="1973"/>
      <c r="K102" s="104"/>
      <c r="L102" s="1975"/>
      <c r="M102" s="1973"/>
      <c r="N102" s="1973"/>
    </row>
    <row r="103" spans="1:14" s="702" customFormat="1">
      <c r="A103" s="1975"/>
      <c r="B103" s="1973"/>
      <c r="C103" s="1973"/>
      <c r="D103" s="1973"/>
      <c r="K103" s="104"/>
      <c r="L103" s="1975"/>
      <c r="M103" s="1973"/>
      <c r="N103" s="1973"/>
    </row>
    <row r="104" spans="1:14" s="702" customFormat="1">
      <c r="A104" s="1975"/>
      <c r="B104" s="1973"/>
      <c r="C104" s="1973"/>
      <c r="D104" s="1973"/>
      <c r="K104" s="104"/>
      <c r="L104" s="1975"/>
      <c r="M104" s="1973"/>
      <c r="N104" s="1973"/>
    </row>
    <row r="105" spans="1:14" s="702" customFormat="1">
      <c r="A105" s="1975"/>
      <c r="B105" s="1973"/>
      <c r="C105" s="1973"/>
      <c r="D105" s="1973"/>
      <c r="K105" s="104"/>
      <c r="L105" s="1975"/>
      <c r="M105" s="1973"/>
      <c r="N105" s="1973"/>
    </row>
    <row r="106" spans="1:14" s="702" customFormat="1">
      <c r="A106" s="1975"/>
      <c r="B106" s="1973"/>
      <c r="C106" s="1973"/>
      <c r="D106" s="1973"/>
      <c r="K106" s="104"/>
      <c r="L106" s="1975"/>
      <c r="M106" s="1973"/>
      <c r="N106" s="1973"/>
    </row>
    <row r="107" spans="1:14" s="702" customFormat="1">
      <c r="A107" s="1975"/>
      <c r="B107" s="1973"/>
      <c r="C107" s="1973"/>
      <c r="D107" s="1973"/>
      <c r="K107" s="104"/>
      <c r="L107" s="1975"/>
      <c r="M107" s="1973"/>
      <c r="N107" s="1973"/>
    </row>
    <row r="108" spans="1:14" s="702" customFormat="1">
      <c r="A108" s="1975"/>
      <c r="B108" s="1973"/>
      <c r="C108" s="1973"/>
      <c r="D108" s="1973"/>
      <c r="K108" s="104"/>
      <c r="L108" s="1975"/>
      <c r="M108" s="1973"/>
      <c r="N108" s="1973"/>
    </row>
    <row r="109" spans="1:14" s="702" customFormat="1">
      <c r="A109" s="1975"/>
      <c r="B109" s="1973"/>
      <c r="C109" s="1973"/>
      <c r="D109" s="1973"/>
      <c r="K109" s="104"/>
      <c r="L109" s="1975"/>
      <c r="M109" s="1973"/>
      <c r="N109" s="1973"/>
    </row>
    <row r="110" spans="1:14" s="702" customFormat="1">
      <c r="A110" s="1975"/>
      <c r="B110" s="1973"/>
      <c r="C110" s="1973"/>
      <c r="D110" s="1973"/>
      <c r="K110" s="104"/>
      <c r="L110" s="1975"/>
      <c r="M110" s="1973"/>
      <c r="N110" s="1973"/>
    </row>
    <row r="111" spans="1:14" s="702" customFormat="1">
      <c r="A111" s="1975"/>
      <c r="B111" s="1973"/>
      <c r="C111" s="1973"/>
      <c r="D111" s="1973"/>
      <c r="K111" s="104"/>
      <c r="L111" s="1975"/>
      <c r="M111" s="1973"/>
      <c r="N111" s="1973"/>
    </row>
    <row r="112" spans="1:14" s="702" customFormat="1">
      <c r="A112" s="1975"/>
      <c r="B112" s="1973"/>
      <c r="C112" s="1973"/>
      <c r="D112" s="1973"/>
      <c r="K112" s="104"/>
      <c r="L112" s="1975"/>
      <c r="M112" s="1973"/>
      <c r="N112" s="1973"/>
    </row>
    <row r="113" spans="1:14" s="702" customFormat="1">
      <c r="A113" s="1975"/>
      <c r="B113" s="1973"/>
      <c r="C113" s="1973"/>
      <c r="D113" s="1973"/>
      <c r="K113" s="104"/>
      <c r="L113" s="1975"/>
      <c r="M113" s="1973"/>
      <c r="N113" s="1973"/>
    </row>
    <row r="114" spans="1:14" s="702" customFormat="1">
      <c r="A114" s="1975"/>
      <c r="B114" s="1973"/>
      <c r="C114" s="1973"/>
      <c r="D114" s="1973"/>
      <c r="K114" s="104"/>
      <c r="L114" s="1975"/>
      <c r="M114" s="1973"/>
      <c r="N114" s="1973"/>
    </row>
    <row r="115" spans="1:14" s="702" customFormat="1">
      <c r="A115" s="1975"/>
      <c r="B115" s="1973"/>
      <c r="C115" s="1973"/>
      <c r="D115" s="1973"/>
      <c r="K115" s="104"/>
      <c r="L115" s="1975"/>
      <c r="M115" s="1973"/>
      <c r="N115" s="1973"/>
    </row>
    <row r="116" spans="1:14" s="702" customFormat="1">
      <c r="A116" s="1975"/>
      <c r="B116" s="1973"/>
      <c r="C116" s="1973"/>
      <c r="D116" s="1973"/>
      <c r="K116" s="104"/>
      <c r="L116" s="1975"/>
      <c r="M116" s="1973"/>
      <c r="N116" s="1973"/>
    </row>
    <row r="117" spans="1:14" s="702" customFormat="1">
      <c r="A117" s="1975"/>
      <c r="B117" s="1973"/>
      <c r="C117" s="1973"/>
      <c r="D117" s="1973"/>
      <c r="K117" s="104"/>
      <c r="L117" s="1975"/>
      <c r="M117" s="1973"/>
      <c r="N117" s="1973"/>
    </row>
    <row r="118" spans="1:14" s="702" customFormat="1">
      <c r="A118" s="1975"/>
      <c r="B118" s="1973"/>
      <c r="C118" s="1973"/>
      <c r="D118" s="1973"/>
      <c r="K118" s="104"/>
      <c r="L118" s="1975"/>
      <c r="M118" s="1973"/>
      <c r="N118" s="1973"/>
    </row>
    <row r="119" spans="1:14" s="702" customFormat="1">
      <c r="A119" s="1975"/>
      <c r="B119" s="1973"/>
      <c r="C119" s="1973"/>
      <c r="D119" s="1973"/>
      <c r="K119" s="104"/>
      <c r="L119" s="1975"/>
      <c r="M119" s="1973"/>
      <c r="N119" s="1973"/>
    </row>
    <row r="120" spans="1:14" s="702" customFormat="1">
      <c r="A120" s="1975"/>
      <c r="B120" s="1973"/>
      <c r="C120" s="1973"/>
      <c r="D120" s="1973"/>
      <c r="K120" s="104"/>
      <c r="L120" s="1975"/>
      <c r="M120" s="1973"/>
      <c r="N120" s="1973"/>
    </row>
    <row r="121" spans="1:14" s="702" customFormat="1">
      <c r="A121" s="1975"/>
      <c r="B121" s="1973"/>
      <c r="C121" s="1973"/>
      <c r="D121" s="1973"/>
      <c r="K121" s="104"/>
      <c r="L121" s="1975"/>
      <c r="M121" s="1973"/>
      <c r="N121" s="1973"/>
    </row>
    <row r="122" spans="1:14" s="702" customFormat="1">
      <c r="A122" s="1975"/>
      <c r="B122" s="1973"/>
      <c r="C122" s="1973"/>
      <c r="D122" s="1973"/>
      <c r="K122" s="104"/>
      <c r="L122" s="1975"/>
      <c r="M122" s="1973"/>
      <c r="N122" s="1973"/>
    </row>
    <row r="123" spans="1:14" s="702" customFormat="1">
      <c r="A123" s="1975"/>
      <c r="B123" s="1973"/>
      <c r="C123" s="1973"/>
      <c r="D123" s="1973"/>
      <c r="K123" s="104"/>
      <c r="L123" s="1975"/>
      <c r="M123" s="1973"/>
      <c r="N123" s="1973"/>
    </row>
    <row r="124" spans="1:14" s="702" customFormat="1">
      <c r="A124" s="1975"/>
      <c r="B124" s="1973"/>
      <c r="C124" s="1973"/>
      <c r="D124" s="1973"/>
      <c r="K124" s="104"/>
      <c r="L124" s="1975"/>
      <c r="M124" s="1973"/>
      <c r="N124" s="1973"/>
    </row>
    <row r="125" spans="1:14" s="702" customFormat="1">
      <c r="A125" s="1975"/>
      <c r="B125" s="1973"/>
      <c r="C125" s="1973"/>
      <c r="D125" s="1973"/>
      <c r="K125" s="104"/>
      <c r="L125" s="1975"/>
      <c r="M125" s="1973"/>
      <c r="N125" s="1973"/>
    </row>
    <row r="126" spans="1:14" s="702" customFormat="1">
      <c r="A126" s="1975"/>
      <c r="B126" s="1973"/>
      <c r="C126" s="1973"/>
      <c r="D126" s="1973"/>
      <c r="K126" s="104"/>
      <c r="L126" s="1975"/>
      <c r="M126" s="1973"/>
      <c r="N126" s="1973"/>
    </row>
    <row r="127" spans="1:14" s="702" customFormat="1">
      <c r="A127" s="1975"/>
      <c r="B127" s="1973"/>
      <c r="C127" s="1973"/>
      <c r="D127" s="1973"/>
      <c r="K127" s="104"/>
      <c r="L127" s="1975"/>
      <c r="M127" s="1973"/>
      <c r="N127" s="1973"/>
    </row>
    <row r="128" spans="1:14" s="702" customFormat="1">
      <c r="A128" s="1975"/>
      <c r="B128" s="1973"/>
      <c r="C128" s="1973"/>
      <c r="D128" s="1973"/>
      <c r="K128" s="104"/>
      <c r="L128" s="1975"/>
      <c r="M128" s="1973"/>
      <c r="N128" s="1973"/>
    </row>
    <row r="129" spans="1:14" s="702" customFormat="1">
      <c r="A129" s="1975"/>
      <c r="B129" s="1973"/>
      <c r="C129" s="1973"/>
      <c r="D129" s="1973"/>
      <c r="K129" s="104"/>
      <c r="L129" s="1975"/>
      <c r="M129" s="1973"/>
      <c r="N129" s="1973"/>
    </row>
    <row r="130" spans="1:14" s="702" customFormat="1">
      <c r="A130" s="1975"/>
      <c r="B130" s="1973"/>
      <c r="C130" s="1973"/>
      <c r="D130" s="1973"/>
      <c r="K130" s="104"/>
      <c r="L130" s="1975"/>
      <c r="M130" s="1973"/>
      <c r="N130" s="1973"/>
    </row>
    <row r="131" spans="1:14" s="702" customFormat="1">
      <c r="A131" s="1975"/>
      <c r="B131" s="1973"/>
      <c r="C131" s="1973"/>
      <c r="D131" s="1973"/>
      <c r="K131" s="104"/>
      <c r="L131" s="1975"/>
      <c r="M131" s="1973"/>
      <c r="N131" s="1973"/>
    </row>
    <row r="132" spans="1:14" s="702" customFormat="1">
      <c r="A132" s="1975"/>
      <c r="B132" s="1973"/>
      <c r="C132" s="1973"/>
      <c r="D132" s="1973"/>
      <c r="K132" s="104"/>
      <c r="L132" s="1975"/>
      <c r="M132" s="1973"/>
      <c r="N132" s="1973"/>
    </row>
    <row r="133" spans="1:14" s="702" customFormat="1">
      <c r="A133" s="1975"/>
      <c r="B133" s="1973"/>
      <c r="C133" s="1973"/>
      <c r="D133" s="1973"/>
      <c r="K133" s="104"/>
      <c r="L133" s="1975"/>
      <c r="M133" s="1973"/>
      <c r="N133" s="1973"/>
    </row>
    <row r="134" spans="1:14" s="702" customFormat="1">
      <c r="A134" s="1975"/>
      <c r="B134" s="1973"/>
      <c r="C134" s="1973"/>
      <c r="D134" s="1973"/>
      <c r="K134" s="104"/>
      <c r="L134" s="1975"/>
      <c r="M134" s="1973"/>
      <c r="N134" s="1973"/>
    </row>
    <row r="135" spans="1:14" s="702" customFormat="1">
      <c r="A135" s="1975"/>
      <c r="B135" s="1973"/>
      <c r="C135" s="1973"/>
      <c r="D135" s="1973"/>
      <c r="K135" s="104"/>
      <c r="L135" s="1975"/>
      <c r="M135" s="1973"/>
      <c r="N135" s="1973"/>
    </row>
    <row r="136" spans="1:14" s="702" customFormat="1">
      <c r="A136" s="1975"/>
      <c r="B136" s="1973"/>
      <c r="C136" s="1973"/>
      <c r="D136" s="1973"/>
      <c r="K136" s="104"/>
      <c r="L136" s="1975"/>
      <c r="M136" s="1973"/>
      <c r="N136" s="1973"/>
    </row>
    <row r="137" spans="1:14" s="702" customFormat="1">
      <c r="A137" s="1975"/>
      <c r="B137" s="1973"/>
      <c r="C137" s="1973"/>
      <c r="D137" s="1973"/>
      <c r="K137" s="104"/>
      <c r="L137" s="1975"/>
      <c r="M137" s="1973"/>
      <c r="N137" s="1973"/>
    </row>
    <row r="138" spans="1:14" s="702" customFormat="1">
      <c r="A138" s="1975"/>
      <c r="B138" s="1973"/>
      <c r="C138" s="1973"/>
      <c r="D138" s="1973"/>
      <c r="K138" s="104"/>
      <c r="L138" s="1975"/>
      <c r="M138" s="1973"/>
      <c r="N138" s="1973"/>
    </row>
    <row r="139" spans="1:14" s="702" customFormat="1">
      <c r="A139" s="1975"/>
      <c r="B139" s="1973"/>
      <c r="C139" s="1973"/>
      <c r="D139" s="1973"/>
      <c r="K139" s="104"/>
      <c r="L139" s="1975"/>
      <c r="M139" s="1973"/>
      <c r="N139" s="1973"/>
    </row>
    <row r="140" spans="1:14" s="702" customFormat="1">
      <c r="A140" s="1975"/>
      <c r="B140" s="1973"/>
      <c r="C140" s="1973"/>
      <c r="D140" s="1973"/>
      <c r="K140" s="104"/>
      <c r="L140" s="1975"/>
      <c r="M140" s="1973"/>
      <c r="N140" s="1973"/>
    </row>
    <row r="141" spans="1:14" s="702" customFormat="1">
      <c r="A141" s="1975"/>
      <c r="B141" s="1973"/>
      <c r="C141" s="1973"/>
      <c r="D141" s="1973"/>
      <c r="K141" s="104"/>
      <c r="L141" s="1975"/>
      <c r="M141" s="1973"/>
      <c r="N141" s="1973"/>
    </row>
    <row r="142" spans="1:14" s="702" customFormat="1">
      <c r="A142" s="1975"/>
      <c r="B142" s="1973"/>
      <c r="C142" s="1973"/>
      <c r="D142" s="1973"/>
      <c r="K142" s="104"/>
      <c r="L142" s="1975"/>
      <c r="M142" s="1973"/>
      <c r="N142" s="1973"/>
    </row>
    <row r="143" spans="1:14" s="702" customFormat="1">
      <c r="A143" s="1975"/>
      <c r="B143" s="1973"/>
      <c r="C143" s="1973"/>
      <c r="D143" s="1973"/>
      <c r="K143" s="104"/>
      <c r="L143" s="1975"/>
      <c r="M143" s="1973"/>
      <c r="N143" s="1973"/>
    </row>
    <row r="144" spans="1:14" s="702" customFormat="1">
      <c r="A144" s="1975"/>
      <c r="B144" s="1973"/>
      <c r="C144" s="1973"/>
      <c r="D144" s="1973"/>
      <c r="K144" s="104"/>
      <c r="L144" s="1975"/>
      <c r="M144" s="1973"/>
      <c r="N144" s="1973"/>
    </row>
    <row r="145" spans="1:14" s="702" customFormat="1">
      <c r="A145" s="1975"/>
      <c r="B145" s="1973"/>
      <c r="C145" s="1973"/>
      <c r="D145" s="1973"/>
      <c r="K145" s="104"/>
      <c r="L145" s="1975"/>
      <c r="M145" s="1973"/>
      <c r="N145" s="1973"/>
    </row>
    <row r="146" spans="1:14" s="702" customFormat="1">
      <c r="A146" s="1975"/>
      <c r="B146" s="1973"/>
      <c r="C146" s="1973"/>
      <c r="D146" s="1973"/>
      <c r="K146" s="104"/>
      <c r="L146" s="1975"/>
      <c r="M146" s="1973"/>
      <c r="N146" s="1973"/>
    </row>
    <row r="147" spans="1:14" s="702" customFormat="1">
      <c r="A147" s="1975"/>
      <c r="B147" s="1973"/>
      <c r="C147" s="1973"/>
      <c r="D147" s="1973"/>
      <c r="K147" s="104"/>
      <c r="L147" s="1975"/>
      <c r="M147" s="1973"/>
      <c r="N147" s="1973"/>
    </row>
    <row r="148" spans="1:14" s="702" customFormat="1">
      <c r="A148" s="1975"/>
      <c r="B148" s="1973"/>
      <c r="C148" s="1973"/>
      <c r="D148" s="1973"/>
      <c r="K148" s="104"/>
      <c r="L148" s="1975"/>
      <c r="M148" s="1973"/>
      <c r="N148" s="1973"/>
    </row>
    <row r="149" spans="1:14" s="702" customFormat="1">
      <c r="A149" s="1975"/>
      <c r="B149" s="1973"/>
      <c r="C149" s="1973"/>
      <c r="D149" s="1973"/>
      <c r="K149" s="104"/>
      <c r="L149" s="1975"/>
      <c r="M149" s="1973"/>
      <c r="N149" s="1973"/>
    </row>
    <row r="150" spans="1:14" s="702" customFormat="1">
      <c r="A150" s="1975"/>
      <c r="B150" s="1973"/>
      <c r="C150" s="1973"/>
      <c r="D150" s="1973"/>
      <c r="K150" s="104"/>
      <c r="L150" s="1975"/>
      <c r="M150" s="1973"/>
      <c r="N150" s="1973"/>
    </row>
    <row r="151" spans="1:14" s="702" customFormat="1">
      <c r="A151" s="1975"/>
      <c r="B151" s="1973"/>
      <c r="C151" s="1973"/>
      <c r="D151" s="1973"/>
      <c r="K151" s="104"/>
      <c r="L151" s="1975"/>
      <c r="M151" s="1973"/>
      <c r="N151" s="1973"/>
    </row>
    <row r="152" spans="1:14" s="702" customFormat="1">
      <c r="A152" s="1975"/>
      <c r="B152" s="1973"/>
      <c r="C152" s="1973"/>
      <c r="D152" s="1973"/>
      <c r="K152" s="104"/>
      <c r="L152" s="1975"/>
      <c r="M152" s="1973"/>
      <c r="N152" s="1973"/>
    </row>
    <row r="153" spans="1:14" s="702" customFormat="1">
      <c r="A153" s="1975"/>
      <c r="B153" s="1973"/>
      <c r="C153" s="1973"/>
      <c r="D153" s="1973"/>
      <c r="K153" s="104"/>
      <c r="L153" s="1975"/>
      <c r="M153" s="1973"/>
      <c r="N153" s="1973"/>
    </row>
    <row r="154" spans="1:14" s="702" customFormat="1">
      <c r="A154" s="1975"/>
      <c r="B154" s="1973"/>
      <c r="C154" s="1973"/>
      <c r="D154" s="1973"/>
      <c r="K154" s="104"/>
      <c r="L154" s="1975"/>
      <c r="M154" s="1973"/>
      <c r="N154" s="1973"/>
    </row>
    <row r="155" spans="1:14" s="702" customFormat="1">
      <c r="A155" s="1975"/>
      <c r="B155" s="1973"/>
      <c r="C155" s="1973"/>
      <c r="D155" s="1973"/>
      <c r="K155" s="104"/>
      <c r="L155" s="1975"/>
      <c r="M155" s="1973"/>
      <c r="N155" s="1973"/>
    </row>
    <row r="156" spans="1:14" s="702" customFormat="1">
      <c r="A156" s="1975"/>
      <c r="B156" s="1973"/>
      <c r="C156" s="1973"/>
      <c r="D156" s="1973"/>
      <c r="K156" s="104"/>
      <c r="L156" s="1975"/>
      <c r="M156" s="1973"/>
      <c r="N156" s="1973"/>
    </row>
    <row r="157" spans="1:14" s="702" customFormat="1">
      <c r="A157" s="1975"/>
      <c r="B157" s="1973"/>
      <c r="C157" s="1973"/>
      <c r="D157" s="1973"/>
      <c r="K157" s="104"/>
      <c r="L157" s="1975"/>
      <c r="M157" s="1973"/>
      <c r="N157" s="1973"/>
    </row>
    <row r="158" spans="1:14" s="702" customFormat="1">
      <c r="A158" s="1975"/>
      <c r="B158" s="1973"/>
      <c r="C158" s="1973"/>
      <c r="D158" s="1973"/>
      <c r="K158" s="104"/>
      <c r="L158" s="1975"/>
      <c r="M158" s="1973"/>
      <c r="N158" s="1973"/>
    </row>
    <row r="159" spans="1:14" s="702" customFormat="1">
      <c r="A159" s="1975"/>
      <c r="B159" s="1973"/>
      <c r="C159" s="1973"/>
      <c r="D159" s="1973"/>
      <c r="K159" s="104"/>
      <c r="L159" s="1975"/>
      <c r="M159" s="1973"/>
      <c r="N159" s="1973"/>
    </row>
    <row r="160" spans="1:14" s="702" customFormat="1">
      <c r="A160" s="1975"/>
      <c r="B160" s="1973"/>
      <c r="C160" s="1973"/>
      <c r="D160" s="1973"/>
      <c r="K160" s="104"/>
      <c r="L160" s="1975"/>
      <c r="M160" s="1973"/>
      <c r="N160" s="1973"/>
    </row>
    <row r="161" spans="1:14" s="702" customFormat="1">
      <c r="A161" s="1975"/>
      <c r="B161" s="1973"/>
      <c r="C161" s="1973"/>
      <c r="D161" s="1973"/>
      <c r="K161" s="104"/>
      <c r="L161" s="1975"/>
      <c r="M161" s="1973"/>
      <c r="N161" s="1973"/>
    </row>
    <row r="162" spans="1:14" s="702" customFormat="1">
      <c r="A162" s="1975"/>
      <c r="B162" s="1973"/>
      <c r="C162" s="1973"/>
      <c r="D162" s="1973"/>
      <c r="K162" s="104"/>
      <c r="L162" s="1975"/>
      <c r="M162" s="1973"/>
      <c r="N162" s="1973"/>
    </row>
    <row r="163" spans="1:14" s="702" customFormat="1">
      <c r="A163" s="1975"/>
      <c r="B163" s="1973"/>
      <c r="C163" s="1973"/>
      <c r="D163" s="1973"/>
      <c r="K163" s="104"/>
      <c r="L163" s="1975"/>
      <c r="M163" s="1973"/>
      <c r="N163" s="1973"/>
    </row>
    <row r="164" spans="1:14" s="702" customFormat="1">
      <c r="A164" s="1975"/>
      <c r="B164" s="1973"/>
      <c r="C164" s="1973"/>
      <c r="D164" s="1973"/>
      <c r="K164" s="104"/>
      <c r="L164" s="1975"/>
      <c r="M164" s="1973"/>
      <c r="N164" s="1973"/>
    </row>
    <row r="165" spans="1:14" s="702" customFormat="1">
      <c r="A165" s="1975"/>
      <c r="B165" s="1973"/>
      <c r="C165" s="1973"/>
      <c r="D165" s="1973"/>
      <c r="K165" s="104"/>
      <c r="L165" s="1975"/>
      <c r="M165" s="1973"/>
      <c r="N165" s="1973"/>
    </row>
    <row r="166" spans="1:14" s="702" customFormat="1">
      <c r="A166" s="1975"/>
      <c r="B166" s="1973"/>
      <c r="C166" s="1973"/>
      <c r="D166" s="1973"/>
      <c r="K166" s="104"/>
      <c r="L166" s="1975"/>
      <c r="M166" s="1973"/>
      <c r="N166" s="1973"/>
    </row>
    <row r="167" spans="1:14" s="702" customFormat="1">
      <c r="A167" s="1975"/>
      <c r="B167" s="1973"/>
      <c r="C167" s="1973"/>
      <c r="D167" s="1973"/>
      <c r="K167" s="104"/>
      <c r="L167" s="1975"/>
      <c r="M167" s="1973"/>
      <c r="N167" s="1973"/>
    </row>
    <row r="168" spans="1:14" s="702" customFormat="1">
      <c r="A168" s="1975"/>
      <c r="B168" s="1973"/>
      <c r="C168" s="1973"/>
      <c r="D168" s="1973"/>
      <c r="K168" s="104"/>
      <c r="L168" s="1975"/>
      <c r="M168" s="1973"/>
      <c r="N168" s="1973"/>
    </row>
    <row r="169" spans="1:14" s="702" customFormat="1">
      <c r="A169" s="1975"/>
      <c r="B169" s="1973"/>
      <c r="C169" s="1973"/>
      <c r="D169" s="1973"/>
      <c r="K169" s="104"/>
      <c r="L169" s="1975"/>
      <c r="M169" s="1973"/>
      <c r="N169" s="1973"/>
    </row>
    <row r="170" spans="1:14" s="702" customFormat="1">
      <c r="A170" s="1975"/>
      <c r="B170" s="1973"/>
      <c r="C170" s="1973"/>
      <c r="D170" s="1973"/>
      <c r="K170" s="104"/>
      <c r="L170" s="1975"/>
      <c r="M170" s="1973"/>
      <c r="N170" s="1973"/>
    </row>
  </sheetData>
  <mergeCells count="6">
    <mergeCell ref="B2:K2"/>
    <mergeCell ref="B6:K6"/>
    <mergeCell ref="B7:K7"/>
    <mergeCell ref="B3:K3"/>
    <mergeCell ref="B4:K4"/>
    <mergeCell ref="B5:K5"/>
  </mergeCells>
  <printOptions horizontalCentered="1"/>
  <pageMargins left="0.5" right="0.5" top="0.5" bottom="0.5" header="0.25" footer="0.25"/>
  <pageSetup scale="61" orientation="landscape" r:id="rId1"/>
  <headerFooter scaleWithDoc="0">
    <oddFooter>&amp;C&amp;"Times New Roman,Regular"&amp;10&amp;A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8">
    <pageSetUpPr fitToPage="1"/>
  </sheetPr>
  <dimension ref="A2:H53"/>
  <sheetViews>
    <sheetView zoomScale="80" zoomScaleNormal="80" zoomScaleSheetLayoutView="70" workbookViewId="0"/>
  </sheetViews>
  <sheetFormatPr defaultColWidth="9.796875" defaultRowHeight="15.4"/>
  <cols>
    <col min="1" max="1" width="5.19921875" style="717" customWidth="1"/>
    <col min="2" max="2" width="15.19921875" style="706" customWidth="1"/>
    <col min="3" max="3" width="25.796875" style="706" customWidth="1"/>
    <col min="4" max="6" width="16.796875" style="717" customWidth="1"/>
    <col min="7" max="7" width="5.19921875" style="717" customWidth="1"/>
    <col min="8" max="8" width="7.796875" style="706" customWidth="1"/>
    <col min="9" max="16384" width="9.796875" style="706"/>
  </cols>
  <sheetData>
    <row r="2" spans="1:8">
      <c r="B2" s="2095" t="s">
        <v>0</v>
      </c>
      <c r="C2" s="2095"/>
      <c r="D2" s="2095"/>
      <c r="E2" s="2095"/>
      <c r="F2" s="2095"/>
      <c r="G2" s="1982"/>
    </row>
    <row r="3" spans="1:8">
      <c r="B3" s="2095" t="s">
        <v>866</v>
      </c>
      <c r="C3" s="2095"/>
      <c r="D3" s="2095"/>
      <c r="E3" s="2095"/>
      <c r="F3" s="2095"/>
      <c r="G3" s="1970"/>
    </row>
    <row r="4" spans="1:8">
      <c r="B4" s="2095" t="s">
        <v>867</v>
      </c>
      <c r="C4" s="2095"/>
      <c r="D4" s="2095"/>
      <c r="E4" s="2095"/>
      <c r="F4" s="2095"/>
      <c r="G4" s="1970"/>
    </row>
    <row r="5" spans="1:8">
      <c r="B5" s="2096" t="s">
        <v>868</v>
      </c>
      <c r="C5" s="2096"/>
      <c r="D5" s="2096"/>
      <c r="E5" s="2096"/>
      <c r="F5" s="2096"/>
      <c r="G5" s="1970"/>
    </row>
    <row r="6" spans="1:8">
      <c r="B6" s="2096" t="s">
        <v>869</v>
      </c>
      <c r="C6" s="2096"/>
      <c r="D6" s="2096"/>
      <c r="E6" s="2096"/>
      <c r="F6" s="2096"/>
      <c r="G6" s="1970"/>
    </row>
    <row r="7" spans="1:8" s="707" customFormat="1">
      <c r="A7" s="1984"/>
      <c r="B7" s="455"/>
      <c r="C7" s="455"/>
      <c r="D7" s="455"/>
      <c r="E7" s="455"/>
      <c r="F7" s="455"/>
      <c r="G7" s="455"/>
    </row>
    <row r="8" spans="1:8">
      <c r="A8" s="708"/>
      <c r="B8" s="1840"/>
      <c r="C8" s="1942"/>
      <c r="D8" s="1942" t="s">
        <v>279</v>
      </c>
      <c r="E8" s="1942" t="s">
        <v>280</v>
      </c>
      <c r="F8" s="1841" t="s">
        <v>870</v>
      </c>
      <c r="G8" s="709"/>
      <c r="H8" s="710"/>
    </row>
    <row r="9" spans="1:8">
      <c r="A9" s="708" t="s">
        <v>6</v>
      </c>
      <c r="B9" s="711" t="s">
        <v>580</v>
      </c>
      <c r="C9" s="1458"/>
      <c r="D9" s="1458" t="s">
        <v>871</v>
      </c>
      <c r="E9" s="1458" t="s">
        <v>872</v>
      </c>
      <c r="F9" s="712" t="s">
        <v>264</v>
      </c>
      <c r="G9" s="713" t="s">
        <v>6</v>
      </c>
      <c r="H9" s="710"/>
    </row>
    <row r="10" spans="1:8">
      <c r="A10" s="708" t="s">
        <v>7</v>
      </c>
      <c r="B10" s="1459" t="s">
        <v>420</v>
      </c>
      <c r="C10" s="1460" t="s">
        <v>421</v>
      </c>
      <c r="D10" s="1460" t="s">
        <v>873</v>
      </c>
      <c r="E10" s="1460" t="s">
        <v>873</v>
      </c>
      <c r="F10" s="1461" t="s">
        <v>873</v>
      </c>
      <c r="G10" s="713" t="s">
        <v>7</v>
      </c>
      <c r="H10" s="710"/>
    </row>
    <row r="11" spans="1:8">
      <c r="A11" s="708">
        <v>1</v>
      </c>
      <c r="B11" s="1462" t="s">
        <v>874</v>
      </c>
      <c r="C11" s="2015" t="s">
        <v>397</v>
      </c>
      <c r="D11" s="2016">
        <v>1.3599999983170769E-2</v>
      </c>
      <c r="E11" s="2016">
        <v>8.1999999960673704E-3</v>
      </c>
      <c r="F11" s="1463">
        <f t="shared" ref="F11:F41" si="0">D11+E11</f>
        <v>2.1799999979238139E-2</v>
      </c>
      <c r="G11" s="713">
        <f>A11</f>
        <v>1</v>
      </c>
      <c r="H11" s="714"/>
    </row>
    <row r="12" spans="1:8">
      <c r="A12" s="708">
        <f>A11+1</f>
        <v>2</v>
      </c>
      <c r="B12" s="1462" t="s">
        <v>875</v>
      </c>
      <c r="C12" s="2015" t="s">
        <v>840</v>
      </c>
      <c r="D12" s="2016">
        <v>1.0100001112751243E-2</v>
      </c>
      <c r="E12" s="2016">
        <v>6.0999998616554831E-3</v>
      </c>
      <c r="F12" s="1463">
        <f t="shared" si="0"/>
        <v>1.6200000974406728E-2</v>
      </c>
      <c r="G12" s="713">
        <f>G11+1</f>
        <v>2</v>
      </c>
      <c r="H12" s="714"/>
    </row>
    <row r="13" spans="1:8">
      <c r="A13" s="708">
        <f t="shared" ref="A13:A44" si="1">A12+1</f>
        <v>3</v>
      </c>
      <c r="B13" s="1462" t="s">
        <v>876</v>
      </c>
      <c r="C13" s="2015" t="s">
        <v>877</v>
      </c>
      <c r="D13" s="2016">
        <v>1.3900000241445949E-2</v>
      </c>
      <c r="E13" s="2016">
        <v>0</v>
      </c>
      <c r="F13" s="1463">
        <f t="shared" si="0"/>
        <v>1.3900000241445949E-2</v>
      </c>
      <c r="G13" s="713">
        <f t="shared" ref="G13:G44" si="2">G12+1</f>
        <v>3</v>
      </c>
      <c r="H13" s="714"/>
    </row>
    <row r="14" spans="1:8">
      <c r="A14" s="708">
        <f t="shared" si="1"/>
        <v>4</v>
      </c>
      <c r="B14" s="1464" t="s">
        <v>878</v>
      </c>
      <c r="C14" s="2017" t="s">
        <v>879</v>
      </c>
      <c r="D14" s="2018">
        <v>1.3522453186117934E-2</v>
      </c>
      <c r="E14" s="2018">
        <v>6.514020646978945E-3</v>
      </c>
      <c r="F14" s="1465">
        <f t="shared" si="0"/>
        <v>2.0036473833096879E-2</v>
      </c>
      <c r="G14" s="713">
        <f t="shared" si="2"/>
        <v>4</v>
      </c>
      <c r="H14" s="714"/>
    </row>
    <row r="15" spans="1:8">
      <c r="A15" s="708">
        <f t="shared" si="1"/>
        <v>5</v>
      </c>
      <c r="B15" s="1462" t="s">
        <v>880</v>
      </c>
      <c r="C15" s="2015" t="s">
        <v>397</v>
      </c>
      <c r="D15" s="2016">
        <v>2.200000001412581E-2</v>
      </c>
      <c r="E15" s="2016">
        <v>1.3199999989861421E-2</v>
      </c>
      <c r="F15" s="1463">
        <f t="shared" si="0"/>
        <v>3.5200000003987229E-2</v>
      </c>
      <c r="G15" s="713">
        <f t="shared" si="2"/>
        <v>5</v>
      </c>
      <c r="H15" s="714"/>
    </row>
    <row r="16" spans="1:8">
      <c r="A16" s="708">
        <f t="shared" si="1"/>
        <v>6</v>
      </c>
      <c r="B16" s="1462" t="s">
        <v>881</v>
      </c>
      <c r="C16" s="2015" t="s">
        <v>840</v>
      </c>
      <c r="D16" s="2016">
        <v>2.5100000014345085E-2</v>
      </c>
      <c r="E16" s="2016">
        <v>1.5100000057871486E-2</v>
      </c>
      <c r="F16" s="1463">
        <f t="shared" si="0"/>
        <v>4.0200000072216573E-2</v>
      </c>
      <c r="G16" s="713">
        <f t="shared" si="2"/>
        <v>6</v>
      </c>
      <c r="H16" s="714"/>
    </row>
    <row r="17" spans="1:8">
      <c r="A17" s="708">
        <f t="shared" si="1"/>
        <v>7</v>
      </c>
      <c r="B17" s="1462" t="s">
        <v>882</v>
      </c>
      <c r="C17" s="2015" t="s">
        <v>883</v>
      </c>
      <c r="D17" s="2016">
        <v>2.0299989112871373E-2</v>
      </c>
      <c r="E17" s="2016">
        <v>1.2200032993688339E-2</v>
      </c>
      <c r="F17" s="1463">
        <f t="shared" si="0"/>
        <v>3.2500022106559709E-2</v>
      </c>
      <c r="G17" s="713">
        <f t="shared" si="2"/>
        <v>7</v>
      </c>
      <c r="H17" s="714"/>
    </row>
    <row r="18" spans="1:8">
      <c r="A18" s="708">
        <f t="shared" si="1"/>
        <v>8</v>
      </c>
      <c r="B18" s="1462" t="s">
        <v>884</v>
      </c>
      <c r="C18" s="2015" t="s">
        <v>877</v>
      </c>
      <c r="D18" s="2016">
        <v>2.0100000117226735E-2</v>
      </c>
      <c r="E18" s="2016">
        <v>0</v>
      </c>
      <c r="F18" s="1463">
        <f t="shared" si="0"/>
        <v>2.0100000117226735E-2</v>
      </c>
      <c r="G18" s="713">
        <f t="shared" si="2"/>
        <v>8</v>
      </c>
      <c r="H18" s="714"/>
    </row>
    <row r="19" spans="1:8">
      <c r="A19" s="708">
        <f t="shared" si="1"/>
        <v>9</v>
      </c>
      <c r="B19" s="1464" t="s">
        <v>885</v>
      </c>
      <c r="C19" s="2017" t="s">
        <v>886</v>
      </c>
      <c r="D19" s="2018">
        <v>2.2313784264729256E-2</v>
      </c>
      <c r="E19" s="2018">
        <v>1.2341260144388291E-2</v>
      </c>
      <c r="F19" s="1465">
        <f t="shared" si="0"/>
        <v>3.4655044409117548E-2</v>
      </c>
      <c r="G19" s="713">
        <f t="shared" si="2"/>
        <v>9</v>
      </c>
      <c r="H19" s="714"/>
    </row>
    <row r="20" spans="1:8">
      <c r="A20" s="708">
        <f t="shared" si="1"/>
        <v>10</v>
      </c>
      <c r="B20" s="1462" t="s">
        <v>887</v>
      </c>
      <c r="C20" s="2015" t="s">
        <v>397</v>
      </c>
      <c r="D20" s="2016">
        <v>1.5700000169349467E-2</v>
      </c>
      <c r="E20" s="2016">
        <v>1.55999999581533E-2</v>
      </c>
      <c r="F20" s="1463">
        <f t="shared" si="0"/>
        <v>3.1300000127502767E-2</v>
      </c>
      <c r="G20" s="713">
        <f t="shared" si="2"/>
        <v>10</v>
      </c>
      <c r="H20" s="714"/>
    </row>
    <row r="21" spans="1:8">
      <c r="A21" s="708">
        <f t="shared" si="1"/>
        <v>11</v>
      </c>
      <c r="B21" s="1462" t="s">
        <v>888</v>
      </c>
      <c r="C21" s="2015" t="s">
        <v>840</v>
      </c>
      <c r="D21" s="2016">
        <v>1.3300000656982633E-2</v>
      </c>
      <c r="E21" s="2016">
        <v>1.3199999589972405E-2</v>
      </c>
      <c r="F21" s="1463">
        <f t="shared" si="0"/>
        <v>2.6500000246955036E-2</v>
      </c>
      <c r="G21" s="713">
        <f t="shared" si="2"/>
        <v>11</v>
      </c>
      <c r="H21" s="714"/>
    </row>
    <row r="22" spans="1:8">
      <c r="A22" s="708">
        <f t="shared" si="1"/>
        <v>12</v>
      </c>
      <c r="B22" s="1462" t="s">
        <v>889</v>
      </c>
      <c r="C22" s="2015" t="s">
        <v>877</v>
      </c>
      <c r="D22" s="2016">
        <v>1.4700000019991478E-2</v>
      </c>
      <c r="E22" s="2016">
        <v>0</v>
      </c>
      <c r="F22" s="1463">
        <f t="shared" si="0"/>
        <v>1.4700000019991478E-2</v>
      </c>
      <c r="G22" s="713">
        <f t="shared" si="2"/>
        <v>12</v>
      </c>
      <c r="H22" s="714"/>
    </row>
    <row r="23" spans="1:8">
      <c r="A23" s="708">
        <f t="shared" si="1"/>
        <v>13</v>
      </c>
      <c r="B23" s="1464" t="s">
        <v>890</v>
      </c>
      <c r="C23" s="2017" t="s">
        <v>891</v>
      </c>
      <c r="D23" s="2018">
        <v>1.4688133197762698E-2</v>
      </c>
      <c r="E23" s="2018">
        <v>2.2171843933351341E-3</v>
      </c>
      <c r="F23" s="1465">
        <f t="shared" si="0"/>
        <v>1.6905317591097833E-2</v>
      </c>
      <c r="G23" s="713">
        <f t="shared" si="2"/>
        <v>13</v>
      </c>
      <c r="H23" s="714"/>
    </row>
    <row r="24" spans="1:8">
      <c r="A24" s="708">
        <f t="shared" si="1"/>
        <v>14</v>
      </c>
      <c r="B24" s="1462" t="s">
        <v>892</v>
      </c>
      <c r="C24" s="2015" t="s">
        <v>397</v>
      </c>
      <c r="D24" s="2016">
        <v>2.3299999992586883E-2</v>
      </c>
      <c r="E24" s="2016">
        <v>2.3200000031617429E-2</v>
      </c>
      <c r="F24" s="1463">
        <f t="shared" si="0"/>
        <v>4.6500000024204312E-2</v>
      </c>
      <c r="G24" s="713">
        <f t="shared" si="2"/>
        <v>14</v>
      </c>
      <c r="H24" s="714"/>
    </row>
    <row r="25" spans="1:8">
      <c r="A25" s="708">
        <f t="shared" si="1"/>
        <v>15</v>
      </c>
      <c r="B25" s="1462" t="s">
        <v>893</v>
      </c>
      <c r="C25" s="2015" t="s">
        <v>840</v>
      </c>
      <c r="D25" s="2016">
        <v>2.5399999585584941E-2</v>
      </c>
      <c r="E25" s="2016">
        <v>2.5399999585584941E-2</v>
      </c>
      <c r="F25" s="1463">
        <f t="shared" si="0"/>
        <v>5.0799999171169882E-2</v>
      </c>
      <c r="G25" s="713">
        <f t="shared" si="2"/>
        <v>15</v>
      </c>
      <c r="H25" s="714"/>
    </row>
    <row r="26" spans="1:8">
      <c r="A26" s="708">
        <f t="shared" si="1"/>
        <v>16</v>
      </c>
      <c r="B26" s="1462" t="s">
        <v>894</v>
      </c>
      <c r="C26" s="2015" t="s">
        <v>877</v>
      </c>
      <c r="D26" s="2016">
        <v>2.2600003141426427E-2</v>
      </c>
      <c r="E26" s="2016">
        <v>0</v>
      </c>
      <c r="F26" s="1463">
        <f t="shared" si="0"/>
        <v>2.2600003141426427E-2</v>
      </c>
      <c r="G26" s="713">
        <f t="shared" si="2"/>
        <v>16</v>
      </c>
      <c r="H26" s="714"/>
    </row>
    <row r="27" spans="1:8">
      <c r="A27" s="708">
        <f t="shared" si="1"/>
        <v>17</v>
      </c>
      <c r="B27" s="1464" t="s">
        <v>895</v>
      </c>
      <c r="C27" s="2017" t="s">
        <v>896</v>
      </c>
      <c r="D27" s="2018">
        <v>2.3329074891191504E-2</v>
      </c>
      <c r="E27" s="2018">
        <v>2.3117333107696127E-2</v>
      </c>
      <c r="F27" s="1465">
        <f t="shared" si="0"/>
        <v>4.6446407998887634E-2</v>
      </c>
      <c r="G27" s="713">
        <f t="shared" si="2"/>
        <v>17</v>
      </c>
      <c r="H27" s="714"/>
    </row>
    <row r="28" spans="1:8">
      <c r="A28" s="708">
        <f t="shared" si="1"/>
        <v>18</v>
      </c>
      <c r="B28" s="1462" t="s">
        <v>897</v>
      </c>
      <c r="C28" s="2015" t="s">
        <v>397</v>
      </c>
      <c r="D28" s="2016">
        <v>1.6000000023035536E-2</v>
      </c>
      <c r="E28" s="2016">
        <v>1.6000000023035536E-2</v>
      </c>
      <c r="F28" s="1463">
        <f t="shared" si="0"/>
        <v>3.2000000046071071E-2</v>
      </c>
      <c r="G28" s="713">
        <f t="shared" si="2"/>
        <v>18</v>
      </c>
      <c r="H28" s="714"/>
    </row>
    <row r="29" spans="1:8">
      <c r="A29" s="708">
        <f t="shared" si="1"/>
        <v>19</v>
      </c>
      <c r="B29" s="1462" t="s">
        <v>898</v>
      </c>
      <c r="C29" s="2015" t="s">
        <v>840</v>
      </c>
      <c r="D29" s="2016">
        <v>8.9000010377739622E-3</v>
      </c>
      <c r="E29" s="2016">
        <v>8.8000005888128272E-3</v>
      </c>
      <c r="F29" s="1463">
        <f t="shared" si="0"/>
        <v>1.7700001626586789E-2</v>
      </c>
      <c r="G29" s="713">
        <f t="shared" si="2"/>
        <v>19</v>
      </c>
      <c r="H29" s="714"/>
    </row>
    <row r="30" spans="1:8">
      <c r="A30" s="708">
        <f t="shared" si="1"/>
        <v>20</v>
      </c>
      <c r="B30" s="1462" t="s">
        <v>899</v>
      </c>
      <c r="C30" s="2015" t="s">
        <v>877</v>
      </c>
      <c r="D30" s="2016">
        <v>1.7499999701688081E-2</v>
      </c>
      <c r="E30" s="2016">
        <v>0</v>
      </c>
      <c r="F30" s="1463">
        <f t="shared" si="0"/>
        <v>1.7499999701688081E-2</v>
      </c>
      <c r="G30" s="713">
        <f t="shared" si="2"/>
        <v>20</v>
      </c>
      <c r="H30" s="714"/>
    </row>
    <row r="31" spans="1:8">
      <c r="A31" s="708">
        <f t="shared" si="1"/>
        <v>21</v>
      </c>
      <c r="B31" s="1464" t="s">
        <v>900</v>
      </c>
      <c r="C31" s="2017" t="s">
        <v>901</v>
      </c>
      <c r="D31" s="2018">
        <v>1.5900449677783545E-2</v>
      </c>
      <c r="E31" s="2018">
        <v>1.1469643271223615E-2</v>
      </c>
      <c r="F31" s="1465">
        <f t="shared" si="0"/>
        <v>2.737009294900716E-2</v>
      </c>
      <c r="G31" s="713">
        <f t="shared" si="2"/>
        <v>21</v>
      </c>
      <c r="H31" s="714"/>
    </row>
    <row r="32" spans="1:8">
      <c r="A32" s="708">
        <f t="shared" si="1"/>
        <v>22</v>
      </c>
      <c r="B32" s="1462" t="s">
        <v>902</v>
      </c>
      <c r="C32" s="2015" t="s">
        <v>903</v>
      </c>
      <c r="D32" s="2016">
        <v>1.6800000040135571E-2</v>
      </c>
      <c r="E32" s="2016">
        <v>7.499999961330682E-3</v>
      </c>
      <c r="F32" s="1463">
        <f t="shared" si="0"/>
        <v>2.4300000001466253E-2</v>
      </c>
      <c r="G32" s="713">
        <f t="shared" si="2"/>
        <v>22</v>
      </c>
      <c r="H32" s="714"/>
    </row>
    <row r="33" spans="1:8">
      <c r="A33" s="708">
        <f t="shared" si="1"/>
        <v>23</v>
      </c>
      <c r="B33" s="1462" t="s">
        <v>904</v>
      </c>
      <c r="C33" s="2015" t="s">
        <v>905</v>
      </c>
      <c r="D33" s="2016">
        <v>1.6900000047551572E-2</v>
      </c>
      <c r="E33" s="2016">
        <v>0</v>
      </c>
      <c r="F33" s="1463">
        <f t="shared" si="0"/>
        <v>1.6900000047551572E-2</v>
      </c>
      <c r="G33" s="713">
        <f t="shared" si="2"/>
        <v>23</v>
      </c>
      <c r="H33" s="714"/>
    </row>
    <row r="34" spans="1:8">
      <c r="A34" s="708">
        <f t="shared" si="1"/>
        <v>24</v>
      </c>
      <c r="B34" s="1464" t="s">
        <v>906</v>
      </c>
      <c r="C34" s="2017" t="s">
        <v>907</v>
      </c>
      <c r="D34" s="2018">
        <v>1.6817293823765192E-2</v>
      </c>
      <c r="E34" s="2018">
        <v>6.2029662919843576E-3</v>
      </c>
      <c r="F34" s="1465">
        <f t="shared" si="0"/>
        <v>2.302026011574955E-2</v>
      </c>
      <c r="G34" s="713">
        <f t="shared" si="2"/>
        <v>24</v>
      </c>
      <c r="H34" s="714"/>
    </row>
    <row r="35" spans="1:8">
      <c r="A35" s="708">
        <f t="shared" si="1"/>
        <v>25</v>
      </c>
      <c r="B35" s="1462" t="s">
        <v>908</v>
      </c>
      <c r="C35" s="2015" t="s">
        <v>903</v>
      </c>
      <c r="D35" s="2016">
        <v>1.8899999977440549E-2</v>
      </c>
      <c r="E35" s="2016">
        <v>1.8999999885454767E-3</v>
      </c>
      <c r="F35" s="1463">
        <f t="shared" si="0"/>
        <v>2.0799999965986027E-2</v>
      </c>
      <c r="G35" s="713">
        <f t="shared" si="2"/>
        <v>25</v>
      </c>
      <c r="H35" s="714"/>
    </row>
    <row r="36" spans="1:8">
      <c r="A36" s="708">
        <f t="shared" si="1"/>
        <v>26</v>
      </c>
      <c r="B36" s="1462" t="s">
        <v>909</v>
      </c>
      <c r="C36" s="2015" t="s">
        <v>905</v>
      </c>
      <c r="D36" s="2016">
        <v>2.0200000309349445E-2</v>
      </c>
      <c r="E36" s="2016">
        <v>0</v>
      </c>
      <c r="F36" s="1463">
        <f t="shared" si="0"/>
        <v>2.0200000309349445E-2</v>
      </c>
      <c r="G36" s="713">
        <f t="shared" si="2"/>
        <v>26</v>
      </c>
      <c r="H36" s="714"/>
    </row>
    <row r="37" spans="1:8">
      <c r="A37" s="708">
        <f t="shared" si="1"/>
        <v>27</v>
      </c>
      <c r="B37" s="1464" t="s">
        <v>910</v>
      </c>
      <c r="C37" s="2017" t="s">
        <v>911</v>
      </c>
      <c r="D37" s="2018">
        <v>1.9217293350233831E-2</v>
      </c>
      <c r="E37" s="2018">
        <v>1.4362636418111877E-3</v>
      </c>
      <c r="F37" s="1465">
        <f t="shared" si="0"/>
        <v>2.0653556992045019E-2</v>
      </c>
      <c r="G37" s="713">
        <f t="shared" si="2"/>
        <v>27</v>
      </c>
      <c r="H37" s="714"/>
    </row>
    <row r="38" spans="1:8">
      <c r="A38" s="708">
        <f t="shared" si="1"/>
        <v>28</v>
      </c>
      <c r="B38" s="1462" t="s">
        <v>912</v>
      </c>
      <c r="C38" s="2015" t="s">
        <v>397</v>
      </c>
      <c r="D38" s="2016">
        <v>1.6500000200678839E-2</v>
      </c>
      <c r="E38" s="2016">
        <v>0</v>
      </c>
      <c r="F38" s="1463">
        <f t="shared" si="0"/>
        <v>1.6500000200678839E-2</v>
      </c>
      <c r="G38" s="713">
        <f t="shared" si="2"/>
        <v>28</v>
      </c>
      <c r="H38" s="714"/>
    </row>
    <row r="39" spans="1:8">
      <c r="A39" s="708">
        <f t="shared" si="1"/>
        <v>29</v>
      </c>
      <c r="B39" s="1462" t="s">
        <v>913</v>
      </c>
      <c r="C39" s="2015" t="s">
        <v>840</v>
      </c>
      <c r="D39" s="2016">
        <v>1.439998946946407E-2</v>
      </c>
      <c r="E39" s="2016">
        <v>0</v>
      </c>
      <c r="F39" s="1463">
        <f t="shared" si="0"/>
        <v>1.439998946946407E-2</v>
      </c>
      <c r="G39" s="713">
        <f t="shared" si="2"/>
        <v>29</v>
      </c>
      <c r="H39" s="714"/>
    </row>
    <row r="40" spans="1:8">
      <c r="A40" s="708">
        <f t="shared" si="1"/>
        <v>30</v>
      </c>
      <c r="B40" s="1462" t="s">
        <v>914</v>
      </c>
      <c r="C40" s="2015" t="s">
        <v>877</v>
      </c>
      <c r="D40" s="2016">
        <v>1.6799999833658336E-2</v>
      </c>
      <c r="E40" s="2016">
        <v>0</v>
      </c>
      <c r="F40" s="1463">
        <f t="shared" si="0"/>
        <v>1.6799999833658336E-2</v>
      </c>
      <c r="G40" s="713">
        <f t="shared" si="2"/>
        <v>30</v>
      </c>
      <c r="H40" s="714"/>
    </row>
    <row r="41" spans="1:8">
      <c r="A41" s="708">
        <f t="shared" si="1"/>
        <v>31</v>
      </c>
      <c r="B41" s="1464" t="s">
        <v>915</v>
      </c>
      <c r="C41" s="2017" t="s">
        <v>441</v>
      </c>
      <c r="D41" s="2018">
        <v>1.667591295732657E-2</v>
      </c>
      <c r="E41" s="2018">
        <v>0</v>
      </c>
      <c r="F41" s="1465">
        <f t="shared" si="0"/>
        <v>1.667591295732657E-2</v>
      </c>
      <c r="G41" s="713">
        <f t="shared" si="2"/>
        <v>31</v>
      </c>
      <c r="H41" s="714"/>
    </row>
    <row r="42" spans="1:8">
      <c r="A42" s="708">
        <f t="shared" si="1"/>
        <v>32</v>
      </c>
      <c r="B42" s="1842"/>
      <c r="C42" s="1981"/>
      <c r="D42" s="2019"/>
      <c r="E42" s="2019"/>
      <c r="F42" s="1843"/>
      <c r="G42" s="713">
        <f t="shared" si="2"/>
        <v>32</v>
      </c>
      <c r="H42" s="714"/>
    </row>
    <row r="43" spans="1:8">
      <c r="A43" s="708">
        <f t="shared" si="1"/>
        <v>33</v>
      </c>
      <c r="B43" s="2093" t="s">
        <v>202</v>
      </c>
      <c r="C43" s="2094"/>
      <c r="D43" s="2018">
        <v>1.8654913343243318E-2</v>
      </c>
      <c r="E43" s="2018">
        <v>9.2356342230310497E-3</v>
      </c>
      <c r="F43" s="1465">
        <f>D43+E43</f>
        <v>2.7890547566274369E-2</v>
      </c>
      <c r="G43" s="713">
        <f t="shared" si="2"/>
        <v>33</v>
      </c>
      <c r="H43" s="714"/>
    </row>
    <row r="44" spans="1:8">
      <c r="A44" s="708">
        <f t="shared" si="1"/>
        <v>34</v>
      </c>
      <c r="B44" s="1842"/>
      <c r="C44" s="1981"/>
      <c r="D44" s="2019"/>
      <c r="E44" s="2019"/>
      <c r="F44" s="1843"/>
      <c r="G44" s="713">
        <f t="shared" si="2"/>
        <v>34</v>
      </c>
      <c r="H44" s="707"/>
    </row>
    <row r="45" spans="1:8">
      <c r="B45" s="707"/>
      <c r="C45" s="707"/>
      <c r="D45" s="715"/>
      <c r="E45" s="715"/>
      <c r="F45" s="715"/>
      <c r="G45" s="715"/>
      <c r="H45" s="707"/>
    </row>
    <row r="46" spans="1:8">
      <c r="B46" s="707"/>
      <c r="C46" s="707"/>
      <c r="D46" s="715"/>
      <c r="E46" s="715"/>
      <c r="F46" s="715"/>
      <c r="G46" s="715"/>
      <c r="H46" s="707"/>
    </row>
    <row r="47" spans="1:8" ht="17.25">
      <c r="A47" s="716"/>
      <c r="B47" s="707" t="s">
        <v>916</v>
      </c>
    </row>
    <row r="48" spans="1:8">
      <c r="B48" s="706" t="s">
        <v>917</v>
      </c>
      <c r="D48" s="718"/>
      <c r="E48" s="718"/>
    </row>
    <row r="49" spans="2:5">
      <c r="B49" s="706" t="s">
        <v>918</v>
      </c>
      <c r="D49" s="499"/>
      <c r="E49" s="719"/>
    </row>
    <row r="51" spans="2:5">
      <c r="B51" s="1710"/>
    </row>
    <row r="52" spans="2:5">
      <c r="B52" s="1710"/>
    </row>
    <row r="53" spans="2:5">
      <c r="B53" s="1710"/>
    </row>
  </sheetData>
  <mergeCells count="6">
    <mergeCell ref="B43:C43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87" orientation="portrait" r:id="rId1"/>
  <headerFooter scaleWithDoc="0">
    <oddFooter>&amp;C&amp;"Times New Roman,Regular"&amp;10Transmission Plant Depreciation Rates
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>
    <pageSetUpPr fitToPage="1"/>
  </sheetPr>
  <dimension ref="A2:L37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69" customWidth="1"/>
    <col min="4" max="4" width="62.53125" style="69" customWidth="1"/>
    <col min="5" max="5" width="5.19921875" style="982" customWidth="1"/>
    <col min="6" max="6" width="11" style="69" customWidth="1"/>
    <col min="7" max="7" width="7.19921875" style="69" customWidth="1"/>
    <col min="8" max="8" width="9.19921875" style="69" customWidth="1"/>
    <col min="9" max="9" width="14" style="69" customWidth="1"/>
    <col min="10" max="10" width="13.46484375" style="69" customWidth="1"/>
    <col min="11" max="16384" width="9.19921875" style="69"/>
  </cols>
  <sheetData>
    <row r="2" spans="1:5">
      <c r="A2" s="1970"/>
      <c r="B2" s="2073" t="s">
        <v>0</v>
      </c>
      <c r="C2" s="2073"/>
      <c r="D2" s="2073"/>
      <c r="E2" s="1970"/>
    </row>
    <row r="3" spans="1:5">
      <c r="A3" s="1970"/>
      <c r="B3" s="2073" t="s">
        <v>824</v>
      </c>
      <c r="C3" s="2073"/>
      <c r="D3" s="2073"/>
      <c r="E3" s="1970"/>
    </row>
    <row r="4" spans="1:5">
      <c r="A4" s="1970"/>
      <c r="B4" s="2073" t="s">
        <v>919</v>
      </c>
      <c r="C4" s="2073"/>
      <c r="D4" s="2073"/>
      <c r="E4" s="1970"/>
    </row>
    <row r="5" spans="1:5">
      <c r="A5" s="1970"/>
      <c r="B5" s="2073" t="s">
        <v>362</v>
      </c>
      <c r="C5" s="2073"/>
      <c r="D5" s="2073"/>
      <c r="E5" s="1970"/>
    </row>
    <row r="6" spans="1:5">
      <c r="A6" s="1970"/>
      <c r="B6" s="2077" t="s">
        <v>5</v>
      </c>
      <c r="C6" s="2077"/>
      <c r="D6" s="2077"/>
      <c r="E6" s="1970"/>
    </row>
    <row r="7" spans="1:5">
      <c r="A7" s="1970"/>
      <c r="B7" s="504"/>
      <c r="C7" s="504"/>
      <c r="D7" s="504"/>
      <c r="E7" s="1970"/>
    </row>
    <row r="8" spans="1:5">
      <c r="A8" s="1970"/>
      <c r="B8" s="2073" t="s">
        <v>451</v>
      </c>
      <c r="C8" s="2073"/>
      <c r="D8" s="2073"/>
      <c r="E8" s="1970"/>
    </row>
    <row r="10" spans="1:5">
      <c r="A10" s="1970"/>
      <c r="B10" s="1911"/>
      <c r="C10" s="1928" t="s">
        <v>580</v>
      </c>
      <c r="D10" s="1924"/>
      <c r="E10" s="1970"/>
    </row>
    <row r="11" spans="1:5" ht="15.4">
      <c r="A11" s="1975"/>
      <c r="B11" s="1228"/>
      <c r="C11" s="1228" t="s">
        <v>920</v>
      </c>
      <c r="D11" s="1297"/>
      <c r="E11" s="1975"/>
    </row>
    <row r="12" spans="1:5" ht="15.4">
      <c r="A12" s="1975" t="s">
        <v>6</v>
      </c>
      <c r="B12" s="1228"/>
      <c r="C12" s="1228" t="s">
        <v>400</v>
      </c>
      <c r="D12" s="1297"/>
      <c r="E12" s="1975" t="s">
        <v>6</v>
      </c>
    </row>
    <row r="13" spans="1:5" ht="15.4">
      <c r="A13" s="1975" t="s">
        <v>7</v>
      </c>
      <c r="B13" s="1229" t="s">
        <v>366</v>
      </c>
      <c r="C13" s="1229" t="s">
        <v>826</v>
      </c>
      <c r="D13" s="1229" t="s">
        <v>9</v>
      </c>
      <c r="E13" s="1975" t="s">
        <v>7</v>
      </c>
    </row>
    <row r="14" spans="1:5" ht="15.4">
      <c r="A14" s="1975"/>
      <c r="B14" s="1247"/>
      <c r="C14" s="1335"/>
      <c r="D14" s="1343"/>
      <c r="E14" s="1975"/>
    </row>
    <row r="15" spans="1:5" ht="15.4">
      <c r="A15" s="1975">
        <v>1</v>
      </c>
      <c r="B15" s="1466" t="s">
        <v>383</v>
      </c>
      <c r="C15" s="1336">
        <v>17665.44858</v>
      </c>
      <c r="D15" s="1248" t="s">
        <v>921</v>
      </c>
      <c r="E15" s="1975">
        <f>A15</f>
        <v>1</v>
      </c>
    </row>
    <row r="16" spans="1:5" ht="15.4">
      <c r="A16" s="1975">
        <f>A15+1</f>
        <v>2</v>
      </c>
      <c r="B16" s="1239"/>
      <c r="C16" s="1268"/>
      <c r="D16" s="1268"/>
      <c r="E16" s="1975">
        <f>E15+1</f>
        <v>2</v>
      </c>
    </row>
    <row r="17" spans="1:12" ht="15.4">
      <c r="A17" s="1975"/>
      <c r="B17" s="1973"/>
      <c r="C17" s="549"/>
      <c r="D17" s="1973"/>
      <c r="E17" s="1970"/>
      <c r="F17" s="1967"/>
      <c r="G17" s="1967"/>
      <c r="H17" s="1967"/>
      <c r="I17" s="1967"/>
      <c r="J17" s="1967"/>
      <c r="K17" s="1967"/>
      <c r="L17" s="1967"/>
    </row>
    <row r="18" spans="1:12" ht="15.4">
      <c r="A18" s="1970"/>
      <c r="B18" s="1973"/>
      <c r="C18" s="1973"/>
      <c r="D18" s="1973"/>
      <c r="E18" s="1970"/>
      <c r="F18" s="1967"/>
      <c r="G18" s="1967"/>
      <c r="H18" s="1967"/>
      <c r="I18" s="1967"/>
      <c r="J18" s="1967"/>
      <c r="K18" s="1967"/>
      <c r="L18" s="1967"/>
    </row>
    <row r="19" spans="1:12" ht="15.4">
      <c r="A19" s="1970"/>
      <c r="B19" s="1973"/>
      <c r="C19" s="1973"/>
      <c r="D19" s="1973"/>
      <c r="E19" s="1970"/>
      <c r="F19" s="1967"/>
      <c r="G19" s="1967"/>
      <c r="H19" s="1967"/>
      <c r="I19" s="1967"/>
      <c r="J19" s="1967"/>
      <c r="K19" s="1967"/>
      <c r="L19" s="70"/>
    </row>
    <row r="20" spans="1:12" ht="15.4">
      <c r="A20" s="1970"/>
      <c r="B20" s="1973"/>
      <c r="C20" s="1973"/>
      <c r="D20" s="1973"/>
      <c r="E20" s="1970"/>
      <c r="F20" s="1967"/>
      <c r="G20" s="1967"/>
      <c r="H20" s="1967"/>
      <c r="I20" s="1967"/>
      <c r="J20" s="1967"/>
      <c r="K20" s="1967"/>
      <c r="L20" s="1967"/>
    </row>
    <row r="21" spans="1:12" ht="15.4">
      <c r="A21" s="1970"/>
      <c r="B21" s="1973"/>
      <c r="C21" s="1973"/>
      <c r="D21" s="1973"/>
      <c r="E21" s="1970"/>
      <c r="F21" s="1967"/>
      <c r="G21" s="1967"/>
      <c r="H21" s="1967"/>
      <c r="I21" s="1967"/>
      <c r="J21" s="1967"/>
      <c r="K21" s="1967"/>
      <c r="L21" s="1967"/>
    </row>
    <row r="22" spans="1:12" ht="15.4">
      <c r="A22" s="1970"/>
      <c r="B22" s="1973"/>
      <c r="C22" s="1973"/>
      <c r="D22" s="1973"/>
      <c r="E22" s="1970"/>
      <c r="F22" s="1967"/>
      <c r="G22" s="1967"/>
      <c r="H22" s="1967"/>
      <c r="I22" s="1967"/>
      <c r="J22" s="1967"/>
      <c r="K22" s="1967"/>
      <c r="L22" s="1967"/>
    </row>
    <row r="23" spans="1:12" ht="15.4">
      <c r="A23" s="1970"/>
      <c r="B23" s="1973"/>
      <c r="C23" s="1973"/>
      <c r="D23" s="1973"/>
      <c r="E23" s="1970"/>
      <c r="F23" s="1967"/>
      <c r="G23" s="1967"/>
      <c r="H23" s="1967"/>
      <c r="I23" s="1967"/>
      <c r="J23" s="1967"/>
      <c r="K23" s="1967"/>
      <c r="L23" s="1967"/>
    </row>
    <row r="24" spans="1:12" ht="15.4">
      <c r="A24" s="1970"/>
      <c r="B24" s="1973"/>
      <c r="C24" s="1973"/>
      <c r="D24" s="1973"/>
      <c r="E24" s="1970"/>
      <c r="F24" s="1967"/>
      <c r="G24" s="1967"/>
      <c r="H24" s="1967"/>
      <c r="I24" s="1967"/>
      <c r="J24" s="1967"/>
      <c r="K24" s="1967"/>
      <c r="L24" s="1967"/>
    </row>
    <row r="25" spans="1:12" ht="15.4">
      <c r="A25" s="1970"/>
      <c r="B25" s="1973"/>
      <c r="C25" s="1973"/>
      <c r="D25" s="1973"/>
      <c r="E25" s="1970"/>
      <c r="F25" s="1967"/>
      <c r="G25" s="1967"/>
      <c r="H25" s="1967"/>
      <c r="I25" s="1967"/>
      <c r="J25" s="1967"/>
      <c r="K25" s="1967"/>
      <c r="L25" s="1967"/>
    </row>
    <row r="26" spans="1:12" ht="15.4">
      <c r="A26" s="1970"/>
      <c r="B26" s="1973"/>
      <c r="C26" s="1973"/>
      <c r="D26" s="1973"/>
      <c r="E26" s="1970"/>
      <c r="F26" s="1967"/>
      <c r="G26" s="1967"/>
      <c r="H26" s="1967"/>
      <c r="I26" s="1967"/>
      <c r="J26" s="1967"/>
      <c r="K26" s="1967"/>
      <c r="L26" s="1967"/>
    </row>
    <row r="27" spans="1:12" ht="15.4">
      <c r="A27" s="1970"/>
      <c r="B27" s="1973"/>
      <c r="C27" s="1973"/>
      <c r="D27" s="1973"/>
      <c r="E27" s="1970"/>
      <c r="F27" s="1967"/>
      <c r="G27" s="1967"/>
      <c r="H27" s="1967"/>
      <c r="I27" s="1967"/>
      <c r="J27" s="1967"/>
      <c r="K27" s="1967"/>
      <c r="L27" s="1967"/>
    </row>
    <row r="28" spans="1:12" ht="15.4">
      <c r="A28" s="1970"/>
      <c r="B28" s="1973"/>
      <c r="C28" s="1973"/>
      <c r="D28" s="1973"/>
      <c r="E28" s="1970"/>
      <c r="F28" s="1967"/>
      <c r="G28" s="1967"/>
      <c r="H28" s="1967"/>
      <c r="I28" s="1967"/>
      <c r="J28" s="1967"/>
      <c r="K28" s="1967"/>
      <c r="L28" s="1967"/>
    </row>
    <row r="29" spans="1:12" ht="15.4">
      <c r="A29" s="1970"/>
      <c r="B29" s="1973"/>
      <c r="C29" s="1973"/>
      <c r="D29" s="1973"/>
      <c r="E29" s="1970"/>
      <c r="F29" s="1967"/>
      <c r="G29" s="1967"/>
      <c r="H29" s="1967"/>
      <c r="I29" s="1967"/>
      <c r="J29" s="1967"/>
      <c r="K29" s="1967"/>
      <c r="L29" s="1967"/>
    </row>
    <row r="30" spans="1:12" ht="15.4">
      <c r="A30" s="1970"/>
      <c r="B30" s="1973"/>
      <c r="C30" s="1973"/>
      <c r="D30" s="1973"/>
      <c r="E30" s="1970"/>
      <c r="F30" s="1967"/>
      <c r="G30" s="1967"/>
      <c r="H30" s="1967"/>
      <c r="I30" s="1967"/>
      <c r="J30" s="1967"/>
      <c r="K30" s="1967"/>
      <c r="L30" s="1967"/>
    </row>
    <row r="31" spans="1:12" s="61" customFormat="1" ht="15.4">
      <c r="A31" s="1975"/>
      <c r="B31" s="1973"/>
      <c r="C31" s="1973"/>
      <c r="D31" s="1973"/>
      <c r="E31" s="1975"/>
      <c r="F31" s="1973"/>
      <c r="G31" s="1973"/>
      <c r="H31" s="1973"/>
      <c r="I31" s="1973"/>
      <c r="J31" s="1973"/>
      <c r="K31" s="1973"/>
      <c r="L31" s="1973"/>
    </row>
    <row r="32" spans="1:12" s="61" customFormat="1" ht="15.4">
      <c r="A32" s="1975"/>
      <c r="B32" s="1973"/>
      <c r="C32" s="1973"/>
      <c r="D32" s="1973"/>
      <c r="E32" s="1975"/>
      <c r="F32" s="1973"/>
      <c r="G32" s="1973"/>
      <c r="H32" s="1973"/>
      <c r="I32" s="1973"/>
      <c r="J32" s="1973"/>
      <c r="K32" s="1973"/>
      <c r="L32" s="1973"/>
    </row>
    <row r="33" spans="1:5" s="61" customFormat="1" ht="15.4">
      <c r="A33" s="1975"/>
      <c r="B33" s="1973"/>
      <c r="C33" s="1973"/>
      <c r="D33" s="1973"/>
      <c r="E33" s="1975"/>
    </row>
    <row r="34" spans="1:5" s="61" customFormat="1" ht="15.4">
      <c r="A34" s="1975"/>
      <c r="B34" s="1973"/>
      <c r="C34" s="1973"/>
      <c r="D34" s="1973"/>
      <c r="E34" s="1975"/>
    </row>
    <row r="35" spans="1:5" s="61" customFormat="1" ht="15.4">
      <c r="A35" s="1975"/>
      <c r="B35" s="1973"/>
      <c r="C35" s="1973"/>
      <c r="D35" s="1973"/>
      <c r="E35" s="1975"/>
    </row>
    <row r="36" spans="1:5" s="61" customFormat="1" ht="15.4">
      <c r="A36" s="1975"/>
      <c r="B36" s="1973"/>
      <c r="C36" s="1973"/>
      <c r="D36" s="1973"/>
      <c r="E36" s="1975"/>
    </row>
    <row r="37" spans="1:5" s="61" customFormat="1" ht="15.4">
      <c r="A37" s="1975"/>
      <c r="B37" s="1973"/>
      <c r="C37" s="1973"/>
      <c r="D37" s="1973"/>
      <c r="E37" s="197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Z47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8" customWidth="1"/>
    <col min="5" max="5" width="18.53125" style="69" customWidth="1"/>
    <col min="6" max="6" width="62.53125" style="516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9">
      <c r="A2" s="1970"/>
      <c r="B2" s="2073" t="s">
        <v>0</v>
      </c>
      <c r="C2" s="2073"/>
      <c r="D2" s="2073"/>
      <c r="E2" s="2073"/>
      <c r="F2" s="2073"/>
      <c r="G2" s="1970"/>
      <c r="H2" s="1967"/>
      <c r="I2" s="1967"/>
    </row>
    <row r="3" spans="1:9">
      <c r="A3" s="1970"/>
      <c r="B3" s="2073" t="s">
        <v>360</v>
      </c>
      <c r="C3" s="2073"/>
      <c r="D3" s="2073"/>
      <c r="E3" s="2073"/>
      <c r="F3" s="2073"/>
      <c r="G3" s="1970"/>
      <c r="H3" s="1967"/>
      <c r="I3" s="1967"/>
    </row>
    <row r="4" spans="1:9">
      <c r="A4" s="1970"/>
      <c r="B4" s="2073" t="s">
        <v>361</v>
      </c>
      <c r="C4" s="2073"/>
      <c r="D4" s="2073"/>
      <c r="E4" s="2073"/>
      <c r="F4" s="2073"/>
      <c r="G4" s="1970"/>
      <c r="H4" s="1967"/>
      <c r="I4" s="1967"/>
    </row>
    <row r="5" spans="1:9">
      <c r="A5" s="1970"/>
      <c r="B5" s="2073" t="s">
        <v>362</v>
      </c>
      <c r="C5" s="2073"/>
      <c r="D5" s="2073"/>
      <c r="E5" s="2073"/>
      <c r="F5" s="2073"/>
      <c r="G5" s="1970"/>
      <c r="H5" s="1967"/>
      <c r="I5" s="1967"/>
    </row>
    <row r="6" spans="1:9">
      <c r="A6" s="1970"/>
      <c r="B6" s="2077" t="s">
        <v>5</v>
      </c>
      <c r="C6" s="2077"/>
      <c r="D6" s="2077"/>
      <c r="E6" s="2077"/>
      <c r="F6" s="2077"/>
      <c r="G6" s="1970"/>
      <c r="H6" s="1967"/>
      <c r="I6" s="1967"/>
    </row>
    <row r="7" spans="1:9">
      <c r="A7" s="1970"/>
      <c r="B7" s="504"/>
      <c r="C7" s="505"/>
      <c r="D7" s="506"/>
      <c r="E7" s="504"/>
      <c r="F7" s="507"/>
      <c r="G7" s="1970"/>
      <c r="H7" s="1967"/>
      <c r="I7" s="1967"/>
    </row>
    <row r="8" spans="1:9">
      <c r="A8" s="1970"/>
      <c r="B8" s="2073" t="s">
        <v>363</v>
      </c>
      <c r="C8" s="2073"/>
      <c r="D8" s="2073"/>
      <c r="E8" s="2073"/>
      <c r="F8" s="2073"/>
      <c r="G8" s="1970"/>
      <c r="H8" s="1967"/>
      <c r="I8" s="1967"/>
    </row>
    <row r="10" spans="1:9">
      <c r="A10" s="1970"/>
      <c r="B10" s="1911"/>
      <c r="C10" s="1813" t="s">
        <v>264</v>
      </c>
      <c r="D10" s="1912"/>
      <c r="E10" s="1813"/>
      <c r="F10" s="1912"/>
      <c r="G10" s="1970"/>
      <c r="H10" s="1967"/>
      <c r="I10" s="1967"/>
    </row>
    <row r="11" spans="1:9">
      <c r="A11" s="1970"/>
      <c r="B11" s="1228"/>
      <c r="C11" s="393" t="s">
        <v>364</v>
      </c>
      <c r="D11" s="1246"/>
      <c r="E11" s="508" t="s">
        <v>364</v>
      </c>
      <c r="F11" s="1814"/>
      <c r="G11" s="1970"/>
      <c r="H11" s="1967"/>
      <c r="I11" s="1967"/>
    </row>
    <row r="12" spans="1:9" ht="15.4">
      <c r="A12" s="1975" t="s">
        <v>6</v>
      </c>
      <c r="B12" s="1247"/>
      <c r="C12" s="393" t="s">
        <v>365</v>
      </c>
      <c r="D12" s="1246"/>
      <c r="E12" s="510" t="s">
        <v>365</v>
      </c>
      <c r="F12" s="1814"/>
      <c r="G12" s="1975" t="s">
        <v>6</v>
      </c>
      <c r="H12" s="1967"/>
      <c r="I12" s="1967"/>
    </row>
    <row r="13" spans="1:9" ht="17.25">
      <c r="A13" s="1975" t="s">
        <v>7</v>
      </c>
      <c r="B13" s="1229" t="s">
        <v>366</v>
      </c>
      <c r="C13" s="1230" t="s">
        <v>367</v>
      </c>
      <c r="D13" s="1231" t="s">
        <v>9</v>
      </c>
      <c r="E13" s="1232" t="s">
        <v>368</v>
      </c>
      <c r="F13" s="1231" t="s">
        <v>9</v>
      </c>
      <c r="G13" s="1975" t="s">
        <v>7</v>
      </c>
      <c r="H13" s="1967"/>
      <c r="I13" s="1967"/>
    </row>
    <row r="14" spans="1:9" ht="15.4">
      <c r="A14" s="1975">
        <v>1</v>
      </c>
      <c r="B14" s="1233" t="s">
        <v>369</v>
      </c>
      <c r="C14" s="344">
        <v>530748.94892999995</v>
      </c>
      <c r="D14" s="1248" t="s">
        <v>370</v>
      </c>
      <c r="E14" s="934">
        <v>545574.12734999997</v>
      </c>
      <c r="F14" s="1249" t="s">
        <v>371</v>
      </c>
      <c r="G14" s="1975">
        <f>A14</f>
        <v>1</v>
      </c>
      <c r="H14" s="511"/>
      <c r="I14" s="512"/>
    </row>
    <row r="15" spans="1:9" ht="15.4">
      <c r="A15" s="1975">
        <f>A14+1</f>
        <v>2</v>
      </c>
      <c r="B15" s="1233" t="s">
        <v>372</v>
      </c>
      <c r="C15" s="118">
        <v>530852.94828000001</v>
      </c>
      <c r="D15" s="1270"/>
      <c r="E15" s="1092">
        <v>545678.12670000002</v>
      </c>
      <c r="F15" s="1250"/>
      <c r="G15" s="1975">
        <f>G14+1</f>
        <v>2</v>
      </c>
      <c r="H15" s="70"/>
      <c r="I15" s="1967"/>
    </row>
    <row r="16" spans="1:9" ht="15.4">
      <c r="A16" s="1975">
        <f t="shared" ref="A16:A32" si="0">A15+1</f>
        <v>3</v>
      </c>
      <c r="B16" s="1251" t="s">
        <v>373</v>
      </c>
      <c r="C16" s="118">
        <v>530882.38196000003</v>
      </c>
      <c r="D16" s="1270"/>
      <c r="E16" s="1092">
        <v>546546.91752999998</v>
      </c>
      <c r="F16" s="1250"/>
      <c r="G16" s="1975">
        <f t="shared" ref="G16:G32" si="1">G15+1</f>
        <v>3</v>
      </c>
      <c r="H16" s="70"/>
      <c r="I16" s="1967"/>
    </row>
    <row r="17" spans="1:26" ht="15.4">
      <c r="A17" s="1975">
        <f t="shared" si="0"/>
        <v>4</v>
      </c>
      <c r="B17" s="1251" t="s">
        <v>374</v>
      </c>
      <c r="C17" s="118">
        <v>531505.14526000002</v>
      </c>
      <c r="D17" s="1270"/>
      <c r="E17" s="1092">
        <v>547169.68083000008</v>
      </c>
      <c r="F17" s="1250"/>
      <c r="G17" s="1975">
        <f t="shared" si="1"/>
        <v>4</v>
      </c>
      <c r="H17" s="70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18">
        <v>534300.23991999996</v>
      </c>
      <c r="D18" s="1270"/>
      <c r="E18" s="1092">
        <v>549964.77549000003</v>
      </c>
      <c r="F18" s="1250"/>
      <c r="G18" s="1975">
        <f t="shared" si="1"/>
        <v>5</v>
      </c>
      <c r="H18" s="70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18">
        <v>534351.76289000001</v>
      </c>
      <c r="D19" s="1270"/>
      <c r="E19" s="1092">
        <v>550016.29846000008</v>
      </c>
      <c r="F19" s="1250"/>
      <c r="G19" s="1975">
        <f t="shared" si="1"/>
        <v>6</v>
      </c>
      <c r="H19" s="70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18">
        <v>534774.83033999999</v>
      </c>
      <c r="D20" s="1270"/>
      <c r="E20" s="1092">
        <v>550439.36591000005</v>
      </c>
      <c r="F20" s="1250"/>
      <c r="G20" s="1975">
        <f>G19+1</f>
        <v>7</v>
      </c>
      <c r="H20" s="70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18">
        <v>534766.17519999994</v>
      </c>
      <c r="D21" s="1270"/>
      <c r="E21" s="1092">
        <v>550430.71077000001</v>
      </c>
      <c r="F21" s="1250"/>
      <c r="G21" s="1975">
        <f t="shared" si="1"/>
        <v>8</v>
      </c>
      <c r="H21" s="70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18">
        <v>534241.98626000003</v>
      </c>
      <c r="D22" s="1270"/>
      <c r="E22" s="1092">
        <v>549906.5218300001</v>
      </c>
      <c r="F22" s="1250"/>
      <c r="G22" s="1975">
        <f t="shared" si="1"/>
        <v>9</v>
      </c>
      <c r="H22" s="70"/>
      <c r="I22" s="1967"/>
      <c r="J22" s="1967"/>
      <c r="K22" s="1967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18">
        <v>534845.69747999997</v>
      </c>
      <c r="D23" s="1270"/>
      <c r="E23" s="1092">
        <v>550510.23304999992</v>
      </c>
      <c r="F23" s="1250"/>
      <c r="G23" s="1975">
        <f t="shared" si="1"/>
        <v>10</v>
      </c>
      <c r="H23" s="70"/>
      <c r="I23" s="1967"/>
      <c r="J23" s="1967"/>
      <c r="K23" s="1967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18">
        <v>535440.66598000005</v>
      </c>
      <c r="D24" s="1270"/>
      <c r="E24" s="1092">
        <v>551105.20155</v>
      </c>
      <c r="F24" s="1250"/>
      <c r="G24" s="1975">
        <f t="shared" si="1"/>
        <v>11</v>
      </c>
      <c r="H24" s="70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18">
        <v>536557.34739000001</v>
      </c>
      <c r="D25" s="1270"/>
      <c r="E25" s="1092">
        <v>552221.88295999996</v>
      </c>
      <c r="F25" s="1250"/>
      <c r="G25" s="1975">
        <f t="shared" si="1"/>
        <v>12</v>
      </c>
      <c r="H25" s="70"/>
      <c r="I25" s="1967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">
        <v>383</v>
      </c>
      <c r="C26" s="1235">
        <v>540685.90725000005</v>
      </c>
      <c r="D26" s="1248" t="s">
        <v>370</v>
      </c>
      <c r="E26" s="1235">
        <v>556350.44282</v>
      </c>
      <c r="F26" s="1249" t="s">
        <v>384</v>
      </c>
      <c r="G26" s="1975">
        <f t="shared" si="1"/>
        <v>13</v>
      </c>
      <c r="H26" s="70"/>
      <c r="I26" s="512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14</v>
      </c>
      <c r="B27" s="1236"/>
      <c r="C27" s="1815"/>
      <c r="D27" s="1913"/>
      <c r="E27" s="120"/>
      <c r="F27" s="1914"/>
      <c r="G27" s="1975">
        <f t="shared" si="1"/>
        <v>14</v>
      </c>
      <c r="H27" s="70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19">
        <f>SUM(C14:C26)</f>
        <v>6943954.0371399987</v>
      </c>
      <c r="D28" s="1237" t="s">
        <v>386</v>
      </c>
      <c r="E28" s="119">
        <f>SUM(E14:E26)</f>
        <v>7145914.2852500007</v>
      </c>
      <c r="F28" s="1238" t="s">
        <v>386</v>
      </c>
      <c r="G28" s="1975">
        <f t="shared" si="1"/>
        <v>15</v>
      </c>
      <c r="H28" s="70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240"/>
      <c r="D29" s="1241"/>
      <c r="E29" s="1240"/>
      <c r="F29" s="1242"/>
      <c r="G29" s="1975">
        <f t="shared" si="1"/>
        <v>16</v>
      </c>
      <c r="H29" s="70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19"/>
      <c r="D30" s="1243"/>
      <c r="E30" s="119"/>
      <c r="F30" s="1244"/>
      <c r="G30" s="1975">
        <f t="shared" si="1"/>
        <v>17</v>
      </c>
      <c r="H30" s="70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19">
        <f>C28/13</f>
        <v>534150.31054923066</v>
      </c>
      <c r="D31" s="1248" t="s">
        <v>388</v>
      </c>
      <c r="E31" s="119">
        <f>E28/13</f>
        <v>549685.71425000008</v>
      </c>
      <c r="F31" s="1249" t="s">
        <v>389</v>
      </c>
      <c r="G31" s="1975">
        <f t="shared" si="1"/>
        <v>18</v>
      </c>
      <c r="H31" s="511"/>
      <c r="I31" s="512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45"/>
      <c r="D32" s="1242"/>
      <c r="E32" s="1245"/>
      <c r="F32" s="1242"/>
      <c r="G32" s="1975">
        <f t="shared" si="1"/>
        <v>19</v>
      </c>
      <c r="H32" s="1967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6" ht="15.4">
      <c r="A33" s="1975"/>
      <c r="B33" s="86"/>
      <c r="C33" s="513"/>
      <c r="D33" s="514"/>
      <c r="E33" s="513"/>
      <c r="F33" s="514"/>
    </row>
    <row r="34" spans="1:6">
      <c r="A34" s="1970"/>
      <c r="B34" s="1967"/>
      <c r="C34" s="515"/>
      <c r="D34" s="514"/>
      <c r="E34" s="515"/>
    </row>
    <row r="35" spans="1:6" ht="17.25">
      <c r="A35" s="502">
        <v>1</v>
      </c>
      <c r="B35" s="1973" t="s">
        <v>390</v>
      </c>
      <c r="C35" s="515"/>
      <c r="D35" s="516"/>
      <c r="E35" s="515"/>
    </row>
    <row r="36" spans="1:6" ht="15.4">
      <c r="A36" s="1970"/>
      <c r="B36" s="1973" t="s">
        <v>391</v>
      </c>
      <c r="C36" s="515"/>
      <c r="D36" s="516"/>
      <c r="E36" s="515"/>
    </row>
    <row r="37" spans="1:6">
      <c r="A37" s="1970"/>
      <c r="B37" s="1967"/>
      <c r="C37" s="515"/>
      <c r="D37" s="516"/>
      <c r="E37" s="515"/>
    </row>
    <row r="38" spans="1:6">
      <c r="A38" s="1970"/>
      <c r="B38" s="1967"/>
      <c r="C38" s="515"/>
      <c r="D38" s="516"/>
      <c r="E38" s="515"/>
    </row>
    <row r="39" spans="1:6">
      <c r="A39" s="1970"/>
      <c r="B39" s="1967"/>
      <c r="C39" s="517"/>
      <c r="E39" s="515"/>
    </row>
    <row r="40" spans="1:6">
      <c r="A40" s="1970"/>
      <c r="B40" s="1967"/>
      <c r="C40" s="517"/>
      <c r="E40" s="515"/>
    </row>
    <row r="41" spans="1:6">
      <c r="A41" s="1970"/>
      <c r="B41" s="1967"/>
      <c r="C41" s="517"/>
      <c r="E41" s="515"/>
    </row>
    <row r="42" spans="1:6">
      <c r="A42" s="1970"/>
      <c r="B42" s="1967"/>
      <c r="C42" s="517"/>
      <c r="E42" s="515"/>
    </row>
    <row r="43" spans="1:6">
      <c r="A43" s="1970"/>
      <c r="B43" s="1967"/>
      <c r="C43" s="517"/>
      <c r="E43" s="515"/>
    </row>
    <row r="44" spans="1:6">
      <c r="A44" s="1970"/>
      <c r="B44" s="1967"/>
      <c r="C44" s="517"/>
      <c r="E44" s="515"/>
    </row>
    <row r="45" spans="1:6">
      <c r="A45" s="1970"/>
      <c r="B45" s="1967"/>
      <c r="C45" s="517"/>
      <c r="E45" s="515"/>
    </row>
    <row r="46" spans="1:6">
      <c r="A46" s="1970"/>
      <c r="B46" s="1967"/>
      <c r="C46" s="517"/>
      <c r="E46" s="515"/>
    </row>
    <row r="47" spans="1:6">
      <c r="A47" s="1970"/>
      <c r="B47" s="1967"/>
      <c r="C47" s="517"/>
      <c r="E47" s="515"/>
    </row>
  </sheetData>
  <mergeCells count="6">
    <mergeCell ref="B8:F8"/>
    <mergeCell ref="B5:F5"/>
    <mergeCell ref="B2:F2"/>
    <mergeCell ref="B3:F3"/>
    <mergeCell ref="B4:F4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0">
    <pageSetUpPr fitToPage="1"/>
  </sheetPr>
  <dimension ref="A1:H22"/>
  <sheetViews>
    <sheetView zoomScale="80" zoomScaleNormal="80" zoomScaleSheetLayoutView="70" workbookViewId="0"/>
  </sheetViews>
  <sheetFormatPr defaultColWidth="8.796875" defaultRowHeight="15.4"/>
  <cols>
    <col min="1" max="1" width="5.19921875" style="984" customWidth="1"/>
    <col min="2" max="2" width="15.19921875" style="133" customWidth="1"/>
    <col min="3" max="3" width="50.796875" style="61" customWidth="1"/>
    <col min="4" max="4" width="16.796875" style="133" customWidth="1"/>
    <col min="5" max="5" width="5.19921875" style="61" customWidth="1"/>
    <col min="6" max="16384" width="8.796875" style="61"/>
  </cols>
  <sheetData>
    <row r="1" spans="1:8">
      <c r="A1" s="1975"/>
      <c r="B1" s="1970"/>
      <c r="C1" s="1970"/>
      <c r="D1" s="1970"/>
      <c r="E1" s="1970"/>
      <c r="F1" s="1970"/>
      <c r="G1" s="1973"/>
      <c r="H1" s="1973"/>
    </row>
    <row r="2" spans="1:8">
      <c r="A2" s="1975"/>
      <c r="B2" s="2095" t="s">
        <v>0</v>
      </c>
      <c r="C2" s="2081"/>
      <c r="D2" s="2081"/>
      <c r="E2" s="1970"/>
      <c r="F2" s="1970"/>
      <c r="G2" s="1970"/>
      <c r="H2" s="1970"/>
    </row>
    <row r="3" spans="1:8">
      <c r="A3" s="1975"/>
      <c r="B3" s="2095" t="s">
        <v>866</v>
      </c>
      <c r="C3" s="2081"/>
      <c r="D3" s="2081"/>
      <c r="E3" s="1970"/>
      <c r="F3" s="1970"/>
      <c r="G3" s="1970"/>
      <c r="H3" s="1970"/>
    </row>
    <row r="4" spans="1:8">
      <c r="A4" s="1975"/>
      <c r="B4" s="2095" t="s">
        <v>922</v>
      </c>
      <c r="C4" s="2081"/>
      <c r="D4" s="2081"/>
      <c r="E4" s="1970"/>
      <c r="F4" s="1970"/>
      <c r="G4" s="1970"/>
      <c r="H4" s="1970"/>
    </row>
    <row r="5" spans="1:8">
      <c r="A5" s="1975"/>
      <c r="B5" s="2096" t="s">
        <v>868</v>
      </c>
      <c r="C5" s="2097"/>
      <c r="D5" s="2097"/>
      <c r="E5" s="1970"/>
      <c r="F5" s="1970"/>
      <c r="G5" s="1970"/>
      <c r="H5" s="1970"/>
    </row>
    <row r="7" spans="1:8">
      <c r="A7" s="714" t="s">
        <v>6</v>
      </c>
      <c r="B7" s="1919" t="s">
        <v>580</v>
      </c>
      <c r="C7" s="1844"/>
      <c r="D7" s="1943" t="s">
        <v>923</v>
      </c>
      <c r="E7" s="714" t="s">
        <v>6</v>
      </c>
      <c r="F7" s="1973"/>
      <c r="G7" s="1973"/>
      <c r="H7" s="1973"/>
    </row>
    <row r="8" spans="1:8" s="69" customFormat="1">
      <c r="A8" s="714" t="s">
        <v>7</v>
      </c>
      <c r="B8" s="1229" t="s">
        <v>924</v>
      </c>
      <c r="C8" s="1467" t="s">
        <v>925</v>
      </c>
      <c r="D8" s="1468" t="s">
        <v>926</v>
      </c>
      <c r="E8" s="714" t="s">
        <v>7</v>
      </c>
      <c r="F8" s="1967"/>
      <c r="G8" s="1967"/>
      <c r="H8" s="1967"/>
    </row>
    <row r="9" spans="1:8">
      <c r="A9" s="234"/>
      <c r="B9" s="1283"/>
      <c r="C9" s="63"/>
      <c r="D9" s="1283"/>
      <c r="E9" s="234"/>
      <c r="F9" s="1973"/>
      <c r="G9" s="1973"/>
      <c r="H9" s="1973"/>
    </row>
    <row r="10" spans="1:8">
      <c r="A10" s="234">
        <v>1</v>
      </c>
      <c r="B10" s="2020"/>
      <c r="C10" s="1845" t="s">
        <v>927</v>
      </c>
      <c r="D10" s="2021"/>
      <c r="E10" s="234">
        <f>A10</f>
        <v>1</v>
      </c>
      <c r="F10" s="1973"/>
      <c r="G10" s="1973"/>
      <c r="H10" s="1973"/>
    </row>
    <row r="11" spans="1:8">
      <c r="A11" s="234">
        <f t="shared" ref="A11:A16" si="0">A10+1</f>
        <v>2</v>
      </c>
      <c r="B11" s="1469" t="s">
        <v>928</v>
      </c>
      <c r="C11" s="720" t="s">
        <v>929</v>
      </c>
      <c r="D11" s="1470" t="s">
        <v>930</v>
      </c>
      <c r="E11" s="234">
        <f t="shared" ref="E11:E16" si="1">E10+1</f>
        <v>2</v>
      </c>
      <c r="F11" s="1973"/>
      <c r="G11" s="1973"/>
      <c r="H11" s="1973"/>
    </row>
    <row r="12" spans="1:8">
      <c r="A12" s="234">
        <f t="shared" si="0"/>
        <v>3</v>
      </c>
      <c r="B12" s="2022" t="s">
        <v>931</v>
      </c>
      <c r="C12" s="1846" t="s">
        <v>932</v>
      </c>
      <c r="D12" s="2023" t="s">
        <v>933</v>
      </c>
      <c r="E12" s="234">
        <f t="shared" si="1"/>
        <v>3</v>
      </c>
      <c r="F12" s="1973"/>
      <c r="G12" s="1973"/>
      <c r="H12" s="1973"/>
    </row>
    <row r="13" spans="1:8">
      <c r="A13" s="234">
        <f t="shared" si="0"/>
        <v>4</v>
      </c>
      <c r="B13" s="1283"/>
      <c r="C13" s="63"/>
      <c r="D13" s="1283"/>
      <c r="E13" s="234">
        <f t="shared" si="1"/>
        <v>4</v>
      </c>
      <c r="F13" s="1973"/>
      <c r="G13" s="1973"/>
      <c r="H13" s="1973"/>
    </row>
    <row r="14" spans="1:8">
      <c r="A14" s="234">
        <f t="shared" si="0"/>
        <v>5</v>
      </c>
      <c r="B14" s="2006"/>
      <c r="C14" s="1847" t="s">
        <v>934</v>
      </c>
      <c r="D14" s="2006"/>
      <c r="E14" s="234">
        <f t="shared" si="1"/>
        <v>5</v>
      </c>
      <c r="F14" s="1973"/>
      <c r="G14" s="1973"/>
      <c r="H14" s="1973"/>
    </row>
    <row r="15" spans="1:8">
      <c r="A15" s="234">
        <f t="shared" si="0"/>
        <v>6</v>
      </c>
      <c r="B15" s="2022" t="s">
        <v>935</v>
      </c>
      <c r="C15" s="1846" t="s">
        <v>936</v>
      </c>
      <c r="D15" s="2023" t="s">
        <v>937</v>
      </c>
      <c r="E15" s="234">
        <f t="shared" si="1"/>
        <v>6</v>
      </c>
      <c r="F15" s="1973"/>
      <c r="G15" s="1973"/>
      <c r="H15" s="1973"/>
    </row>
    <row r="16" spans="1:8">
      <c r="A16" s="234">
        <f t="shared" si="0"/>
        <v>7</v>
      </c>
      <c r="B16" s="1471"/>
      <c r="C16" s="1472"/>
      <c r="D16" s="1473"/>
      <c r="E16" s="234">
        <f t="shared" si="1"/>
        <v>7</v>
      </c>
      <c r="F16" s="1973"/>
      <c r="G16" s="1973"/>
      <c r="H16" s="1973"/>
    </row>
    <row r="17" spans="1:5">
      <c r="A17" s="1975"/>
      <c r="B17" s="721"/>
      <c r="C17" s="722"/>
      <c r="D17" s="723"/>
      <c r="E17" s="1973"/>
    </row>
    <row r="18" spans="1:5">
      <c r="A18" s="1975"/>
      <c r="B18" s="721"/>
      <c r="C18" s="722"/>
      <c r="D18" s="723"/>
      <c r="E18" s="1973"/>
    </row>
    <row r="19" spans="1:5" ht="17.25">
      <c r="A19" s="502"/>
      <c r="B19" s="1119" t="s">
        <v>938</v>
      </c>
      <c r="C19" s="1973"/>
      <c r="D19" s="1120"/>
      <c r="E19" s="1973"/>
    </row>
    <row r="20" spans="1:5">
      <c r="A20" s="1975"/>
      <c r="B20" s="1973" t="s">
        <v>939</v>
      </c>
      <c r="C20" s="1973"/>
      <c r="D20" s="1975"/>
      <c r="E20" s="1973"/>
    </row>
    <row r="21" spans="1:5">
      <c r="A21" s="1975"/>
      <c r="B21" s="1964" t="s">
        <v>940</v>
      </c>
      <c r="C21" s="1973"/>
      <c r="D21" s="1975"/>
      <c r="E21" s="1973"/>
    </row>
    <row r="22" spans="1:5">
      <c r="A22" s="1975"/>
      <c r="B22" s="66" t="s">
        <v>941</v>
      </c>
      <c r="C22" s="1973"/>
      <c r="D22" s="1975"/>
      <c r="E22" s="1973"/>
    </row>
  </sheetData>
  <mergeCells count="4">
    <mergeCell ref="B2:D2"/>
    <mergeCell ref="B3:D3"/>
    <mergeCell ref="B4:D4"/>
    <mergeCell ref="B5:D5"/>
  </mergeCells>
  <printOptions horizontalCentered="1"/>
  <pageMargins left="0.5" right="0.5" top="0.5" bottom="0.5" header="0.25" footer="0.25"/>
  <pageSetup orientation="portrait" r:id="rId1"/>
  <headerFooter scaleWithDoc="0">
    <oddFooter>&amp;C&amp;"Times New Roman,Regular"&amp;10Intangible Plant Amortization Period
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1">
    <pageSetUpPr fitToPage="1"/>
  </sheetPr>
  <dimension ref="A2:L37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69" customWidth="1"/>
    <col min="4" max="4" width="62.53125" style="69" customWidth="1"/>
    <col min="5" max="5" width="5.19921875" style="982" customWidth="1"/>
    <col min="6" max="6" width="11" style="69" customWidth="1"/>
    <col min="7" max="7" width="7.19921875" style="69" customWidth="1"/>
    <col min="8" max="8" width="9.19921875" style="69" customWidth="1"/>
    <col min="9" max="9" width="14" style="69" customWidth="1"/>
    <col min="10" max="10" width="13.46484375" style="69" customWidth="1"/>
    <col min="11" max="16384" width="9.19921875" style="69"/>
  </cols>
  <sheetData>
    <row r="2" spans="1:5">
      <c r="A2" s="1970"/>
      <c r="B2" s="2073" t="s">
        <v>0</v>
      </c>
      <c r="C2" s="2073"/>
      <c r="D2" s="2073"/>
      <c r="E2" s="1970"/>
    </row>
    <row r="3" spans="1:5">
      <c r="A3" s="1970"/>
      <c r="B3" s="2073" t="s">
        <v>824</v>
      </c>
      <c r="C3" s="2073"/>
      <c r="D3" s="2073"/>
      <c r="E3" s="1970"/>
    </row>
    <row r="4" spans="1:5">
      <c r="A4" s="1970"/>
      <c r="B4" s="2073" t="s">
        <v>919</v>
      </c>
      <c r="C4" s="2073"/>
      <c r="D4" s="2073"/>
      <c r="E4" s="1970"/>
    </row>
    <row r="5" spans="1:5">
      <c r="A5" s="1970"/>
      <c r="B5" s="2073" t="s">
        <v>362</v>
      </c>
      <c r="C5" s="2073"/>
      <c r="D5" s="2073"/>
      <c r="E5" s="1970"/>
    </row>
    <row r="6" spans="1:5">
      <c r="A6" s="1970"/>
      <c r="B6" s="2077" t="s">
        <v>5</v>
      </c>
      <c r="C6" s="2077"/>
      <c r="D6" s="2077"/>
      <c r="E6" s="1970"/>
    </row>
    <row r="7" spans="1:5">
      <c r="A7" s="1970"/>
      <c r="B7" s="504"/>
      <c r="C7" s="504"/>
      <c r="D7" s="504"/>
      <c r="E7" s="1970"/>
    </row>
    <row r="8" spans="1:5">
      <c r="A8" s="1970"/>
      <c r="B8" s="2073" t="s">
        <v>455</v>
      </c>
      <c r="C8" s="2073"/>
      <c r="D8" s="2073"/>
      <c r="E8" s="1970"/>
    </row>
    <row r="10" spans="1:5" ht="15.4">
      <c r="A10" s="1970"/>
      <c r="B10" s="1911"/>
      <c r="C10" s="1928" t="s">
        <v>580</v>
      </c>
      <c r="D10" s="1924"/>
      <c r="E10" s="1975"/>
    </row>
    <row r="11" spans="1:5" ht="15.4">
      <c r="A11" s="1975"/>
      <c r="B11" s="1228"/>
      <c r="C11" s="1228" t="s">
        <v>942</v>
      </c>
      <c r="D11" s="1297"/>
      <c r="E11" s="1975"/>
    </row>
    <row r="12" spans="1:5" ht="15.4">
      <c r="A12" s="1975" t="s">
        <v>6</v>
      </c>
      <c r="B12" s="1228"/>
      <c r="C12" s="1228" t="s">
        <v>400</v>
      </c>
      <c r="D12" s="1297"/>
      <c r="E12" s="1975" t="s">
        <v>6</v>
      </c>
    </row>
    <row r="13" spans="1:5" ht="15.4">
      <c r="A13" s="1975" t="s">
        <v>7</v>
      </c>
      <c r="B13" s="1229" t="s">
        <v>366</v>
      </c>
      <c r="C13" s="1229" t="s">
        <v>826</v>
      </c>
      <c r="D13" s="1229" t="s">
        <v>9</v>
      </c>
      <c r="E13" s="1975" t="s">
        <v>7</v>
      </c>
    </row>
    <row r="14" spans="1:5" ht="15.4">
      <c r="A14" s="1975"/>
      <c r="B14" s="1247"/>
      <c r="C14" s="1335"/>
      <c r="D14" s="1343"/>
      <c r="E14" s="1975"/>
    </row>
    <row r="15" spans="1:5" ht="15.4">
      <c r="A15" s="1975">
        <v>1</v>
      </c>
      <c r="B15" s="1466" t="s">
        <v>383</v>
      </c>
      <c r="C15" s="1336">
        <v>22969.518210000002</v>
      </c>
      <c r="D15" s="1277" t="s">
        <v>943</v>
      </c>
      <c r="E15" s="1975">
        <f>A15</f>
        <v>1</v>
      </c>
    </row>
    <row r="16" spans="1:5" ht="15.4">
      <c r="A16" s="1975">
        <f>A15+1</f>
        <v>2</v>
      </c>
      <c r="B16" s="1239"/>
      <c r="C16" s="1268"/>
      <c r="D16" s="1268"/>
      <c r="E16" s="1975">
        <f>E15+1</f>
        <v>2</v>
      </c>
    </row>
    <row r="17" spans="1:12" ht="15.4">
      <c r="A17" s="1975"/>
      <c r="B17" s="1973"/>
      <c r="C17" s="549"/>
      <c r="D17" s="1973"/>
      <c r="E17" s="1975"/>
      <c r="F17" s="1967"/>
      <c r="G17" s="1967"/>
      <c r="H17" s="1967"/>
      <c r="I17" s="1967"/>
      <c r="J17" s="1967"/>
      <c r="K17" s="1967"/>
      <c r="L17" s="1967"/>
    </row>
    <row r="18" spans="1:12" ht="15.4">
      <c r="A18" s="1970"/>
      <c r="B18" s="1973"/>
      <c r="C18" s="1973"/>
      <c r="D18" s="1973"/>
      <c r="E18" s="1970"/>
      <c r="F18" s="1967"/>
      <c r="G18" s="1967"/>
      <c r="H18" s="1967"/>
      <c r="I18" s="1967"/>
      <c r="J18" s="1967"/>
      <c r="K18" s="1967"/>
      <c r="L18" s="1967"/>
    </row>
    <row r="19" spans="1:12" ht="15.4">
      <c r="A19" s="1970"/>
      <c r="B19" s="1973"/>
      <c r="C19" s="1973"/>
      <c r="D19" s="1973"/>
      <c r="E19" s="1970"/>
      <c r="F19" s="1967"/>
      <c r="G19" s="1967"/>
      <c r="H19" s="1967"/>
      <c r="I19" s="1967"/>
      <c r="J19" s="1967"/>
      <c r="K19" s="1967"/>
      <c r="L19" s="70"/>
    </row>
    <row r="20" spans="1:12" ht="15.4">
      <c r="A20" s="1970"/>
      <c r="B20" s="1973"/>
      <c r="C20" s="1973"/>
      <c r="D20" s="1973"/>
      <c r="E20" s="1970"/>
      <c r="F20" s="1967"/>
      <c r="G20" s="1967"/>
      <c r="H20" s="1967"/>
      <c r="I20" s="1967"/>
      <c r="J20" s="1967"/>
      <c r="K20" s="1967"/>
      <c r="L20" s="1967"/>
    </row>
    <row r="21" spans="1:12" ht="15.4">
      <c r="A21" s="1970"/>
      <c r="B21" s="1973"/>
      <c r="C21" s="1973"/>
      <c r="D21" s="1973"/>
      <c r="E21" s="1970"/>
      <c r="F21" s="1967"/>
      <c r="G21" s="1967"/>
      <c r="H21" s="1967"/>
      <c r="I21" s="1967"/>
      <c r="J21" s="1967"/>
      <c r="K21" s="1967"/>
      <c r="L21" s="1967"/>
    </row>
    <row r="22" spans="1:12" ht="15.4">
      <c r="A22" s="1970"/>
      <c r="B22" s="1973"/>
      <c r="C22" s="1973"/>
      <c r="D22" s="1973"/>
      <c r="E22" s="1970"/>
      <c r="F22" s="1967"/>
      <c r="G22" s="1967"/>
      <c r="H22" s="1967"/>
      <c r="I22" s="1967"/>
      <c r="J22" s="1967"/>
      <c r="K22" s="1967"/>
      <c r="L22" s="1967"/>
    </row>
    <row r="23" spans="1:12" ht="15.4">
      <c r="A23" s="1970"/>
      <c r="B23" s="1973"/>
      <c r="C23" s="1973"/>
      <c r="D23" s="1973"/>
      <c r="E23" s="1970"/>
      <c r="F23" s="1967"/>
      <c r="G23" s="1967"/>
      <c r="H23" s="1967"/>
      <c r="I23" s="1967"/>
      <c r="J23" s="1967"/>
      <c r="K23" s="1967"/>
      <c r="L23" s="1967"/>
    </row>
    <row r="24" spans="1:12" ht="15.4">
      <c r="A24" s="1970"/>
      <c r="B24" s="1973"/>
      <c r="C24" s="1973"/>
      <c r="D24" s="1973"/>
      <c r="E24" s="1970"/>
      <c r="F24" s="1967"/>
      <c r="G24" s="1967"/>
      <c r="H24" s="1967"/>
      <c r="I24" s="1967"/>
      <c r="J24" s="1967"/>
      <c r="K24" s="1967"/>
      <c r="L24" s="1967"/>
    </row>
    <row r="25" spans="1:12" ht="15.4">
      <c r="A25" s="1970"/>
      <c r="B25" s="1973"/>
      <c r="C25" s="1973"/>
      <c r="D25" s="1973"/>
      <c r="E25" s="1970"/>
      <c r="F25" s="1967"/>
      <c r="G25" s="1967"/>
      <c r="H25" s="1967"/>
      <c r="I25" s="1967"/>
      <c r="J25" s="1967"/>
      <c r="K25" s="1967"/>
      <c r="L25" s="1967"/>
    </row>
    <row r="26" spans="1:12" ht="15.4">
      <c r="A26" s="1970"/>
      <c r="B26" s="1973"/>
      <c r="C26" s="1973"/>
      <c r="D26" s="1973"/>
      <c r="E26" s="1970"/>
      <c r="F26" s="1967"/>
      <c r="G26" s="1967"/>
      <c r="H26" s="1967"/>
      <c r="I26" s="1967"/>
      <c r="J26" s="1967"/>
      <c r="K26" s="1967"/>
      <c r="L26" s="1967"/>
    </row>
    <row r="27" spans="1:12" ht="15.4">
      <c r="A27" s="1970"/>
      <c r="B27" s="1973"/>
      <c r="C27" s="1973"/>
      <c r="D27" s="1973"/>
      <c r="E27" s="1970"/>
      <c r="F27" s="1967"/>
      <c r="G27" s="1967"/>
      <c r="H27" s="1967"/>
      <c r="I27" s="1967"/>
      <c r="J27" s="1967"/>
      <c r="K27" s="1967"/>
      <c r="L27" s="1967"/>
    </row>
    <row r="28" spans="1:12" ht="15.4">
      <c r="A28" s="1970"/>
      <c r="B28" s="1973"/>
      <c r="C28" s="1973"/>
      <c r="D28" s="1973"/>
      <c r="E28" s="1970"/>
      <c r="F28" s="1967"/>
      <c r="G28" s="1967"/>
      <c r="H28" s="1967"/>
      <c r="I28" s="1967"/>
      <c r="J28" s="1967"/>
      <c r="K28" s="1967"/>
      <c r="L28" s="1967"/>
    </row>
    <row r="29" spans="1:12" ht="15.4">
      <c r="A29" s="1970"/>
      <c r="B29" s="1973"/>
      <c r="C29" s="1973"/>
      <c r="D29" s="1973"/>
      <c r="E29" s="1970"/>
      <c r="F29" s="1967"/>
      <c r="G29" s="1967"/>
      <c r="H29" s="1967"/>
      <c r="I29" s="1967"/>
      <c r="J29" s="1967"/>
      <c r="K29" s="1967"/>
      <c r="L29" s="1967"/>
    </row>
    <row r="30" spans="1:12" ht="15.4">
      <c r="A30" s="1970"/>
      <c r="B30" s="1973"/>
      <c r="C30" s="1973"/>
      <c r="D30" s="1973"/>
      <c r="E30" s="1970"/>
      <c r="F30" s="1967"/>
      <c r="G30" s="1967"/>
      <c r="H30" s="1967"/>
      <c r="I30" s="1967"/>
      <c r="J30" s="1967"/>
      <c r="K30" s="1967"/>
      <c r="L30" s="1967"/>
    </row>
    <row r="31" spans="1:12" s="61" customFormat="1" ht="15.4">
      <c r="A31" s="1975"/>
      <c r="B31" s="1973"/>
      <c r="C31" s="1973"/>
      <c r="D31" s="1973"/>
      <c r="E31" s="1975"/>
      <c r="F31" s="1973"/>
      <c r="G31" s="1973"/>
      <c r="H31" s="1973"/>
      <c r="I31" s="1973"/>
      <c r="J31" s="1973"/>
      <c r="K31" s="1973"/>
      <c r="L31" s="1973"/>
    </row>
    <row r="32" spans="1:12" s="61" customFormat="1" ht="15.4">
      <c r="A32" s="1975"/>
      <c r="B32" s="1973"/>
      <c r="C32" s="1973"/>
      <c r="D32" s="1973"/>
      <c r="E32" s="1975"/>
      <c r="F32" s="1973"/>
      <c r="G32" s="1973"/>
      <c r="H32" s="1973"/>
      <c r="I32" s="1973"/>
      <c r="J32" s="1973"/>
      <c r="K32" s="1973"/>
      <c r="L32" s="1973"/>
    </row>
    <row r="33" spans="1:5" s="61" customFormat="1" ht="15.4">
      <c r="A33" s="1975"/>
      <c r="B33" s="1973"/>
      <c r="C33" s="1973"/>
      <c r="D33" s="1973"/>
      <c r="E33" s="1975"/>
    </row>
    <row r="34" spans="1:5" s="61" customFormat="1" ht="15.4">
      <c r="A34" s="1975"/>
      <c r="B34" s="1973"/>
      <c r="C34" s="1973"/>
      <c r="D34" s="1973"/>
      <c r="E34" s="1975"/>
    </row>
    <row r="35" spans="1:5" s="61" customFormat="1" ht="15.4">
      <c r="A35" s="1975"/>
      <c r="B35" s="1973"/>
      <c r="C35" s="1973"/>
      <c r="D35" s="1973"/>
      <c r="E35" s="1975"/>
    </row>
    <row r="36" spans="1:5" s="61" customFormat="1" ht="15.4">
      <c r="A36" s="1975"/>
      <c r="B36" s="1973"/>
      <c r="C36" s="1973"/>
      <c r="D36" s="1973"/>
      <c r="E36" s="1975"/>
    </row>
    <row r="37" spans="1:5" s="61" customFormat="1" ht="15.4">
      <c r="A37" s="1975"/>
      <c r="B37" s="1973"/>
      <c r="C37" s="1973"/>
      <c r="D37" s="1973"/>
      <c r="E37" s="197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2">
    <pageSetUpPr fitToPage="1"/>
  </sheetPr>
  <dimension ref="A2:I39"/>
  <sheetViews>
    <sheetView zoomScale="80" zoomScaleNormal="80" zoomScaleSheetLayoutView="70" workbookViewId="0"/>
  </sheetViews>
  <sheetFormatPr defaultColWidth="8.796875" defaultRowHeight="15.4"/>
  <cols>
    <col min="1" max="1" width="5.19921875" style="455" customWidth="1"/>
    <col min="2" max="2" width="15.19921875" style="66" customWidth="1"/>
    <col min="3" max="3" width="25.796875" style="66" customWidth="1"/>
    <col min="4" max="6" width="16.796875" style="455" customWidth="1"/>
    <col min="7" max="7" width="5.19921875" style="455" customWidth="1"/>
    <col min="8" max="8" width="10.796875" style="66" customWidth="1"/>
    <col min="9" max="9" width="8.19921875" style="66" bestFit="1" customWidth="1"/>
    <col min="10" max="16384" width="8.796875" style="66"/>
  </cols>
  <sheetData>
    <row r="2" spans="1:9">
      <c r="B2" s="2102" t="s">
        <v>0</v>
      </c>
      <c r="C2" s="2102"/>
      <c r="D2" s="2102"/>
      <c r="E2" s="2102"/>
      <c r="F2" s="2102"/>
      <c r="G2" s="1975"/>
    </row>
    <row r="3" spans="1:9">
      <c r="B3" s="2102" t="s">
        <v>866</v>
      </c>
      <c r="C3" s="2102"/>
      <c r="D3" s="2102"/>
      <c r="E3" s="2102"/>
      <c r="F3" s="2102"/>
      <c r="G3" s="1975"/>
    </row>
    <row r="4" spans="1:9">
      <c r="B4" s="2102" t="s">
        <v>944</v>
      </c>
      <c r="C4" s="2102"/>
      <c r="D4" s="2102"/>
      <c r="E4" s="2102"/>
      <c r="F4" s="2102"/>
      <c r="G4" s="1975"/>
    </row>
    <row r="5" spans="1:9">
      <c r="B5" s="2096" t="s">
        <v>868</v>
      </c>
      <c r="C5" s="2096"/>
      <c r="D5" s="2096"/>
      <c r="E5" s="2096"/>
      <c r="F5" s="2096"/>
      <c r="G5" s="1975"/>
    </row>
    <row r="6" spans="1:9">
      <c r="B6" s="2096" t="s">
        <v>869</v>
      </c>
      <c r="C6" s="2096"/>
      <c r="D6" s="2096"/>
      <c r="E6" s="2096"/>
      <c r="F6" s="2096"/>
      <c r="G6" s="1975"/>
    </row>
    <row r="7" spans="1:9">
      <c r="B7" s="455"/>
    </row>
    <row r="8" spans="1:9">
      <c r="B8" s="2101" t="s">
        <v>945</v>
      </c>
      <c r="C8" s="2101"/>
      <c r="D8" s="2101"/>
      <c r="E8" s="2101"/>
      <c r="F8" s="2101"/>
    </row>
    <row r="9" spans="1:9">
      <c r="A9" s="1121"/>
      <c r="B9" s="2098" t="s">
        <v>946</v>
      </c>
      <c r="C9" s="2099"/>
      <c r="D9" s="2099"/>
      <c r="E9" s="2099"/>
      <c r="F9" s="2100"/>
      <c r="G9" s="454"/>
    </row>
    <row r="10" spans="1:9">
      <c r="A10" s="1121"/>
      <c r="B10" s="1929"/>
      <c r="C10" s="1929"/>
      <c r="D10" s="1848" t="s">
        <v>279</v>
      </c>
      <c r="E10" s="1929" t="s">
        <v>280</v>
      </c>
      <c r="F10" s="1944" t="s">
        <v>870</v>
      </c>
      <c r="G10" s="454"/>
    </row>
    <row r="11" spans="1:9" s="65" customFormat="1">
      <c r="A11" s="1122" t="s">
        <v>6</v>
      </c>
      <c r="B11" s="1474" t="s">
        <v>580</v>
      </c>
      <c r="C11" s="1983"/>
      <c r="D11" s="1474" t="s">
        <v>871</v>
      </c>
      <c r="E11" s="1474" t="s">
        <v>872</v>
      </c>
      <c r="F11" s="1474" t="s">
        <v>264</v>
      </c>
      <c r="G11" s="1122" t="s">
        <v>6</v>
      </c>
    </row>
    <row r="12" spans="1:9">
      <c r="A12" s="1123" t="s">
        <v>7</v>
      </c>
      <c r="B12" s="1348" t="s">
        <v>420</v>
      </c>
      <c r="C12" s="1348" t="s">
        <v>421</v>
      </c>
      <c r="D12" s="1475" t="s">
        <v>873</v>
      </c>
      <c r="E12" s="1476" t="s">
        <v>873</v>
      </c>
      <c r="F12" s="1348" t="s">
        <v>873</v>
      </c>
      <c r="G12" s="1123" t="s">
        <v>7</v>
      </c>
      <c r="I12" s="1983"/>
    </row>
    <row r="13" spans="1:9">
      <c r="A13" s="454"/>
      <c r="B13" s="1358"/>
      <c r="C13" s="1358"/>
      <c r="D13" s="1983"/>
      <c r="E13" s="1398"/>
      <c r="F13" s="1398"/>
      <c r="G13" s="454"/>
    </row>
    <row r="14" spans="1:9">
      <c r="A14" s="454">
        <v>1</v>
      </c>
      <c r="B14" s="2024" t="s">
        <v>947</v>
      </c>
      <c r="C14" s="2025" t="s">
        <v>948</v>
      </c>
      <c r="D14" s="1849">
        <v>2.6255000000000001E-2</v>
      </c>
      <c r="E14" s="2026">
        <v>0</v>
      </c>
      <c r="F14" s="2027">
        <f>D14+E14</f>
        <v>2.6255000000000001E-2</v>
      </c>
      <c r="G14" s="454">
        <f>A14</f>
        <v>1</v>
      </c>
      <c r="I14" s="725"/>
    </row>
    <row r="15" spans="1:9">
      <c r="A15" s="454">
        <f t="shared" ref="A15:A27" si="0">A14+1</f>
        <v>2</v>
      </c>
      <c r="B15" s="2024" t="s">
        <v>949</v>
      </c>
      <c r="C15" s="2025" t="s">
        <v>950</v>
      </c>
      <c r="D15" s="1849">
        <v>0</v>
      </c>
      <c r="E15" s="2026">
        <v>0</v>
      </c>
      <c r="F15" s="2027">
        <f>D15+E15</f>
        <v>0</v>
      </c>
      <c r="G15" s="454">
        <f t="shared" ref="G15:G27" si="1">G14+1</f>
        <v>2</v>
      </c>
      <c r="I15" s="725"/>
    </row>
    <row r="16" spans="1:9">
      <c r="A16" s="454">
        <f t="shared" si="0"/>
        <v>3</v>
      </c>
      <c r="B16" s="2024" t="s">
        <v>951</v>
      </c>
      <c r="C16" s="2025" t="s">
        <v>952</v>
      </c>
      <c r="D16" s="1849">
        <v>4.4123000000000002E-2</v>
      </c>
      <c r="E16" s="2026">
        <v>0</v>
      </c>
      <c r="F16" s="2027">
        <f t="shared" ref="F16:F26" si="2">D16+E16</f>
        <v>4.4123000000000002E-2</v>
      </c>
      <c r="G16" s="454">
        <f t="shared" si="1"/>
        <v>3</v>
      </c>
      <c r="I16" s="725"/>
    </row>
    <row r="17" spans="1:9">
      <c r="A17" s="454">
        <f t="shared" si="0"/>
        <v>4</v>
      </c>
      <c r="B17" s="2024" t="s">
        <v>953</v>
      </c>
      <c r="C17" s="2025" t="s">
        <v>954</v>
      </c>
      <c r="D17" s="1849">
        <v>4.0113000000000003E-2</v>
      </c>
      <c r="E17" s="2026">
        <v>0</v>
      </c>
      <c r="F17" s="2027">
        <f t="shared" si="2"/>
        <v>4.0113000000000003E-2</v>
      </c>
      <c r="G17" s="454">
        <f t="shared" si="1"/>
        <v>4</v>
      </c>
      <c r="I17" s="725"/>
    </row>
    <row r="18" spans="1:9">
      <c r="A18" s="454">
        <f t="shared" si="0"/>
        <v>5</v>
      </c>
      <c r="B18" s="1359" t="s">
        <v>955</v>
      </c>
      <c r="C18" s="1304" t="s">
        <v>956</v>
      </c>
      <c r="D18" s="1849">
        <v>3.7332999999999998E-2</v>
      </c>
      <c r="E18" s="2026">
        <v>0</v>
      </c>
      <c r="F18" s="2027">
        <f t="shared" si="2"/>
        <v>3.7332999999999998E-2</v>
      </c>
      <c r="G18" s="454">
        <f t="shared" si="1"/>
        <v>5</v>
      </c>
      <c r="I18" s="725"/>
    </row>
    <row r="19" spans="1:9">
      <c r="A19" s="454">
        <f t="shared" si="0"/>
        <v>6</v>
      </c>
      <c r="B19" s="2024" t="s">
        <v>957</v>
      </c>
      <c r="C19" s="2025" t="s">
        <v>958</v>
      </c>
      <c r="D19" s="1849">
        <v>3.1373999999999999E-2</v>
      </c>
      <c r="E19" s="2026">
        <v>0</v>
      </c>
      <c r="F19" s="2027">
        <f t="shared" si="2"/>
        <v>3.1373999999999999E-2</v>
      </c>
      <c r="G19" s="454">
        <f t="shared" si="1"/>
        <v>6</v>
      </c>
      <c r="I19" s="725"/>
    </row>
    <row r="20" spans="1:9">
      <c r="A20" s="454">
        <f t="shared" si="0"/>
        <v>7</v>
      </c>
      <c r="B20" s="1359" t="s">
        <v>959</v>
      </c>
      <c r="C20" s="1304" t="s">
        <v>960</v>
      </c>
      <c r="D20" s="1849">
        <v>4.6219000000000003E-2</v>
      </c>
      <c r="E20" s="2026">
        <v>0</v>
      </c>
      <c r="F20" s="2027">
        <f t="shared" si="2"/>
        <v>4.6219000000000003E-2</v>
      </c>
      <c r="G20" s="454">
        <f t="shared" si="1"/>
        <v>7</v>
      </c>
      <c r="I20" s="725"/>
    </row>
    <row r="21" spans="1:9">
      <c r="A21" s="454">
        <f t="shared" si="0"/>
        <v>8</v>
      </c>
      <c r="B21" s="2024" t="s">
        <v>961</v>
      </c>
      <c r="C21" s="2025" t="s">
        <v>962</v>
      </c>
      <c r="D21" s="1849">
        <v>3.0499999999999999E-2</v>
      </c>
      <c r="E21" s="2026">
        <v>1.8551999999999999E-2</v>
      </c>
      <c r="F21" s="2027">
        <f t="shared" si="2"/>
        <v>4.9051999999999998E-2</v>
      </c>
      <c r="G21" s="454">
        <f t="shared" si="1"/>
        <v>8</v>
      </c>
      <c r="I21" s="725"/>
    </row>
    <row r="22" spans="1:9">
      <c r="A22" s="454">
        <f t="shared" si="0"/>
        <v>9</v>
      </c>
      <c r="B22" s="1359" t="s">
        <v>963</v>
      </c>
      <c r="C22" s="1304" t="s">
        <v>964</v>
      </c>
      <c r="D22" s="1849">
        <v>2.87E-2</v>
      </c>
      <c r="E22" s="2026">
        <v>1.7049000000000002E-2</v>
      </c>
      <c r="F22" s="2027">
        <f t="shared" si="2"/>
        <v>4.5748999999999998E-2</v>
      </c>
      <c r="G22" s="454">
        <f t="shared" si="1"/>
        <v>9</v>
      </c>
      <c r="I22" s="725"/>
    </row>
    <row r="23" spans="1:9">
      <c r="A23" s="454">
        <f t="shared" si="0"/>
        <v>10</v>
      </c>
      <c r="B23" s="2024" t="s">
        <v>965</v>
      </c>
      <c r="C23" s="2025" t="s">
        <v>966</v>
      </c>
      <c r="D23" s="1849">
        <v>3.2003999999999998E-2</v>
      </c>
      <c r="E23" s="2026">
        <v>0</v>
      </c>
      <c r="F23" s="2027">
        <f t="shared" si="2"/>
        <v>3.2003999999999998E-2</v>
      </c>
      <c r="G23" s="454">
        <f t="shared" si="1"/>
        <v>10</v>
      </c>
      <c r="I23" s="725"/>
    </row>
    <row r="24" spans="1:9">
      <c r="A24" s="454">
        <f t="shared" si="0"/>
        <v>11</v>
      </c>
      <c r="B24" s="2024" t="s">
        <v>967</v>
      </c>
      <c r="C24" s="2025" t="s">
        <v>968</v>
      </c>
      <c r="D24" s="1849">
        <v>3.4006000000000002E-2</v>
      </c>
      <c r="E24" s="2026">
        <v>1.7311E-2</v>
      </c>
      <c r="F24" s="2027">
        <f t="shared" si="2"/>
        <v>5.1317000000000002E-2</v>
      </c>
      <c r="G24" s="454">
        <f t="shared" si="1"/>
        <v>11</v>
      </c>
      <c r="I24" s="725"/>
    </row>
    <row r="25" spans="1:9">
      <c r="A25" s="454">
        <f t="shared" si="0"/>
        <v>12</v>
      </c>
      <c r="B25" s="2024" t="s">
        <v>969</v>
      </c>
      <c r="C25" s="2025" t="s">
        <v>970</v>
      </c>
      <c r="D25" s="1849">
        <v>6.2427000000000003E-2</v>
      </c>
      <c r="E25" s="2026">
        <v>0</v>
      </c>
      <c r="F25" s="2027">
        <f t="shared" si="2"/>
        <v>6.2427000000000003E-2</v>
      </c>
      <c r="G25" s="454">
        <f t="shared" si="1"/>
        <v>12</v>
      </c>
      <c r="I25" s="725"/>
    </row>
    <row r="26" spans="1:9">
      <c r="A26" s="454">
        <f t="shared" si="0"/>
        <v>13</v>
      </c>
      <c r="B26" s="2024" t="s">
        <v>971</v>
      </c>
      <c r="C26" s="2025" t="s">
        <v>972</v>
      </c>
      <c r="D26" s="1849">
        <v>0.10415349323744069</v>
      </c>
      <c r="E26" s="2026">
        <v>0</v>
      </c>
      <c r="F26" s="2027">
        <f t="shared" si="2"/>
        <v>0.10415349323744069</v>
      </c>
      <c r="G26" s="454">
        <f t="shared" si="1"/>
        <v>13</v>
      </c>
    </row>
    <row r="27" spans="1:9">
      <c r="A27" s="454">
        <f t="shared" si="0"/>
        <v>14</v>
      </c>
      <c r="B27" s="2028"/>
      <c r="C27" s="2025"/>
      <c r="D27" s="1850" t="s">
        <v>1</v>
      </c>
      <c r="E27" s="2024" t="s">
        <v>1</v>
      </c>
      <c r="F27" s="2024" t="s">
        <v>1</v>
      </c>
      <c r="G27" s="454">
        <f t="shared" si="1"/>
        <v>14</v>
      </c>
    </row>
    <row r="29" spans="1:9">
      <c r="B29" s="727" t="s">
        <v>1</v>
      </c>
    </row>
    <row r="30" spans="1:9" ht="17.25">
      <c r="A30" s="694"/>
      <c r="B30" s="727" t="s">
        <v>973</v>
      </c>
    </row>
    <row r="31" spans="1:9">
      <c r="B31" s="727" t="s">
        <v>974</v>
      </c>
    </row>
    <row r="32" spans="1:9" ht="17.25">
      <c r="A32" s="694"/>
      <c r="B32" s="66" t="s">
        <v>975</v>
      </c>
    </row>
    <row r="33" spans="2:2">
      <c r="B33" s="66" t="s">
        <v>976</v>
      </c>
    </row>
    <row r="34" spans="2:2">
      <c r="B34" s="66" t="s">
        <v>977</v>
      </c>
    </row>
    <row r="35" spans="2:2">
      <c r="B35" s="66" t="s">
        <v>978</v>
      </c>
    </row>
    <row r="36" spans="2:2">
      <c r="B36" s="1973"/>
    </row>
    <row r="37" spans="2:2">
      <c r="B37" s="1964"/>
    </row>
    <row r="38" spans="2:2">
      <c r="B38" s="706"/>
    </row>
    <row r="39" spans="2:2">
      <c r="B39" s="706"/>
    </row>
  </sheetData>
  <mergeCells count="7">
    <mergeCell ref="B9:F9"/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93" orientation="portrait" r:id="rId1"/>
  <headerFooter scaleWithDoc="0">
    <oddFooter>&amp;C&amp;"Times New Roman,Regular"&amp;10General Plant Depreciation Rates
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3">
    <pageSetUpPr fitToPage="1"/>
  </sheetPr>
  <dimension ref="A2:F20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8.53125" style="69" customWidth="1"/>
    <col min="3" max="3" width="41.19921875" style="69" customWidth="1"/>
    <col min="4" max="4" width="18.53125" style="69" customWidth="1"/>
    <col min="5" max="5" width="62.53125" style="69" customWidth="1"/>
    <col min="6" max="6" width="5.19921875" style="982" customWidth="1"/>
    <col min="7" max="7" width="24" style="69" customWidth="1"/>
    <col min="8" max="8" width="11" style="69" customWidth="1"/>
    <col min="9" max="9" width="7.19921875" style="69" customWidth="1"/>
    <col min="10" max="10" width="9.19921875" style="69" customWidth="1"/>
    <col min="11" max="11" width="14" style="69" customWidth="1"/>
    <col min="12" max="12" width="13.46484375" style="69" customWidth="1"/>
    <col min="13" max="16384" width="9.19921875" style="69"/>
  </cols>
  <sheetData>
    <row r="2" spans="1:6">
      <c r="A2" s="1970"/>
      <c r="B2" s="2073" t="s">
        <v>0</v>
      </c>
      <c r="C2" s="2073"/>
      <c r="D2" s="2073"/>
      <c r="E2" s="2073"/>
      <c r="F2" s="1970"/>
    </row>
    <row r="3" spans="1:6">
      <c r="A3" s="1970"/>
      <c r="B3" s="2073" t="s">
        <v>824</v>
      </c>
      <c r="C3" s="2073"/>
      <c r="D3" s="2073"/>
      <c r="E3" s="2073"/>
      <c r="F3" s="1970"/>
    </row>
    <row r="4" spans="1:6">
      <c r="A4" s="1970"/>
      <c r="B4" s="2073" t="s">
        <v>919</v>
      </c>
      <c r="C4" s="2073"/>
      <c r="D4" s="2073"/>
      <c r="E4" s="2073"/>
      <c r="F4" s="1970"/>
    </row>
    <row r="5" spans="1:6">
      <c r="A5" s="1970"/>
      <c r="B5" s="2103" t="str">
        <f>'AJ-3'!B5:D5</f>
        <v>BASE PERIOD / TRUE UP PERIOD - 12/31/2019 PER BOOK</v>
      </c>
      <c r="C5" s="2103"/>
      <c r="D5" s="2103"/>
      <c r="E5" s="2103"/>
      <c r="F5" s="1985"/>
    </row>
    <row r="6" spans="1:6">
      <c r="A6" s="1970"/>
      <c r="B6" s="2104" t="s">
        <v>5</v>
      </c>
      <c r="C6" s="2104"/>
      <c r="D6" s="2104"/>
      <c r="E6" s="2104"/>
      <c r="F6" s="1985"/>
    </row>
    <row r="7" spans="1:6">
      <c r="A7" s="1970"/>
      <c r="B7" s="729"/>
      <c r="C7" s="729"/>
      <c r="D7" s="729"/>
      <c r="E7" s="729"/>
      <c r="F7" s="1985"/>
    </row>
    <row r="8" spans="1:6">
      <c r="A8" s="1970"/>
      <c r="B8" s="2103" t="s">
        <v>457</v>
      </c>
      <c r="C8" s="2103"/>
      <c r="D8" s="2103"/>
      <c r="E8" s="2103"/>
      <c r="F8" s="1985"/>
    </row>
    <row r="9" spans="1:6">
      <c r="A9" s="1970"/>
      <c r="B9" s="728"/>
      <c r="C9" s="728"/>
      <c r="D9" s="728"/>
      <c r="E9" s="728"/>
      <c r="F9" s="1985"/>
    </row>
    <row r="10" spans="1:6" ht="15.4">
      <c r="A10" s="1975" t="s">
        <v>6</v>
      </c>
      <c r="B10" s="1821"/>
      <c r="C10" s="1821"/>
      <c r="D10" s="1822"/>
      <c r="E10" s="1925"/>
      <c r="F10" s="1975" t="s">
        <v>6</v>
      </c>
    </row>
    <row r="11" spans="1:6" ht="15.4">
      <c r="A11" s="1975" t="s">
        <v>7</v>
      </c>
      <c r="B11" s="1347" t="s">
        <v>366</v>
      </c>
      <c r="C11" s="1347" t="s">
        <v>421</v>
      </c>
      <c r="D11" s="1347" t="s">
        <v>8</v>
      </c>
      <c r="E11" s="1348" t="s">
        <v>9</v>
      </c>
      <c r="F11" s="1975" t="s">
        <v>7</v>
      </c>
    </row>
    <row r="12" spans="1:6" ht="15.4">
      <c r="A12" s="1975"/>
      <c r="B12" s="550"/>
      <c r="C12" s="550"/>
      <c r="D12" s="550"/>
      <c r="E12" s="1350"/>
      <c r="F12" s="724"/>
    </row>
    <row r="13" spans="1:6" ht="15.4">
      <c r="A13" s="1975">
        <v>1</v>
      </c>
      <c r="B13" s="1095" t="s">
        <v>383</v>
      </c>
      <c r="C13" s="551" t="s">
        <v>458</v>
      </c>
      <c r="D13" s="1477">
        <v>128134.272</v>
      </c>
      <c r="E13" s="1350" t="s">
        <v>979</v>
      </c>
      <c r="F13" s="1975">
        <f>A13</f>
        <v>1</v>
      </c>
    </row>
    <row r="14" spans="1:6" ht="15.4">
      <c r="A14" s="1975">
        <f>A13+1</f>
        <v>2</v>
      </c>
      <c r="B14" s="551"/>
      <c r="C14" s="551" t="s">
        <v>460</v>
      </c>
      <c r="D14" s="1354">
        <v>0.72219999999999995</v>
      </c>
      <c r="E14" s="1351" t="s">
        <v>465</v>
      </c>
      <c r="F14" s="1975">
        <f>F13+1</f>
        <v>2</v>
      </c>
    </row>
    <row r="15" spans="1:6" ht="15.4">
      <c r="A15" s="1975">
        <f>A14+1</f>
        <v>3</v>
      </c>
      <c r="B15" s="551"/>
      <c r="C15" s="551" t="s">
        <v>980</v>
      </c>
      <c r="D15" s="1478">
        <f>D13*D14</f>
        <v>92538.571238399993</v>
      </c>
      <c r="E15" s="1277" t="s">
        <v>981</v>
      </c>
      <c r="F15" s="1975">
        <f>F14+1</f>
        <v>3</v>
      </c>
    </row>
    <row r="16" spans="1:6" ht="15.4">
      <c r="A16" s="1975">
        <f>A15+1</f>
        <v>4</v>
      </c>
      <c r="B16" s="1355"/>
      <c r="C16" s="1347"/>
      <c r="D16" s="1355"/>
      <c r="E16" s="1288"/>
      <c r="F16" s="1975">
        <f>F15+1</f>
        <v>4</v>
      </c>
    </row>
    <row r="17" spans="1:6" ht="15.4">
      <c r="A17" s="1975"/>
      <c r="B17" s="1973"/>
      <c r="C17" s="1973"/>
      <c r="D17" s="531"/>
      <c r="E17" s="1973"/>
      <c r="F17" s="1975"/>
    </row>
    <row r="18" spans="1:6" ht="15.4">
      <c r="A18" s="1970"/>
      <c r="B18" s="1973"/>
      <c r="C18" s="1973"/>
      <c r="D18" s="1973"/>
      <c r="E18" s="1973"/>
      <c r="F18" s="1975"/>
    </row>
    <row r="19" spans="1:6" ht="15.4">
      <c r="A19" s="1970"/>
      <c r="B19" s="1973"/>
      <c r="C19" s="1973"/>
      <c r="D19" s="1973"/>
      <c r="E19" s="1973"/>
      <c r="F19" s="1970"/>
    </row>
    <row r="20" spans="1:6" ht="15.4">
      <c r="A20" s="1970"/>
      <c r="B20" s="1973"/>
      <c r="C20" s="1973"/>
      <c r="D20" s="1973"/>
      <c r="E20" s="1973"/>
      <c r="F20" s="1970"/>
    </row>
  </sheetData>
  <mergeCells count="6">
    <mergeCell ref="B8:E8"/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scale="90" orientation="landscape" r:id="rId1"/>
  <headerFooter scaleWithDoc="0">
    <oddFooter>&amp;C&amp;"Times New Roman,Regular"&amp;10&amp;A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4">
    <pageSetUpPr fitToPage="1"/>
  </sheetPr>
  <dimension ref="A2:I37"/>
  <sheetViews>
    <sheetView zoomScale="80" zoomScaleNormal="80" zoomScaleSheetLayoutView="70" workbookViewId="0"/>
  </sheetViews>
  <sheetFormatPr defaultColWidth="8.796875" defaultRowHeight="15.4"/>
  <cols>
    <col min="1" max="1" width="5.19921875" style="455" customWidth="1"/>
    <col min="2" max="2" width="15.19921875" style="66" customWidth="1"/>
    <col min="3" max="3" width="25.796875" style="66" customWidth="1"/>
    <col min="4" max="6" width="16.796875" style="455" customWidth="1"/>
    <col min="7" max="7" width="5.19921875" style="455" customWidth="1"/>
    <col min="8" max="8" width="10.796875" style="66" customWidth="1"/>
    <col min="9" max="9" width="8.19921875" style="66" bestFit="1" customWidth="1"/>
    <col min="10" max="16384" width="8.796875" style="66"/>
  </cols>
  <sheetData>
    <row r="2" spans="1:9">
      <c r="B2" s="2102" t="s">
        <v>0</v>
      </c>
      <c r="C2" s="2102"/>
      <c r="D2" s="2102"/>
      <c r="E2" s="2102"/>
      <c r="F2" s="2102"/>
      <c r="G2" s="1975"/>
    </row>
    <row r="3" spans="1:9">
      <c r="B3" s="2109" t="s">
        <v>866</v>
      </c>
      <c r="C3" s="2109"/>
      <c r="D3" s="2109"/>
      <c r="E3" s="2109"/>
      <c r="F3" s="2109"/>
      <c r="G3" s="724"/>
    </row>
    <row r="4" spans="1:9">
      <c r="B4" s="2109" t="s">
        <v>982</v>
      </c>
      <c r="C4" s="2109"/>
      <c r="D4" s="2109"/>
      <c r="E4" s="2109"/>
      <c r="F4" s="2109"/>
      <c r="G4" s="724"/>
    </row>
    <row r="5" spans="1:9">
      <c r="B5" s="2110" t="s">
        <v>868</v>
      </c>
      <c r="C5" s="2110"/>
      <c r="D5" s="2110"/>
      <c r="E5" s="2110"/>
      <c r="F5" s="2110"/>
      <c r="G5" s="724"/>
    </row>
    <row r="6" spans="1:9">
      <c r="B6" s="2110" t="s">
        <v>869</v>
      </c>
      <c r="C6" s="2110"/>
      <c r="D6" s="2110"/>
      <c r="E6" s="2110"/>
      <c r="F6" s="2110"/>
      <c r="G6" s="724"/>
    </row>
    <row r="7" spans="1:9">
      <c r="A7" s="730"/>
      <c r="B7" s="730"/>
      <c r="C7" s="79"/>
      <c r="D7" s="730"/>
      <c r="E7" s="730"/>
      <c r="F7" s="730"/>
      <c r="G7" s="730"/>
    </row>
    <row r="8" spans="1:9">
      <c r="A8" s="730"/>
      <c r="B8" s="2108" t="s">
        <v>983</v>
      </c>
      <c r="C8" s="2108"/>
      <c r="D8" s="2108"/>
      <c r="E8" s="2108"/>
      <c r="F8" s="2108"/>
      <c r="G8" s="730"/>
    </row>
    <row r="9" spans="1:9">
      <c r="A9" s="1124"/>
      <c r="B9" s="2105" t="s">
        <v>946</v>
      </c>
      <c r="C9" s="2106"/>
      <c r="D9" s="2106"/>
      <c r="E9" s="2106"/>
      <c r="F9" s="2107"/>
      <c r="G9" s="731"/>
    </row>
    <row r="10" spans="1:9">
      <c r="A10" s="1124"/>
      <c r="B10" s="1945"/>
      <c r="C10" s="1945"/>
      <c r="D10" s="1851" t="s">
        <v>279</v>
      </c>
      <c r="E10" s="1945" t="s">
        <v>280</v>
      </c>
      <c r="F10" s="1946" t="s">
        <v>870</v>
      </c>
      <c r="G10" s="731"/>
    </row>
    <row r="11" spans="1:9" s="65" customFormat="1">
      <c r="A11" s="1125" t="s">
        <v>6</v>
      </c>
      <c r="B11" s="1479" t="s">
        <v>580</v>
      </c>
      <c r="C11" s="1986"/>
      <c r="D11" s="1479" t="s">
        <v>871</v>
      </c>
      <c r="E11" s="1479" t="s">
        <v>872</v>
      </c>
      <c r="F11" s="1479" t="s">
        <v>264</v>
      </c>
      <c r="G11" s="1125" t="s">
        <v>6</v>
      </c>
    </row>
    <row r="12" spans="1:9">
      <c r="A12" s="1126" t="s">
        <v>7</v>
      </c>
      <c r="B12" s="1480" t="s">
        <v>420</v>
      </c>
      <c r="C12" s="1480" t="s">
        <v>421</v>
      </c>
      <c r="D12" s="1481" t="s">
        <v>873</v>
      </c>
      <c r="E12" s="1482" t="s">
        <v>873</v>
      </c>
      <c r="F12" s="1480" t="s">
        <v>873</v>
      </c>
      <c r="G12" s="1126" t="s">
        <v>7</v>
      </c>
      <c r="I12" s="1983"/>
    </row>
    <row r="13" spans="1:9">
      <c r="A13" s="731"/>
      <c r="B13" s="1483"/>
      <c r="C13" s="1483"/>
      <c r="D13" s="1986"/>
      <c r="E13" s="1484"/>
      <c r="F13" s="1484"/>
      <c r="G13" s="731"/>
    </row>
    <row r="14" spans="1:9">
      <c r="A14" s="731">
        <v>1</v>
      </c>
      <c r="B14" s="2029" t="s">
        <v>984</v>
      </c>
      <c r="C14" s="2030" t="s">
        <v>985</v>
      </c>
      <c r="D14" s="1852">
        <v>2.9484E-2</v>
      </c>
      <c r="E14" s="2031">
        <v>4.7460000000000002E-3</v>
      </c>
      <c r="F14" s="2032">
        <f>D14+E14</f>
        <v>3.4229999999999997E-2</v>
      </c>
      <c r="G14" s="731">
        <f>A14</f>
        <v>1</v>
      </c>
      <c r="H14" s="65"/>
      <c r="I14" s="725"/>
    </row>
    <row r="15" spans="1:9">
      <c r="A15" s="731">
        <f t="shared" ref="A15:A27" si="0">A14+1</f>
        <v>2</v>
      </c>
      <c r="B15" s="1485" t="s">
        <v>986</v>
      </c>
      <c r="C15" s="1450" t="s">
        <v>987</v>
      </c>
      <c r="D15" s="1852">
        <v>5.6848999999999997E-2</v>
      </c>
      <c r="E15" s="2031">
        <v>0</v>
      </c>
      <c r="F15" s="2032">
        <f t="shared" ref="F15:F26" si="1">D15+E15</f>
        <v>5.6848999999999997E-2</v>
      </c>
      <c r="G15" s="731">
        <f t="shared" ref="G15:G27" si="2">G14+1</f>
        <v>2</v>
      </c>
      <c r="I15" s="725"/>
    </row>
    <row r="16" spans="1:9">
      <c r="A16" s="731">
        <f t="shared" si="0"/>
        <v>3</v>
      </c>
      <c r="B16" s="2029" t="s">
        <v>988</v>
      </c>
      <c r="C16" s="2030" t="s">
        <v>989</v>
      </c>
      <c r="D16" s="1852">
        <v>0.23400599999999999</v>
      </c>
      <c r="E16" s="2031">
        <v>0</v>
      </c>
      <c r="F16" s="2032">
        <f t="shared" si="1"/>
        <v>0.23400599999999999</v>
      </c>
      <c r="G16" s="731">
        <f t="shared" si="2"/>
        <v>3</v>
      </c>
      <c r="I16" s="725"/>
    </row>
    <row r="17" spans="1:9">
      <c r="A17" s="731">
        <f t="shared" si="0"/>
        <v>4</v>
      </c>
      <c r="B17" s="2029" t="s">
        <v>990</v>
      </c>
      <c r="C17" s="2030" t="s">
        <v>991</v>
      </c>
      <c r="D17" s="1852">
        <v>7.6217999999999994E-2</v>
      </c>
      <c r="E17" s="2031">
        <v>0</v>
      </c>
      <c r="F17" s="2032">
        <f t="shared" si="1"/>
        <v>7.6217999999999994E-2</v>
      </c>
      <c r="G17" s="731">
        <f t="shared" si="2"/>
        <v>4</v>
      </c>
      <c r="I17" s="725"/>
    </row>
    <row r="18" spans="1:9">
      <c r="A18" s="731">
        <f t="shared" si="0"/>
        <v>5</v>
      </c>
      <c r="B18" s="2029" t="s">
        <v>992</v>
      </c>
      <c r="C18" s="2030" t="s">
        <v>952</v>
      </c>
      <c r="D18" s="1852">
        <v>5.3713999999999998E-2</v>
      </c>
      <c r="E18" s="2031">
        <v>0</v>
      </c>
      <c r="F18" s="2032">
        <f t="shared" si="1"/>
        <v>5.3713999999999998E-2</v>
      </c>
      <c r="G18" s="731">
        <f t="shared" si="2"/>
        <v>5</v>
      </c>
      <c r="I18" s="725"/>
    </row>
    <row r="19" spans="1:9">
      <c r="A19" s="731">
        <f t="shared" si="0"/>
        <v>6</v>
      </c>
      <c r="B19" s="1485" t="s">
        <v>993</v>
      </c>
      <c r="C19" s="1450" t="s">
        <v>994</v>
      </c>
      <c r="D19" s="1486">
        <v>9.4495999999999997E-2</v>
      </c>
      <c r="E19" s="1487">
        <v>0</v>
      </c>
      <c r="F19" s="2032">
        <f t="shared" si="1"/>
        <v>9.4495999999999997E-2</v>
      </c>
      <c r="G19" s="731">
        <f t="shared" si="2"/>
        <v>6</v>
      </c>
      <c r="I19" s="725"/>
    </row>
    <row r="20" spans="1:9">
      <c r="A20" s="731">
        <f t="shared" si="0"/>
        <v>7</v>
      </c>
      <c r="B20" s="2029" t="s">
        <v>995</v>
      </c>
      <c r="C20" s="2030" t="s">
        <v>954</v>
      </c>
      <c r="D20" s="1852">
        <v>5.2652999999999998E-2</v>
      </c>
      <c r="E20" s="2031">
        <v>0</v>
      </c>
      <c r="F20" s="2032">
        <f t="shared" si="1"/>
        <v>5.2652999999999998E-2</v>
      </c>
      <c r="G20" s="731">
        <f t="shared" si="2"/>
        <v>7</v>
      </c>
      <c r="I20" s="725"/>
    </row>
    <row r="21" spans="1:9">
      <c r="A21" s="731">
        <f t="shared" si="0"/>
        <v>8</v>
      </c>
      <c r="B21" s="1485" t="s">
        <v>996</v>
      </c>
      <c r="C21" s="1450" t="s">
        <v>956</v>
      </c>
      <c r="D21" s="1852">
        <v>4.2472000000000003E-2</v>
      </c>
      <c r="E21" s="2031">
        <v>0</v>
      </c>
      <c r="F21" s="2032">
        <f t="shared" si="1"/>
        <v>4.2472000000000003E-2</v>
      </c>
      <c r="G21" s="731">
        <f t="shared" si="2"/>
        <v>8</v>
      </c>
      <c r="I21" s="725"/>
    </row>
    <row r="22" spans="1:9">
      <c r="A22" s="731">
        <f t="shared" si="0"/>
        <v>9</v>
      </c>
      <c r="B22" s="2029" t="s">
        <v>997</v>
      </c>
      <c r="C22" s="2030" t="s">
        <v>998</v>
      </c>
      <c r="D22" s="1852">
        <v>1.8703999999999998E-2</v>
      </c>
      <c r="E22" s="2031">
        <v>0</v>
      </c>
      <c r="F22" s="2032">
        <f t="shared" si="1"/>
        <v>1.8703999999999998E-2</v>
      </c>
      <c r="G22" s="731">
        <f t="shared" si="2"/>
        <v>9</v>
      </c>
      <c r="I22" s="725"/>
    </row>
    <row r="23" spans="1:9">
      <c r="A23" s="731">
        <f t="shared" si="0"/>
        <v>10</v>
      </c>
      <c r="B23" s="1485" t="s">
        <v>999</v>
      </c>
      <c r="C23" s="1450" t="s">
        <v>1000</v>
      </c>
      <c r="D23" s="1852">
        <v>6.5263000000000002E-2</v>
      </c>
      <c r="E23" s="2031">
        <v>0</v>
      </c>
      <c r="F23" s="2032">
        <f t="shared" si="1"/>
        <v>6.5263000000000002E-2</v>
      </c>
      <c r="G23" s="731">
        <f t="shared" si="2"/>
        <v>10</v>
      </c>
      <c r="I23" s="725"/>
    </row>
    <row r="24" spans="1:9">
      <c r="A24" s="731">
        <f t="shared" si="0"/>
        <v>11</v>
      </c>
      <c r="B24" s="2029" t="s">
        <v>1001</v>
      </c>
      <c r="C24" s="2030" t="s">
        <v>960</v>
      </c>
      <c r="D24" s="1852">
        <v>4.4415000000000003E-2</v>
      </c>
      <c r="E24" s="2031">
        <v>0</v>
      </c>
      <c r="F24" s="2032">
        <f t="shared" si="1"/>
        <v>4.4415000000000003E-2</v>
      </c>
      <c r="G24" s="731">
        <f t="shared" si="2"/>
        <v>11</v>
      </c>
      <c r="I24" s="725"/>
    </row>
    <row r="25" spans="1:9">
      <c r="A25" s="731">
        <f t="shared" si="0"/>
        <v>12</v>
      </c>
      <c r="B25" s="2029" t="s">
        <v>1002</v>
      </c>
      <c r="C25" s="2030" t="s">
        <v>962</v>
      </c>
      <c r="D25" s="1852">
        <v>7.5817999999999997E-2</v>
      </c>
      <c r="E25" s="2031">
        <v>0</v>
      </c>
      <c r="F25" s="2032">
        <f t="shared" si="1"/>
        <v>7.5817999999999997E-2</v>
      </c>
      <c r="G25" s="731">
        <f t="shared" si="2"/>
        <v>12</v>
      </c>
      <c r="I25" s="725"/>
    </row>
    <row r="26" spans="1:9">
      <c r="A26" s="731">
        <f t="shared" si="0"/>
        <v>13</v>
      </c>
      <c r="B26" s="1485" t="s">
        <v>1003</v>
      </c>
      <c r="C26" s="1450" t="s">
        <v>970</v>
      </c>
      <c r="D26" s="1852">
        <v>7.0975999999999997E-2</v>
      </c>
      <c r="E26" s="2031">
        <v>0</v>
      </c>
      <c r="F26" s="2032">
        <f t="shared" si="1"/>
        <v>7.0975999999999997E-2</v>
      </c>
      <c r="G26" s="731">
        <f t="shared" si="2"/>
        <v>13</v>
      </c>
    </row>
    <row r="27" spans="1:9">
      <c r="A27" s="731">
        <f t="shared" si="0"/>
        <v>14</v>
      </c>
      <c r="B27" s="2033"/>
      <c r="C27" s="2030"/>
      <c r="D27" s="1853" t="s">
        <v>1</v>
      </c>
      <c r="E27" s="2029" t="s">
        <v>1</v>
      </c>
      <c r="F27" s="2029" t="s">
        <v>1</v>
      </c>
      <c r="G27" s="731">
        <f t="shared" si="2"/>
        <v>14</v>
      </c>
    </row>
    <row r="28" spans="1:9">
      <c r="A28" s="730"/>
      <c r="B28" s="79"/>
      <c r="C28" s="79"/>
      <c r="D28" s="730"/>
      <c r="E28" s="730"/>
      <c r="F28" s="730"/>
      <c r="G28" s="730"/>
    </row>
    <row r="29" spans="1:9">
      <c r="B29" s="727" t="s">
        <v>1</v>
      </c>
    </row>
    <row r="30" spans="1:9" ht="17.25">
      <c r="A30" s="694"/>
      <c r="B30" s="727" t="s">
        <v>1004</v>
      </c>
    </row>
    <row r="31" spans="1:9">
      <c r="B31" s="727" t="s">
        <v>974</v>
      </c>
    </row>
    <row r="32" spans="1:9" ht="17.25">
      <c r="A32" s="694"/>
      <c r="B32" s="66" t="s">
        <v>975</v>
      </c>
    </row>
    <row r="33" spans="2:6">
      <c r="B33" s="66" t="s">
        <v>976</v>
      </c>
    </row>
    <row r="34" spans="2:6">
      <c r="B34" s="66" t="s">
        <v>977</v>
      </c>
      <c r="D34" s="66"/>
      <c r="E34" s="66"/>
      <c r="F34" s="66"/>
    </row>
    <row r="35" spans="2:6">
      <c r="B35" s="66" t="s">
        <v>978</v>
      </c>
      <c r="D35" s="66"/>
      <c r="E35" s="66"/>
      <c r="F35" s="66"/>
    </row>
    <row r="36" spans="2:6">
      <c r="B36" s="727"/>
    </row>
    <row r="37" spans="2:6">
      <c r="B37" s="727"/>
    </row>
  </sheetData>
  <mergeCells count="7">
    <mergeCell ref="B9:F9"/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93" orientation="portrait" r:id="rId1"/>
  <headerFooter scaleWithDoc="0">
    <oddFooter>&amp;C&amp;"Times New Roman,Regular"&amp;10Common Plant Depreciation Rates
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5">
    <pageSetUpPr fitToPage="1"/>
  </sheetPr>
  <dimension ref="A2:K28"/>
  <sheetViews>
    <sheetView zoomScale="80" zoomScaleNormal="80" zoomScaleSheetLayoutView="70" workbookViewId="0"/>
  </sheetViews>
  <sheetFormatPr defaultColWidth="9.19921875" defaultRowHeight="15"/>
  <cols>
    <col min="1" max="1" width="5.19921875" style="982" customWidth="1"/>
    <col min="2" max="2" width="8.53125" style="69" customWidth="1"/>
    <col min="3" max="3" width="53.19921875" style="69" customWidth="1"/>
    <col min="4" max="4" width="18.53125" style="69" customWidth="1"/>
    <col min="5" max="5" width="27.796875" style="69" customWidth="1"/>
    <col min="6" max="6" width="18.53125" style="69" customWidth="1"/>
    <col min="7" max="7" width="27.796875" style="69" customWidth="1"/>
    <col min="8" max="8" width="5.19921875" style="982" customWidth="1"/>
    <col min="9" max="9" width="9.46484375" style="69" bestFit="1" customWidth="1"/>
    <col min="10" max="16384" width="9.19921875" style="69"/>
  </cols>
  <sheetData>
    <row r="2" spans="1:11">
      <c r="A2" s="1970"/>
      <c r="B2" s="2073" t="s">
        <v>0</v>
      </c>
      <c r="C2" s="2073"/>
      <c r="D2" s="2073"/>
      <c r="E2" s="2073"/>
      <c r="F2" s="2073"/>
      <c r="G2" s="2073"/>
      <c r="H2" s="1970"/>
      <c r="I2" s="1967"/>
      <c r="J2" s="1967"/>
      <c r="K2" s="1967"/>
    </row>
    <row r="3" spans="1:11">
      <c r="A3" s="1970"/>
      <c r="B3" s="2073" t="s">
        <v>824</v>
      </c>
      <c r="C3" s="2073"/>
      <c r="D3" s="2073"/>
      <c r="E3" s="2073"/>
      <c r="F3" s="2073"/>
      <c r="G3" s="2073"/>
      <c r="H3" s="1970"/>
      <c r="I3" s="1967"/>
      <c r="J3" s="1967"/>
      <c r="K3" s="1967"/>
    </row>
    <row r="4" spans="1:11">
      <c r="A4" s="1970"/>
      <c r="B4" s="2073" t="s">
        <v>1005</v>
      </c>
      <c r="C4" s="2073"/>
      <c r="D4" s="2073"/>
      <c r="E4" s="2073"/>
      <c r="F4" s="2073"/>
      <c r="G4" s="2073"/>
      <c r="H4" s="1970"/>
      <c r="I4" s="1967"/>
      <c r="J4" s="1967"/>
      <c r="K4" s="1967"/>
    </row>
    <row r="5" spans="1:11">
      <c r="A5" s="1970"/>
      <c r="B5" s="2073" t="str">
        <f>'AJ-4'!B5:E5</f>
        <v>BASE PERIOD / TRUE UP PERIOD - 12/31/2019 PER BOOK</v>
      </c>
      <c r="C5" s="2073"/>
      <c r="D5" s="2073"/>
      <c r="E5" s="2073"/>
      <c r="F5" s="2073"/>
      <c r="G5" s="2073"/>
      <c r="H5" s="1970"/>
      <c r="I5" s="1967"/>
      <c r="J5" s="1967"/>
      <c r="K5" s="1967"/>
    </row>
    <row r="6" spans="1:11">
      <c r="A6" s="1970"/>
      <c r="B6" s="2073" t="s">
        <v>5</v>
      </c>
      <c r="C6" s="2073"/>
      <c r="D6" s="2073"/>
      <c r="E6" s="2073"/>
      <c r="F6" s="2073"/>
      <c r="G6" s="2073"/>
      <c r="H6" s="1970"/>
      <c r="I6" s="1967"/>
      <c r="J6" s="1967"/>
      <c r="K6" s="1967"/>
    </row>
    <row r="7" spans="1:11">
      <c r="A7" s="1970"/>
      <c r="B7" s="1970"/>
      <c r="C7" s="1970"/>
      <c r="D7" s="1970"/>
      <c r="E7" s="1970"/>
      <c r="F7" s="1970"/>
      <c r="G7" s="1970"/>
      <c r="H7" s="1970"/>
      <c r="I7" s="1967"/>
      <c r="J7" s="1967"/>
      <c r="K7" s="1967"/>
    </row>
    <row r="8" spans="1:11">
      <c r="A8" s="1970"/>
      <c r="B8" s="2073" t="s">
        <v>447</v>
      </c>
      <c r="C8" s="2073"/>
      <c r="D8" s="2073"/>
      <c r="E8" s="2073"/>
      <c r="F8" s="2073"/>
      <c r="G8" s="2073"/>
      <c r="H8" s="1970"/>
      <c r="I8" s="1967"/>
      <c r="J8" s="1967"/>
      <c r="K8" s="1967"/>
    </row>
    <row r="9" spans="1:11">
      <c r="A9" s="1970"/>
      <c r="B9" s="1432"/>
      <c r="C9" s="1433"/>
      <c r="D9" s="1433"/>
      <c r="E9" s="1433"/>
      <c r="F9" s="1433"/>
      <c r="G9" s="86"/>
      <c r="H9" s="1970"/>
      <c r="I9" s="1967"/>
      <c r="J9" s="1967"/>
      <c r="K9" s="1967"/>
    </row>
    <row r="10" spans="1:11" ht="15.4">
      <c r="A10" s="1970"/>
      <c r="B10" s="1939"/>
      <c r="C10" s="1911"/>
      <c r="D10" s="1915" t="s">
        <v>448</v>
      </c>
      <c r="E10" s="1915"/>
      <c r="F10" s="1915" t="s">
        <v>448</v>
      </c>
      <c r="G10" s="1915"/>
      <c r="H10" s="1975"/>
      <c r="I10" s="1967"/>
      <c r="J10" s="1967"/>
      <c r="K10" s="1967"/>
    </row>
    <row r="11" spans="1:11" s="486" customFormat="1" ht="15.4">
      <c r="A11" s="1975"/>
      <c r="B11" s="1228"/>
      <c r="C11" s="1228"/>
      <c r="D11" s="1228" t="s">
        <v>404</v>
      </c>
      <c r="E11" s="1228"/>
      <c r="F11" s="1228" t="s">
        <v>404</v>
      </c>
      <c r="G11" s="1228"/>
      <c r="H11" s="1975"/>
      <c r="I11" s="1970"/>
      <c r="J11" s="1967"/>
      <c r="K11" s="1967"/>
    </row>
    <row r="12" spans="1:11" ht="15.4">
      <c r="A12" s="1975" t="s">
        <v>6</v>
      </c>
      <c r="B12" s="1228" t="s">
        <v>420</v>
      </c>
      <c r="C12" s="1228"/>
      <c r="D12" s="1228" t="s">
        <v>826</v>
      </c>
      <c r="E12" s="1228"/>
      <c r="F12" s="1228" t="s">
        <v>826</v>
      </c>
      <c r="G12" s="1228"/>
      <c r="H12" s="1975" t="s">
        <v>6</v>
      </c>
      <c r="I12" s="1967"/>
      <c r="J12" s="1967"/>
      <c r="K12" s="1967"/>
    </row>
    <row r="13" spans="1:11" ht="15.4">
      <c r="A13" s="1975" t="s">
        <v>7</v>
      </c>
      <c r="B13" s="1229" t="s">
        <v>7</v>
      </c>
      <c r="C13" s="1229" t="s">
        <v>421</v>
      </c>
      <c r="D13" s="1229" t="s">
        <v>367</v>
      </c>
      <c r="E13" s="1229" t="s">
        <v>9</v>
      </c>
      <c r="F13" s="1229" t="s">
        <v>1006</v>
      </c>
      <c r="G13" s="1229" t="s">
        <v>9</v>
      </c>
      <c r="H13" s="1975" t="s">
        <v>7</v>
      </c>
      <c r="I13" s="1967"/>
      <c r="J13" s="1967"/>
      <c r="K13" s="1967"/>
    </row>
    <row r="14" spans="1:11" ht="15.4">
      <c r="A14" s="1975">
        <v>1</v>
      </c>
      <c r="B14" s="1283">
        <v>303</v>
      </c>
      <c r="C14" s="1435" t="s">
        <v>429</v>
      </c>
      <c r="D14" s="1307">
        <v>0</v>
      </c>
      <c r="E14" s="1488" t="s">
        <v>370</v>
      </c>
      <c r="F14" s="1307">
        <v>0</v>
      </c>
      <c r="G14" s="1401" t="s">
        <v>370</v>
      </c>
      <c r="H14" s="1975">
        <f>A14</f>
        <v>1</v>
      </c>
      <c r="I14" s="1967"/>
      <c r="J14" s="1967"/>
      <c r="K14" s="1967"/>
    </row>
    <row r="15" spans="1:11" ht="15.4">
      <c r="A15" s="1975">
        <f>A14+1</f>
        <v>2</v>
      </c>
      <c r="B15" s="1283">
        <v>350</v>
      </c>
      <c r="C15" s="1435" t="s">
        <v>827</v>
      </c>
      <c r="D15" s="1309">
        <v>0</v>
      </c>
      <c r="E15" s="1489"/>
      <c r="F15" s="1309">
        <v>0</v>
      </c>
      <c r="G15" s="1490"/>
      <c r="H15" s="1975">
        <f>H14+1</f>
        <v>2</v>
      </c>
      <c r="I15" s="1967"/>
      <c r="J15" s="1967"/>
      <c r="K15" s="1967"/>
    </row>
    <row r="16" spans="1:11" ht="15.4">
      <c r="A16" s="1975">
        <f t="shared" ref="A16:A26" si="0">A15+1</f>
        <v>3</v>
      </c>
      <c r="B16" s="1283">
        <v>352</v>
      </c>
      <c r="C16" s="1300" t="s">
        <v>828</v>
      </c>
      <c r="D16" s="1309">
        <v>0</v>
      </c>
      <c r="E16" s="1489"/>
      <c r="F16" s="1309">
        <v>0</v>
      </c>
      <c r="G16" s="1490"/>
      <c r="H16" s="1975">
        <f t="shared" ref="H16:H26" si="1">H15+1</f>
        <v>3</v>
      </c>
      <c r="I16" s="1967"/>
      <c r="J16" s="1967"/>
      <c r="K16" s="1967"/>
    </row>
    <row r="17" spans="1:9" ht="15.4">
      <c r="A17" s="1975">
        <f t="shared" si="0"/>
        <v>4</v>
      </c>
      <c r="B17" s="1283">
        <v>353</v>
      </c>
      <c r="C17" s="1300" t="s">
        <v>435</v>
      </c>
      <c r="D17" s="1309">
        <v>0</v>
      </c>
      <c r="E17" s="1489"/>
      <c r="F17" s="1309">
        <v>0</v>
      </c>
      <c r="G17" s="1490"/>
      <c r="H17" s="1975">
        <f t="shared" si="1"/>
        <v>4</v>
      </c>
      <c r="I17" s="1967"/>
    </row>
    <row r="18" spans="1:9" ht="15.4">
      <c r="A18" s="1975">
        <f t="shared" si="0"/>
        <v>5</v>
      </c>
      <c r="B18" s="1283">
        <v>354</v>
      </c>
      <c r="C18" s="1300" t="s">
        <v>436</v>
      </c>
      <c r="D18" s="1309">
        <v>0</v>
      </c>
      <c r="E18" s="1489"/>
      <c r="F18" s="1309">
        <v>0</v>
      </c>
      <c r="G18" s="1490"/>
      <c r="H18" s="1975">
        <f t="shared" si="1"/>
        <v>5</v>
      </c>
      <c r="I18" s="1967"/>
    </row>
    <row r="19" spans="1:9" ht="15.4">
      <c r="A19" s="1975">
        <f t="shared" si="0"/>
        <v>6</v>
      </c>
      <c r="B19" s="1283">
        <v>355</v>
      </c>
      <c r="C19" s="1300" t="s">
        <v>437</v>
      </c>
      <c r="D19" s="1309">
        <v>0</v>
      </c>
      <c r="E19" s="1489"/>
      <c r="F19" s="1309">
        <v>0</v>
      </c>
      <c r="G19" s="1490"/>
      <c r="H19" s="1975">
        <f t="shared" si="1"/>
        <v>6</v>
      </c>
      <c r="I19" s="1967"/>
    </row>
    <row r="20" spans="1:9" ht="15.4">
      <c r="A20" s="1975">
        <f t="shared" si="0"/>
        <v>7</v>
      </c>
      <c r="B20" s="1283">
        <v>356</v>
      </c>
      <c r="C20" s="1300" t="s">
        <v>829</v>
      </c>
      <c r="D20" s="1309">
        <v>0</v>
      </c>
      <c r="E20" s="1489"/>
      <c r="F20" s="1309">
        <v>0</v>
      </c>
      <c r="G20" s="1490"/>
      <c r="H20" s="1975">
        <f t="shared" si="1"/>
        <v>7</v>
      </c>
      <c r="I20" s="1967"/>
    </row>
    <row r="21" spans="1:9" ht="15.4">
      <c r="A21" s="1975">
        <f t="shared" si="0"/>
        <v>8</v>
      </c>
      <c r="B21" s="1283">
        <v>357</v>
      </c>
      <c r="C21" s="1300" t="s">
        <v>439</v>
      </c>
      <c r="D21" s="1309">
        <v>0</v>
      </c>
      <c r="E21" s="1489"/>
      <c r="F21" s="1309">
        <v>0</v>
      </c>
      <c r="G21" s="1490"/>
      <c r="H21" s="1975">
        <f t="shared" si="1"/>
        <v>8</v>
      </c>
      <c r="I21" s="1967"/>
    </row>
    <row r="22" spans="1:9" ht="15.4">
      <c r="A22" s="1975">
        <f t="shared" si="0"/>
        <v>9</v>
      </c>
      <c r="B22" s="1283">
        <v>358</v>
      </c>
      <c r="C22" s="1300" t="s">
        <v>830</v>
      </c>
      <c r="D22" s="1309">
        <v>0</v>
      </c>
      <c r="E22" s="1489"/>
      <c r="F22" s="1309">
        <v>0</v>
      </c>
      <c r="G22" s="1490"/>
      <c r="H22" s="1975">
        <f t="shared" si="1"/>
        <v>9</v>
      </c>
      <c r="I22" s="1967"/>
    </row>
    <row r="23" spans="1:9" ht="15.4">
      <c r="A23" s="1975">
        <f t="shared" si="0"/>
        <v>10</v>
      </c>
      <c r="B23" s="1438">
        <v>359</v>
      </c>
      <c r="C23" s="1400" t="s">
        <v>831</v>
      </c>
      <c r="D23" s="1395">
        <v>0</v>
      </c>
      <c r="E23" s="1491" t="s">
        <v>370</v>
      </c>
      <c r="F23" s="1395">
        <v>0</v>
      </c>
      <c r="G23" s="1492" t="s">
        <v>370</v>
      </c>
      <c r="H23" s="1975">
        <f t="shared" si="1"/>
        <v>10</v>
      </c>
      <c r="I23" s="1967"/>
    </row>
    <row r="24" spans="1:9" ht="15.4">
      <c r="A24" s="1975">
        <f t="shared" si="0"/>
        <v>11</v>
      </c>
      <c r="B24" s="1236"/>
      <c r="C24" s="1236"/>
      <c r="D24" s="1493"/>
      <c r="E24" s="1493"/>
      <c r="F24" s="1358"/>
      <c r="G24" s="1493"/>
      <c r="H24" s="1975">
        <f t="shared" si="1"/>
        <v>11</v>
      </c>
      <c r="I24" s="1967"/>
    </row>
    <row r="25" spans="1:9" ht="15.4">
      <c r="A25" s="1975">
        <f t="shared" si="0"/>
        <v>12</v>
      </c>
      <c r="B25" s="1236"/>
      <c r="C25" s="1236" t="s">
        <v>1007</v>
      </c>
      <c r="D25" s="1494">
        <f>SUM(D14:D23)</f>
        <v>0</v>
      </c>
      <c r="E25" s="1399" t="s">
        <v>1008</v>
      </c>
      <c r="F25" s="1494">
        <f>SUM(F14:F23)</f>
        <v>0</v>
      </c>
      <c r="G25" s="1399" t="s">
        <v>1008</v>
      </c>
      <c r="H25" s="1975">
        <f t="shared" si="1"/>
        <v>12</v>
      </c>
      <c r="I25" s="733"/>
    </row>
    <row r="26" spans="1:9" ht="15.4">
      <c r="A26" s="1975">
        <f t="shared" si="0"/>
        <v>13</v>
      </c>
      <c r="B26" s="1239"/>
      <c r="C26" s="1239"/>
      <c r="D26" s="1495"/>
      <c r="E26" s="1495"/>
      <c r="F26" s="1442"/>
      <c r="G26" s="1495"/>
      <c r="H26" s="1975">
        <f t="shared" si="1"/>
        <v>13</v>
      </c>
      <c r="I26" s="1967"/>
    </row>
    <row r="27" spans="1:9" ht="15.4">
      <c r="A27" s="1975"/>
      <c r="B27" s="1967"/>
      <c r="C27" s="1967"/>
      <c r="D27" s="1967"/>
      <c r="E27" s="1967"/>
      <c r="F27" s="1967"/>
      <c r="G27" s="1967"/>
      <c r="H27" s="1970"/>
      <c r="I27" s="1967"/>
    </row>
    <row r="28" spans="1:9" ht="15.4">
      <c r="A28" s="1975"/>
      <c r="B28" s="1967"/>
      <c r="C28" s="1967"/>
      <c r="D28" s="1967"/>
      <c r="E28" s="1967"/>
      <c r="F28" s="1967"/>
      <c r="G28" s="1967"/>
      <c r="H28" s="1970"/>
      <c r="I28" s="1967"/>
    </row>
  </sheetData>
  <mergeCells count="6">
    <mergeCell ref="B8:G8"/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77" orientation="landscape" r:id="rId1"/>
  <headerFooter scaleWithDoc="0">
    <oddFooter>&amp;C&amp;"Times New Roman,Regular"&amp;10&amp;A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6">
    <pageSetUpPr fitToPage="1"/>
  </sheetPr>
  <dimension ref="A2:E22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9.19921875" style="69" customWidth="1"/>
    <col min="4" max="4" width="62.53125" style="69" customWidth="1"/>
    <col min="5" max="5" width="5.19921875" style="982" customWidth="1"/>
    <col min="6" max="6" width="24" style="69" customWidth="1"/>
    <col min="7" max="7" width="11" style="69" customWidth="1"/>
    <col min="8" max="8" width="7.19921875" style="69" customWidth="1"/>
    <col min="9" max="9" width="9.19921875" style="69" customWidth="1"/>
    <col min="10" max="10" width="14" style="69" customWidth="1"/>
    <col min="11" max="11" width="13.46484375" style="69" customWidth="1"/>
    <col min="12" max="16384" width="9.19921875" style="69"/>
  </cols>
  <sheetData>
    <row r="2" spans="1:5">
      <c r="A2" s="1970"/>
      <c r="B2" s="2073" t="s">
        <v>0</v>
      </c>
      <c r="C2" s="2073"/>
      <c r="D2" s="2073"/>
      <c r="E2" s="1970"/>
    </row>
    <row r="3" spans="1:5">
      <c r="A3" s="1970"/>
      <c r="B3" s="2073" t="s">
        <v>824</v>
      </c>
      <c r="C3" s="2073"/>
      <c r="D3" s="2073"/>
      <c r="E3" s="1970"/>
    </row>
    <row r="4" spans="1:5">
      <c r="A4" s="1970"/>
      <c r="B4" s="2073" t="s">
        <v>919</v>
      </c>
      <c r="C4" s="2073"/>
      <c r="D4" s="2073"/>
      <c r="E4" s="1970"/>
    </row>
    <row r="5" spans="1:5">
      <c r="A5" s="1970"/>
      <c r="B5" s="2073" t="str">
        <f>'AJ-5'!B5:G5</f>
        <v>BASE PERIOD / TRUE UP PERIOD - 12/31/2019 PER BOOK</v>
      </c>
      <c r="C5" s="2073"/>
      <c r="D5" s="2073"/>
      <c r="E5" s="1970"/>
    </row>
    <row r="6" spans="1:5">
      <c r="A6" s="1970"/>
      <c r="B6" s="2077" t="s">
        <v>5</v>
      </c>
      <c r="C6" s="2077"/>
      <c r="D6" s="2077"/>
      <c r="E6" s="1970"/>
    </row>
    <row r="7" spans="1:5">
      <c r="A7" s="1970"/>
      <c r="B7" s="504"/>
      <c r="C7" s="504"/>
      <c r="D7" s="504"/>
      <c r="E7" s="1970"/>
    </row>
    <row r="8" spans="1:5">
      <c r="A8" s="1970"/>
      <c r="B8" s="2073" t="s">
        <v>1009</v>
      </c>
      <c r="C8" s="2073"/>
      <c r="D8" s="2073"/>
      <c r="E8" s="1970"/>
    </row>
    <row r="10" spans="1:5">
      <c r="A10" s="1970"/>
      <c r="B10" s="1911"/>
      <c r="C10" s="1915" t="s">
        <v>511</v>
      </c>
      <c r="D10" s="1915"/>
      <c r="E10" s="1970"/>
    </row>
    <row r="11" spans="1:5">
      <c r="A11" s="1970"/>
      <c r="B11" s="1236"/>
      <c r="C11" s="1228" t="s">
        <v>93</v>
      </c>
      <c r="D11" s="1228"/>
      <c r="E11" s="1970"/>
    </row>
    <row r="12" spans="1:5">
      <c r="A12" s="1970"/>
      <c r="B12" s="1228"/>
      <c r="C12" s="1228" t="s">
        <v>1010</v>
      </c>
      <c r="D12" s="1228"/>
      <c r="E12" s="1970"/>
    </row>
    <row r="13" spans="1:5" ht="15.4">
      <c r="A13" s="1975"/>
      <c r="B13" s="1228"/>
      <c r="C13" s="1228" t="s">
        <v>1011</v>
      </c>
      <c r="D13" s="1228"/>
      <c r="E13" s="1975"/>
    </row>
    <row r="14" spans="1:5" ht="15.4">
      <c r="A14" s="1975" t="s">
        <v>6</v>
      </c>
      <c r="B14" s="1247"/>
      <c r="C14" s="1228" t="s">
        <v>1012</v>
      </c>
      <c r="D14" s="1228"/>
      <c r="E14" s="1975" t="s">
        <v>6</v>
      </c>
    </row>
    <row r="15" spans="1:5" ht="15.4">
      <c r="A15" s="1975" t="s">
        <v>7</v>
      </c>
      <c r="B15" s="1229" t="s">
        <v>366</v>
      </c>
      <c r="C15" s="1229" t="s">
        <v>367</v>
      </c>
      <c r="D15" s="1229" t="s">
        <v>9</v>
      </c>
      <c r="E15" s="1975" t="s">
        <v>7</v>
      </c>
    </row>
    <row r="16" spans="1:5" ht="15.4">
      <c r="A16" s="1975"/>
      <c r="B16" s="1496"/>
      <c r="C16" s="1299"/>
      <c r="D16" s="1497"/>
      <c r="E16" s="1975"/>
    </row>
    <row r="17" spans="1:5" ht="15.4">
      <c r="A17" s="1975">
        <v>1</v>
      </c>
      <c r="B17" s="1466" t="s">
        <v>383</v>
      </c>
      <c r="C17" s="1498">
        <v>0</v>
      </c>
      <c r="D17" s="1290" t="s">
        <v>370</v>
      </c>
      <c r="E17" s="1975">
        <f>A17</f>
        <v>1</v>
      </c>
    </row>
    <row r="18" spans="1:5" ht="15.4">
      <c r="A18" s="1975">
        <f>A17+1</f>
        <v>2</v>
      </c>
      <c r="B18" s="1239"/>
      <c r="C18" s="1268"/>
      <c r="D18" s="1239"/>
      <c r="E18" s="1975">
        <f>E17+1</f>
        <v>2</v>
      </c>
    </row>
    <row r="19" spans="1:5" ht="15.4">
      <c r="A19" s="1975"/>
      <c r="B19" s="1973"/>
      <c r="C19" s="531"/>
      <c r="D19" s="1973"/>
      <c r="E19" s="1975"/>
    </row>
    <row r="20" spans="1:5" ht="15.4">
      <c r="A20" s="1975"/>
      <c r="B20" s="1973"/>
      <c r="C20" s="1973"/>
      <c r="D20" s="1973"/>
      <c r="E20" s="1975"/>
    </row>
    <row r="21" spans="1:5" ht="15.4">
      <c r="A21" s="1970"/>
      <c r="B21" s="1973"/>
      <c r="C21" s="1973"/>
      <c r="D21" s="1973"/>
      <c r="E21" s="1970"/>
    </row>
    <row r="22" spans="1:5" ht="15.4">
      <c r="A22" s="1970"/>
      <c r="B22" s="1973"/>
      <c r="C22" s="1973"/>
      <c r="D22" s="1973"/>
      <c r="E22" s="1970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7">
    <pageSetUpPr fitToPage="1"/>
  </sheetPr>
  <dimension ref="A2:E23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9.19921875" style="69" bestFit="1" customWidth="1"/>
    <col min="4" max="4" width="62.53125" style="69" customWidth="1"/>
    <col min="5" max="5" width="5.19921875" style="982" customWidth="1"/>
    <col min="6" max="6" width="24" style="69" customWidth="1"/>
    <col min="7" max="7" width="11" style="69" customWidth="1"/>
    <col min="8" max="8" width="7.19921875" style="69" customWidth="1"/>
    <col min="9" max="9" width="9.19921875" style="69" customWidth="1"/>
    <col min="10" max="10" width="14" style="69" customWidth="1"/>
    <col min="11" max="11" width="13.46484375" style="69" customWidth="1"/>
    <col min="12" max="16384" width="9.19921875" style="69"/>
  </cols>
  <sheetData>
    <row r="2" spans="1:5">
      <c r="A2" s="1970"/>
      <c r="B2" s="2073" t="s">
        <v>0</v>
      </c>
      <c r="C2" s="2073"/>
      <c r="D2" s="2073"/>
      <c r="E2" s="1970"/>
    </row>
    <row r="3" spans="1:5">
      <c r="A3" s="1970"/>
      <c r="B3" s="2073" t="s">
        <v>824</v>
      </c>
      <c r="C3" s="2073"/>
      <c r="D3" s="2073"/>
      <c r="E3" s="1970"/>
    </row>
    <row r="4" spans="1:5">
      <c r="A4" s="1970"/>
      <c r="B4" s="2073" t="s">
        <v>919</v>
      </c>
      <c r="C4" s="2073"/>
      <c r="D4" s="2073"/>
      <c r="E4" s="1970"/>
    </row>
    <row r="5" spans="1:5">
      <c r="A5" s="1970"/>
      <c r="B5" s="2073" t="str">
        <f>'AJ-5'!B5:G5</f>
        <v>BASE PERIOD / TRUE UP PERIOD - 12/31/2019 PER BOOK</v>
      </c>
      <c r="C5" s="2073"/>
      <c r="D5" s="2073"/>
      <c r="E5" s="1970"/>
    </row>
    <row r="6" spans="1:5">
      <c r="A6" s="1970"/>
      <c r="B6" s="2077" t="s">
        <v>5</v>
      </c>
      <c r="C6" s="2077"/>
      <c r="D6" s="2077"/>
      <c r="E6" s="1970"/>
    </row>
    <row r="7" spans="1:5">
      <c r="A7" s="1970"/>
      <c r="B7" s="504"/>
      <c r="C7" s="504"/>
      <c r="D7" s="504"/>
      <c r="E7" s="1970"/>
    </row>
    <row r="8" spans="1:5">
      <c r="A8" s="1970"/>
      <c r="B8" s="2073" t="s">
        <v>1013</v>
      </c>
      <c r="C8" s="2073"/>
      <c r="D8" s="2073"/>
      <c r="E8" s="1970"/>
    </row>
    <row r="10" spans="1:5" ht="15.4">
      <c r="A10" s="1970"/>
      <c r="B10" s="1911"/>
      <c r="C10" s="1915" t="s">
        <v>264</v>
      </c>
      <c r="D10" s="1915"/>
      <c r="E10" s="1975"/>
    </row>
    <row r="11" spans="1:5" ht="15.4">
      <c r="A11" s="1970"/>
      <c r="B11" s="1236"/>
      <c r="C11" s="1228" t="s">
        <v>93</v>
      </c>
      <c r="D11" s="1228"/>
      <c r="E11" s="1975"/>
    </row>
    <row r="12" spans="1:5" ht="15.4">
      <c r="A12" s="1970"/>
      <c r="B12" s="1228"/>
      <c r="C12" s="1228" t="s">
        <v>1010</v>
      </c>
      <c r="D12" s="1228"/>
      <c r="E12" s="1975"/>
    </row>
    <row r="13" spans="1:5" ht="15.4">
      <c r="A13" s="1975"/>
      <c r="B13" s="1228"/>
      <c r="C13" s="1228" t="s">
        <v>1011</v>
      </c>
      <c r="D13" s="1228"/>
      <c r="E13" s="1975"/>
    </row>
    <row r="14" spans="1:5" ht="15.4">
      <c r="A14" s="1975" t="s">
        <v>6</v>
      </c>
      <c r="B14" s="1247"/>
      <c r="C14" s="1228" t="s">
        <v>1012</v>
      </c>
      <c r="D14" s="1228"/>
      <c r="E14" s="1975" t="s">
        <v>6</v>
      </c>
    </row>
    <row r="15" spans="1:5" ht="15.4">
      <c r="A15" s="1975" t="s">
        <v>7</v>
      </c>
      <c r="B15" s="1229" t="s">
        <v>366</v>
      </c>
      <c r="C15" s="1229" t="s">
        <v>367</v>
      </c>
      <c r="D15" s="1229" t="s">
        <v>9</v>
      </c>
      <c r="E15" s="1975" t="s">
        <v>7</v>
      </c>
    </row>
    <row r="16" spans="1:5" ht="15.4">
      <c r="A16" s="1975"/>
      <c r="B16" s="1496"/>
      <c r="C16" s="1299"/>
      <c r="D16" s="1497"/>
      <c r="E16" s="1975"/>
    </row>
    <row r="17" spans="1:5" ht="15.4">
      <c r="A17" s="1975">
        <v>1</v>
      </c>
      <c r="B17" s="1466" t="s">
        <v>383</v>
      </c>
      <c r="C17" s="1498">
        <v>0</v>
      </c>
      <c r="D17" s="1499" t="s">
        <v>370</v>
      </c>
      <c r="E17" s="1975">
        <f>A17</f>
        <v>1</v>
      </c>
    </row>
    <row r="18" spans="1:5" ht="15.4">
      <c r="A18" s="1975">
        <f>A17+1</f>
        <v>2</v>
      </c>
      <c r="B18" s="1239"/>
      <c r="C18" s="1268"/>
      <c r="D18" s="1239"/>
      <c r="E18" s="1975">
        <f>E17+1</f>
        <v>2</v>
      </c>
    </row>
    <row r="19" spans="1:5" ht="15.4">
      <c r="A19" s="1975"/>
      <c r="B19" s="1973"/>
      <c r="C19" s="531"/>
      <c r="D19" s="1973"/>
      <c r="E19" s="1975"/>
    </row>
    <row r="20" spans="1:5" ht="15.4">
      <c r="A20" s="1970"/>
      <c r="B20" s="1973"/>
      <c r="C20" s="1973"/>
      <c r="D20" s="1973"/>
      <c r="E20" s="1975"/>
    </row>
    <row r="21" spans="1:5" ht="15.4">
      <c r="A21" s="1972"/>
      <c r="B21" s="1973"/>
      <c r="C21" s="1973"/>
      <c r="D21" s="1973"/>
      <c r="E21" s="1975"/>
    </row>
    <row r="22" spans="1:5" ht="15.4">
      <c r="A22" s="1970"/>
      <c r="B22" s="1973"/>
      <c r="C22" s="1973"/>
      <c r="D22" s="1973"/>
      <c r="E22" s="1970"/>
    </row>
    <row r="23" spans="1:5" ht="15.4">
      <c r="A23" s="1970"/>
      <c r="B23" s="1973"/>
      <c r="C23" s="1967"/>
      <c r="D23" s="1967"/>
      <c r="E23" s="1970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8">
    <pageSetUpPr fitToPage="1"/>
  </sheetPr>
  <dimension ref="A1:K38"/>
  <sheetViews>
    <sheetView zoomScale="80" zoomScaleNormal="80" zoomScaleSheetLayoutView="70" workbookViewId="0"/>
  </sheetViews>
  <sheetFormatPr defaultColWidth="8.796875" defaultRowHeight="15.4"/>
  <cols>
    <col min="1" max="1" width="5.19921875" style="133" bestFit="1" customWidth="1"/>
    <col min="2" max="2" width="55.19921875" style="61" customWidth="1"/>
    <col min="3" max="3" width="24" style="61" customWidth="1"/>
    <col min="4" max="4" width="1.53125" style="61" customWidth="1"/>
    <col min="5" max="5" width="16.796875" style="61" customWidth="1"/>
    <col min="6" max="6" width="1.53125" style="61" customWidth="1"/>
    <col min="7" max="7" width="34.53125" style="61" customWidth="1"/>
    <col min="8" max="8" width="5.19921875" style="61" bestFit="1" customWidth="1"/>
    <col min="9" max="9" width="8.796875" style="61"/>
    <col min="10" max="10" width="19.19921875" style="61" customWidth="1"/>
    <col min="11" max="11" width="17.796875" style="61" customWidth="1"/>
    <col min="12" max="12" width="17.53125" style="61" customWidth="1"/>
    <col min="13" max="16384" width="8.796875" style="61"/>
  </cols>
  <sheetData>
    <row r="1" spans="1:11">
      <c r="A1" s="242" t="s">
        <v>1</v>
      </c>
      <c r="B1" s="1973"/>
      <c r="C1" s="1973"/>
      <c r="D1" s="1973"/>
      <c r="E1" s="1973"/>
      <c r="F1" s="1973"/>
      <c r="G1" s="1975"/>
      <c r="H1" s="242"/>
      <c r="I1" s="1973"/>
      <c r="J1" s="1973"/>
      <c r="K1" s="1973"/>
    </row>
    <row r="2" spans="1:11">
      <c r="A2" s="1975"/>
      <c r="B2" s="2072" t="s">
        <v>0</v>
      </c>
      <c r="C2" s="2072"/>
      <c r="D2" s="2072"/>
      <c r="E2" s="2072"/>
      <c r="F2" s="2072"/>
      <c r="G2" s="2073"/>
      <c r="H2" s="1975"/>
      <c r="I2" s="1973"/>
      <c r="J2" s="1973"/>
      <c r="K2" s="1973"/>
    </row>
    <row r="3" spans="1:11">
      <c r="A3" s="1975"/>
      <c r="B3" s="2072" t="s">
        <v>1014</v>
      </c>
      <c r="C3" s="2072"/>
      <c r="D3" s="2072"/>
      <c r="E3" s="2072"/>
      <c r="F3" s="2072"/>
      <c r="G3" s="2073"/>
      <c r="H3" s="1975"/>
      <c r="I3" s="1973"/>
      <c r="J3" s="1973"/>
      <c r="K3" s="1973"/>
    </row>
    <row r="4" spans="1:11">
      <c r="A4" s="1975"/>
      <c r="B4" s="2072" t="s">
        <v>1015</v>
      </c>
      <c r="C4" s="2072"/>
      <c r="D4" s="2072"/>
      <c r="E4" s="2072"/>
      <c r="F4" s="2072"/>
      <c r="G4" s="2073"/>
      <c r="H4" s="1975"/>
      <c r="I4" s="1973"/>
      <c r="J4" s="1973"/>
      <c r="K4" s="1973"/>
    </row>
    <row r="5" spans="1:11">
      <c r="A5" s="1975"/>
      <c r="B5" s="2079" t="str">
        <f>'Stmt AD'!B5</f>
        <v>Base Period &amp; True-Up Period 12 - Months Ending December 31, 2019</v>
      </c>
      <c r="C5" s="2079"/>
      <c r="D5" s="2079"/>
      <c r="E5" s="2079"/>
      <c r="F5" s="2079"/>
      <c r="G5" s="2079"/>
      <c r="H5" s="1975"/>
      <c r="I5" s="1973"/>
      <c r="J5" s="1973"/>
      <c r="K5" s="1973"/>
    </row>
    <row r="6" spans="1:11">
      <c r="A6" s="1975"/>
      <c r="B6" s="2076" t="s">
        <v>5</v>
      </c>
      <c r="C6" s="2067"/>
      <c r="D6" s="2067"/>
      <c r="E6" s="2067"/>
      <c r="F6" s="2067"/>
      <c r="G6" s="2067"/>
      <c r="H6" s="1975"/>
      <c r="I6" s="1973"/>
      <c r="J6" s="1973"/>
      <c r="K6" s="1973"/>
    </row>
    <row r="7" spans="1:11">
      <c r="A7" s="1975"/>
      <c r="B7" s="242"/>
      <c r="C7" s="242"/>
      <c r="D7" s="242"/>
      <c r="E7" s="242"/>
      <c r="F7" s="242"/>
      <c r="G7" s="1975"/>
      <c r="H7" s="1975"/>
      <c r="I7" s="1973"/>
      <c r="J7" s="1973"/>
      <c r="K7" s="1973"/>
    </row>
    <row r="8" spans="1:11">
      <c r="A8" s="1975" t="s">
        <v>6</v>
      </c>
      <c r="B8" s="1969"/>
      <c r="C8" s="166" t="s">
        <v>316</v>
      </c>
      <c r="D8" s="1969"/>
      <c r="E8" s="1969"/>
      <c r="F8" s="1969"/>
      <c r="G8" s="1975"/>
      <c r="H8" s="1975" t="s">
        <v>6</v>
      </c>
      <c r="I8" s="1973"/>
      <c r="J8" s="1973"/>
      <c r="K8" s="1973"/>
    </row>
    <row r="9" spans="1:11">
      <c r="A9" s="234" t="s">
        <v>7</v>
      </c>
      <c r="B9" s="1969"/>
      <c r="C9" s="1220" t="s">
        <v>318</v>
      </c>
      <c r="D9" s="1969"/>
      <c r="E9" s="1223" t="s">
        <v>8</v>
      </c>
      <c r="F9" s="1969"/>
      <c r="G9" s="1968" t="s">
        <v>9</v>
      </c>
      <c r="H9" s="234" t="s">
        <v>7</v>
      </c>
      <c r="I9" s="1973"/>
      <c r="J9" s="1973"/>
      <c r="K9" s="1973"/>
    </row>
    <row r="10" spans="1:11">
      <c r="A10" s="1975"/>
      <c r="B10" s="242"/>
      <c r="C10" s="242"/>
      <c r="D10" s="242"/>
      <c r="E10" s="242"/>
      <c r="F10" s="1969"/>
      <c r="G10" s="1975"/>
      <c r="H10" s="1975"/>
      <c r="I10" s="1973"/>
      <c r="J10" s="1973"/>
      <c r="K10" s="1973"/>
    </row>
    <row r="11" spans="1:11" ht="17.25">
      <c r="A11" s="242">
        <v>1</v>
      </c>
      <c r="B11" s="1973" t="s">
        <v>1016</v>
      </c>
      <c r="C11" s="1988" t="s">
        <v>1017</v>
      </c>
      <c r="D11" s="1973"/>
      <c r="E11" s="1169">
        <v>124526.61491999999</v>
      </c>
      <c r="F11" s="1969"/>
      <c r="G11" s="98"/>
      <c r="H11" s="242">
        <f>A11</f>
        <v>1</v>
      </c>
      <c r="I11" s="1973"/>
      <c r="J11" s="1973"/>
      <c r="K11" s="463"/>
    </row>
    <row r="12" spans="1:11" ht="16.05" customHeight="1">
      <c r="A12" s="242">
        <f>+A11+1</f>
        <v>2</v>
      </c>
      <c r="B12" s="1973"/>
      <c r="C12" s="1973"/>
      <c r="D12" s="1973"/>
      <c r="E12" s="238"/>
      <c r="F12" s="1969"/>
      <c r="G12" s="734"/>
      <c r="H12" s="242">
        <f>+H11+1</f>
        <v>2</v>
      </c>
      <c r="I12" s="1973"/>
      <c r="J12" s="1973"/>
      <c r="K12" s="1973"/>
    </row>
    <row r="13" spans="1:11" ht="17.25">
      <c r="A13" s="242">
        <f t="shared" ref="A13:A30" si="0">+A12+1</f>
        <v>3</v>
      </c>
      <c r="B13" s="1973" t="s">
        <v>1018</v>
      </c>
      <c r="C13" s="1988"/>
      <c r="D13" s="1973"/>
      <c r="E13" s="1403">
        <v>0</v>
      </c>
      <c r="F13" s="1969"/>
      <c r="G13" s="98" t="s">
        <v>563</v>
      </c>
      <c r="H13" s="242">
        <f t="shared" ref="H13:H30" si="1">+H12+1</f>
        <v>3</v>
      </c>
      <c r="I13" s="1973"/>
      <c r="J13" s="1973"/>
      <c r="K13" s="1973"/>
    </row>
    <row r="14" spans="1:11">
      <c r="A14" s="242">
        <f t="shared" si="0"/>
        <v>4</v>
      </c>
      <c r="B14" s="1973"/>
      <c r="C14" s="1973"/>
      <c r="D14" s="1973"/>
      <c r="E14" s="239"/>
      <c r="F14" s="1969"/>
      <c r="G14" s="1973"/>
      <c r="H14" s="242">
        <f t="shared" si="1"/>
        <v>4</v>
      </c>
      <c r="I14" s="1973"/>
      <c r="J14" s="1973"/>
      <c r="K14" s="1973"/>
    </row>
    <row r="15" spans="1:11">
      <c r="A15" s="242">
        <f t="shared" si="0"/>
        <v>5</v>
      </c>
      <c r="B15" s="1973" t="s">
        <v>1019</v>
      </c>
      <c r="C15" s="1973"/>
      <c r="D15" s="1973"/>
      <c r="E15" s="238">
        <f>E11+E13</f>
        <v>124526.61491999999</v>
      </c>
      <c r="F15" s="1969"/>
      <c r="G15" s="98" t="s">
        <v>1020</v>
      </c>
      <c r="H15" s="242">
        <f t="shared" si="1"/>
        <v>5</v>
      </c>
      <c r="I15" s="1973"/>
      <c r="J15" s="1973"/>
      <c r="K15" s="1973"/>
    </row>
    <row r="16" spans="1:11">
      <c r="A16" s="242">
        <f t="shared" si="0"/>
        <v>6</v>
      </c>
      <c r="B16" s="1973"/>
      <c r="C16" s="1973"/>
      <c r="D16" s="1973"/>
      <c r="E16" s="238"/>
      <c r="F16" s="1969"/>
      <c r="G16" s="1973"/>
      <c r="H16" s="242">
        <f t="shared" si="1"/>
        <v>6</v>
      </c>
      <c r="I16" s="1973"/>
      <c r="J16" s="1973"/>
      <c r="K16" s="1973"/>
    </row>
    <row r="17" spans="1:10" ht="17.649999999999999">
      <c r="A17" s="242">
        <f t="shared" si="0"/>
        <v>7</v>
      </c>
      <c r="B17" s="1973" t="s">
        <v>1021</v>
      </c>
      <c r="C17" s="1988"/>
      <c r="D17" s="1973"/>
      <c r="E17" s="1403">
        <v>0</v>
      </c>
      <c r="F17" s="1969"/>
      <c r="G17" s="735" t="s">
        <v>563</v>
      </c>
      <c r="H17" s="242">
        <f t="shared" si="1"/>
        <v>7</v>
      </c>
      <c r="I17" s="1973"/>
      <c r="J17" s="169"/>
    </row>
    <row r="18" spans="1:10">
      <c r="A18" s="242">
        <f t="shared" si="0"/>
        <v>8</v>
      </c>
      <c r="B18" s="1973"/>
      <c r="C18" s="1973"/>
      <c r="D18" s="1973"/>
      <c r="E18" s="1854"/>
      <c r="F18" s="1969"/>
      <c r="G18" s="98"/>
      <c r="H18" s="242">
        <f t="shared" si="1"/>
        <v>8</v>
      </c>
      <c r="I18" s="1973"/>
      <c r="J18" s="1973"/>
    </row>
    <row r="19" spans="1:10">
      <c r="A19" s="242">
        <f>+A18+1</f>
        <v>9</v>
      </c>
      <c r="B19" s="1973" t="s">
        <v>1022</v>
      </c>
      <c r="C19" s="1988"/>
      <c r="D19" s="549"/>
      <c r="E19" s="102">
        <f>E15+E17</f>
        <v>124526.61491999999</v>
      </c>
      <c r="F19" s="1969"/>
      <c r="G19" s="98" t="s">
        <v>1023</v>
      </c>
      <c r="H19" s="242">
        <f>+H18+1</f>
        <v>9</v>
      </c>
      <c r="I19" s="1973"/>
      <c r="J19" s="976"/>
    </row>
    <row r="20" spans="1:10">
      <c r="A20" s="242">
        <f t="shared" si="0"/>
        <v>10</v>
      </c>
      <c r="B20" s="1973"/>
      <c r="C20" s="549"/>
      <c r="D20" s="549"/>
      <c r="E20" s="1973"/>
      <c r="F20" s="1969"/>
      <c r="G20" s="1975"/>
      <c r="H20" s="242">
        <f t="shared" si="1"/>
        <v>10</v>
      </c>
      <c r="I20" s="1973"/>
      <c r="J20" s="1973"/>
    </row>
    <row r="21" spans="1:10">
      <c r="A21" s="242">
        <f t="shared" si="0"/>
        <v>11</v>
      </c>
      <c r="B21" s="1973" t="s">
        <v>662</v>
      </c>
      <c r="C21" s="549"/>
      <c r="D21" s="549"/>
      <c r="E21" s="1226">
        <f>'Stmt AH'!E60</f>
        <v>0.40612138753862043</v>
      </c>
      <c r="F21" s="687"/>
      <c r="G21" s="1975" t="s">
        <v>1024</v>
      </c>
      <c r="H21" s="242">
        <f t="shared" si="1"/>
        <v>11</v>
      </c>
      <c r="I21" s="736"/>
      <c r="J21" s="1973"/>
    </row>
    <row r="22" spans="1:10">
      <c r="A22" s="242">
        <f t="shared" si="0"/>
        <v>12</v>
      </c>
      <c r="B22" s="1973"/>
      <c r="C22" s="549"/>
      <c r="D22" s="549"/>
      <c r="E22" s="1973"/>
      <c r="F22" s="1969"/>
      <c r="G22" s="1975"/>
      <c r="H22" s="242">
        <f t="shared" si="1"/>
        <v>12</v>
      </c>
      <c r="I22" s="459"/>
      <c r="J22" s="1973"/>
    </row>
    <row r="23" spans="1:10" ht="15.75" thickBot="1">
      <c r="A23" s="242">
        <f t="shared" si="0"/>
        <v>13</v>
      </c>
      <c r="B23" s="1973" t="s">
        <v>1025</v>
      </c>
      <c r="C23" s="549"/>
      <c r="D23" s="549"/>
      <c r="E23" s="240">
        <f>E19*E21</f>
        <v>50572.921636797866</v>
      </c>
      <c r="F23" s="1969"/>
      <c r="G23" s="455" t="s">
        <v>1026</v>
      </c>
      <c r="H23" s="242">
        <f t="shared" si="1"/>
        <v>13</v>
      </c>
      <c r="I23" s="1973"/>
      <c r="J23" s="1973"/>
    </row>
    <row r="24" spans="1:10" ht="16.149999999999999" thickTop="1" thickBot="1">
      <c r="A24" s="242">
        <f t="shared" si="0"/>
        <v>14</v>
      </c>
      <c r="B24" s="241"/>
      <c r="C24" s="737"/>
      <c r="D24" s="737"/>
      <c r="E24" s="241"/>
      <c r="F24" s="241"/>
      <c r="G24" s="241"/>
      <c r="H24" s="242">
        <f t="shared" si="1"/>
        <v>14</v>
      </c>
      <c r="I24" s="1973"/>
      <c r="J24" s="1973"/>
    </row>
    <row r="25" spans="1:10">
      <c r="A25" s="242">
        <f>+A24+1</f>
        <v>15</v>
      </c>
      <c r="B25" s="63"/>
      <c r="C25" s="738"/>
      <c r="D25" s="738"/>
      <c r="E25" s="63"/>
      <c r="F25" s="63"/>
      <c r="G25" s="63"/>
      <c r="H25" s="242">
        <f>+H24+1</f>
        <v>15</v>
      </c>
      <c r="I25" s="1973"/>
      <c r="J25" s="1973"/>
    </row>
    <row r="26" spans="1:10" ht="17.25">
      <c r="A26" s="242">
        <f>+A25+1</f>
        <v>16</v>
      </c>
      <c r="B26" s="1973" t="s">
        <v>1027</v>
      </c>
      <c r="C26" s="1988" t="s">
        <v>1028</v>
      </c>
      <c r="D26" s="1973"/>
      <c r="E26" s="1169">
        <v>13202.710260000003</v>
      </c>
      <c r="F26" s="1969"/>
      <c r="G26" s="450"/>
      <c r="H26" s="242">
        <f t="shared" si="1"/>
        <v>16</v>
      </c>
      <c r="I26" s="1973"/>
      <c r="J26" s="1973"/>
    </row>
    <row r="27" spans="1:10">
      <c r="A27" s="242">
        <f>+A26+1</f>
        <v>17</v>
      </c>
      <c r="B27" s="1973"/>
      <c r="C27" s="1973"/>
      <c r="D27" s="1973"/>
      <c r="E27" s="138"/>
      <c r="F27" s="1969"/>
      <c r="G27" s="98"/>
      <c r="H27" s="242">
        <f t="shared" si="1"/>
        <v>17</v>
      </c>
      <c r="I27" s="1973"/>
      <c r="J27" s="1973"/>
    </row>
    <row r="28" spans="1:10">
      <c r="A28" s="242">
        <f>+A27+1</f>
        <v>18</v>
      </c>
      <c r="B28" s="1973" t="s">
        <v>343</v>
      </c>
      <c r="C28" s="1973"/>
      <c r="D28" s="1973"/>
      <c r="E28" s="1226">
        <f>'Stmt AI'!E25</f>
        <v>0.19152200422115631</v>
      </c>
      <c r="F28" s="1969"/>
      <c r="G28" s="1975" t="s">
        <v>344</v>
      </c>
      <c r="H28" s="242">
        <f t="shared" si="1"/>
        <v>18</v>
      </c>
      <c r="I28" s="1973"/>
      <c r="J28" s="1973"/>
    </row>
    <row r="29" spans="1:10">
      <c r="A29" s="242">
        <f>+A28+1</f>
        <v>19</v>
      </c>
      <c r="B29" s="1973"/>
      <c r="C29" s="1973"/>
      <c r="D29" s="1973"/>
      <c r="E29" s="144"/>
      <c r="F29" s="1969"/>
      <c r="G29" s="1975"/>
      <c r="H29" s="242">
        <f t="shared" si="1"/>
        <v>19</v>
      </c>
      <c r="I29" s="1973"/>
      <c r="J29" s="1973"/>
    </row>
    <row r="30" spans="1:10" ht="15.75" thickBot="1">
      <c r="A30" s="242">
        <f t="shared" si="0"/>
        <v>20</v>
      </c>
      <c r="B30" s="1973" t="s">
        <v>1029</v>
      </c>
      <c r="C30" s="1973"/>
      <c r="D30" s="1973"/>
      <c r="E30" s="240">
        <f>E26*E28</f>
        <v>2528.6095301464243</v>
      </c>
      <c r="F30" s="1969"/>
      <c r="G30" s="450" t="s">
        <v>1030</v>
      </c>
      <c r="H30" s="242">
        <f t="shared" si="1"/>
        <v>20</v>
      </c>
      <c r="I30" s="1973"/>
      <c r="J30" s="1973"/>
    </row>
    <row r="31" spans="1:10" ht="15.75" thickTop="1">
      <c r="A31" s="242"/>
      <c r="B31" s="1973"/>
      <c r="C31" s="1973"/>
      <c r="D31" s="1973"/>
      <c r="E31" s="739"/>
      <c r="F31" s="1969"/>
      <c r="G31" s="740"/>
      <c r="H31" s="242"/>
      <c r="I31" s="1973"/>
      <c r="J31" s="605"/>
    </row>
    <row r="32" spans="1:10">
      <c r="A32" s="1975"/>
      <c r="B32" s="1973" t="s">
        <v>1</v>
      </c>
      <c r="C32" s="1973"/>
      <c r="D32" s="1973"/>
      <c r="E32" s="138"/>
      <c r="F32" s="138"/>
      <c r="G32" s="1973"/>
      <c r="H32" s="1973"/>
      <c r="I32" s="1973"/>
      <c r="J32" s="741"/>
    </row>
    <row r="33" spans="1:10" ht="17.25">
      <c r="A33" s="742">
        <v>1</v>
      </c>
      <c r="B33" s="1973" t="s">
        <v>1031</v>
      </c>
      <c r="C33" s="66"/>
      <c r="D33" s="66"/>
      <c r="E33" s="66"/>
      <c r="F33" s="66"/>
      <c r="G33" s="66"/>
      <c r="H33" s="1973"/>
      <c r="I33" s="1973"/>
      <c r="J33" s="605"/>
    </row>
    <row r="34" spans="1:10" s="974" customFormat="1" ht="17.25">
      <c r="A34" s="742">
        <v>2</v>
      </c>
      <c r="B34" s="1973" t="s">
        <v>1032</v>
      </c>
      <c r="C34" s="66"/>
      <c r="D34" s="66"/>
      <c r="E34" s="66"/>
      <c r="F34" s="66"/>
      <c r="G34" s="66"/>
      <c r="H34" s="1973"/>
      <c r="I34" s="1973"/>
      <c r="J34" s="605"/>
    </row>
    <row r="35" spans="1:10" ht="17.25">
      <c r="A35" s="742">
        <v>3</v>
      </c>
      <c r="B35" s="1973" t="s">
        <v>1033</v>
      </c>
      <c r="C35" s="66"/>
      <c r="D35" s="66"/>
      <c r="E35" s="66"/>
      <c r="F35" s="1973"/>
      <c r="G35" s="1973"/>
      <c r="H35" s="1973"/>
      <c r="I35" s="1973"/>
      <c r="J35" s="605"/>
    </row>
    <row r="36" spans="1:10" ht="17.25">
      <c r="A36" s="742">
        <v>4</v>
      </c>
      <c r="B36" s="1973" t="s">
        <v>1034</v>
      </c>
      <c r="C36" s="1973"/>
      <c r="D36" s="1973"/>
      <c r="E36" s="1973"/>
      <c r="F36" s="1973"/>
      <c r="G36" s="1973"/>
      <c r="H36" s="1973"/>
      <c r="I36" s="1973"/>
      <c r="J36" s="1973"/>
    </row>
    <row r="37" spans="1:10">
      <c r="A37" s="1975"/>
      <c r="B37" s="1973"/>
      <c r="C37" s="1973"/>
      <c r="D37" s="1973"/>
      <c r="E37" s="1973"/>
      <c r="F37" s="1973"/>
      <c r="G37" s="1973"/>
      <c r="H37" s="1973"/>
      <c r="I37" s="1973"/>
      <c r="J37" s="743"/>
    </row>
    <row r="38" spans="1:10">
      <c r="A38" s="1975"/>
      <c r="B38" s="1973"/>
      <c r="C38" s="1973"/>
      <c r="D38" s="1973"/>
      <c r="E38" s="1973"/>
      <c r="F38" s="1973"/>
      <c r="G38" s="1973"/>
      <c r="H38" s="1973"/>
      <c r="I38" s="1973"/>
      <c r="J38" s="743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Roman,Regular"&amp;10AK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9">
    <pageSetUpPr fitToPage="1"/>
  </sheetPr>
  <dimension ref="A1:K48"/>
  <sheetViews>
    <sheetView zoomScale="80" zoomScaleNormal="80" zoomScaleSheetLayoutView="70" workbookViewId="0"/>
  </sheetViews>
  <sheetFormatPr defaultColWidth="8.796875" defaultRowHeight="15.4"/>
  <cols>
    <col min="1" max="1" width="5.19921875" style="133" bestFit="1" customWidth="1"/>
    <col min="2" max="2" width="79.46484375" style="61" customWidth="1"/>
    <col min="3" max="3" width="24" style="688" customWidth="1"/>
    <col min="4" max="4" width="1.53125" style="61" customWidth="1"/>
    <col min="5" max="5" width="16.796875" style="61" customWidth="1"/>
    <col min="6" max="6" width="1.53125" style="61" customWidth="1"/>
    <col min="7" max="7" width="16.796875" style="61" customWidth="1"/>
    <col min="8" max="8" width="1.53125" style="61" customWidth="1"/>
    <col min="9" max="9" width="39.19921875" style="61" bestFit="1" customWidth="1"/>
    <col min="10" max="10" width="5.19921875" style="61" customWidth="1"/>
    <col min="11" max="16384" width="8.796875" style="61"/>
  </cols>
  <sheetData>
    <row r="1" spans="1:10">
      <c r="A1" s="242"/>
      <c r="B1" s="1973"/>
      <c r="D1" s="1973"/>
      <c r="E1" s="1973"/>
      <c r="F1" s="1973"/>
      <c r="G1" s="1973"/>
      <c r="H1" s="1975"/>
      <c r="I1" s="1975"/>
      <c r="J1" s="1975"/>
    </row>
    <row r="2" spans="1:10">
      <c r="A2" s="1975"/>
      <c r="B2" s="2072" t="s">
        <v>0</v>
      </c>
      <c r="C2" s="2081"/>
      <c r="D2" s="2081"/>
      <c r="E2" s="2081"/>
      <c r="F2" s="2081"/>
      <c r="G2" s="2081"/>
      <c r="H2" s="2081"/>
      <c r="I2" s="2081"/>
      <c r="J2" s="1970"/>
    </row>
    <row r="3" spans="1:10">
      <c r="A3" s="1975"/>
      <c r="B3" s="2072" t="s">
        <v>1035</v>
      </c>
      <c r="C3" s="2081"/>
      <c r="D3" s="2081"/>
      <c r="E3" s="2081"/>
      <c r="F3" s="2081"/>
      <c r="G3" s="2081"/>
      <c r="H3" s="2081"/>
      <c r="I3" s="2081"/>
      <c r="J3" s="1970"/>
    </row>
    <row r="4" spans="1:10">
      <c r="A4" s="1975"/>
      <c r="B4" s="2072" t="s">
        <v>1036</v>
      </c>
      <c r="C4" s="2081"/>
      <c r="D4" s="2081"/>
      <c r="E4" s="2081"/>
      <c r="F4" s="2081"/>
      <c r="G4" s="2081"/>
      <c r="H4" s="2081"/>
      <c r="I4" s="2081"/>
      <c r="J4" s="1970"/>
    </row>
    <row r="5" spans="1:10">
      <c r="A5" s="1975"/>
      <c r="B5" s="2079" t="str">
        <f>'Stmt AD'!B5</f>
        <v>Base Period &amp; True-Up Period 12 - Months Ending December 31, 2019</v>
      </c>
      <c r="C5" s="2079"/>
      <c r="D5" s="2079"/>
      <c r="E5" s="2079"/>
      <c r="F5" s="2079"/>
      <c r="G5" s="2079"/>
      <c r="H5" s="2079"/>
      <c r="I5" s="2079"/>
      <c r="J5" s="1970"/>
    </row>
    <row r="6" spans="1:10">
      <c r="A6" s="1975"/>
      <c r="B6" s="2076" t="s">
        <v>5</v>
      </c>
      <c r="C6" s="2076"/>
      <c r="D6" s="2076"/>
      <c r="E6" s="2076"/>
      <c r="F6" s="2076"/>
      <c r="G6" s="2076"/>
      <c r="H6" s="2076"/>
      <c r="I6" s="2076"/>
      <c r="J6" s="1967"/>
    </row>
    <row r="7" spans="1:10">
      <c r="A7" s="1975"/>
      <c r="B7" s="242"/>
      <c r="C7" s="686"/>
      <c r="D7" s="242"/>
      <c r="E7" s="242"/>
      <c r="F7" s="242"/>
      <c r="G7" s="242"/>
      <c r="H7" s="1969"/>
      <c r="I7" s="1969"/>
      <c r="J7" s="1969"/>
    </row>
    <row r="8" spans="1:10">
      <c r="A8" s="1975" t="s">
        <v>6</v>
      </c>
      <c r="B8" s="1969"/>
      <c r="C8" s="166" t="s">
        <v>316</v>
      </c>
      <c r="D8" s="242"/>
      <c r="E8" s="242" t="s">
        <v>1037</v>
      </c>
      <c r="F8" s="242"/>
      <c r="G8" s="242" t="s">
        <v>1038</v>
      </c>
      <c r="H8" s="1969"/>
      <c r="I8" s="393"/>
      <c r="J8" s="1975" t="s">
        <v>6</v>
      </c>
    </row>
    <row r="9" spans="1:10">
      <c r="A9" s="234" t="s">
        <v>7</v>
      </c>
      <c r="B9" s="1969"/>
      <c r="C9" s="1220" t="s">
        <v>318</v>
      </c>
      <c r="D9" s="1969"/>
      <c r="E9" s="1223" t="s">
        <v>1039</v>
      </c>
      <c r="F9" s="1969"/>
      <c r="G9" s="1223" t="s">
        <v>319</v>
      </c>
      <c r="H9" s="1969"/>
      <c r="I9" s="1968" t="s">
        <v>9</v>
      </c>
      <c r="J9" s="234" t="s">
        <v>7</v>
      </c>
    </row>
    <row r="10" spans="1:10">
      <c r="A10" s="1975"/>
      <c r="B10" s="242"/>
      <c r="C10" s="686"/>
      <c r="D10" s="242"/>
      <c r="E10" s="242"/>
      <c r="F10" s="242"/>
      <c r="G10" s="242"/>
      <c r="H10" s="242"/>
      <c r="I10" s="1975"/>
      <c r="J10" s="1975"/>
    </row>
    <row r="11" spans="1:10" ht="17.25">
      <c r="A11" s="242">
        <v>1</v>
      </c>
      <c r="B11" s="1973" t="s">
        <v>1040</v>
      </c>
      <c r="C11" s="1975" t="s">
        <v>1041</v>
      </c>
      <c r="D11" s="63"/>
      <c r="E11" s="152"/>
      <c r="F11" s="140"/>
      <c r="G11" s="237">
        <f>'AL-1'!C32</f>
        <v>128028.38738461537</v>
      </c>
      <c r="H11" s="140"/>
      <c r="I11" s="98" t="s">
        <v>1042</v>
      </c>
      <c r="J11" s="242">
        <f>A11</f>
        <v>1</v>
      </c>
    </row>
    <row r="12" spans="1:10">
      <c r="A12" s="242">
        <f>+A11+1</f>
        <v>2</v>
      </c>
      <c r="B12" s="1973"/>
      <c r="C12" s="1975"/>
      <c r="D12" s="63"/>
      <c r="E12" s="141"/>
      <c r="F12" s="83"/>
      <c r="G12" s="83"/>
      <c r="H12" s="83"/>
      <c r="I12" s="98"/>
      <c r="J12" s="242">
        <f>+J11+1</f>
        <v>2</v>
      </c>
    </row>
    <row r="13" spans="1:10">
      <c r="A13" s="242">
        <f t="shared" ref="A13:A44" si="0">+A12+1</f>
        <v>3</v>
      </c>
      <c r="B13" s="1973" t="s">
        <v>1043</v>
      </c>
      <c r="C13" s="1975"/>
      <c r="D13" s="63"/>
      <c r="E13" s="142"/>
      <c r="F13" s="744"/>
      <c r="G13" s="1363">
        <f>'Stmt AD'!I45</f>
        <v>0.40374194507818334</v>
      </c>
      <c r="H13" s="140"/>
      <c r="I13" s="617" t="s">
        <v>1044</v>
      </c>
      <c r="J13" s="242">
        <f t="shared" ref="J13:J44" si="1">+J12+1</f>
        <v>3</v>
      </c>
    </row>
    <row r="14" spans="1:10">
      <c r="A14" s="242">
        <f t="shared" si="0"/>
        <v>4</v>
      </c>
      <c r="B14" s="1973"/>
      <c r="C14" s="1975"/>
      <c r="D14" s="63"/>
      <c r="E14" s="141"/>
      <c r="F14" s="83"/>
      <c r="G14" s="138"/>
      <c r="H14" s="83"/>
      <c r="I14" s="98"/>
      <c r="J14" s="242">
        <f t="shared" si="1"/>
        <v>4</v>
      </c>
    </row>
    <row r="15" spans="1:10" ht="15.75" thickBot="1">
      <c r="A15" s="242">
        <f t="shared" si="0"/>
        <v>5</v>
      </c>
      <c r="B15" s="1973" t="s">
        <v>1045</v>
      </c>
      <c r="C15" s="1975"/>
      <c r="D15" s="63"/>
      <c r="E15" s="150"/>
      <c r="F15" s="83"/>
      <c r="G15" s="151">
        <f>G11*G13</f>
        <v>51690.430147887761</v>
      </c>
      <c r="H15" s="140"/>
      <c r="I15" s="98" t="s">
        <v>1046</v>
      </c>
      <c r="J15" s="242">
        <f t="shared" si="1"/>
        <v>5</v>
      </c>
    </row>
    <row r="16" spans="1:10" ht="15.75" thickTop="1">
      <c r="A16" s="242">
        <f t="shared" si="0"/>
        <v>6</v>
      </c>
      <c r="B16" s="1973"/>
      <c r="C16" s="1975"/>
      <c r="D16" s="63"/>
      <c r="E16" s="100"/>
      <c r="F16" s="1975"/>
      <c r="G16" s="1975"/>
      <c r="H16" s="1975"/>
      <c r="I16" s="98"/>
      <c r="J16" s="242">
        <f t="shared" si="1"/>
        <v>6</v>
      </c>
    </row>
    <row r="17" spans="1:11" ht="17.25">
      <c r="A17" s="242">
        <f t="shared" si="0"/>
        <v>7</v>
      </c>
      <c r="B17" s="1973" t="s">
        <v>1047</v>
      </c>
      <c r="C17" s="1975" t="s">
        <v>1048</v>
      </c>
      <c r="D17" s="93"/>
      <c r="E17" s="152"/>
      <c r="F17" s="83"/>
      <c r="G17" s="1500">
        <f>'AL-2'!C30</f>
        <v>64127.97638461538</v>
      </c>
      <c r="H17" s="140"/>
      <c r="I17" s="98" t="s">
        <v>1049</v>
      </c>
      <c r="J17" s="242">
        <f t="shared" si="1"/>
        <v>7</v>
      </c>
      <c r="K17" s="1973"/>
    </row>
    <row r="18" spans="1:11">
      <c r="A18" s="242">
        <f t="shared" si="0"/>
        <v>8</v>
      </c>
      <c r="B18" s="1973"/>
      <c r="C18" s="1975"/>
      <c r="D18" s="63"/>
      <c r="E18" s="85"/>
      <c r="F18" s="83"/>
      <c r="G18" s="83"/>
      <c r="H18" s="83"/>
      <c r="I18" s="98"/>
      <c r="J18" s="242">
        <f t="shared" si="1"/>
        <v>8</v>
      </c>
      <c r="K18" s="1973"/>
    </row>
    <row r="19" spans="1:11" ht="15.75" thickBot="1">
      <c r="A19" s="242">
        <f t="shared" si="0"/>
        <v>9</v>
      </c>
      <c r="B19" s="1973" t="s">
        <v>1050</v>
      </c>
      <c r="D19" s="63"/>
      <c r="E19" s="152"/>
      <c r="F19" s="83"/>
      <c r="G19" s="151">
        <f>G13*G17</f>
        <v>25891.153919452419</v>
      </c>
      <c r="H19" s="140"/>
      <c r="I19" s="98" t="s">
        <v>1051</v>
      </c>
      <c r="J19" s="242">
        <f t="shared" si="1"/>
        <v>9</v>
      </c>
      <c r="K19" s="1973"/>
    </row>
    <row r="20" spans="1:11" ht="15.75" thickTop="1">
      <c r="A20" s="242">
        <f t="shared" si="0"/>
        <v>10</v>
      </c>
      <c r="B20" s="1973"/>
      <c r="D20" s="1973"/>
      <c r="E20" s="80"/>
      <c r="F20" s="83"/>
      <c r="G20" s="83"/>
      <c r="H20" s="83"/>
      <c r="I20" s="98"/>
      <c r="J20" s="242">
        <f t="shared" si="1"/>
        <v>10</v>
      </c>
      <c r="K20" s="1973"/>
    </row>
    <row r="21" spans="1:11">
      <c r="A21" s="242">
        <f t="shared" si="0"/>
        <v>11</v>
      </c>
      <c r="B21" s="745" t="s">
        <v>1052</v>
      </c>
      <c r="D21" s="1973"/>
      <c r="E21" s="80"/>
      <c r="F21" s="83"/>
      <c r="G21" s="83"/>
      <c r="H21" s="83"/>
      <c r="I21" s="98"/>
      <c r="J21" s="242">
        <f t="shared" si="1"/>
        <v>11</v>
      </c>
      <c r="K21" s="1973"/>
    </row>
    <row r="22" spans="1:11" s="66" customFormat="1">
      <c r="A22" s="746">
        <f t="shared" si="0"/>
        <v>12</v>
      </c>
      <c r="B22" s="66" t="s">
        <v>1053</v>
      </c>
      <c r="C22" s="747"/>
      <c r="E22" s="243">
        <f>'Stmt AH'!E19</f>
        <v>85599.206179999994</v>
      </c>
      <c r="F22" s="748"/>
      <c r="G22" s="102"/>
      <c r="H22" s="748"/>
      <c r="I22" s="617" t="s">
        <v>12</v>
      </c>
      <c r="J22" s="746">
        <f t="shared" si="1"/>
        <v>12</v>
      </c>
    </row>
    <row r="23" spans="1:11" s="66" customFormat="1">
      <c r="A23" s="746">
        <f t="shared" si="0"/>
        <v>13</v>
      </c>
      <c r="B23" s="66" t="s">
        <v>1054</v>
      </c>
      <c r="C23" s="747"/>
      <c r="E23" s="244">
        <f>'Stmt AH'!E41</f>
        <v>69948.407184679614</v>
      </c>
      <c r="F23" s="1967"/>
      <c r="G23" s="229"/>
      <c r="H23" s="748"/>
      <c r="I23" s="617" t="s">
        <v>14</v>
      </c>
      <c r="J23" s="746">
        <f t="shared" si="1"/>
        <v>13</v>
      </c>
    </row>
    <row r="24" spans="1:11" s="66" customFormat="1">
      <c r="A24" s="746">
        <f t="shared" si="0"/>
        <v>14</v>
      </c>
      <c r="B24" s="1973" t="s">
        <v>1055</v>
      </c>
      <c r="C24" s="747"/>
      <c r="E24" s="1501">
        <f>-'Stmt AH'!E26</f>
        <v>0</v>
      </c>
      <c r="F24" s="749"/>
      <c r="G24" s="229"/>
      <c r="H24" s="749"/>
      <c r="I24" s="617" t="s">
        <v>16</v>
      </c>
      <c r="J24" s="746">
        <f t="shared" si="1"/>
        <v>14</v>
      </c>
    </row>
    <row r="25" spans="1:11">
      <c r="A25" s="242">
        <f t="shared" si="0"/>
        <v>15</v>
      </c>
      <c r="B25" s="1973" t="s">
        <v>1056</v>
      </c>
      <c r="D25" s="1973"/>
      <c r="E25" s="245">
        <f>SUM(E22:E24)</f>
        <v>155547.61336467962</v>
      </c>
      <c r="F25" s="1967"/>
      <c r="G25" s="93"/>
      <c r="H25" s="98"/>
      <c r="I25" s="98" t="s">
        <v>1057</v>
      </c>
      <c r="J25" s="242">
        <f t="shared" si="1"/>
        <v>15</v>
      </c>
      <c r="K25" s="1973"/>
    </row>
    <row r="26" spans="1:11">
      <c r="A26" s="242">
        <f t="shared" si="0"/>
        <v>16</v>
      </c>
      <c r="B26" s="1973"/>
      <c r="D26" s="1973"/>
      <c r="E26" s="1973"/>
      <c r="F26" s="1975"/>
      <c r="G26" s="63"/>
      <c r="H26" s="1975"/>
      <c r="I26" s="98"/>
      <c r="J26" s="242">
        <f t="shared" si="1"/>
        <v>16</v>
      </c>
      <c r="K26" s="1973"/>
    </row>
    <row r="27" spans="1:11">
      <c r="A27" s="242">
        <f t="shared" si="0"/>
        <v>17</v>
      </c>
      <c r="B27" s="1973" t="s">
        <v>1058</v>
      </c>
      <c r="D27" s="1973"/>
      <c r="E27" s="1502">
        <f>1/8</f>
        <v>0.125</v>
      </c>
      <c r="F27" s="1975"/>
      <c r="G27" s="247"/>
      <c r="H27" s="1975"/>
      <c r="I27" s="98" t="s">
        <v>1059</v>
      </c>
      <c r="J27" s="242">
        <f t="shared" si="1"/>
        <v>17</v>
      </c>
      <c r="K27" s="66"/>
    </row>
    <row r="28" spans="1:11">
      <c r="A28" s="242">
        <f t="shared" si="0"/>
        <v>18</v>
      </c>
      <c r="B28" s="1973"/>
      <c r="D28" s="1973"/>
      <c r="E28" s="138" t="s">
        <v>1</v>
      </c>
      <c r="F28" s="83"/>
      <c r="G28" s="141"/>
      <c r="H28" s="83"/>
      <c r="I28" s="98"/>
      <c r="J28" s="242">
        <f t="shared" si="1"/>
        <v>18</v>
      </c>
      <c r="K28" s="1973"/>
    </row>
    <row r="29" spans="1:11" ht="15.75" thickBot="1">
      <c r="A29" s="242">
        <f t="shared" si="0"/>
        <v>19</v>
      </c>
      <c r="B29" s="1973" t="s">
        <v>1060</v>
      </c>
      <c r="D29" s="1973"/>
      <c r="E29" s="151">
        <f>E25*E27</f>
        <v>19443.451670584953</v>
      </c>
      <c r="F29" s="1967"/>
      <c r="G29" s="150"/>
      <c r="H29" s="83"/>
      <c r="I29" s="1975" t="s">
        <v>1061</v>
      </c>
      <c r="J29" s="242">
        <f t="shared" si="1"/>
        <v>19</v>
      </c>
      <c r="K29" s="1973"/>
    </row>
    <row r="30" spans="1:11" ht="15.75" thickTop="1">
      <c r="A30" s="242">
        <f t="shared" si="0"/>
        <v>20</v>
      </c>
      <c r="B30" s="1973"/>
      <c r="D30" s="1973"/>
      <c r="E30" s="150"/>
      <c r="F30" s="140"/>
      <c r="G30" s="150"/>
      <c r="H30" s="83"/>
      <c r="I30" s="1975"/>
      <c r="J30" s="242">
        <f t="shared" si="1"/>
        <v>20</v>
      </c>
      <c r="K30" s="1973"/>
    </row>
    <row r="31" spans="1:11">
      <c r="A31" s="242">
        <f t="shared" si="0"/>
        <v>21</v>
      </c>
      <c r="B31" s="745" t="s">
        <v>1062</v>
      </c>
      <c r="D31" s="1973"/>
      <c r="E31" s="80"/>
      <c r="F31" s="83"/>
      <c r="G31" s="83"/>
      <c r="H31" s="83"/>
      <c r="I31" s="98"/>
      <c r="J31" s="242">
        <f t="shared" si="1"/>
        <v>21</v>
      </c>
      <c r="K31" s="1973"/>
    </row>
    <row r="32" spans="1:11" s="66" customFormat="1">
      <c r="A32" s="242">
        <f t="shared" si="0"/>
        <v>22</v>
      </c>
      <c r="B32" s="1973" t="s">
        <v>1055</v>
      </c>
      <c r="C32" s="747"/>
      <c r="E32" s="182">
        <f>E24</f>
        <v>0</v>
      </c>
      <c r="F32" s="748"/>
      <c r="G32" s="102"/>
      <c r="H32" s="748"/>
      <c r="I32" s="617" t="s">
        <v>1063</v>
      </c>
      <c r="J32" s="242">
        <f t="shared" si="1"/>
        <v>22</v>
      </c>
    </row>
    <row r="33" spans="1:11" s="66" customFormat="1">
      <c r="A33" s="242">
        <f t="shared" si="0"/>
        <v>23</v>
      </c>
      <c r="C33" s="747"/>
      <c r="E33" s="246"/>
      <c r="F33" s="748"/>
      <c r="G33" s="102"/>
      <c r="H33" s="748"/>
      <c r="I33" s="617"/>
      <c r="J33" s="242">
        <f t="shared" si="1"/>
        <v>23</v>
      </c>
    </row>
    <row r="34" spans="1:11">
      <c r="A34" s="242">
        <f t="shared" si="0"/>
        <v>24</v>
      </c>
      <c r="B34" s="1973" t="s">
        <v>1058</v>
      </c>
      <c r="D34" s="1973"/>
      <c r="E34" s="1503">
        <f>E27</f>
        <v>0.125</v>
      </c>
      <c r="F34" s="1975"/>
      <c r="G34" s="247"/>
      <c r="H34" s="1975"/>
      <c r="I34" s="617" t="s">
        <v>1064</v>
      </c>
      <c r="J34" s="242">
        <f t="shared" si="1"/>
        <v>24</v>
      </c>
      <c r="K34" s="66"/>
    </row>
    <row r="35" spans="1:11">
      <c r="A35" s="242">
        <f t="shared" si="0"/>
        <v>25</v>
      </c>
      <c r="B35" s="1973"/>
      <c r="D35" s="1973"/>
      <c r="E35" s="247"/>
      <c r="F35" s="1975"/>
      <c r="G35" s="247"/>
      <c r="H35" s="1975"/>
      <c r="I35" s="98"/>
      <c r="J35" s="242">
        <f t="shared" si="1"/>
        <v>25</v>
      </c>
      <c r="K35" s="66"/>
    </row>
    <row r="36" spans="1:11">
      <c r="A36" s="242">
        <f t="shared" si="0"/>
        <v>26</v>
      </c>
      <c r="B36" s="1973" t="s">
        <v>1065</v>
      </c>
      <c r="D36" s="1973"/>
      <c r="E36" s="165">
        <f>E32*E34</f>
        <v>0</v>
      </c>
      <c r="F36" s="1975"/>
      <c r="G36" s="247"/>
      <c r="H36" s="1975"/>
      <c r="I36" s="1975" t="s">
        <v>1066</v>
      </c>
      <c r="J36" s="242">
        <f t="shared" si="1"/>
        <v>26</v>
      </c>
      <c r="K36" s="1973"/>
    </row>
    <row r="37" spans="1:11">
      <c r="A37" s="242">
        <f t="shared" si="0"/>
        <v>27</v>
      </c>
      <c r="B37" s="1973"/>
      <c r="D37" s="1973"/>
      <c r="E37" s="1973"/>
      <c r="F37" s="1973"/>
      <c r="G37" s="63"/>
      <c r="H37" s="1973"/>
      <c r="I37" s="1973"/>
      <c r="J37" s="242">
        <f t="shared" si="1"/>
        <v>27</v>
      </c>
      <c r="K37" s="1973"/>
    </row>
    <row r="38" spans="1:11" ht="17.649999999999999">
      <c r="A38" s="242">
        <f t="shared" si="0"/>
        <v>28</v>
      </c>
      <c r="B38" s="62" t="s">
        <v>1067</v>
      </c>
      <c r="C38" s="1975"/>
      <c r="D38" s="1973"/>
      <c r="E38" s="1504">
        <f>'Stmt AV'!G147</f>
        <v>9.8915240188754625E-2</v>
      </c>
      <c r="F38" s="1967"/>
      <c r="G38" s="63"/>
      <c r="H38" s="1973"/>
      <c r="I38" s="242" t="s">
        <v>30</v>
      </c>
      <c r="J38" s="242">
        <f t="shared" si="1"/>
        <v>28</v>
      </c>
      <c r="K38" s="1973"/>
    </row>
    <row r="39" spans="1:11">
      <c r="A39" s="242">
        <f t="shared" si="0"/>
        <v>29</v>
      </c>
      <c r="B39" s="1973"/>
      <c r="C39" s="1975"/>
      <c r="D39" s="1973"/>
      <c r="E39" s="1973"/>
      <c r="F39" s="1973"/>
      <c r="G39" s="63"/>
      <c r="H39" s="1973"/>
      <c r="I39" s="1973"/>
      <c r="J39" s="242">
        <f t="shared" si="1"/>
        <v>29</v>
      </c>
      <c r="K39" s="1973"/>
    </row>
    <row r="40" spans="1:11" ht="17.649999999999999" thickBot="1">
      <c r="A40" s="242">
        <f t="shared" si="0"/>
        <v>30</v>
      </c>
      <c r="B40" s="66" t="s">
        <v>1068</v>
      </c>
      <c r="C40" s="1975"/>
      <c r="D40" s="1973"/>
      <c r="E40" s="248">
        <f>E36*E38</f>
        <v>0</v>
      </c>
      <c r="F40" s="1973"/>
      <c r="G40" s="63"/>
      <c r="H40" s="1973"/>
      <c r="I40" s="1975" t="s">
        <v>1069</v>
      </c>
      <c r="J40" s="242">
        <f t="shared" si="1"/>
        <v>30</v>
      </c>
      <c r="K40" s="1973"/>
    </row>
    <row r="41" spans="1:11" s="1046" customFormat="1" ht="15.75" thickTop="1">
      <c r="A41" s="242">
        <f t="shared" si="0"/>
        <v>31</v>
      </c>
      <c r="B41" s="66"/>
      <c r="C41" s="1975"/>
      <c r="D41" s="1973"/>
      <c r="E41" s="145"/>
      <c r="F41" s="1973"/>
      <c r="G41" s="63"/>
      <c r="H41" s="1973"/>
      <c r="I41" s="1975"/>
      <c r="J41" s="242">
        <f t="shared" si="1"/>
        <v>31</v>
      </c>
      <c r="K41" s="1973"/>
    </row>
    <row r="42" spans="1:11" s="1046" customFormat="1" ht="17.649999999999999">
      <c r="A42" s="242">
        <f t="shared" si="0"/>
        <v>32</v>
      </c>
      <c r="B42" s="62" t="s">
        <v>1070</v>
      </c>
      <c r="C42" s="1975"/>
      <c r="D42" s="1973"/>
      <c r="E42" s="1504">
        <f>'Stmt AV'!G180</f>
        <v>4.0346960281741739E-3</v>
      </c>
      <c r="F42" s="1973"/>
      <c r="G42" s="63"/>
      <c r="H42" s="1973"/>
      <c r="I42" s="242" t="s">
        <v>36</v>
      </c>
      <c r="J42" s="242">
        <f t="shared" si="1"/>
        <v>32</v>
      </c>
      <c r="K42" s="1973"/>
    </row>
    <row r="43" spans="1:11" s="1046" customFormat="1">
      <c r="A43" s="242">
        <f t="shared" si="0"/>
        <v>33</v>
      </c>
      <c r="B43" s="1973"/>
      <c r="C43" s="1975"/>
      <c r="D43" s="1973"/>
      <c r="E43" s="145"/>
      <c r="F43" s="1973"/>
      <c r="G43" s="63"/>
      <c r="H43" s="1973"/>
      <c r="I43" s="1975"/>
      <c r="J43" s="242">
        <f t="shared" si="1"/>
        <v>33</v>
      </c>
      <c r="K43" s="1973"/>
    </row>
    <row r="44" spans="1:11" s="1046" customFormat="1" ht="17.649999999999999" thickBot="1">
      <c r="A44" s="242">
        <f t="shared" si="0"/>
        <v>34</v>
      </c>
      <c r="B44" s="66" t="s">
        <v>1071</v>
      </c>
      <c r="C44" s="1975"/>
      <c r="D44" s="1973"/>
      <c r="E44" s="248">
        <f>E36*E42</f>
        <v>0</v>
      </c>
      <c r="F44" s="1973"/>
      <c r="G44" s="63"/>
      <c r="H44" s="1973"/>
      <c r="I44" s="1975" t="s">
        <v>1072</v>
      </c>
      <c r="J44" s="242">
        <f t="shared" si="1"/>
        <v>34</v>
      </c>
      <c r="K44" s="1973"/>
    </row>
    <row r="45" spans="1:11" ht="15.75" thickTop="1">
      <c r="A45" s="1975"/>
      <c r="B45" s="1973"/>
      <c r="C45" s="1975"/>
      <c r="D45" s="1973"/>
      <c r="E45" s="1973"/>
      <c r="F45" s="1973"/>
      <c r="G45" s="63"/>
      <c r="H45" s="1973"/>
      <c r="I45" s="1973"/>
      <c r="J45" s="1973"/>
      <c r="K45" s="1973"/>
    </row>
    <row r="46" spans="1:11" ht="17.25">
      <c r="A46" s="501">
        <v>1</v>
      </c>
      <c r="B46" s="1973" t="s">
        <v>1073</v>
      </c>
      <c r="C46" s="1975"/>
      <c r="D46" s="1973"/>
      <c r="E46" s="1973"/>
      <c r="F46" s="1973"/>
      <c r="G46" s="1973"/>
      <c r="H46" s="1973"/>
      <c r="I46" s="1973"/>
      <c r="J46" s="1973"/>
      <c r="K46" s="1973"/>
    </row>
    <row r="47" spans="1:11" ht="17.25">
      <c r="A47" s="501">
        <v>2</v>
      </c>
      <c r="B47" s="1973" t="s">
        <v>1074</v>
      </c>
      <c r="C47" s="1975"/>
      <c r="D47" s="1973"/>
      <c r="E47" s="1973"/>
      <c r="F47" s="1973"/>
      <c r="G47" s="1973"/>
      <c r="H47" s="1973"/>
      <c r="I47" s="1973"/>
      <c r="J47" s="1973"/>
      <c r="K47" s="1973"/>
    </row>
    <row r="48" spans="1:11">
      <c r="A48" s="1970"/>
      <c r="B48" s="1967"/>
      <c r="D48" s="1973"/>
      <c r="E48" s="1973"/>
      <c r="F48" s="1973"/>
      <c r="G48" s="1973"/>
      <c r="H48" s="1973"/>
      <c r="I48" s="1973"/>
      <c r="J48" s="1973"/>
      <c r="K48" s="1973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49" orientation="portrait" r:id="rId1"/>
  <headerFooter scaleWithDoc="0">
    <oddFooter>&amp;C&amp;"Times New Roman,Regular"&amp;10AL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2:Z39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8" customWidth="1"/>
    <col min="5" max="5" width="18.53125" style="69" customWidth="1"/>
    <col min="6" max="6" width="62.53125" style="516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8">
      <c r="A2" s="1970"/>
      <c r="B2" s="2073" t="s">
        <v>0</v>
      </c>
      <c r="C2" s="2073"/>
      <c r="D2" s="2073"/>
      <c r="E2" s="2073"/>
      <c r="F2" s="2073"/>
      <c r="G2" s="1970"/>
      <c r="H2" s="1967"/>
    </row>
    <row r="3" spans="1:8">
      <c r="A3" s="1970"/>
      <c r="B3" s="2073" t="s">
        <v>360</v>
      </c>
      <c r="C3" s="2073"/>
      <c r="D3" s="2073"/>
      <c r="E3" s="2073"/>
      <c r="F3" s="2073"/>
      <c r="G3" s="1970"/>
      <c r="H3" s="1967"/>
    </row>
    <row r="4" spans="1:8">
      <c r="A4" s="1970"/>
      <c r="B4" s="2073" t="s">
        <v>361</v>
      </c>
      <c r="C4" s="2073"/>
      <c r="D4" s="2073"/>
      <c r="E4" s="2073"/>
      <c r="F4" s="2073"/>
      <c r="G4" s="1970"/>
      <c r="H4" s="1967"/>
    </row>
    <row r="5" spans="1:8">
      <c r="A5" s="1970"/>
      <c r="B5" s="2073" t="str">
        <f>'AD-1'!B5:F5</f>
        <v>BASE PERIOD / TRUE UP PERIOD - 12/31/2019 PER BOOK</v>
      </c>
      <c r="C5" s="2073"/>
      <c r="D5" s="2073"/>
      <c r="E5" s="2073"/>
      <c r="F5" s="2073"/>
      <c r="G5" s="1970"/>
      <c r="H5" s="1967"/>
    </row>
    <row r="6" spans="1:8">
      <c r="A6" s="1970"/>
      <c r="B6" s="2077" t="s">
        <v>5</v>
      </c>
      <c r="C6" s="2077"/>
      <c r="D6" s="2077"/>
      <c r="E6" s="2077"/>
      <c r="F6" s="2077"/>
      <c r="G6" s="1970"/>
      <c r="H6" s="1967"/>
    </row>
    <row r="7" spans="1:8">
      <c r="A7" s="1970"/>
      <c r="B7" s="504"/>
      <c r="C7" s="505"/>
      <c r="D7" s="506"/>
      <c r="E7" s="504"/>
      <c r="F7" s="507"/>
      <c r="G7" s="1970"/>
      <c r="H7" s="1967"/>
    </row>
    <row r="8" spans="1:8">
      <c r="A8" s="1970"/>
      <c r="B8" s="2073" t="s">
        <v>392</v>
      </c>
      <c r="C8" s="2073"/>
      <c r="D8" s="2073"/>
      <c r="E8" s="2073"/>
      <c r="F8" s="2073"/>
      <c r="G8" s="1970"/>
      <c r="H8" s="1967"/>
    </row>
    <row r="10" spans="1:8">
      <c r="A10" s="1970"/>
      <c r="B10" s="1911"/>
      <c r="C10" s="1813" t="s">
        <v>264</v>
      </c>
      <c r="D10" s="1912"/>
      <c r="E10" s="1813"/>
      <c r="F10" s="1912"/>
      <c r="G10" s="1970"/>
      <c r="H10" s="1967"/>
    </row>
    <row r="11" spans="1:8">
      <c r="A11" s="1970"/>
      <c r="B11" s="1228"/>
      <c r="C11" s="510" t="s">
        <v>393</v>
      </c>
      <c r="D11" s="1246"/>
      <c r="E11" s="510" t="s">
        <v>393</v>
      </c>
      <c r="F11" s="1246"/>
      <c r="G11" s="1970"/>
      <c r="H11" s="520"/>
    </row>
    <row r="12" spans="1:8" ht="15.4">
      <c r="A12" s="1975" t="s">
        <v>6</v>
      </c>
      <c r="B12" s="1247"/>
      <c r="C12" s="393" t="s">
        <v>365</v>
      </c>
      <c r="D12" s="1246"/>
      <c r="E12" s="510" t="s">
        <v>365</v>
      </c>
      <c r="F12" s="1246"/>
      <c r="G12" s="1975" t="s">
        <v>6</v>
      </c>
      <c r="H12" s="520"/>
    </row>
    <row r="13" spans="1:8" ht="17.25">
      <c r="A13" s="1975" t="s">
        <v>7</v>
      </c>
      <c r="B13" s="1229" t="s">
        <v>366</v>
      </c>
      <c r="C13" s="1230" t="s">
        <v>367</v>
      </c>
      <c r="D13" s="1231" t="s">
        <v>9</v>
      </c>
      <c r="E13" s="1232" t="s">
        <v>368</v>
      </c>
      <c r="F13" s="1231" t="s">
        <v>9</v>
      </c>
      <c r="G13" s="1975" t="s">
        <v>7</v>
      </c>
      <c r="H13" s="520"/>
    </row>
    <row r="14" spans="1:8" ht="15.4">
      <c r="A14" s="1975">
        <v>1</v>
      </c>
      <c r="B14" s="1233" t="str">
        <f>'AD-1'!B14</f>
        <v>Dec-18</v>
      </c>
      <c r="C14" s="121">
        <v>0</v>
      </c>
      <c r="D14" s="1248" t="s">
        <v>370</v>
      </c>
      <c r="E14" s="121">
        <v>0</v>
      </c>
      <c r="F14" s="1249" t="s">
        <v>371</v>
      </c>
      <c r="G14" s="1975">
        <f>A14</f>
        <v>1</v>
      </c>
      <c r="H14" s="512"/>
    </row>
    <row r="15" spans="1:8" ht="15.4">
      <c r="A15" s="1975">
        <f>A14+1</f>
        <v>2</v>
      </c>
      <c r="B15" s="1233" t="str">
        <f>'AD-1'!B15</f>
        <v>Jan-19</v>
      </c>
      <c r="C15" s="122">
        <v>0</v>
      </c>
      <c r="D15" s="1250"/>
      <c r="E15" s="122">
        <v>0</v>
      </c>
      <c r="F15" s="1250"/>
      <c r="G15" s="1975">
        <f>G14+1</f>
        <v>2</v>
      </c>
      <c r="H15" s="1967"/>
    </row>
    <row r="16" spans="1:8" ht="15.4">
      <c r="A16" s="1975">
        <f t="shared" ref="A16:A32" si="0">A15+1</f>
        <v>3</v>
      </c>
      <c r="B16" s="1251" t="s">
        <v>373</v>
      </c>
      <c r="C16" s="122">
        <v>0</v>
      </c>
      <c r="D16" s="1250"/>
      <c r="E16" s="122">
        <v>0</v>
      </c>
      <c r="F16" s="1250"/>
      <c r="G16" s="1975">
        <f t="shared" ref="G16:G32" si="1">G15+1</f>
        <v>3</v>
      </c>
      <c r="H16" s="1967"/>
    </row>
    <row r="17" spans="1:26" ht="15.4">
      <c r="A17" s="1975">
        <f t="shared" si="0"/>
        <v>4</v>
      </c>
      <c r="B17" s="1251" t="s">
        <v>374</v>
      </c>
      <c r="C17" s="122">
        <v>0</v>
      </c>
      <c r="D17" s="1250"/>
      <c r="E17" s="122">
        <v>0</v>
      </c>
      <c r="F17" s="1250"/>
      <c r="G17" s="1975">
        <f t="shared" si="1"/>
        <v>4</v>
      </c>
      <c r="H17" s="1967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22">
        <v>0</v>
      </c>
      <c r="D18" s="1250"/>
      <c r="E18" s="122">
        <v>0</v>
      </c>
      <c r="F18" s="1250"/>
      <c r="G18" s="1975">
        <f t="shared" si="1"/>
        <v>5</v>
      </c>
      <c r="H18" s="1967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22">
        <v>0</v>
      </c>
      <c r="D19" s="1250"/>
      <c r="E19" s="122">
        <v>0</v>
      </c>
      <c r="F19" s="1250"/>
      <c r="G19" s="1975">
        <f t="shared" si="1"/>
        <v>6</v>
      </c>
      <c r="H19" s="1967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22">
        <v>0</v>
      </c>
      <c r="D20" s="1250"/>
      <c r="E20" s="122">
        <v>0</v>
      </c>
      <c r="F20" s="1250"/>
      <c r="G20" s="1975">
        <f>G19+1</f>
        <v>7</v>
      </c>
      <c r="H20" s="1967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22">
        <v>0</v>
      </c>
      <c r="D21" s="1250"/>
      <c r="E21" s="122">
        <v>0</v>
      </c>
      <c r="F21" s="1250"/>
      <c r="G21" s="1975">
        <f t="shared" si="1"/>
        <v>8</v>
      </c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22">
        <v>0</v>
      </c>
      <c r="D22" s="1250"/>
      <c r="E22" s="122">
        <v>0</v>
      </c>
      <c r="F22" s="1250"/>
      <c r="G22" s="1975">
        <f t="shared" si="1"/>
        <v>9</v>
      </c>
      <c r="H22" s="1967"/>
      <c r="I22" s="1967"/>
      <c r="J22" s="1967"/>
      <c r="K22" s="1967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22">
        <v>0</v>
      </c>
      <c r="D23" s="1250"/>
      <c r="E23" s="122">
        <v>0</v>
      </c>
      <c r="F23" s="1250"/>
      <c r="G23" s="1975">
        <f t="shared" si="1"/>
        <v>10</v>
      </c>
      <c r="H23" s="1967"/>
      <c r="I23" s="1967"/>
      <c r="J23" s="1967"/>
      <c r="K23" s="1967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22">
        <v>0</v>
      </c>
      <c r="D24" s="1250"/>
      <c r="E24" s="122">
        <v>0</v>
      </c>
      <c r="F24" s="1250"/>
      <c r="G24" s="1975">
        <f t="shared" si="1"/>
        <v>11</v>
      </c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23">
        <v>0</v>
      </c>
      <c r="D25" s="1250"/>
      <c r="E25" s="122">
        <v>0</v>
      </c>
      <c r="F25" s="1250"/>
      <c r="G25" s="1975">
        <f t="shared" si="1"/>
        <v>12</v>
      </c>
      <c r="H25" s="1967"/>
      <c r="I25" s="1967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tr">
        <f>'AD-1'!B26</f>
        <v>Dec-19</v>
      </c>
      <c r="C26" s="1252">
        <v>0</v>
      </c>
      <c r="D26" s="1253" t="s">
        <v>370</v>
      </c>
      <c r="E26" s="1252">
        <v>0</v>
      </c>
      <c r="F26" s="1249" t="s">
        <v>384</v>
      </c>
      <c r="G26" s="1975">
        <f t="shared" si="1"/>
        <v>13</v>
      </c>
      <c r="H26" s="512"/>
      <c r="I26" s="1967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14</v>
      </c>
      <c r="B27" s="1236"/>
      <c r="C27" s="1816"/>
      <c r="D27" s="1243"/>
      <c r="E27" s="125"/>
      <c r="F27" s="1914"/>
      <c r="G27" s="1975">
        <f t="shared" si="1"/>
        <v>14</v>
      </c>
      <c r="H27" s="1967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24">
        <f>SUM(C14:C26)</f>
        <v>0</v>
      </c>
      <c r="D28" s="1237" t="s">
        <v>386</v>
      </c>
      <c r="E28" s="124">
        <f>SUM(E14:E26)</f>
        <v>0</v>
      </c>
      <c r="F28" s="1238" t="s">
        <v>386</v>
      </c>
      <c r="G28" s="1975">
        <f t="shared" si="1"/>
        <v>15</v>
      </c>
      <c r="H28" s="1967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254"/>
      <c r="D29" s="1241"/>
      <c r="E29" s="1254"/>
      <c r="F29" s="1242"/>
      <c r="G29" s="1975">
        <f t="shared" si="1"/>
        <v>16</v>
      </c>
      <c r="H29" s="1967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25"/>
      <c r="D30" s="1243"/>
      <c r="E30" s="125"/>
      <c r="F30" s="1244"/>
      <c r="G30" s="1975">
        <f t="shared" si="1"/>
        <v>17</v>
      </c>
      <c r="H30" s="1967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24">
        <f>C28/13</f>
        <v>0</v>
      </c>
      <c r="D31" s="1237" t="s">
        <v>388</v>
      </c>
      <c r="E31" s="124">
        <f>E28/13</f>
        <v>0</v>
      </c>
      <c r="F31" s="1249" t="s">
        <v>389</v>
      </c>
      <c r="G31" s="1975">
        <f t="shared" si="1"/>
        <v>18</v>
      </c>
      <c r="H31" s="512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55"/>
      <c r="D32" s="1242"/>
      <c r="E32" s="1255"/>
      <c r="F32" s="1242"/>
      <c r="G32" s="1975">
        <f t="shared" si="1"/>
        <v>19</v>
      </c>
      <c r="H32" s="70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8" ht="15.4">
      <c r="A33" s="1970"/>
      <c r="B33" s="1973"/>
      <c r="C33" s="521"/>
      <c r="D33" s="484"/>
      <c r="E33" s="521"/>
      <c r="F33" s="484"/>
      <c r="G33" s="987"/>
      <c r="H33" s="70"/>
    </row>
    <row r="34" spans="1:8" ht="15.4">
      <c r="A34" s="1970"/>
      <c r="B34" s="1967"/>
      <c r="C34" s="521"/>
      <c r="D34" s="484"/>
      <c r="E34" s="521"/>
      <c r="F34" s="484"/>
      <c r="G34" s="987"/>
      <c r="H34" s="70"/>
    </row>
    <row r="35" spans="1:8" ht="17.25">
      <c r="A35" s="502">
        <v>1</v>
      </c>
      <c r="B35" s="1973" t="s">
        <v>390</v>
      </c>
      <c r="C35" s="522"/>
      <c r="D35" s="484"/>
      <c r="E35" s="522"/>
      <c r="F35" s="484"/>
      <c r="G35" s="987"/>
      <c r="H35" s="70"/>
    </row>
    <row r="36" spans="1:8" ht="15.4">
      <c r="A36" s="1970"/>
      <c r="B36" s="1973" t="s">
        <v>391</v>
      </c>
      <c r="C36" s="522"/>
      <c r="D36" s="484"/>
      <c r="E36" s="522"/>
      <c r="F36" s="484"/>
      <c r="G36" s="987"/>
      <c r="H36" s="70"/>
    </row>
    <row r="37" spans="1:8" ht="15.4">
      <c r="A37" s="1970"/>
      <c r="B37" s="1967"/>
      <c r="C37" s="522"/>
      <c r="D37" s="484"/>
      <c r="E37" s="522"/>
      <c r="F37" s="484"/>
      <c r="G37" s="987"/>
      <c r="H37" s="70"/>
    </row>
    <row r="38" spans="1:8" ht="15.4">
      <c r="A38" s="1970"/>
      <c r="B38" s="1967"/>
      <c r="C38" s="522"/>
      <c r="D38" s="484"/>
      <c r="E38" s="522"/>
      <c r="F38" s="484"/>
      <c r="G38" s="987"/>
      <c r="H38" s="1967"/>
    </row>
    <row r="39" spans="1:8">
      <c r="A39" s="1970"/>
      <c r="B39" s="1967"/>
      <c r="C39" s="523"/>
      <c r="E39" s="520"/>
      <c r="G39" s="987"/>
      <c r="H39" s="1967"/>
    </row>
  </sheetData>
  <mergeCells count="6">
    <mergeCell ref="B8:F8"/>
    <mergeCell ref="B5:F5"/>
    <mergeCell ref="B2:F2"/>
    <mergeCell ref="B3:F3"/>
    <mergeCell ref="B4:F4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>
    <pageSetUpPr fitToPage="1"/>
  </sheetPr>
  <dimension ref="A2:I34"/>
  <sheetViews>
    <sheetView zoomScale="80" zoomScaleNormal="80" zoomScaleSheetLayoutView="70" workbookViewId="0"/>
  </sheetViews>
  <sheetFormatPr defaultColWidth="9.19921875" defaultRowHeight="15"/>
  <cols>
    <col min="1" max="1" width="5.19921875" style="982" customWidth="1"/>
    <col min="2" max="2" width="35.19921875" style="69" customWidth="1"/>
    <col min="3" max="3" width="18.53125" style="519" customWidth="1"/>
    <col min="4" max="4" width="62.53125" style="539" customWidth="1"/>
    <col min="5" max="5" width="5.19921875" style="983" customWidth="1"/>
    <col min="6" max="6" width="21.19921875" style="519" customWidth="1"/>
    <col min="7" max="7" width="20.19921875" style="519" customWidth="1"/>
    <col min="8" max="8" width="17.46484375" style="519" customWidth="1"/>
    <col min="9" max="9" width="16.796875" style="519" customWidth="1"/>
    <col min="10" max="10" width="21.19921875" style="69" customWidth="1"/>
    <col min="11" max="11" width="15" style="69" customWidth="1"/>
    <col min="12" max="12" width="11" style="69" customWidth="1"/>
    <col min="13" max="13" width="7.19921875" style="69" customWidth="1"/>
    <col min="14" max="14" width="9.19921875" style="69" customWidth="1"/>
    <col min="15" max="15" width="14" style="69" customWidth="1"/>
    <col min="16" max="16" width="13.46484375" style="69" customWidth="1"/>
    <col min="17" max="16384" width="9.19921875" style="69"/>
  </cols>
  <sheetData>
    <row r="2" spans="1:6">
      <c r="A2" s="1970"/>
      <c r="B2" s="2073" t="s">
        <v>0</v>
      </c>
      <c r="C2" s="2073"/>
      <c r="D2" s="2073"/>
      <c r="E2" s="1974" t="s">
        <v>1</v>
      </c>
      <c r="F2" s="1967"/>
    </row>
    <row r="3" spans="1:6">
      <c r="A3" s="1970"/>
      <c r="B3" s="2073" t="s">
        <v>1075</v>
      </c>
      <c r="C3" s="2073"/>
      <c r="D3" s="2073"/>
      <c r="E3" s="1974" t="s">
        <v>1</v>
      </c>
      <c r="F3" s="1967"/>
    </row>
    <row r="4" spans="1:6">
      <c r="A4" s="1970"/>
      <c r="B4" s="2073" t="s">
        <v>1076</v>
      </c>
      <c r="C4" s="2073"/>
      <c r="D4" s="2073"/>
      <c r="E4" s="1974" t="s">
        <v>1</v>
      </c>
      <c r="F4" s="1967"/>
    </row>
    <row r="5" spans="1:6">
      <c r="A5" s="1970"/>
      <c r="B5" s="2073" t="str">
        <f>'AJ-5'!B5:G5</f>
        <v>BASE PERIOD / TRUE UP PERIOD - 12/31/2019 PER BOOK</v>
      </c>
      <c r="C5" s="2073"/>
      <c r="D5" s="2073"/>
      <c r="E5" s="1970"/>
      <c r="F5" s="1967"/>
    </row>
    <row r="6" spans="1:6">
      <c r="A6" s="1970"/>
      <c r="B6" s="2111" t="s">
        <v>5</v>
      </c>
      <c r="C6" s="2111"/>
      <c r="D6" s="2111"/>
      <c r="E6" s="1974" t="s">
        <v>1</v>
      </c>
      <c r="F6" s="505"/>
    </row>
    <row r="7" spans="1:6">
      <c r="A7" s="1970"/>
      <c r="B7" s="750"/>
      <c r="C7" s="505"/>
      <c r="D7" s="1974"/>
      <c r="E7" s="1974"/>
      <c r="F7" s="505"/>
    </row>
    <row r="8" spans="1:6">
      <c r="A8" s="1970"/>
      <c r="B8" s="2073" t="s">
        <v>1077</v>
      </c>
      <c r="C8" s="2073"/>
      <c r="D8" s="2073"/>
      <c r="E8" s="1970"/>
      <c r="F8" s="505"/>
    </row>
    <row r="9" spans="1:6">
      <c r="A9" s="1970"/>
      <c r="B9" s="2073" t="s">
        <v>1078</v>
      </c>
      <c r="C9" s="2073"/>
      <c r="D9" s="2073"/>
      <c r="E9" s="1970"/>
    </row>
    <row r="10" spans="1:6" ht="15.4">
      <c r="A10" s="1970"/>
      <c r="B10" s="1434"/>
      <c r="C10" s="1505"/>
      <c r="D10" s="560"/>
      <c r="E10" s="1974" t="s">
        <v>1</v>
      </c>
    </row>
    <row r="11" spans="1:6" ht="15.4">
      <c r="A11" s="1970"/>
      <c r="B11" s="1911"/>
      <c r="C11" s="1919" t="s">
        <v>264</v>
      </c>
      <c r="D11" s="1915"/>
      <c r="E11" s="1975"/>
      <c r="F11" s="1973"/>
    </row>
    <row r="12" spans="1:6" ht="15.4">
      <c r="A12" s="1970"/>
      <c r="B12" s="1247"/>
      <c r="C12" s="1228" t="s">
        <v>1079</v>
      </c>
      <c r="D12" s="1228"/>
      <c r="E12" s="1975"/>
      <c r="F12" s="1973"/>
    </row>
    <row r="13" spans="1:6" ht="15.4">
      <c r="A13" s="1975" t="s">
        <v>6</v>
      </c>
      <c r="B13" s="1228"/>
      <c r="C13" s="1228" t="s">
        <v>1080</v>
      </c>
      <c r="D13" s="1228"/>
      <c r="E13" s="1975" t="s">
        <v>6</v>
      </c>
      <c r="F13" s="1973"/>
    </row>
    <row r="14" spans="1:6" ht="15.4">
      <c r="A14" s="1975" t="s">
        <v>7</v>
      </c>
      <c r="B14" s="1229" t="s">
        <v>366</v>
      </c>
      <c r="C14" s="1228" t="s">
        <v>1081</v>
      </c>
      <c r="D14" s="1229" t="s">
        <v>9</v>
      </c>
      <c r="E14" s="1975" t="s">
        <v>7</v>
      </c>
      <c r="F14" s="1973"/>
    </row>
    <row r="15" spans="1:6" ht="15.4">
      <c r="A15" s="751">
        <v>1</v>
      </c>
      <c r="B15" s="1233" t="s">
        <v>369</v>
      </c>
      <c r="C15" s="1947">
        <v>132306.454</v>
      </c>
      <c r="D15" s="1290" t="s">
        <v>370</v>
      </c>
      <c r="E15" s="751">
        <f>A15</f>
        <v>1</v>
      </c>
      <c r="F15" s="752"/>
    </row>
    <row r="16" spans="1:6" ht="15.4">
      <c r="A16" s="751">
        <f>A15+1</f>
        <v>2</v>
      </c>
      <c r="B16" s="1233" t="s">
        <v>372</v>
      </c>
      <c r="C16" s="1317">
        <v>132211.39499999999</v>
      </c>
      <c r="D16" s="1290"/>
      <c r="E16" s="751">
        <f>E15+1</f>
        <v>2</v>
      </c>
      <c r="F16" s="752"/>
    </row>
    <row r="17" spans="1:6" ht="15.4">
      <c r="A17" s="751">
        <f t="shared" ref="A17:A32" si="0">A16+1</f>
        <v>3</v>
      </c>
      <c r="B17" s="1251" t="s">
        <v>373</v>
      </c>
      <c r="C17" s="1317">
        <v>132043.24100000001</v>
      </c>
      <c r="D17" s="1290"/>
      <c r="E17" s="751">
        <f t="shared" ref="E17:E32" si="1">E16+1</f>
        <v>3</v>
      </c>
      <c r="F17" s="752"/>
    </row>
    <row r="18" spans="1:6" ht="15.4">
      <c r="A18" s="751">
        <f t="shared" si="0"/>
        <v>4</v>
      </c>
      <c r="B18" s="1251" t="s">
        <v>374</v>
      </c>
      <c r="C18" s="1317">
        <v>129337.58199999999</v>
      </c>
      <c r="D18" s="1290"/>
      <c r="E18" s="751">
        <f t="shared" si="1"/>
        <v>4</v>
      </c>
      <c r="F18" s="752"/>
    </row>
    <row r="19" spans="1:6" ht="15.4">
      <c r="A19" s="751">
        <f t="shared" si="0"/>
        <v>5</v>
      </c>
      <c r="B19" s="1251" t="s">
        <v>375</v>
      </c>
      <c r="C19" s="1317">
        <v>127915.088</v>
      </c>
      <c r="D19" s="1290"/>
      <c r="E19" s="751">
        <f t="shared" si="1"/>
        <v>5</v>
      </c>
      <c r="F19" s="752"/>
    </row>
    <row r="20" spans="1:6" ht="15.4">
      <c r="A20" s="751">
        <f t="shared" si="0"/>
        <v>6</v>
      </c>
      <c r="B20" s="1251" t="s">
        <v>376</v>
      </c>
      <c r="C20" s="1317">
        <v>126755.886</v>
      </c>
      <c r="D20" s="1290"/>
      <c r="E20" s="751">
        <f t="shared" si="1"/>
        <v>6</v>
      </c>
      <c r="F20" s="752"/>
    </row>
    <row r="21" spans="1:6" ht="15.4">
      <c r="A21" s="751">
        <f t="shared" si="0"/>
        <v>7</v>
      </c>
      <c r="B21" s="1251" t="s">
        <v>377</v>
      </c>
      <c r="C21" s="1317">
        <v>125567.656</v>
      </c>
      <c r="D21" s="1282"/>
      <c r="E21" s="751">
        <f t="shared" si="1"/>
        <v>7</v>
      </c>
      <c r="F21" s="752"/>
    </row>
    <row r="22" spans="1:6" ht="15.4">
      <c r="A22" s="751">
        <f t="shared" si="0"/>
        <v>8</v>
      </c>
      <c r="B22" s="1251" t="s">
        <v>378</v>
      </c>
      <c r="C22" s="1317">
        <v>125546.2</v>
      </c>
      <c r="D22" s="1282"/>
      <c r="E22" s="751">
        <f t="shared" si="1"/>
        <v>8</v>
      </c>
      <c r="F22" s="752"/>
    </row>
    <row r="23" spans="1:6" ht="15.4">
      <c r="A23" s="751">
        <f t="shared" si="0"/>
        <v>9</v>
      </c>
      <c r="B23" s="1251" t="s">
        <v>379</v>
      </c>
      <c r="C23" s="1317">
        <v>125620.86</v>
      </c>
      <c r="D23" s="1282"/>
      <c r="E23" s="751">
        <f t="shared" si="1"/>
        <v>9</v>
      </c>
      <c r="F23" s="752"/>
    </row>
    <row r="24" spans="1:6" ht="15.4">
      <c r="A24" s="751">
        <f t="shared" si="0"/>
        <v>10</v>
      </c>
      <c r="B24" s="1251" t="s">
        <v>380</v>
      </c>
      <c r="C24" s="1317">
        <v>125380.57799999999</v>
      </c>
      <c r="D24" s="1282"/>
      <c r="E24" s="751">
        <f t="shared" si="1"/>
        <v>10</v>
      </c>
      <c r="F24" s="752"/>
    </row>
    <row r="25" spans="1:6" ht="15.4">
      <c r="A25" s="751">
        <f t="shared" si="0"/>
        <v>11</v>
      </c>
      <c r="B25" s="1251" t="s">
        <v>381</v>
      </c>
      <c r="C25" s="1317">
        <v>127266.166</v>
      </c>
      <c r="D25" s="1282"/>
      <c r="E25" s="751">
        <f t="shared" si="1"/>
        <v>11</v>
      </c>
      <c r="F25" s="752"/>
    </row>
    <row r="26" spans="1:6" ht="15.4">
      <c r="A26" s="751">
        <f t="shared" si="0"/>
        <v>12</v>
      </c>
      <c r="B26" s="1251" t="s">
        <v>382</v>
      </c>
      <c r="C26" s="1317">
        <v>127284.05100000001</v>
      </c>
      <c r="D26" s="1353"/>
      <c r="E26" s="751">
        <f t="shared" si="1"/>
        <v>12</v>
      </c>
      <c r="F26" s="752"/>
    </row>
    <row r="27" spans="1:6" ht="15.4">
      <c r="A27" s="751">
        <f t="shared" si="0"/>
        <v>13</v>
      </c>
      <c r="B27" s="1234" t="s">
        <v>383</v>
      </c>
      <c r="C27" s="1506">
        <v>127133.879</v>
      </c>
      <c r="D27" s="1507" t="s">
        <v>370</v>
      </c>
      <c r="E27" s="751">
        <f t="shared" si="1"/>
        <v>13</v>
      </c>
      <c r="F27" s="752"/>
    </row>
    <row r="28" spans="1:6" ht="15.4">
      <c r="A28" s="751">
        <f t="shared" si="0"/>
        <v>14</v>
      </c>
      <c r="B28" s="1948"/>
      <c r="C28" s="1949"/>
      <c r="D28" s="1950"/>
      <c r="E28" s="751">
        <f t="shared" si="1"/>
        <v>14</v>
      </c>
      <c r="F28" s="1973"/>
    </row>
    <row r="29" spans="1:6" ht="15.4">
      <c r="A29" s="751">
        <f t="shared" si="0"/>
        <v>15</v>
      </c>
      <c r="B29" s="1236" t="s">
        <v>385</v>
      </c>
      <c r="C29" s="1392">
        <f>SUM(C15:C27)</f>
        <v>1664369.0359999998</v>
      </c>
      <c r="D29" s="1508" t="s">
        <v>386</v>
      </c>
      <c r="E29" s="751">
        <f t="shared" si="1"/>
        <v>15</v>
      </c>
      <c r="F29" s="1973"/>
    </row>
    <row r="30" spans="1:6" ht="15.4">
      <c r="A30" s="751">
        <f t="shared" si="0"/>
        <v>16</v>
      </c>
      <c r="B30" s="1239"/>
      <c r="C30" s="1284"/>
      <c r="D30" s="1507"/>
      <c r="E30" s="751">
        <f t="shared" si="1"/>
        <v>16</v>
      </c>
      <c r="F30" s="1973"/>
    </row>
    <row r="31" spans="1:6" ht="15.4">
      <c r="A31" s="751">
        <f t="shared" si="0"/>
        <v>17</v>
      </c>
      <c r="B31" s="1911"/>
      <c r="C31" s="1951"/>
      <c r="D31" s="1952"/>
      <c r="E31" s="751">
        <f t="shared" si="1"/>
        <v>17</v>
      </c>
      <c r="F31" s="1973"/>
    </row>
    <row r="32" spans="1:6" ht="15.4">
      <c r="A32" s="751">
        <f t="shared" si="0"/>
        <v>18</v>
      </c>
      <c r="B32" s="1236" t="s">
        <v>387</v>
      </c>
      <c r="C32" s="1340">
        <f>C29/13</f>
        <v>128028.38738461537</v>
      </c>
      <c r="D32" s="1401" t="s">
        <v>1082</v>
      </c>
      <c r="E32" s="751">
        <f t="shared" si="1"/>
        <v>18</v>
      </c>
      <c r="F32" s="1973"/>
    </row>
    <row r="33" spans="1:6" ht="15.4">
      <c r="A33" s="751">
        <f>A32+1</f>
        <v>19</v>
      </c>
      <c r="B33" s="1239"/>
      <c r="C33" s="1342"/>
      <c r="D33" s="1509"/>
      <c r="E33" s="751">
        <f>E32+1</f>
        <v>19</v>
      </c>
      <c r="F33" s="1973"/>
    </row>
    <row r="34" spans="1:6" ht="15.4">
      <c r="A34" s="1975"/>
      <c r="B34" s="1967"/>
      <c r="D34" s="1974"/>
      <c r="E34" s="1974"/>
    </row>
  </sheetData>
  <mergeCells count="7">
    <mergeCell ref="B8:D8"/>
    <mergeCell ref="B9:D9"/>
    <mergeCell ref="B5:D5"/>
    <mergeCell ref="B3:D3"/>
    <mergeCell ref="B2:D2"/>
    <mergeCell ref="B6:D6"/>
    <mergeCell ref="B4:D4"/>
  </mergeCells>
  <printOptions horizontalCentered="1"/>
  <pageMargins left="0.5" right="0.5" top="0.5" bottom="0.5" header="0.25" footer="0.25"/>
  <pageSetup scale="86" orientation="landscape" r:id="rId1"/>
  <headerFooter scaleWithDoc="0">
    <oddFooter>&amp;C&amp;"Times New Roman,Regular"&amp;10&amp;A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1">
    <pageSetUpPr fitToPage="1"/>
  </sheetPr>
  <dimension ref="A2:F142"/>
  <sheetViews>
    <sheetView zoomScale="80" zoomScaleNormal="80" zoomScaleSheetLayoutView="70" workbookViewId="0"/>
  </sheetViews>
  <sheetFormatPr defaultColWidth="9.19921875" defaultRowHeight="15"/>
  <cols>
    <col min="1" max="1" width="5.19921875" style="982" customWidth="1"/>
    <col min="2" max="2" width="35.19921875" style="69" customWidth="1"/>
    <col min="3" max="3" width="18.53125" style="519" customWidth="1"/>
    <col min="4" max="4" width="62.53125" style="519" customWidth="1"/>
    <col min="5" max="5" width="5.19921875" style="539" customWidth="1"/>
    <col min="6" max="6" width="9.46484375" style="69" bestFit="1" customWidth="1"/>
    <col min="7" max="16384" width="9.19921875" style="69"/>
  </cols>
  <sheetData>
    <row r="2" spans="1:6" s="61" customFormat="1" ht="15.4">
      <c r="A2" s="1975"/>
      <c r="B2" s="2073" t="s">
        <v>0</v>
      </c>
      <c r="C2" s="2073"/>
      <c r="D2" s="2073"/>
      <c r="E2" s="1975"/>
      <c r="F2" s="1967"/>
    </row>
    <row r="3" spans="1:6" s="61" customFormat="1" ht="15.4">
      <c r="A3" s="1975"/>
      <c r="B3" s="2073" t="s">
        <v>1075</v>
      </c>
      <c r="C3" s="2073"/>
      <c r="D3" s="2073"/>
      <c r="E3" s="1975"/>
      <c r="F3" s="1967"/>
    </row>
    <row r="4" spans="1:6" s="61" customFormat="1" ht="15.4">
      <c r="A4" s="1975"/>
      <c r="B4" s="2073" t="s">
        <v>1076</v>
      </c>
      <c r="C4" s="2073"/>
      <c r="D4" s="2073"/>
      <c r="E4" s="1975"/>
      <c r="F4" s="1967"/>
    </row>
    <row r="5" spans="1:6" s="61" customFormat="1" ht="15.4">
      <c r="A5" s="1975"/>
      <c r="B5" s="2073" t="str">
        <f>'AL-1'!B5:D5</f>
        <v>BASE PERIOD / TRUE UP PERIOD - 12/31/2019 PER BOOK</v>
      </c>
      <c r="C5" s="2073"/>
      <c r="D5" s="2073"/>
      <c r="E5" s="1975"/>
      <c r="F5" s="1967"/>
    </row>
    <row r="6" spans="1:6" s="61" customFormat="1" ht="15.4">
      <c r="A6" s="1975"/>
      <c r="B6" s="2111" t="s">
        <v>5</v>
      </c>
      <c r="C6" s="2111"/>
      <c r="D6" s="2111"/>
      <c r="E6" s="1974" t="s">
        <v>1</v>
      </c>
      <c r="F6" s="1973"/>
    </row>
    <row r="7" spans="1:6" s="61" customFormat="1" ht="15.4">
      <c r="A7" s="1975"/>
      <c r="B7" s="1987"/>
      <c r="C7" s="1987"/>
      <c r="D7" s="1987"/>
      <c r="E7" s="1974"/>
      <c r="F7" s="1973"/>
    </row>
    <row r="8" spans="1:6" s="61" customFormat="1" ht="15.4">
      <c r="A8" s="1975"/>
      <c r="B8" s="2073" t="s">
        <v>1083</v>
      </c>
      <c r="C8" s="2073"/>
      <c r="D8" s="2073"/>
      <c r="E8" s="1974" t="s">
        <v>1</v>
      </c>
      <c r="F8" s="1973"/>
    </row>
    <row r="9" spans="1:6" s="61" customFormat="1" ht="15.4">
      <c r="A9" s="1975"/>
      <c r="B9" s="1510"/>
      <c r="C9" s="1505"/>
      <c r="D9" s="753"/>
      <c r="E9" s="1974"/>
      <c r="F9" s="1973"/>
    </row>
    <row r="10" spans="1:6" s="61" customFormat="1" ht="15.4">
      <c r="A10" s="1975"/>
      <c r="B10" s="1953"/>
      <c r="C10" s="1919" t="s">
        <v>264</v>
      </c>
      <c r="D10" s="1915"/>
      <c r="E10" s="1973"/>
      <c r="F10" s="1973"/>
    </row>
    <row r="11" spans="1:6" s="61" customFormat="1" ht="15.4">
      <c r="A11" s="1975" t="s">
        <v>6</v>
      </c>
      <c r="B11" s="1228"/>
      <c r="C11" s="1228" t="s">
        <v>1079</v>
      </c>
      <c r="D11" s="1228"/>
      <c r="E11" s="1975" t="s">
        <v>6</v>
      </c>
      <c r="F11" s="1973"/>
    </row>
    <row r="12" spans="1:6" s="61" customFormat="1" ht="15.4">
      <c r="A12" s="1975" t="s">
        <v>7</v>
      </c>
      <c r="B12" s="1229" t="s">
        <v>366</v>
      </c>
      <c r="C12" s="1228" t="s">
        <v>1084</v>
      </c>
      <c r="D12" s="1229" t="s">
        <v>9</v>
      </c>
      <c r="E12" s="1975" t="s">
        <v>7</v>
      </c>
      <c r="F12" s="1973"/>
    </row>
    <row r="13" spans="1:6" s="61" customFormat="1" ht="15.4">
      <c r="A13" s="751">
        <v>1</v>
      </c>
      <c r="B13" s="1233" t="str">
        <f>'AL-1'!B15</f>
        <v>Dec-18</v>
      </c>
      <c r="C13" s="1947">
        <v>55513.233999999997</v>
      </c>
      <c r="D13" s="1290" t="s">
        <v>370</v>
      </c>
      <c r="E13" s="751">
        <f>A13</f>
        <v>1</v>
      </c>
      <c r="F13" s="754"/>
    </row>
    <row r="14" spans="1:6" s="61" customFormat="1" ht="15.4">
      <c r="A14" s="751">
        <f>A13+1</f>
        <v>2</v>
      </c>
      <c r="B14" s="1233" t="str">
        <f>'AL-1'!B16</f>
        <v>Jan-19</v>
      </c>
      <c r="C14" s="1449">
        <v>49279.182000000001</v>
      </c>
      <c r="D14" s="1290"/>
      <c r="E14" s="751">
        <f>E13+1</f>
        <v>2</v>
      </c>
      <c r="F14" s="754"/>
    </row>
    <row r="15" spans="1:6" s="61" customFormat="1" ht="15.4">
      <c r="A15" s="751">
        <f t="shared" ref="A15:A30" si="0">A14+1</f>
        <v>3</v>
      </c>
      <c r="B15" s="1251" t="s">
        <v>373</v>
      </c>
      <c r="C15" s="1449">
        <v>41294.54</v>
      </c>
      <c r="D15" s="1290"/>
      <c r="E15" s="751">
        <f t="shared" ref="E15:E30" si="1">E14+1</f>
        <v>3</v>
      </c>
      <c r="F15" s="754"/>
    </row>
    <row r="16" spans="1:6" s="61" customFormat="1" ht="15.4">
      <c r="A16" s="751">
        <f t="shared" si="0"/>
        <v>4</v>
      </c>
      <c r="B16" s="1251" t="s">
        <v>374</v>
      </c>
      <c r="C16" s="1449">
        <v>40868.142999999996</v>
      </c>
      <c r="D16" s="1290"/>
      <c r="E16" s="751">
        <f t="shared" si="1"/>
        <v>4</v>
      </c>
      <c r="F16" s="754"/>
    </row>
    <row r="17" spans="1:6" s="61" customFormat="1" ht="15.4">
      <c r="A17" s="751">
        <f t="shared" si="0"/>
        <v>5</v>
      </c>
      <c r="B17" s="1251" t="s">
        <v>375</v>
      </c>
      <c r="C17" s="1309">
        <v>59919.067999999999</v>
      </c>
      <c r="D17" s="1290"/>
      <c r="E17" s="751">
        <f t="shared" si="1"/>
        <v>5</v>
      </c>
      <c r="F17" s="754"/>
    </row>
    <row r="18" spans="1:6" s="61" customFormat="1" ht="15.4">
      <c r="A18" s="751">
        <f t="shared" si="0"/>
        <v>6</v>
      </c>
      <c r="B18" s="1251" t="s">
        <v>376</v>
      </c>
      <c r="C18" s="1309">
        <v>42304.286999999997</v>
      </c>
      <c r="D18" s="1290"/>
      <c r="E18" s="751">
        <f t="shared" si="1"/>
        <v>6</v>
      </c>
      <c r="F18" s="754"/>
    </row>
    <row r="19" spans="1:6" s="61" customFormat="1" ht="15.4">
      <c r="A19" s="751">
        <f t="shared" si="0"/>
        <v>7</v>
      </c>
      <c r="B19" s="1251" t="s">
        <v>377</v>
      </c>
      <c r="C19" s="1309">
        <v>58232.37</v>
      </c>
      <c r="D19" s="1290"/>
      <c r="E19" s="751">
        <f t="shared" si="1"/>
        <v>7</v>
      </c>
      <c r="F19" s="754"/>
    </row>
    <row r="20" spans="1:6" s="61" customFormat="1" ht="15.4">
      <c r="A20" s="751">
        <f t="shared" si="0"/>
        <v>8</v>
      </c>
      <c r="B20" s="1251" t="s">
        <v>378</v>
      </c>
      <c r="C20" s="1309">
        <v>94546.960999999996</v>
      </c>
      <c r="D20" s="1282"/>
      <c r="E20" s="751">
        <f t="shared" si="1"/>
        <v>8</v>
      </c>
      <c r="F20" s="754"/>
    </row>
    <row r="21" spans="1:6" s="61" customFormat="1" ht="15.4">
      <c r="A21" s="751">
        <f t="shared" si="0"/>
        <v>9</v>
      </c>
      <c r="B21" s="1251" t="s">
        <v>379</v>
      </c>
      <c r="C21" s="1309">
        <v>86995.535000000003</v>
      </c>
      <c r="D21" s="1282"/>
      <c r="E21" s="751">
        <f t="shared" si="1"/>
        <v>9</v>
      </c>
      <c r="F21" s="754"/>
    </row>
    <row r="22" spans="1:6" s="61" customFormat="1" ht="15.4">
      <c r="A22" s="751">
        <f t="shared" si="0"/>
        <v>10</v>
      </c>
      <c r="B22" s="1251" t="s">
        <v>380</v>
      </c>
      <c r="C22" s="1309">
        <v>85042.415999999997</v>
      </c>
      <c r="D22" s="1282"/>
      <c r="E22" s="751">
        <f t="shared" si="1"/>
        <v>10</v>
      </c>
      <c r="F22" s="754"/>
    </row>
    <row r="23" spans="1:6" s="61" customFormat="1" ht="15.4">
      <c r="A23" s="751">
        <f t="shared" si="0"/>
        <v>11</v>
      </c>
      <c r="B23" s="1251" t="s">
        <v>381</v>
      </c>
      <c r="C23" s="1309">
        <v>78799.035000000003</v>
      </c>
      <c r="D23" s="1282"/>
      <c r="E23" s="751">
        <f t="shared" si="1"/>
        <v>11</v>
      </c>
      <c r="F23" s="754"/>
    </row>
    <row r="24" spans="1:6" s="61" customFormat="1" ht="15.4">
      <c r="A24" s="751">
        <f t="shared" si="0"/>
        <v>12</v>
      </c>
      <c r="B24" s="1251" t="s">
        <v>382</v>
      </c>
      <c r="C24" s="1309">
        <v>70306.672000000006</v>
      </c>
      <c r="D24" s="1282"/>
      <c r="E24" s="751">
        <f t="shared" si="1"/>
        <v>12</v>
      </c>
      <c r="F24" s="754"/>
    </row>
    <row r="25" spans="1:6" s="61" customFormat="1" ht="15.4">
      <c r="A25" s="751">
        <f t="shared" si="0"/>
        <v>13</v>
      </c>
      <c r="B25" s="1234" t="str">
        <f>'AL-1'!B27</f>
        <v>Dec-19</v>
      </c>
      <c r="C25" s="1395">
        <v>70562.25</v>
      </c>
      <c r="D25" s="1507" t="s">
        <v>370</v>
      </c>
      <c r="E25" s="751">
        <f t="shared" si="1"/>
        <v>13</v>
      </c>
      <c r="F25" s="754"/>
    </row>
    <row r="26" spans="1:6" s="61" customFormat="1" ht="15.4">
      <c r="A26" s="751">
        <f t="shared" si="0"/>
        <v>14</v>
      </c>
      <c r="B26" s="1948"/>
      <c r="C26" s="1954"/>
      <c r="D26" s="1950"/>
      <c r="E26" s="751">
        <f t="shared" si="1"/>
        <v>14</v>
      </c>
      <c r="F26" s="754"/>
    </row>
    <row r="27" spans="1:6" s="61" customFormat="1" ht="15.4">
      <c r="A27" s="751">
        <f t="shared" si="0"/>
        <v>15</v>
      </c>
      <c r="B27" s="1236" t="s">
        <v>385</v>
      </c>
      <c r="C27" s="1392">
        <f>SUM(C13:C25)</f>
        <v>833663.69299999997</v>
      </c>
      <c r="D27" s="1508" t="s">
        <v>386</v>
      </c>
      <c r="E27" s="751">
        <f t="shared" si="1"/>
        <v>15</v>
      </c>
      <c r="F27" s="1973"/>
    </row>
    <row r="28" spans="1:6" s="61" customFormat="1" ht="15.4">
      <c r="A28" s="751">
        <f t="shared" si="0"/>
        <v>16</v>
      </c>
      <c r="B28" s="1239"/>
      <c r="C28" s="1284"/>
      <c r="D28" s="1507"/>
      <c r="E28" s="751">
        <f t="shared" si="1"/>
        <v>16</v>
      </c>
      <c r="F28" s="1973"/>
    </row>
    <row r="29" spans="1:6" s="61" customFormat="1" ht="15.4">
      <c r="A29" s="751">
        <f t="shared" si="0"/>
        <v>17</v>
      </c>
      <c r="B29" s="1911"/>
      <c r="C29" s="1951"/>
      <c r="D29" s="1952"/>
      <c r="E29" s="751">
        <f t="shared" si="1"/>
        <v>17</v>
      </c>
      <c r="F29" s="1973"/>
    </row>
    <row r="30" spans="1:6" s="61" customFormat="1" ht="17.25">
      <c r="A30" s="751">
        <f t="shared" si="0"/>
        <v>18</v>
      </c>
      <c r="B30" s="1236" t="s">
        <v>577</v>
      </c>
      <c r="C30" s="1340">
        <f>C27/13</f>
        <v>64127.97638461538</v>
      </c>
      <c r="D30" s="1283" t="s">
        <v>1085</v>
      </c>
      <c r="E30" s="751">
        <f t="shared" si="1"/>
        <v>18</v>
      </c>
      <c r="F30" s="754"/>
    </row>
    <row r="31" spans="1:6" s="61" customFormat="1" ht="15.4">
      <c r="A31" s="751">
        <f>A30+1</f>
        <v>19</v>
      </c>
      <c r="B31" s="1239"/>
      <c r="C31" s="1342"/>
      <c r="D31" s="1511"/>
      <c r="E31" s="751">
        <f>E30+1</f>
        <v>19</v>
      </c>
      <c r="F31" s="1973"/>
    </row>
    <row r="32" spans="1:6" s="61" customFormat="1" ht="15.4">
      <c r="A32" s="1975"/>
      <c r="B32" s="1973"/>
      <c r="C32" s="104"/>
      <c r="D32" s="104"/>
      <c r="E32" s="755"/>
      <c r="F32" s="1973"/>
    </row>
    <row r="33" spans="1:5" s="61" customFormat="1" ht="15.4">
      <c r="A33" s="68"/>
      <c r="B33" s="1973"/>
      <c r="C33" s="1973"/>
      <c r="D33" s="1973"/>
      <c r="E33" s="755"/>
    </row>
    <row r="34" spans="1:5" s="61" customFormat="1" ht="17.25">
      <c r="A34" s="502">
        <v>1</v>
      </c>
      <c r="B34" s="1973" t="s">
        <v>1086</v>
      </c>
      <c r="C34" s="104"/>
      <c r="D34" s="104"/>
      <c r="E34" s="755"/>
    </row>
    <row r="35" spans="1:5" s="61" customFormat="1" ht="15.4">
      <c r="A35" s="1975"/>
      <c r="B35" s="1973" t="s">
        <v>1087</v>
      </c>
      <c r="C35" s="104"/>
      <c r="D35" s="104"/>
      <c r="E35" s="755"/>
    </row>
    <row r="36" spans="1:5" s="61" customFormat="1" ht="15.4">
      <c r="A36" s="1975"/>
      <c r="B36" s="1973" t="s">
        <v>1088</v>
      </c>
      <c r="C36" s="104"/>
      <c r="D36" s="104"/>
      <c r="E36" s="755"/>
    </row>
    <row r="37" spans="1:5" s="61" customFormat="1" ht="15.4">
      <c r="A37" s="1975"/>
      <c r="B37" s="1973"/>
      <c r="C37" s="104"/>
      <c r="D37" s="104"/>
      <c r="E37" s="755"/>
    </row>
    <row r="38" spans="1:5" s="61" customFormat="1" ht="15.4">
      <c r="A38" s="1975"/>
      <c r="B38" s="1973"/>
      <c r="C38" s="104"/>
      <c r="D38" s="104"/>
      <c r="E38" s="755"/>
    </row>
    <row r="39" spans="1:5" s="61" customFormat="1" ht="15.4">
      <c r="A39" s="1975"/>
      <c r="B39" s="1973"/>
      <c r="C39" s="104"/>
      <c r="D39" s="104"/>
      <c r="E39" s="755"/>
    </row>
    <row r="40" spans="1:5" s="61" customFormat="1" ht="15.4">
      <c r="A40" s="1975"/>
      <c r="B40" s="1973"/>
      <c r="C40" s="104"/>
      <c r="D40" s="104"/>
      <c r="E40" s="755"/>
    </row>
    <row r="41" spans="1:5" s="61" customFormat="1" ht="15.4">
      <c r="A41" s="1975"/>
      <c r="B41" s="1973"/>
      <c r="C41" s="104"/>
      <c r="D41" s="104"/>
      <c r="E41" s="755"/>
    </row>
    <row r="42" spans="1:5" s="61" customFormat="1" ht="15.4">
      <c r="A42" s="1975"/>
      <c r="B42" s="1973"/>
      <c r="C42" s="104"/>
      <c r="D42" s="104"/>
      <c r="E42" s="755"/>
    </row>
    <row r="43" spans="1:5" s="61" customFormat="1" ht="15.4">
      <c r="A43" s="1975"/>
      <c r="B43" s="1973"/>
      <c r="C43" s="104"/>
      <c r="D43" s="104"/>
      <c r="E43" s="755"/>
    </row>
    <row r="44" spans="1:5" s="61" customFormat="1" ht="15.4">
      <c r="A44" s="1975"/>
      <c r="B44" s="1973"/>
      <c r="C44" s="104"/>
      <c r="D44" s="104"/>
      <c r="E44" s="755"/>
    </row>
    <row r="45" spans="1:5" s="61" customFormat="1" ht="15.4">
      <c r="A45" s="1975"/>
      <c r="B45" s="1973"/>
      <c r="C45" s="104"/>
      <c r="D45" s="104"/>
      <c r="E45" s="755"/>
    </row>
    <row r="46" spans="1:5" s="61" customFormat="1" ht="15.4">
      <c r="A46" s="1975"/>
      <c r="B46" s="1973"/>
      <c r="C46" s="104"/>
      <c r="D46" s="104"/>
      <c r="E46" s="755"/>
    </row>
    <row r="47" spans="1:5" s="61" customFormat="1" ht="15.4">
      <c r="A47" s="1975"/>
      <c r="B47" s="1973"/>
      <c r="C47" s="104"/>
      <c r="D47" s="104"/>
      <c r="E47" s="755"/>
    </row>
    <row r="48" spans="1:5" s="61" customFormat="1" ht="15.4">
      <c r="A48" s="1975"/>
      <c r="B48" s="1973"/>
      <c r="C48" s="104"/>
      <c r="D48" s="104"/>
      <c r="E48" s="755"/>
    </row>
    <row r="49" spans="1:5" s="61" customFormat="1" ht="15.4">
      <c r="A49" s="1975"/>
      <c r="B49" s="1973"/>
      <c r="C49" s="104"/>
      <c r="D49" s="104"/>
      <c r="E49" s="755"/>
    </row>
    <row r="50" spans="1:5" s="61" customFormat="1" ht="15.4">
      <c r="A50" s="1975"/>
      <c r="B50" s="1973"/>
      <c r="C50" s="104"/>
      <c r="D50" s="104"/>
      <c r="E50" s="755"/>
    </row>
    <row r="51" spans="1:5" s="61" customFormat="1" ht="15.4">
      <c r="A51" s="1975"/>
      <c r="B51" s="1973"/>
      <c r="C51" s="104"/>
      <c r="D51" s="104"/>
      <c r="E51" s="755"/>
    </row>
    <row r="52" spans="1:5" s="61" customFormat="1" ht="15.4">
      <c r="A52" s="1975"/>
      <c r="B52" s="1973"/>
      <c r="C52" s="104"/>
      <c r="D52" s="104"/>
      <c r="E52" s="755"/>
    </row>
    <row r="53" spans="1:5" s="61" customFormat="1" ht="15.4">
      <c r="A53" s="1975"/>
      <c r="B53" s="1973"/>
      <c r="C53" s="104"/>
      <c r="D53" s="104"/>
      <c r="E53" s="755"/>
    </row>
    <row r="54" spans="1:5" s="61" customFormat="1" ht="15.4">
      <c r="A54" s="1975"/>
      <c r="B54" s="1973"/>
      <c r="C54" s="104"/>
      <c r="D54" s="104"/>
      <c r="E54" s="755"/>
    </row>
    <row r="55" spans="1:5" s="61" customFormat="1" ht="15.4">
      <c r="A55" s="1975"/>
      <c r="B55" s="1973"/>
      <c r="C55" s="104"/>
      <c r="D55" s="104"/>
      <c r="E55" s="755"/>
    </row>
    <row r="56" spans="1:5" s="61" customFormat="1" ht="15.4">
      <c r="A56" s="1975"/>
      <c r="B56" s="1973"/>
      <c r="C56" s="104"/>
      <c r="D56" s="104"/>
      <c r="E56" s="755"/>
    </row>
    <row r="57" spans="1:5" s="61" customFormat="1" ht="15.4">
      <c r="A57" s="1975"/>
      <c r="B57" s="1973"/>
      <c r="C57" s="104"/>
      <c r="D57" s="104"/>
      <c r="E57" s="755"/>
    </row>
    <row r="58" spans="1:5" s="61" customFormat="1" ht="15.4">
      <c r="A58" s="1975"/>
      <c r="B58" s="1973"/>
      <c r="C58" s="104"/>
      <c r="D58" s="104"/>
      <c r="E58" s="755"/>
    </row>
    <row r="59" spans="1:5" s="61" customFormat="1" ht="15.4">
      <c r="A59" s="1975"/>
      <c r="B59" s="1973"/>
      <c r="C59" s="104"/>
      <c r="D59" s="104"/>
      <c r="E59" s="755"/>
    </row>
    <row r="60" spans="1:5" s="61" customFormat="1" ht="15.4">
      <c r="A60" s="1975"/>
      <c r="B60" s="1973"/>
      <c r="C60" s="104"/>
      <c r="D60" s="104"/>
      <c r="E60" s="755"/>
    </row>
    <row r="61" spans="1:5" s="61" customFormat="1" ht="15.4">
      <c r="A61" s="1975"/>
      <c r="B61" s="1973"/>
      <c r="C61" s="104"/>
      <c r="D61" s="104"/>
      <c r="E61" s="755"/>
    </row>
    <row r="62" spans="1:5" s="61" customFormat="1" ht="15.4">
      <c r="A62" s="1975"/>
      <c r="B62" s="1973"/>
      <c r="C62" s="104"/>
      <c r="D62" s="104"/>
      <c r="E62" s="755"/>
    </row>
    <row r="63" spans="1:5" s="61" customFormat="1" ht="15.4">
      <c r="A63" s="1975"/>
      <c r="B63" s="1973"/>
      <c r="C63" s="104"/>
      <c r="D63" s="104"/>
      <c r="E63" s="755"/>
    </row>
    <row r="64" spans="1:5" s="61" customFormat="1" ht="15.4">
      <c r="A64" s="1975"/>
      <c r="B64" s="1973"/>
      <c r="C64" s="104"/>
      <c r="D64" s="104"/>
      <c r="E64" s="755"/>
    </row>
    <row r="65" spans="1:5" s="61" customFormat="1" ht="15.4">
      <c r="A65" s="1975"/>
      <c r="B65" s="1973"/>
      <c r="C65" s="104"/>
      <c r="D65" s="104"/>
      <c r="E65" s="755"/>
    </row>
    <row r="66" spans="1:5" s="61" customFormat="1" ht="15.4">
      <c r="A66" s="1975"/>
      <c r="B66" s="1973"/>
      <c r="C66" s="104"/>
      <c r="D66" s="104"/>
      <c r="E66" s="755"/>
    </row>
    <row r="67" spans="1:5" s="61" customFormat="1" ht="15.4">
      <c r="A67" s="1975"/>
      <c r="B67" s="1973"/>
      <c r="C67" s="104"/>
      <c r="D67" s="104"/>
      <c r="E67" s="755"/>
    </row>
    <row r="68" spans="1:5" s="61" customFormat="1" ht="15.4">
      <c r="A68" s="1975"/>
      <c r="B68" s="1973"/>
      <c r="C68" s="104"/>
      <c r="D68" s="104"/>
      <c r="E68" s="755"/>
    </row>
    <row r="69" spans="1:5" s="61" customFormat="1" ht="15.4">
      <c r="A69" s="1975"/>
      <c r="B69" s="1973"/>
      <c r="C69" s="104"/>
      <c r="D69" s="104"/>
      <c r="E69" s="755"/>
    </row>
    <row r="70" spans="1:5" s="61" customFormat="1" ht="15.4">
      <c r="A70" s="1975"/>
      <c r="B70" s="1973"/>
      <c r="C70" s="104"/>
      <c r="D70" s="104"/>
      <c r="E70" s="755"/>
    </row>
    <row r="71" spans="1:5" s="61" customFormat="1" ht="15.4">
      <c r="A71" s="1975"/>
      <c r="B71" s="1973"/>
      <c r="C71" s="104"/>
      <c r="D71" s="104"/>
      <c r="E71" s="755"/>
    </row>
    <row r="72" spans="1:5" s="61" customFormat="1" ht="15.4">
      <c r="A72" s="1975"/>
      <c r="B72" s="1973"/>
      <c r="C72" s="104"/>
      <c r="D72" s="104"/>
      <c r="E72" s="755"/>
    </row>
    <row r="73" spans="1:5" s="61" customFormat="1" ht="15.4">
      <c r="A73" s="1975"/>
      <c r="B73" s="1973"/>
      <c r="C73" s="104"/>
      <c r="D73" s="104"/>
      <c r="E73" s="755"/>
    </row>
    <row r="74" spans="1:5" s="61" customFormat="1" ht="15.4">
      <c r="A74" s="1975"/>
      <c r="B74" s="1973"/>
      <c r="C74" s="104"/>
      <c r="D74" s="104"/>
      <c r="E74" s="755"/>
    </row>
    <row r="75" spans="1:5" s="61" customFormat="1" ht="15.4">
      <c r="A75" s="1975"/>
      <c r="B75" s="1973"/>
      <c r="C75" s="104"/>
      <c r="D75" s="104"/>
      <c r="E75" s="755"/>
    </row>
    <row r="76" spans="1:5" s="61" customFormat="1" ht="15.4">
      <c r="A76" s="1975"/>
      <c r="B76" s="1973"/>
      <c r="C76" s="104"/>
      <c r="D76" s="104"/>
      <c r="E76" s="755"/>
    </row>
    <row r="77" spans="1:5" s="61" customFormat="1" ht="15.4">
      <c r="A77" s="1975"/>
      <c r="B77" s="1973"/>
      <c r="C77" s="104"/>
      <c r="D77" s="104"/>
      <c r="E77" s="755"/>
    </row>
    <row r="78" spans="1:5" s="61" customFormat="1" ht="15.4">
      <c r="A78" s="1975"/>
      <c r="B78" s="1973"/>
      <c r="C78" s="104"/>
      <c r="D78" s="104"/>
      <c r="E78" s="755"/>
    </row>
    <row r="79" spans="1:5" s="61" customFormat="1" ht="15.4">
      <c r="A79" s="1975"/>
      <c r="B79" s="1973"/>
      <c r="C79" s="104"/>
      <c r="D79" s="104"/>
      <c r="E79" s="755"/>
    </row>
    <row r="80" spans="1:5" s="61" customFormat="1" ht="15.4">
      <c r="A80" s="1975"/>
      <c r="B80" s="1973"/>
      <c r="C80" s="104"/>
      <c r="D80" s="104"/>
      <c r="E80" s="755"/>
    </row>
    <row r="81" spans="1:5" s="61" customFormat="1" ht="15.4">
      <c r="A81" s="1975"/>
      <c r="B81" s="1973"/>
      <c r="C81" s="104"/>
      <c r="D81" s="104"/>
      <c r="E81" s="755"/>
    </row>
    <row r="82" spans="1:5" s="61" customFormat="1" ht="15.4">
      <c r="A82" s="1975"/>
      <c r="B82" s="1973"/>
      <c r="C82" s="104"/>
      <c r="D82" s="104"/>
      <c r="E82" s="755"/>
    </row>
    <row r="83" spans="1:5" s="61" customFormat="1" ht="15.4">
      <c r="A83" s="1975"/>
      <c r="B83" s="1973"/>
      <c r="C83" s="104"/>
      <c r="D83" s="104"/>
      <c r="E83" s="755"/>
    </row>
    <row r="84" spans="1:5" s="61" customFormat="1" ht="15.4">
      <c r="A84" s="1975"/>
      <c r="B84" s="1973"/>
      <c r="C84" s="104"/>
      <c r="D84" s="104"/>
      <c r="E84" s="755"/>
    </row>
    <row r="85" spans="1:5" s="61" customFormat="1" ht="15.4">
      <c r="A85" s="1975"/>
      <c r="B85" s="1973"/>
      <c r="C85" s="104"/>
      <c r="D85" s="104"/>
      <c r="E85" s="755"/>
    </row>
    <row r="86" spans="1:5" s="61" customFormat="1" ht="15.4">
      <c r="A86" s="1975"/>
      <c r="B86" s="1973"/>
      <c r="C86" s="104"/>
      <c r="D86" s="104"/>
      <c r="E86" s="755"/>
    </row>
    <row r="87" spans="1:5" s="61" customFormat="1" ht="15.4">
      <c r="A87" s="1975"/>
      <c r="B87" s="1973"/>
      <c r="C87" s="104"/>
      <c r="D87" s="104"/>
      <c r="E87" s="755"/>
    </row>
    <row r="88" spans="1:5" s="61" customFormat="1" ht="15.4">
      <c r="A88" s="1975"/>
      <c r="B88" s="1973"/>
      <c r="C88" s="104"/>
      <c r="D88" s="104"/>
      <c r="E88" s="755"/>
    </row>
    <row r="89" spans="1:5" s="61" customFormat="1" ht="15.4">
      <c r="A89" s="1975"/>
      <c r="B89" s="1973"/>
      <c r="C89" s="104"/>
      <c r="D89" s="104"/>
      <c r="E89" s="755"/>
    </row>
    <row r="90" spans="1:5" s="61" customFormat="1" ht="15.4">
      <c r="A90" s="1975"/>
      <c r="B90" s="1973"/>
      <c r="C90" s="104"/>
      <c r="D90" s="104"/>
      <c r="E90" s="755"/>
    </row>
    <row r="91" spans="1:5" s="61" customFormat="1" ht="15.4">
      <c r="A91" s="1975"/>
      <c r="B91" s="1973"/>
      <c r="C91" s="104"/>
      <c r="D91" s="104"/>
      <c r="E91" s="755"/>
    </row>
    <row r="92" spans="1:5" s="61" customFormat="1" ht="15.4">
      <c r="A92" s="1975"/>
      <c r="B92" s="1973"/>
      <c r="C92" s="104"/>
      <c r="D92" s="104"/>
      <c r="E92" s="755"/>
    </row>
    <row r="93" spans="1:5" s="61" customFormat="1" ht="15.4">
      <c r="A93" s="1975"/>
      <c r="B93" s="1973"/>
      <c r="C93" s="104"/>
      <c r="D93" s="104"/>
      <c r="E93" s="755"/>
    </row>
    <row r="94" spans="1:5" s="61" customFormat="1" ht="15.4">
      <c r="A94" s="1975"/>
      <c r="B94" s="1973"/>
      <c r="C94" s="104"/>
      <c r="D94" s="104"/>
      <c r="E94" s="755"/>
    </row>
    <row r="95" spans="1:5" s="61" customFormat="1" ht="15.4">
      <c r="A95" s="1975"/>
      <c r="B95" s="1973"/>
      <c r="C95" s="104"/>
      <c r="D95" s="104"/>
      <c r="E95" s="755"/>
    </row>
    <row r="96" spans="1:5" s="61" customFormat="1" ht="15.4">
      <c r="A96" s="1975"/>
      <c r="B96" s="1973"/>
      <c r="C96" s="104"/>
      <c r="D96" s="104"/>
      <c r="E96" s="755"/>
    </row>
    <row r="97" spans="1:5" s="61" customFormat="1" ht="15.4">
      <c r="A97" s="1975"/>
      <c r="B97" s="1973"/>
      <c r="C97" s="104"/>
      <c r="D97" s="104"/>
      <c r="E97" s="755"/>
    </row>
    <row r="98" spans="1:5" s="61" customFormat="1" ht="15.4">
      <c r="A98" s="1975"/>
      <c r="B98" s="1973"/>
      <c r="C98" s="104"/>
      <c r="D98" s="104"/>
      <c r="E98" s="755"/>
    </row>
    <row r="99" spans="1:5" s="61" customFormat="1" ht="15.4">
      <c r="A99" s="1975"/>
      <c r="B99" s="1973"/>
      <c r="C99" s="104"/>
      <c r="D99" s="104"/>
      <c r="E99" s="755"/>
    </row>
    <row r="100" spans="1:5" s="61" customFormat="1" ht="15.4">
      <c r="A100" s="1975"/>
      <c r="B100" s="1973"/>
      <c r="C100" s="104"/>
      <c r="D100" s="104"/>
      <c r="E100" s="755"/>
    </row>
    <row r="101" spans="1:5" s="61" customFormat="1" ht="15.4">
      <c r="A101" s="1975"/>
      <c r="B101" s="1973"/>
      <c r="C101" s="104"/>
      <c r="D101" s="104"/>
      <c r="E101" s="755"/>
    </row>
    <row r="102" spans="1:5" s="61" customFormat="1" ht="15.4">
      <c r="A102" s="1975"/>
      <c r="B102" s="1973"/>
      <c r="C102" s="104"/>
      <c r="D102" s="104"/>
      <c r="E102" s="755"/>
    </row>
    <row r="103" spans="1:5" s="61" customFormat="1" ht="15.4">
      <c r="A103" s="1975"/>
      <c r="B103" s="1973"/>
      <c r="C103" s="104"/>
      <c r="D103" s="104"/>
      <c r="E103" s="755"/>
    </row>
    <row r="104" spans="1:5" s="61" customFormat="1" ht="15.4">
      <c r="A104" s="1975"/>
      <c r="B104" s="1973"/>
      <c r="C104" s="104"/>
      <c r="D104" s="104"/>
      <c r="E104" s="755"/>
    </row>
    <row r="105" spans="1:5" s="61" customFormat="1" ht="15.4">
      <c r="A105" s="1975"/>
      <c r="B105" s="1973"/>
      <c r="C105" s="104"/>
      <c r="D105" s="104"/>
      <c r="E105" s="755"/>
    </row>
    <row r="106" spans="1:5" s="61" customFormat="1" ht="15.4">
      <c r="A106" s="1975"/>
      <c r="B106" s="1973"/>
      <c r="C106" s="104"/>
      <c r="D106" s="104"/>
      <c r="E106" s="755"/>
    </row>
    <row r="107" spans="1:5" s="61" customFormat="1" ht="15.4">
      <c r="A107" s="1975"/>
      <c r="B107" s="1973"/>
      <c r="C107" s="104"/>
      <c r="D107" s="104"/>
      <c r="E107" s="755"/>
    </row>
    <row r="108" spans="1:5" s="61" customFormat="1" ht="15.4">
      <c r="A108" s="1975"/>
      <c r="B108" s="1973"/>
      <c r="C108" s="104"/>
      <c r="D108" s="104"/>
      <c r="E108" s="755"/>
    </row>
    <row r="109" spans="1:5" s="61" customFormat="1" ht="15.4">
      <c r="A109" s="1975"/>
      <c r="B109" s="1973"/>
      <c r="C109" s="104"/>
      <c r="D109" s="104"/>
      <c r="E109" s="755"/>
    </row>
    <row r="110" spans="1:5" s="61" customFormat="1" ht="15.4">
      <c r="A110" s="1975"/>
      <c r="B110" s="1973"/>
      <c r="C110" s="104"/>
      <c r="D110" s="104"/>
      <c r="E110" s="755"/>
    </row>
    <row r="111" spans="1:5" s="61" customFormat="1" ht="15.4">
      <c r="A111" s="1975"/>
      <c r="B111" s="1973"/>
      <c r="C111" s="104"/>
      <c r="D111" s="104"/>
      <c r="E111" s="755"/>
    </row>
    <row r="112" spans="1:5" s="61" customFormat="1" ht="15.4">
      <c r="A112" s="1975"/>
      <c r="B112" s="1973"/>
      <c r="C112" s="104"/>
      <c r="D112" s="104"/>
      <c r="E112" s="755"/>
    </row>
    <row r="113" spans="1:5" s="61" customFormat="1" ht="15.4">
      <c r="A113" s="1975"/>
      <c r="B113" s="1973"/>
      <c r="C113" s="104"/>
      <c r="D113" s="104"/>
      <c r="E113" s="755"/>
    </row>
    <row r="114" spans="1:5" s="61" customFormat="1" ht="15.4">
      <c r="A114" s="1975"/>
      <c r="B114" s="1973"/>
      <c r="C114" s="104"/>
      <c r="D114" s="104"/>
      <c r="E114" s="755"/>
    </row>
    <row r="115" spans="1:5" s="61" customFormat="1" ht="15.4">
      <c r="A115" s="1975"/>
      <c r="B115" s="1973"/>
      <c r="C115" s="104"/>
      <c r="D115" s="104"/>
      <c r="E115" s="755"/>
    </row>
    <row r="116" spans="1:5" s="61" customFormat="1" ht="15.4">
      <c r="A116" s="1975"/>
      <c r="B116" s="1973"/>
      <c r="C116" s="104"/>
      <c r="D116" s="104"/>
      <c r="E116" s="755"/>
    </row>
    <row r="117" spans="1:5" s="61" customFormat="1" ht="15.4">
      <c r="A117" s="1975"/>
      <c r="B117" s="1973"/>
      <c r="C117" s="104"/>
      <c r="D117" s="104"/>
      <c r="E117" s="755"/>
    </row>
    <row r="118" spans="1:5" s="61" customFormat="1" ht="15.4">
      <c r="A118" s="1975"/>
      <c r="B118" s="1973"/>
      <c r="C118" s="104"/>
      <c r="D118" s="104"/>
      <c r="E118" s="755"/>
    </row>
    <row r="119" spans="1:5" s="61" customFormat="1" ht="15.4">
      <c r="A119" s="1975"/>
      <c r="B119" s="1973"/>
      <c r="C119" s="104"/>
      <c r="D119" s="104"/>
      <c r="E119" s="755"/>
    </row>
    <row r="120" spans="1:5" s="61" customFormat="1" ht="15.4">
      <c r="A120" s="1975"/>
      <c r="B120" s="1973"/>
      <c r="C120" s="104"/>
      <c r="D120" s="104"/>
      <c r="E120" s="755"/>
    </row>
    <row r="121" spans="1:5" s="61" customFormat="1" ht="15.4">
      <c r="A121" s="1975"/>
      <c r="B121" s="1973"/>
      <c r="C121" s="104"/>
      <c r="D121" s="104"/>
      <c r="E121" s="755"/>
    </row>
    <row r="122" spans="1:5" s="61" customFormat="1" ht="15.4">
      <c r="A122" s="1975"/>
      <c r="B122" s="1973"/>
      <c r="C122" s="104"/>
      <c r="D122" s="104"/>
      <c r="E122" s="755"/>
    </row>
    <row r="123" spans="1:5" s="61" customFormat="1" ht="15.4">
      <c r="A123" s="1975"/>
      <c r="B123" s="1973"/>
      <c r="C123" s="104"/>
      <c r="D123" s="104"/>
      <c r="E123" s="755"/>
    </row>
    <row r="124" spans="1:5" s="61" customFormat="1" ht="15.4">
      <c r="A124" s="1975"/>
      <c r="B124" s="1973"/>
      <c r="C124" s="104"/>
      <c r="D124" s="104"/>
      <c r="E124" s="755"/>
    </row>
    <row r="125" spans="1:5" s="61" customFormat="1" ht="15.4">
      <c r="A125" s="1975"/>
      <c r="B125" s="1973"/>
      <c r="C125" s="104"/>
      <c r="D125" s="104"/>
      <c r="E125" s="755"/>
    </row>
    <row r="126" spans="1:5" s="61" customFormat="1" ht="15.4">
      <c r="A126" s="1975"/>
      <c r="B126" s="1973"/>
      <c r="C126" s="104"/>
      <c r="D126" s="104"/>
      <c r="E126" s="755"/>
    </row>
    <row r="127" spans="1:5" s="61" customFormat="1" ht="15.4">
      <c r="A127" s="1975"/>
      <c r="B127" s="1973"/>
      <c r="C127" s="104"/>
      <c r="D127" s="104"/>
      <c r="E127" s="755"/>
    </row>
    <row r="128" spans="1:5" s="61" customFormat="1" ht="15.4">
      <c r="A128" s="1975"/>
      <c r="B128" s="1973"/>
      <c r="C128" s="104"/>
      <c r="D128" s="104"/>
      <c r="E128" s="755"/>
    </row>
    <row r="129" spans="1:5" s="61" customFormat="1" ht="15.4">
      <c r="A129" s="1975"/>
      <c r="B129" s="1973"/>
      <c r="C129" s="104"/>
      <c r="D129" s="104"/>
      <c r="E129" s="755"/>
    </row>
    <row r="130" spans="1:5" s="61" customFormat="1" ht="15.4">
      <c r="A130" s="1975"/>
      <c r="B130" s="1973"/>
      <c r="C130" s="104"/>
      <c r="D130" s="104"/>
      <c r="E130" s="755"/>
    </row>
    <row r="131" spans="1:5" s="61" customFormat="1" ht="15.4">
      <c r="A131" s="1975"/>
      <c r="B131" s="1973"/>
      <c r="C131" s="104"/>
      <c r="D131" s="104"/>
      <c r="E131" s="755"/>
    </row>
    <row r="132" spans="1:5" s="61" customFormat="1" ht="15.4">
      <c r="A132" s="1975"/>
      <c r="B132" s="1973"/>
      <c r="C132" s="104"/>
      <c r="D132" s="104"/>
      <c r="E132" s="755"/>
    </row>
    <row r="133" spans="1:5" s="61" customFormat="1" ht="15.4">
      <c r="A133" s="1975"/>
      <c r="B133" s="1973"/>
      <c r="C133" s="104"/>
      <c r="D133" s="104"/>
      <c r="E133" s="755"/>
    </row>
    <row r="134" spans="1:5" s="61" customFormat="1" ht="15.4">
      <c r="A134" s="1975"/>
      <c r="B134" s="1973"/>
      <c r="C134" s="104"/>
      <c r="D134" s="104"/>
      <c r="E134" s="755"/>
    </row>
    <row r="135" spans="1:5" s="61" customFormat="1" ht="15.4">
      <c r="A135" s="1975"/>
      <c r="B135" s="1973"/>
      <c r="C135" s="104"/>
      <c r="D135" s="104"/>
      <c r="E135" s="755"/>
    </row>
    <row r="136" spans="1:5" s="61" customFormat="1" ht="15.4">
      <c r="A136" s="1975"/>
      <c r="B136" s="1973"/>
      <c r="C136" s="104"/>
      <c r="D136" s="104"/>
      <c r="E136" s="755"/>
    </row>
    <row r="137" spans="1:5" s="61" customFormat="1" ht="15.4">
      <c r="A137" s="1975"/>
      <c r="B137" s="1973"/>
      <c r="C137" s="104"/>
      <c r="D137" s="104"/>
      <c r="E137" s="755"/>
    </row>
    <row r="138" spans="1:5" s="61" customFormat="1" ht="15.4">
      <c r="A138" s="1975"/>
      <c r="B138" s="1973"/>
      <c r="C138" s="104"/>
      <c r="D138" s="104"/>
      <c r="E138" s="755"/>
    </row>
    <row r="139" spans="1:5" s="61" customFormat="1" ht="15.4">
      <c r="A139" s="1975"/>
      <c r="B139" s="1973"/>
      <c r="C139" s="104"/>
      <c r="D139" s="104"/>
      <c r="E139" s="755"/>
    </row>
    <row r="140" spans="1:5" s="61" customFormat="1" ht="15.4">
      <c r="A140" s="1975"/>
      <c r="B140" s="1973"/>
      <c r="C140" s="104"/>
      <c r="D140" s="104"/>
      <c r="E140" s="755"/>
    </row>
    <row r="141" spans="1:5" s="61" customFormat="1" ht="15.4">
      <c r="A141" s="1975"/>
      <c r="B141" s="1973"/>
      <c r="C141" s="104"/>
      <c r="D141" s="104"/>
      <c r="E141" s="755"/>
    </row>
    <row r="142" spans="1:5" s="61" customFormat="1" ht="15.4">
      <c r="A142" s="1975"/>
      <c r="B142" s="1973"/>
      <c r="C142" s="104"/>
      <c r="D142" s="104"/>
      <c r="E142" s="755"/>
    </row>
  </sheetData>
  <mergeCells count="6">
    <mergeCell ref="B8:D8"/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scale="95" orientation="landscape" r:id="rId1"/>
  <headerFooter scaleWithDoc="0">
    <oddFooter>&amp;C&amp;"Times New Roman,Regular"&amp;10&amp;A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2">
    <pageSetUpPr fitToPage="1"/>
  </sheetPr>
  <dimension ref="A1:H18"/>
  <sheetViews>
    <sheetView zoomScale="80" zoomScaleNormal="80" zoomScaleSheetLayoutView="70" workbookViewId="0"/>
  </sheetViews>
  <sheetFormatPr defaultColWidth="8.796875" defaultRowHeight="15.4"/>
  <cols>
    <col min="1" max="1" width="5.19921875" style="164" customWidth="1"/>
    <col min="2" max="2" width="52.53125" style="156" customWidth="1"/>
    <col min="3" max="3" width="21.19921875" style="156" customWidth="1"/>
    <col min="4" max="4" width="1.53125" style="156" customWidth="1"/>
    <col min="5" max="5" width="16.796875" style="156" customWidth="1"/>
    <col min="6" max="6" width="1.53125" style="156" customWidth="1"/>
    <col min="7" max="7" width="34.53125" style="156" customWidth="1"/>
    <col min="8" max="8" width="5.19921875" style="986" customWidth="1"/>
    <col min="9" max="16384" width="8.796875" style="156"/>
  </cols>
  <sheetData>
    <row r="1" spans="1:8">
      <c r="A1" s="166"/>
      <c r="B1" s="1989"/>
      <c r="C1" s="1988"/>
      <c r="D1" s="166"/>
      <c r="E1" s="1989"/>
      <c r="F1" s="1989"/>
      <c r="G1" s="1989"/>
      <c r="H1" s="1988"/>
    </row>
    <row r="2" spans="1:8">
      <c r="A2" s="1988"/>
      <c r="B2" s="2082" t="s">
        <v>0</v>
      </c>
      <c r="C2" s="2112"/>
      <c r="D2" s="2112"/>
      <c r="E2" s="2112"/>
      <c r="F2" s="2112"/>
      <c r="G2" s="2112"/>
      <c r="H2" s="1988"/>
    </row>
    <row r="3" spans="1:8">
      <c r="A3" s="1988"/>
      <c r="B3" s="2082" t="s">
        <v>1089</v>
      </c>
      <c r="C3" s="2113"/>
      <c r="D3" s="2113"/>
      <c r="E3" s="2113"/>
      <c r="F3" s="2113"/>
      <c r="G3" s="2113"/>
      <c r="H3" s="1988"/>
    </row>
    <row r="4" spans="1:8">
      <c r="A4" s="1988"/>
      <c r="B4" s="2082" t="s">
        <v>1090</v>
      </c>
      <c r="C4" s="2113"/>
      <c r="D4" s="2113"/>
      <c r="E4" s="2113"/>
      <c r="F4" s="2113"/>
      <c r="G4" s="2113"/>
      <c r="H4" s="1988"/>
    </row>
    <row r="5" spans="1:8">
      <c r="A5" s="1988"/>
      <c r="B5" s="2084" t="str">
        <f>'Stmt AD'!B5</f>
        <v>Base Period &amp; True-Up Period 12 - Months Ending December 31, 2019</v>
      </c>
      <c r="C5" s="2084"/>
      <c r="D5" s="2114"/>
      <c r="E5" s="2114"/>
      <c r="F5" s="2114"/>
      <c r="G5" s="2114"/>
      <c r="H5" s="1988"/>
    </row>
    <row r="6" spans="1:8">
      <c r="A6" s="1988"/>
      <c r="B6" s="2085" t="s">
        <v>5</v>
      </c>
      <c r="C6" s="2113"/>
      <c r="D6" s="2113"/>
      <c r="E6" s="2113"/>
      <c r="F6" s="2113"/>
      <c r="G6" s="2113"/>
      <c r="H6" s="1988"/>
    </row>
    <row r="7" spans="1:8">
      <c r="A7" s="1988"/>
      <c r="B7" s="166"/>
      <c r="C7" s="1988"/>
      <c r="D7" s="1988"/>
      <c r="E7" s="1989"/>
      <c r="F7" s="1989"/>
      <c r="G7" s="1989"/>
      <c r="H7" s="1988"/>
    </row>
    <row r="8" spans="1:8">
      <c r="A8" s="166" t="s">
        <v>6</v>
      </c>
      <c r="B8" s="1976"/>
      <c r="C8" s="166" t="s">
        <v>316</v>
      </c>
      <c r="D8" s="166"/>
      <c r="E8" s="166" t="s">
        <v>1038</v>
      </c>
      <c r="F8" s="1976"/>
      <c r="G8" s="1989"/>
      <c r="H8" s="166" t="s">
        <v>6</v>
      </c>
    </row>
    <row r="9" spans="1:8">
      <c r="A9" s="564" t="s">
        <v>7</v>
      </c>
      <c r="B9" s="1976"/>
      <c r="C9" s="1220" t="s">
        <v>318</v>
      </c>
      <c r="D9" s="1976"/>
      <c r="E9" s="1381" t="s">
        <v>319</v>
      </c>
      <c r="F9" s="1976"/>
      <c r="G9" s="1382" t="s">
        <v>9</v>
      </c>
      <c r="H9" s="564" t="s">
        <v>7</v>
      </c>
    </row>
    <row r="10" spans="1:8">
      <c r="A10" s="166"/>
      <c r="B10" s="603"/>
      <c r="C10" s="756"/>
      <c r="D10" s="757"/>
      <c r="E10" s="757"/>
      <c r="F10" s="757"/>
      <c r="G10" s="757"/>
      <c r="H10" s="166"/>
    </row>
    <row r="11" spans="1:8" ht="17.649999999999999" thickBot="1">
      <c r="A11" s="166">
        <v>1</v>
      </c>
      <c r="B11" s="1989" t="s">
        <v>1091</v>
      </c>
      <c r="C11" s="184"/>
      <c r="D11" s="681"/>
      <c r="E11" s="153">
        <f>'AM-1'!E31</f>
        <v>0</v>
      </c>
      <c r="F11" s="681"/>
      <c r="G11" s="566" t="s">
        <v>1092</v>
      </c>
      <c r="H11" s="166">
        <f>A11</f>
        <v>1</v>
      </c>
    </row>
    <row r="12" spans="1:8" ht="15.75" thickTop="1">
      <c r="A12" s="166"/>
      <c r="B12" s="1989"/>
      <c r="C12" s="1988"/>
      <c r="D12" s="166"/>
      <c r="E12" s="1989"/>
      <c r="F12" s="1989"/>
      <c r="G12" s="1989"/>
      <c r="H12" s="1988"/>
    </row>
    <row r="13" spans="1:8">
      <c r="A13" s="166"/>
      <c r="B13" s="1989"/>
      <c r="C13" s="1988"/>
      <c r="D13" s="166"/>
      <c r="E13" s="1989"/>
      <c r="F13" s="1989"/>
      <c r="G13" s="1989"/>
      <c r="H13" s="1988"/>
    </row>
    <row r="14" spans="1:8" ht="17.25">
      <c r="A14" s="758">
        <v>1</v>
      </c>
      <c r="B14" s="1989" t="s">
        <v>1093</v>
      </c>
      <c r="C14" s="1988"/>
      <c r="D14" s="166"/>
      <c r="E14" s="1989"/>
      <c r="F14" s="1989"/>
      <c r="G14" s="1989"/>
      <c r="H14" s="1988"/>
    </row>
    <row r="15" spans="1:8" ht="17.25">
      <c r="A15" s="758"/>
      <c r="B15" s="1989" t="s">
        <v>1094</v>
      </c>
      <c r="C15" s="1988"/>
      <c r="D15" s="166"/>
      <c r="E15" s="1989"/>
      <c r="F15" s="1989"/>
      <c r="G15" s="1989"/>
      <c r="H15" s="1988"/>
    </row>
    <row r="16" spans="1:8">
      <c r="A16" s="166"/>
      <c r="B16" s="1989"/>
      <c r="C16" s="1988"/>
      <c r="D16" s="166"/>
      <c r="E16" s="1989"/>
      <c r="F16" s="1989"/>
      <c r="G16" s="1989"/>
      <c r="H16" s="1988"/>
    </row>
    <row r="17" spans="1:4">
      <c r="A17" s="166"/>
      <c r="B17" s="1989"/>
      <c r="C17" s="1988"/>
      <c r="D17" s="166"/>
    </row>
    <row r="18" spans="1:4">
      <c r="A18" s="166"/>
      <c r="B18" s="1989"/>
      <c r="C18" s="1988"/>
      <c r="D18" s="166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Roman,Regular"&amp;10AM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3">
    <pageSetUpPr fitToPage="1"/>
  </sheetPr>
  <dimension ref="A2:Z38"/>
  <sheetViews>
    <sheetView zoomScale="80" zoomScaleNormal="80" zoomScaleSheetLayoutView="70" workbookViewId="0"/>
  </sheetViews>
  <sheetFormatPr defaultColWidth="9.19921875" defaultRowHeight="15"/>
  <cols>
    <col min="1" max="1" width="5.19921875" style="423" customWidth="1"/>
    <col min="2" max="2" width="35.19921875" style="1" customWidth="1"/>
    <col min="3" max="3" width="18.53125" style="175" customWidth="1"/>
    <col min="4" max="4" width="25.19921875" style="175" customWidth="1"/>
    <col min="5" max="5" width="18.53125" style="1" customWidth="1"/>
    <col min="6" max="6" width="62.53125" style="1" customWidth="1"/>
    <col min="7" max="7" width="5.19921875" style="985" customWidth="1"/>
    <col min="8" max="8" width="24" style="1" customWidth="1"/>
    <col min="9" max="9" width="11" style="1" customWidth="1"/>
    <col min="10" max="10" width="7.19921875" style="1" customWidth="1"/>
    <col min="11" max="11" width="9.19921875" style="1" customWidth="1"/>
    <col min="12" max="12" width="14" style="1" customWidth="1"/>
    <col min="13" max="13" width="13.46484375" style="1" customWidth="1"/>
    <col min="14" max="16384" width="9.19921875" style="1"/>
  </cols>
  <sheetData>
    <row r="2" spans="1:8">
      <c r="A2" s="1977"/>
      <c r="B2" s="2083" t="s">
        <v>0</v>
      </c>
      <c r="C2" s="2083"/>
      <c r="D2" s="2083"/>
      <c r="E2" s="2083"/>
      <c r="F2" s="2083"/>
      <c r="G2" s="1977"/>
      <c r="H2" s="1979"/>
    </row>
    <row r="3" spans="1:8">
      <c r="A3" s="1977"/>
      <c r="B3" s="2083" t="s">
        <v>1095</v>
      </c>
      <c r="C3" s="2083"/>
      <c r="D3" s="2083"/>
      <c r="E3" s="2083"/>
      <c r="F3" s="2083"/>
      <c r="G3" s="1977"/>
      <c r="H3" s="1979"/>
    </row>
    <row r="4" spans="1:8">
      <c r="A4" s="1977"/>
      <c r="B4" s="2083" t="s">
        <v>361</v>
      </c>
      <c r="C4" s="2083"/>
      <c r="D4" s="2083"/>
      <c r="E4" s="2083"/>
      <c r="F4" s="2083"/>
      <c r="G4" s="1977"/>
      <c r="H4" s="1979"/>
    </row>
    <row r="5" spans="1:8">
      <c r="A5" s="1977"/>
      <c r="B5" s="2083" t="s">
        <v>362</v>
      </c>
      <c r="C5" s="2083"/>
      <c r="D5" s="2083"/>
      <c r="E5" s="2083"/>
      <c r="F5" s="2083"/>
      <c r="G5" s="1977"/>
      <c r="H5" s="1979"/>
    </row>
    <row r="6" spans="1:8">
      <c r="A6" s="1977"/>
      <c r="B6" s="2115" t="s">
        <v>5</v>
      </c>
      <c r="C6" s="2115"/>
      <c r="D6" s="2115"/>
      <c r="E6" s="2115"/>
      <c r="F6" s="2115"/>
      <c r="G6" s="1977"/>
      <c r="H6" s="1979"/>
    </row>
    <row r="7" spans="1:8">
      <c r="A7" s="1977"/>
      <c r="B7" s="621"/>
      <c r="C7" s="759"/>
      <c r="D7" s="759"/>
      <c r="E7" s="621"/>
      <c r="F7" s="621"/>
      <c r="G7" s="1977"/>
      <c r="H7" s="1979"/>
    </row>
    <row r="8" spans="1:8">
      <c r="A8" s="1977"/>
      <c r="B8" s="2083" t="s">
        <v>1096</v>
      </c>
      <c r="C8" s="2083"/>
      <c r="D8" s="2083"/>
      <c r="E8" s="2083"/>
      <c r="F8" s="2083"/>
      <c r="G8" s="1977"/>
      <c r="H8" s="1979"/>
    </row>
    <row r="10" spans="1:8">
      <c r="A10" s="1977"/>
      <c r="B10" s="1955"/>
      <c r="C10" s="1855" t="s">
        <v>511</v>
      </c>
      <c r="D10" s="1956"/>
      <c r="E10" s="1855" t="s">
        <v>448</v>
      </c>
      <c r="F10" s="1956"/>
      <c r="G10" s="1977"/>
      <c r="H10" s="1979"/>
    </row>
    <row r="11" spans="1:8" ht="15.4">
      <c r="A11" s="1988"/>
      <c r="B11" s="1407"/>
      <c r="C11" s="760" t="s">
        <v>404</v>
      </c>
      <c r="D11" s="1407"/>
      <c r="E11" s="760" t="s">
        <v>404</v>
      </c>
      <c r="F11" s="1407"/>
      <c r="G11" s="1988"/>
      <c r="H11" s="1979"/>
    </row>
    <row r="12" spans="1:8" ht="15.4">
      <c r="A12" s="1988" t="s">
        <v>6</v>
      </c>
      <c r="B12" s="1512"/>
      <c r="C12" s="1991" t="s">
        <v>1097</v>
      </c>
      <c r="D12" s="1407"/>
      <c r="E12" s="761" t="s">
        <v>1097</v>
      </c>
      <c r="F12" s="1407"/>
      <c r="G12" s="1988" t="s">
        <v>6</v>
      </c>
      <c r="H12" s="1979"/>
    </row>
    <row r="13" spans="1:8" ht="15.4">
      <c r="A13" s="1988" t="s">
        <v>7</v>
      </c>
      <c r="B13" s="1409" t="s">
        <v>366</v>
      </c>
      <c r="C13" s="1385" t="s">
        <v>367</v>
      </c>
      <c r="D13" s="1409" t="s">
        <v>9</v>
      </c>
      <c r="E13" s="1513" t="s">
        <v>450</v>
      </c>
      <c r="F13" s="1409" t="s">
        <v>9</v>
      </c>
      <c r="G13" s="1988" t="s">
        <v>7</v>
      </c>
      <c r="H13" s="1979"/>
    </row>
    <row r="14" spans="1:8" ht="15.4">
      <c r="A14" s="1988">
        <v>1</v>
      </c>
      <c r="B14" s="1233" t="s">
        <v>369</v>
      </c>
      <c r="C14" s="121">
        <v>0</v>
      </c>
      <c r="D14" s="1514" t="s">
        <v>370</v>
      </c>
      <c r="E14" s="121">
        <v>0</v>
      </c>
      <c r="F14" s="1515" t="s">
        <v>370</v>
      </c>
      <c r="G14" s="1988">
        <f>A14</f>
        <v>1</v>
      </c>
      <c r="H14" s="762"/>
    </row>
    <row r="15" spans="1:8" ht="15.4">
      <c r="A15" s="1988">
        <f>A14+1</f>
        <v>2</v>
      </c>
      <c r="B15" s="1233" t="s">
        <v>372</v>
      </c>
      <c r="C15" s="122">
        <v>0</v>
      </c>
      <c r="D15" s="1516"/>
      <c r="E15" s="135">
        <v>0</v>
      </c>
      <c r="F15" s="1515"/>
      <c r="G15" s="1988">
        <f>G14+1</f>
        <v>2</v>
      </c>
      <c r="H15" s="762"/>
    </row>
    <row r="16" spans="1:8" ht="15.4">
      <c r="A16" s="1988">
        <f t="shared" ref="A16:A32" si="0">A15+1</f>
        <v>3</v>
      </c>
      <c r="B16" s="1251" t="s">
        <v>373</v>
      </c>
      <c r="C16" s="122">
        <v>0</v>
      </c>
      <c r="D16" s="1516"/>
      <c r="E16" s="135">
        <v>0</v>
      </c>
      <c r="F16" s="1515"/>
      <c r="G16" s="1988">
        <f t="shared" ref="G16:G32" si="1">G15+1</f>
        <v>3</v>
      </c>
      <c r="H16" s="762"/>
    </row>
    <row r="17" spans="1:26" ht="15.4">
      <c r="A17" s="1988">
        <f t="shared" si="0"/>
        <v>4</v>
      </c>
      <c r="B17" s="1251" t="s">
        <v>374</v>
      </c>
      <c r="C17" s="122">
        <v>0</v>
      </c>
      <c r="D17" s="1516"/>
      <c r="E17" s="135">
        <v>0</v>
      </c>
      <c r="F17" s="1515"/>
      <c r="G17" s="1988">
        <f t="shared" si="1"/>
        <v>4</v>
      </c>
      <c r="H17" s="762"/>
      <c r="I17" s="1979"/>
      <c r="J17" s="1979"/>
      <c r="K17" s="1979"/>
      <c r="L17" s="1979"/>
      <c r="M17" s="1979"/>
      <c r="N17" s="1979"/>
      <c r="O17" s="1979"/>
      <c r="P17" s="1979"/>
      <c r="Q17" s="1979"/>
      <c r="R17" s="1979"/>
      <c r="S17" s="1979"/>
      <c r="T17" s="1979"/>
      <c r="U17" s="1979"/>
      <c r="V17" s="1979"/>
      <c r="W17" s="1979"/>
      <c r="X17" s="1979"/>
      <c r="Y17" s="1979"/>
      <c r="Z17" s="1979"/>
    </row>
    <row r="18" spans="1:26" ht="15.4">
      <c r="A18" s="1988">
        <f t="shared" si="0"/>
        <v>5</v>
      </c>
      <c r="B18" s="1251" t="s">
        <v>375</v>
      </c>
      <c r="C18" s="122">
        <v>0</v>
      </c>
      <c r="D18" s="1516"/>
      <c r="E18" s="135">
        <v>0</v>
      </c>
      <c r="F18" s="1515"/>
      <c r="G18" s="1988">
        <f t="shared" si="1"/>
        <v>5</v>
      </c>
      <c r="H18" s="762"/>
      <c r="I18" s="1979"/>
      <c r="J18" s="1979"/>
      <c r="K18" s="1979"/>
      <c r="L18" s="1979"/>
      <c r="M18" s="1979"/>
      <c r="N18" s="1979"/>
      <c r="O18" s="1979"/>
      <c r="P18" s="1979"/>
      <c r="Q18" s="1979"/>
      <c r="R18" s="1979"/>
      <c r="S18" s="1979"/>
      <c r="T18" s="1979"/>
      <c r="U18" s="1979"/>
      <c r="V18" s="1979"/>
      <c r="W18" s="1979"/>
      <c r="X18" s="1979"/>
      <c r="Y18" s="1979"/>
      <c r="Z18" s="1979"/>
    </row>
    <row r="19" spans="1:26" ht="15.4">
      <c r="A19" s="1988">
        <f t="shared" si="0"/>
        <v>6</v>
      </c>
      <c r="B19" s="1251" t="s">
        <v>376</v>
      </c>
      <c r="C19" s="122">
        <v>0</v>
      </c>
      <c r="D19" s="1516"/>
      <c r="E19" s="135">
        <v>0</v>
      </c>
      <c r="F19" s="1515"/>
      <c r="G19" s="1988">
        <f t="shared" si="1"/>
        <v>6</v>
      </c>
      <c r="H19" s="762"/>
      <c r="I19" s="1979"/>
      <c r="J19" s="1979"/>
      <c r="K19" s="1979"/>
      <c r="L19" s="1979"/>
      <c r="M19" s="1979"/>
      <c r="N19" s="1979"/>
      <c r="O19" s="1979"/>
      <c r="P19" s="1979"/>
      <c r="Q19" s="1979"/>
      <c r="R19" s="1979"/>
      <c r="S19" s="1979"/>
      <c r="T19" s="1979"/>
      <c r="U19" s="1979"/>
      <c r="V19" s="1979"/>
      <c r="W19" s="1979"/>
      <c r="X19" s="1979"/>
      <c r="Y19" s="1979"/>
      <c r="Z19" s="1979"/>
    </row>
    <row r="20" spans="1:26" ht="15.4">
      <c r="A20" s="1988">
        <f t="shared" si="0"/>
        <v>7</v>
      </c>
      <c r="B20" s="1251" t="s">
        <v>377</v>
      </c>
      <c r="C20" s="122">
        <v>0</v>
      </c>
      <c r="D20" s="1516"/>
      <c r="E20" s="135">
        <v>0</v>
      </c>
      <c r="F20" s="1515"/>
      <c r="G20" s="1988">
        <f t="shared" si="1"/>
        <v>7</v>
      </c>
      <c r="H20" s="762"/>
      <c r="I20" s="1979"/>
      <c r="J20" s="1979"/>
      <c r="K20" s="1979"/>
      <c r="L20" s="1979"/>
      <c r="M20" s="1979"/>
      <c r="N20" s="1979"/>
      <c r="O20" s="1979"/>
      <c r="P20" s="1979"/>
      <c r="Q20" s="1979"/>
      <c r="R20" s="1979"/>
      <c r="S20" s="1979"/>
      <c r="T20" s="1979"/>
      <c r="U20" s="1979"/>
      <c r="V20" s="1979"/>
      <c r="W20" s="1979"/>
      <c r="X20" s="1979"/>
      <c r="Y20" s="1979"/>
      <c r="Z20" s="1979"/>
    </row>
    <row r="21" spans="1:26" ht="15.4">
      <c r="A21" s="1988">
        <f t="shared" si="0"/>
        <v>8</v>
      </c>
      <c r="B21" s="1251" t="s">
        <v>378</v>
      </c>
      <c r="C21" s="122">
        <v>0</v>
      </c>
      <c r="D21" s="1516"/>
      <c r="E21" s="135">
        <v>0</v>
      </c>
      <c r="F21" s="1515"/>
      <c r="G21" s="1988">
        <f t="shared" si="1"/>
        <v>8</v>
      </c>
      <c r="H21" s="762"/>
      <c r="I21" s="1979"/>
      <c r="J21" s="1979"/>
      <c r="K21" s="1979"/>
      <c r="L21" s="1979"/>
      <c r="M21" s="1979"/>
      <c r="N21" s="1979"/>
      <c r="O21" s="1979"/>
      <c r="P21" s="1979"/>
      <c r="Q21" s="1979"/>
      <c r="R21" s="1979"/>
      <c r="S21" s="1979"/>
      <c r="T21" s="1979"/>
      <c r="U21" s="1979"/>
      <c r="V21" s="1979"/>
      <c r="W21" s="1979"/>
      <c r="X21" s="1979"/>
      <c r="Y21" s="1979"/>
      <c r="Z21" s="1979"/>
    </row>
    <row r="22" spans="1:26" ht="15.4">
      <c r="A22" s="1988">
        <f t="shared" si="0"/>
        <v>9</v>
      </c>
      <c r="B22" s="1251" t="s">
        <v>379</v>
      </c>
      <c r="C22" s="122">
        <v>0</v>
      </c>
      <c r="D22" s="1516"/>
      <c r="E22" s="135">
        <v>0</v>
      </c>
      <c r="F22" s="1515"/>
      <c r="G22" s="1988">
        <f t="shared" si="1"/>
        <v>9</v>
      </c>
      <c r="H22" s="762"/>
      <c r="I22" s="1979"/>
      <c r="J22" s="1979"/>
      <c r="K22" s="1979"/>
      <c r="L22" s="1979"/>
      <c r="M22" s="1979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15.4">
      <c r="A23" s="1988">
        <f t="shared" si="0"/>
        <v>10</v>
      </c>
      <c r="B23" s="1251" t="s">
        <v>380</v>
      </c>
      <c r="C23" s="122">
        <v>0</v>
      </c>
      <c r="D23" s="1516"/>
      <c r="E23" s="135">
        <v>0</v>
      </c>
      <c r="F23" s="1515"/>
      <c r="G23" s="1988">
        <f t="shared" si="1"/>
        <v>10</v>
      </c>
      <c r="H23" s="762"/>
      <c r="I23" s="1979"/>
      <c r="J23" s="1979"/>
      <c r="K23" s="1979"/>
      <c r="L23" s="1979"/>
      <c r="M23" s="1979"/>
      <c r="N23" s="1979"/>
      <c r="O23" s="1979"/>
      <c r="P23" s="1979"/>
      <c r="Q23" s="1979"/>
      <c r="R23" s="1979"/>
      <c r="S23" s="1979"/>
      <c r="T23" s="1979"/>
      <c r="U23" s="1979"/>
      <c r="V23" s="1979"/>
      <c r="W23" s="1979"/>
      <c r="X23" s="1979"/>
      <c r="Y23" s="1979"/>
      <c r="Z23" s="1979"/>
    </row>
    <row r="24" spans="1:26" ht="15.4">
      <c r="A24" s="1988">
        <f t="shared" si="0"/>
        <v>11</v>
      </c>
      <c r="B24" s="1251" t="s">
        <v>381</v>
      </c>
      <c r="C24" s="122">
        <v>0</v>
      </c>
      <c r="D24" s="1516"/>
      <c r="E24" s="135">
        <v>0</v>
      </c>
      <c r="F24" s="1515"/>
      <c r="G24" s="1988">
        <f t="shared" si="1"/>
        <v>11</v>
      </c>
      <c r="H24" s="762"/>
      <c r="I24" s="1979"/>
      <c r="J24" s="1979"/>
      <c r="K24" s="1979"/>
      <c r="L24" s="1979"/>
      <c r="M24" s="1979"/>
      <c r="N24" s="1979"/>
      <c r="O24" s="1979"/>
      <c r="P24" s="1979"/>
      <c r="Q24" s="1979"/>
      <c r="R24" s="1979"/>
      <c r="S24" s="1979"/>
      <c r="T24" s="1979"/>
      <c r="U24" s="1979"/>
      <c r="V24" s="1979"/>
      <c r="W24" s="1979"/>
      <c r="X24" s="1979"/>
      <c r="Y24" s="1979"/>
      <c r="Z24" s="1979"/>
    </row>
    <row r="25" spans="1:26" ht="15.4">
      <c r="A25" s="1988">
        <f t="shared" si="0"/>
        <v>12</v>
      </c>
      <c r="B25" s="1251" t="s">
        <v>382</v>
      </c>
      <c r="C25" s="122">
        <v>0</v>
      </c>
      <c r="D25" s="1516"/>
      <c r="E25" s="135">
        <v>0</v>
      </c>
      <c r="F25" s="1515"/>
      <c r="G25" s="1988">
        <f t="shared" si="1"/>
        <v>12</v>
      </c>
      <c r="H25" s="763"/>
      <c r="I25" s="1979"/>
      <c r="J25" s="1979"/>
      <c r="K25" s="1979"/>
      <c r="L25" s="1979"/>
      <c r="M25" s="1979"/>
      <c r="N25" s="1979"/>
      <c r="O25" s="1979"/>
      <c r="P25" s="1979"/>
      <c r="Q25" s="1979"/>
      <c r="R25" s="1979"/>
      <c r="S25" s="1979"/>
      <c r="T25" s="1979"/>
      <c r="U25" s="1979"/>
      <c r="V25" s="1979"/>
      <c r="W25" s="1979"/>
      <c r="X25" s="1979"/>
      <c r="Y25" s="1979"/>
      <c r="Z25" s="1979"/>
    </row>
    <row r="26" spans="1:26" ht="15.4">
      <c r="A26" s="1988">
        <f t="shared" si="0"/>
        <v>13</v>
      </c>
      <c r="B26" s="1234" t="s">
        <v>383</v>
      </c>
      <c r="C26" s="1252">
        <v>0</v>
      </c>
      <c r="D26" s="1517" t="s">
        <v>370</v>
      </c>
      <c r="E26" s="1252">
        <v>0</v>
      </c>
      <c r="F26" s="1518" t="s">
        <v>370</v>
      </c>
      <c r="G26" s="1988">
        <f t="shared" si="1"/>
        <v>13</v>
      </c>
      <c r="H26" s="763"/>
      <c r="I26" s="1979"/>
      <c r="J26" s="1979"/>
      <c r="K26" s="1979"/>
      <c r="L26" s="1979"/>
      <c r="M26" s="1979"/>
      <c r="N26" s="1979"/>
      <c r="O26" s="1979"/>
      <c r="P26" s="1979"/>
      <c r="Q26" s="1979"/>
      <c r="R26" s="1979"/>
      <c r="S26" s="1979"/>
      <c r="T26" s="1979"/>
      <c r="U26" s="1979"/>
      <c r="V26" s="1979"/>
      <c r="W26" s="1979"/>
      <c r="X26" s="1979"/>
      <c r="Y26" s="1979"/>
      <c r="Z26" s="1979"/>
    </row>
    <row r="27" spans="1:26" ht="15.4">
      <c r="A27" s="1988">
        <f t="shared" si="0"/>
        <v>14</v>
      </c>
      <c r="B27" s="1519"/>
      <c r="C27" s="249"/>
      <c r="D27" s="1520"/>
      <c r="E27" s="249"/>
      <c r="F27" s="1521"/>
      <c r="G27" s="1988">
        <f t="shared" si="1"/>
        <v>14</v>
      </c>
      <c r="H27" s="1989"/>
      <c r="I27" s="1979"/>
      <c r="J27" s="1979"/>
      <c r="K27" s="1979"/>
      <c r="L27" s="1979"/>
      <c r="M27" s="1979"/>
      <c r="N27" s="1979"/>
      <c r="O27" s="1979"/>
      <c r="P27" s="1979"/>
      <c r="Q27" s="1979"/>
      <c r="R27" s="1979"/>
      <c r="S27" s="1979"/>
      <c r="T27" s="1979"/>
      <c r="U27" s="1979"/>
      <c r="V27" s="1979"/>
      <c r="W27" s="1979"/>
      <c r="X27" s="1979"/>
      <c r="Y27" s="1979"/>
      <c r="Z27" s="1979"/>
    </row>
    <row r="28" spans="1:26" ht="15.4">
      <c r="A28" s="1988">
        <f t="shared" si="0"/>
        <v>15</v>
      </c>
      <c r="B28" s="1522" t="s">
        <v>385</v>
      </c>
      <c r="C28" s="124">
        <f>SUM(C14:C26)</f>
        <v>0</v>
      </c>
      <c r="D28" s="1514" t="s">
        <v>386</v>
      </c>
      <c r="E28" s="124">
        <f>SUM(E14:E26)</f>
        <v>0</v>
      </c>
      <c r="F28" s="1523" t="s">
        <v>386</v>
      </c>
      <c r="G28" s="1988">
        <f t="shared" si="1"/>
        <v>15</v>
      </c>
      <c r="H28" s="763"/>
      <c r="I28" s="1979"/>
      <c r="J28" s="1979"/>
      <c r="K28" s="1979"/>
      <c r="L28" s="1979"/>
      <c r="M28" s="1979"/>
      <c r="N28" s="1979"/>
      <c r="O28" s="1979"/>
      <c r="P28" s="1979"/>
      <c r="Q28" s="1979"/>
      <c r="R28" s="1979"/>
      <c r="S28" s="1979"/>
      <c r="T28" s="1979"/>
      <c r="U28" s="1979"/>
      <c r="V28" s="1979"/>
      <c r="W28" s="1979"/>
      <c r="X28" s="1979"/>
      <c r="Y28" s="1979"/>
      <c r="Z28" s="1979"/>
    </row>
    <row r="29" spans="1:26" ht="15.4">
      <c r="A29" s="1988">
        <f t="shared" si="0"/>
        <v>16</v>
      </c>
      <c r="B29" s="1524"/>
      <c r="C29" s="1525"/>
      <c r="D29" s="1526"/>
      <c r="E29" s="1525"/>
      <c r="F29" s="1527"/>
      <c r="G29" s="1988">
        <f t="shared" si="1"/>
        <v>16</v>
      </c>
      <c r="H29" s="763"/>
      <c r="I29" s="1979"/>
      <c r="J29" s="1979"/>
      <c r="K29" s="1979"/>
      <c r="L29" s="1979"/>
      <c r="M29" s="1979"/>
      <c r="N29" s="1979"/>
      <c r="O29" s="1979"/>
      <c r="P29" s="1979"/>
      <c r="Q29" s="1979"/>
      <c r="R29" s="1979"/>
      <c r="S29" s="1979"/>
      <c r="T29" s="1979"/>
      <c r="U29" s="1979"/>
      <c r="V29" s="1979"/>
      <c r="W29" s="1979"/>
      <c r="X29" s="1979"/>
      <c r="Y29" s="1979"/>
      <c r="Z29" s="1979"/>
    </row>
    <row r="30" spans="1:26" ht="15.4">
      <c r="A30" s="1988">
        <f t="shared" si="0"/>
        <v>17</v>
      </c>
      <c r="B30" s="1522"/>
      <c r="C30" s="249"/>
      <c r="D30" s="1528"/>
      <c r="E30" s="249"/>
      <c r="F30" s="1529"/>
      <c r="G30" s="1988">
        <f t="shared" si="1"/>
        <v>17</v>
      </c>
      <c r="H30" s="762"/>
      <c r="I30" s="1979"/>
      <c r="J30" s="1979"/>
      <c r="K30" s="1979"/>
      <c r="L30" s="1979"/>
      <c r="M30" s="1979"/>
      <c r="N30" s="1979"/>
      <c r="O30" s="1979"/>
      <c r="P30" s="1979"/>
      <c r="Q30" s="1979"/>
      <c r="R30" s="1979"/>
      <c r="S30" s="1979"/>
      <c r="T30" s="1979"/>
      <c r="U30" s="1979"/>
      <c r="V30" s="1979"/>
      <c r="W30" s="1979"/>
      <c r="X30" s="1979"/>
      <c r="Y30" s="1979"/>
      <c r="Z30" s="1979"/>
    </row>
    <row r="31" spans="1:26" ht="15.4">
      <c r="A31" s="1988">
        <f t="shared" si="0"/>
        <v>18</v>
      </c>
      <c r="B31" s="1522" t="s">
        <v>387</v>
      </c>
      <c r="C31" s="126">
        <f>C28/13</f>
        <v>0</v>
      </c>
      <c r="D31" s="1530" t="s">
        <v>388</v>
      </c>
      <c r="E31" s="126">
        <f>E28/13</f>
        <v>0</v>
      </c>
      <c r="F31" s="1523" t="s">
        <v>388</v>
      </c>
      <c r="G31" s="1988">
        <f t="shared" si="1"/>
        <v>18</v>
      </c>
      <c r="H31" s="762"/>
      <c r="I31" s="1979"/>
      <c r="J31" s="1979"/>
      <c r="K31" s="1979"/>
      <c r="L31" s="1979"/>
      <c r="M31" s="1979"/>
      <c r="N31" s="1979"/>
      <c r="O31" s="1979"/>
      <c r="P31" s="1979"/>
      <c r="Q31" s="1979"/>
      <c r="R31" s="1979"/>
      <c r="S31" s="1979"/>
      <c r="T31" s="1979"/>
      <c r="U31" s="1979"/>
      <c r="V31" s="1979"/>
      <c r="W31" s="1979"/>
      <c r="X31" s="1979"/>
      <c r="Y31" s="1979"/>
      <c r="Z31" s="1979"/>
    </row>
    <row r="32" spans="1:26" ht="15.4">
      <c r="A32" s="1988">
        <f t="shared" si="0"/>
        <v>19</v>
      </c>
      <c r="B32" s="1524"/>
      <c r="C32" s="1525"/>
      <c r="D32" s="1531"/>
      <c r="E32" s="1525"/>
      <c r="F32" s="1532"/>
      <c r="G32" s="1988">
        <f t="shared" si="1"/>
        <v>19</v>
      </c>
      <c r="H32" s="762"/>
      <c r="I32" s="1979"/>
      <c r="J32" s="1979"/>
      <c r="K32" s="1979"/>
      <c r="L32" s="1979"/>
      <c r="M32" s="1979"/>
      <c r="N32" s="1979"/>
      <c r="O32" s="1979"/>
      <c r="P32" s="1979"/>
      <c r="Q32" s="1979"/>
      <c r="R32" s="1979"/>
      <c r="S32" s="1979"/>
      <c r="T32" s="1979"/>
      <c r="U32" s="1979"/>
      <c r="V32" s="1979"/>
      <c r="W32" s="1979"/>
      <c r="X32" s="1979"/>
      <c r="Y32" s="1979"/>
      <c r="Z32" s="1979"/>
    </row>
    <row r="33" spans="2:8" ht="15.4">
      <c r="B33" s="1989"/>
      <c r="C33" s="577"/>
      <c r="D33" s="577"/>
      <c r="E33" s="577"/>
      <c r="F33" s="763"/>
      <c r="G33" s="993"/>
      <c r="H33" s="762"/>
    </row>
    <row r="34" spans="2:8" ht="15.4">
      <c r="B34" s="764"/>
      <c r="C34" s="763"/>
      <c r="D34" s="763"/>
      <c r="E34" s="763"/>
      <c r="F34" s="763"/>
      <c r="G34" s="993"/>
      <c r="H34" s="762"/>
    </row>
    <row r="35" spans="2:8" ht="15.4">
      <c r="B35" s="1989"/>
      <c r="C35" s="763"/>
      <c r="D35" s="763"/>
      <c r="E35" s="763"/>
      <c r="F35" s="763"/>
      <c r="G35" s="993"/>
      <c r="H35" s="762"/>
    </row>
    <row r="36" spans="2:8" ht="15.4">
      <c r="B36" s="1989"/>
      <c r="C36" s="763"/>
      <c r="D36" s="763"/>
      <c r="E36" s="763"/>
      <c r="F36" s="763"/>
      <c r="G36" s="993"/>
      <c r="H36" s="762"/>
    </row>
    <row r="37" spans="2:8" ht="15.4">
      <c r="B37" s="1989"/>
      <c r="C37" s="763"/>
      <c r="D37" s="763"/>
      <c r="E37" s="763"/>
      <c r="F37" s="763"/>
      <c r="G37" s="993"/>
      <c r="H37" s="762"/>
    </row>
    <row r="38" spans="2:8">
      <c r="B38" s="1979"/>
      <c r="C38" s="765"/>
      <c r="D38" s="765"/>
      <c r="E38" s="762"/>
      <c r="F38" s="762"/>
      <c r="G38" s="993"/>
      <c r="H38" s="762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4">
    <pageSetUpPr fitToPage="1"/>
  </sheetPr>
  <dimension ref="A1:H18"/>
  <sheetViews>
    <sheetView zoomScale="80" zoomScaleNormal="80" zoomScaleSheetLayoutView="70" workbookViewId="0"/>
  </sheetViews>
  <sheetFormatPr defaultColWidth="8.796875" defaultRowHeight="15.4"/>
  <cols>
    <col min="1" max="1" width="5.19921875" style="61" customWidth="1"/>
    <col min="2" max="2" width="55.19921875" style="61" customWidth="1"/>
    <col min="3" max="3" width="24" style="61" customWidth="1"/>
    <col min="4" max="4" width="1.53125" style="61" customWidth="1"/>
    <col min="5" max="5" width="16.796875" style="61" customWidth="1"/>
    <col min="6" max="6" width="1.53125" style="61" customWidth="1"/>
    <col min="7" max="7" width="34.53125" style="61" customWidth="1"/>
    <col min="8" max="8" width="5.19921875" style="61" customWidth="1"/>
    <col min="9" max="16384" width="8.796875" style="61"/>
  </cols>
  <sheetData>
    <row r="1" spans="1:8">
      <c r="A1" s="242"/>
      <c r="B1" s="1973"/>
      <c r="C1" s="1973"/>
      <c r="D1" s="1973"/>
      <c r="E1" s="138"/>
      <c r="F1" s="138"/>
      <c r="G1" s="1975"/>
      <c r="H1" s="242"/>
    </row>
    <row r="2" spans="1:8">
      <c r="A2" s="242"/>
      <c r="B2" s="2072" t="s">
        <v>0</v>
      </c>
      <c r="C2" s="2072"/>
      <c r="D2" s="2072"/>
      <c r="E2" s="2072"/>
      <c r="F2" s="2072"/>
      <c r="G2" s="2073"/>
      <c r="H2" s="242"/>
    </row>
    <row r="3" spans="1:8">
      <c r="A3" s="242"/>
      <c r="B3" s="2072" t="s">
        <v>1098</v>
      </c>
      <c r="C3" s="2072"/>
      <c r="D3" s="2072"/>
      <c r="E3" s="2072"/>
      <c r="F3" s="2072"/>
      <c r="G3" s="2073"/>
      <c r="H3" s="242"/>
    </row>
    <row r="4" spans="1:8">
      <c r="A4" s="242"/>
      <c r="B4" s="2072" t="s">
        <v>1099</v>
      </c>
      <c r="C4" s="2072"/>
      <c r="D4" s="2072"/>
      <c r="E4" s="2072"/>
      <c r="F4" s="2072"/>
      <c r="G4" s="2073"/>
      <c r="H4" s="242"/>
    </row>
    <row r="5" spans="1:8">
      <c r="A5" s="1975"/>
      <c r="B5" s="2079" t="str">
        <f>'Stmt AD'!B5</f>
        <v>Base Period &amp; True-Up Period 12 - Months Ending December 31, 2019</v>
      </c>
      <c r="C5" s="2079"/>
      <c r="D5" s="2079"/>
      <c r="E5" s="2079"/>
      <c r="F5" s="2079"/>
      <c r="G5" s="2068"/>
      <c r="H5" s="1975"/>
    </row>
    <row r="6" spans="1:8">
      <c r="A6" s="1975"/>
      <c r="B6" s="2076" t="s">
        <v>5</v>
      </c>
      <c r="C6" s="2067"/>
      <c r="D6" s="2067"/>
      <c r="E6" s="2067"/>
      <c r="F6" s="2067"/>
      <c r="G6" s="2067"/>
      <c r="H6" s="1975"/>
    </row>
    <row r="7" spans="1:8">
      <c r="A7" s="1975"/>
      <c r="B7" s="242"/>
      <c r="C7" s="242"/>
      <c r="D7" s="242"/>
      <c r="E7" s="242"/>
      <c r="F7" s="242"/>
      <c r="G7" s="1975"/>
      <c r="H7" s="1975"/>
    </row>
    <row r="8" spans="1:8">
      <c r="A8" s="1975" t="s">
        <v>6</v>
      </c>
      <c r="B8" s="242"/>
      <c r="C8" s="166" t="s">
        <v>316</v>
      </c>
      <c r="D8" s="242"/>
      <c r="E8" s="242"/>
      <c r="F8" s="242"/>
      <c r="G8" s="1975"/>
      <c r="H8" s="1975" t="s">
        <v>6</v>
      </c>
    </row>
    <row r="9" spans="1:8">
      <c r="A9" s="234" t="s">
        <v>7</v>
      </c>
      <c r="B9" s="1973"/>
      <c r="C9" s="1220" t="s">
        <v>318</v>
      </c>
      <c r="D9" s="1973"/>
      <c r="E9" s="1968" t="s">
        <v>8</v>
      </c>
      <c r="F9" s="250"/>
      <c r="G9" s="1968" t="s">
        <v>9</v>
      </c>
      <c r="H9" s="234" t="s">
        <v>7</v>
      </c>
    </row>
    <row r="10" spans="1:8">
      <c r="A10" s="1975"/>
      <c r="B10" s="1973"/>
      <c r="C10" s="1973"/>
      <c r="D10" s="1973"/>
      <c r="E10" s="138"/>
      <c r="F10" s="250"/>
      <c r="G10" s="1975"/>
      <c r="H10" s="1975"/>
    </row>
    <row r="11" spans="1:8">
      <c r="A11" s="242">
        <f>+A10+1</f>
        <v>1</v>
      </c>
      <c r="B11" s="109" t="s">
        <v>1100</v>
      </c>
      <c r="C11" s="1988" t="s">
        <v>1101</v>
      </c>
      <c r="D11" s="1973"/>
      <c r="E11" s="1184">
        <v>1346.7699665379248</v>
      </c>
      <c r="F11" s="250"/>
      <c r="G11" s="766"/>
      <c r="H11" s="242">
        <f>A11</f>
        <v>1</v>
      </c>
    </row>
    <row r="12" spans="1:8">
      <c r="A12" s="242">
        <f>+A11+1</f>
        <v>2</v>
      </c>
      <c r="B12" s="1973"/>
      <c r="C12" s="1973"/>
      <c r="D12" s="1973"/>
      <c r="E12" s="138"/>
      <c r="F12" s="250"/>
      <c r="G12" s="1975"/>
      <c r="H12" s="242">
        <f>+H11+1</f>
        <v>2</v>
      </c>
    </row>
    <row r="13" spans="1:8" ht="15.75" thickBot="1">
      <c r="A13" s="242">
        <f>+A12+1</f>
        <v>3</v>
      </c>
      <c r="B13" s="1973" t="s">
        <v>1102</v>
      </c>
      <c r="C13" s="66"/>
      <c r="D13" s="66"/>
      <c r="E13" s="96">
        <f>E11</f>
        <v>1346.7699665379248</v>
      </c>
      <c r="F13" s="93"/>
      <c r="G13" s="1975" t="s">
        <v>1103</v>
      </c>
      <c r="H13" s="242">
        <f>+H12+1</f>
        <v>3</v>
      </c>
    </row>
    <row r="14" spans="1:8" ht="15.75" thickTop="1">
      <c r="A14" s="1973"/>
      <c r="B14" s="1973"/>
      <c r="C14" s="66"/>
      <c r="D14" s="66"/>
      <c r="E14" s="66"/>
      <c r="F14" s="66"/>
      <c r="G14" s="1973"/>
      <c r="H14" s="1973"/>
    </row>
    <row r="15" spans="1:8">
      <c r="A15" s="1973"/>
      <c r="B15" s="1973"/>
      <c r="C15" s="66"/>
      <c r="D15" s="66"/>
      <c r="E15" s="66"/>
      <c r="F15" s="66"/>
      <c r="G15" s="1973"/>
      <c r="H15" s="1973"/>
    </row>
    <row r="18" spans="2:2">
      <c r="B18" s="74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6" orientation="portrait" r:id="rId1"/>
  <headerFooter scaleWithDoc="0">
    <oddFooter>&amp;C&amp;"Times New Roman,Regular"&amp;10AQ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5">
    <pageSetUpPr fitToPage="1"/>
  </sheetPr>
  <dimension ref="A1:H24"/>
  <sheetViews>
    <sheetView zoomScale="80" zoomScaleNormal="80" zoomScaleSheetLayoutView="70" workbookViewId="0"/>
  </sheetViews>
  <sheetFormatPr defaultColWidth="8.796875" defaultRowHeight="15.4"/>
  <cols>
    <col min="1" max="1" width="5.19921875" style="133" bestFit="1" customWidth="1"/>
    <col min="2" max="2" width="68.796875" style="61" customWidth="1"/>
    <col min="3" max="3" width="24" style="61" customWidth="1"/>
    <col min="4" max="4" width="1.53125" style="61" customWidth="1"/>
    <col min="5" max="5" width="16.796875" style="61" customWidth="1"/>
    <col min="6" max="6" width="1.53125" style="61" customWidth="1"/>
    <col min="7" max="7" width="34.53125" style="61" customWidth="1"/>
    <col min="8" max="8" width="5.19921875" style="61" customWidth="1"/>
    <col min="9" max="9" width="8.796875" style="61"/>
    <col min="10" max="10" width="20.46484375" style="61" bestFit="1" customWidth="1"/>
    <col min="11" max="16384" width="8.796875" style="61"/>
  </cols>
  <sheetData>
    <row r="1" spans="1:8">
      <c r="A1" s="242"/>
      <c r="B1" s="1973"/>
      <c r="C1" s="1973"/>
      <c r="D1" s="1973"/>
      <c r="E1" s="138"/>
      <c r="F1" s="138"/>
      <c r="G1" s="1975"/>
      <c r="H1" s="242"/>
    </row>
    <row r="2" spans="1:8">
      <c r="A2" s="242"/>
      <c r="B2" s="2072" t="s">
        <v>0</v>
      </c>
      <c r="C2" s="2072"/>
      <c r="D2" s="2072"/>
      <c r="E2" s="2072"/>
      <c r="F2" s="2072"/>
      <c r="G2" s="2073"/>
      <c r="H2" s="242"/>
    </row>
    <row r="3" spans="1:8">
      <c r="A3" s="242"/>
      <c r="B3" s="2072" t="s">
        <v>1104</v>
      </c>
      <c r="C3" s="2072"/>
      <c r="D3" s="2072"/>
      <c r="E3" s="2072"/>
      <c r="F3" s="2072"/>
      <c r="G3" s="2073"/>
      <c r="H3" s="242"/>
    </row>
    <row r="4" spans="1:8">
      <c r="A4" s="242"/>
      <c r="B4" s="2072" t="s">
        <v>1105</v>
      </c>
      <c r="C4" s="2072"/>
      <c r="D4" s="2072"/>
      <c r="E4" s="2072"/>
      <c r="F4" s="2072"/>
      <c r="G4" s="2073"/>
      <c r="H4" s="242"/>
    </row>
    <row r="5" spans="1:8">
      <c r="A5" s="242"/>
      <c r="B5" s="2079" t="str">
        <f>'Stmt AD'!B5</f>
        <v>Base Period &amp; True-Up Period 12 - Months Ending December 31, 2019</v>
      </c>
      <c r="C5" s="2079"/>
      <c r="D5" s="2079"/>
      <c r="E5" s="2079"/>
      <c r="F5" s="2079"/>
      <c r="G5" s="2079"/>
      <c r="H5" s="242"/>
    </row>
    <row r="6" spans="1:8">
      <c r="A6" s="242"/>
      <c r="B6" s="2076" t="s">
        <v>5</v>
      </c>
      <c r="C6" s="2067"/>
      <c r="D6" s="2067"/>
      <c r="E6" s="2067"/>
      <c r="F6" s="2067"/>
      <c r="G6" s="2067"/>
      <c r="H6" s="242"/>
    </row>
    <row r="7" spans="1:8">
      <c r="A7" s="242"/>
      <c r="B7" s="242"/>
      <c r="C7" s="242"/>
      <c r="D7" s="242"/>
      <c r="E7" s="242"/>
      <c r="F7" s="242"/>
      <c r="G7" s="1975"/>
      <c r="H7" s="242"/>
    </row>
    <row r="8" spans="1:8">
      <c r="A8" s="242" t="s">
        <v>6</v>
      </c>
      <c r="B8" s="1973"/>
      <c r="C8" s="166" t="s">
        <v>316</v>
      </c>
      <c r="D8" s="1973"/>
      <c r="E8" s="234"/>
      <c r="F8" s="234"/>
      <c r="G8" s="234"/>
      <c r="H8" s="242" t="s">
        <v>6</v>
      </c>
    </row>
    <row r="9" spans="1:8">
      <c r="A9" s="488" t="s">
        <v>7</v>
      </c>
      <c r="B9" s="1973" t="s">
        <v>1</v>
      </c>
      <c r="C9" s="1220" t="s">
        <v>318</v>
      </c>
      <c r="D9" s="1973"/>
      <c r="E9" s="1968" t="s">
        <v>8</v>
      </c>
      <c r="F9" s="1083"/>
      <c r="G9" s="1968" t="s">
        <v>9</v>
      </c>
      <c r="H9" s="488" t="s">
        <v>7</v>
      </c>
    </row>
    <row r="10" spans="1:8">
      <c r="A10" s="242"/>
      <c r="B10" s="1973"/>
      <c r="C10" s="1973"/>
      <c r="D10" s="1973"/>
      <c r="E10" s="138"/>
      <c r="F10" s="138"/>
      <c r="G10" s="1975"/>
      <c r="H10" s="242"/>
    </row>
    <row r="11" spans="1:8" ht="17.25">
      <c r="A11" s="242">
        <f>+A10+1</f>
        <v>1</v>
      </c>
      <c r="B11" s="1973" t="s">
        <v>1106</v>
      </c>
      <c r="C11" s="1988" t="s">
        <v>1107</v>
      </c>
      <c r="D11" s="1973"/>
      <c r="E11" s="163">
        <v>-264.76299999999998</v>
      </c>
      <c r="F11" s="1083"/>
      <c r="G11" s="1083"/>
      <c r="H11" s="242">
        <f>A11</f>
        <v>1</v>
      </c>
    </row>
    <row r="12" spans="1:8">
      <c r="A12" s="242">
        <f>+A11+1</f>
        <v>2</v>
      </c>
      <c r="B12" s="1973"/>
      <c r="C12" s="1973"/>
      <c r="D12" s="1973"/>
      <c r="E12" s="138"/>
      <c r="F12" s="138"/>
      <c r="G12" s="1083"/>
      <c r="H12" s="242">
        <f>+H11+1</f>
        <v>2</v>
      </c>
    </row>
    <row r="13" spans="1:8">
      <c r="A13" s="242">
        <f>+A12+1</f>
        <v>3</v>
      </c>
      <c r="B13" s="1973" t="s">
        <v>1108</v>
      </c>
      <c r="C13" s="1973"/>
      <c r="D13" s="1973"/>
      <c r="E13" s="138"/>
      <c r="F13" s="1083"/>
      <c r="G13" s="1083"/>
      <c r="H13" s="242">
        <f>+H12+1</f>
        <v>3</v>
      </c>
    </row>
    <row r="14" spans="1:8">
      <c r="A14" s="242">
        <f t="shared" ref="A14:A19" si="0">+A13+1</f>
        <v>4</v>
      </c>
      <c r="B14" s="1964" t="s">
        <v>1109</v>
      </c>
      <c r="C14" s="1988"/>
      <c r="D14" s="1973"/>
      <c r="E14" s="92">
        <f>'AR-1'!G18</f>
        <v>1228.3746226357721</v>
      </c>
      <c r="F14" s="1083"/>
      <c r="G14" s="455" t="s">
        <v>1110</v>
      </c>
      <c r="H14" s="242">
        <f t="shared" ref="H14:H19" si="1">+H13+1</f>
        <v>4</v>
      </c>
    </row>
    <row r="15" spans="1:8">
      <c r="A15" s="242">
        <f t="shared" si="0"/>
        <v>5</v>
      </c>
      <c r="B15" s="1964" t="s">
        <v>1111</v>
      </c>
      <c r="C15" s="1988"/>
      <c r="D15" s="1973"/>
      <c r="E15" s="92">
        <f>'AR-1'!G25</f>
        <v>-4566.7949217290916</v>
      </c>
      <c r="F15" s="1083"/>
      <c r="G15" s="455" t="s">
        <v>1112</v>
      </c>
      <c r="H15" s="242">
        <f t="shared" si="1"/>
        <v>5</v>
      </c>
    </row>
    <row r="16" spans="1:8">
      <c r="A16" s="242">
        <f t="shared" si="0"/>
        <v>6</v>
      </c>
      <c r="B16" s="1964" t="s">
        <v>1113</v>
      </c>
      <c r="C16" s="1988"/>
      <c r="D16" s="1973"/>
      <c r="E16" s="1403">
        <f>'AR-1'!G33</f>
        <v>0</v>
      </c>
      <c r="F16" s="1083"/>
      <c r="G16" s="455" t="s">
        <v>1114</v>
      </c>
      <c r="H16" s="242">
        <f t="shared" si="1"/>
        <v>6</v>
      </c>
    </row>
    <row r="17" spans="1:8">
      <c r="A17" s="242">
        <f t="shared" si="0"/>
        <v>7</v>
      </c>
      <c r="B17" s="727" t="s">
        <v>1115</v>
      </c>
      <c r="C17" s="1988"/>
      <c r="D17" s="1973"/>
      <c r="E17" s="1856">
        <f>SUM(E14:E16)</f>
        <v>-3338.4202990933195</v>
      </c>
      <c r="F17" s="1083"/>
      <c r="G17" s="455" t="s">
        <v>1116</v>
      </c>
      <c r="H17" s="242">
        <f t="shared" si="1"/>
        <v>7</v>
      </c>
    </row>
    <row r="18" spans="1:8">
      <c r="A18" s="242">
        <f t="shared" si="0"/>
        <v>8</v>
      </c>
      <c r="B18" s="1973"/>
      <c r="C18" s="1973"/>
      <c r="D18" s="1973"/>
      <c r="E18" s="104"/>
      <c r="F18" s="104"/>
      <c r="G18" s="95"/>
      <c r="H18" s="242">
        <f t="shared" si="1"/>
        <v>8</v>
      </c>
    </row>
    <row r="19" spans="1:8" ht="15.75" thickBot="1">
      <c r="A19" s="242">
        <f t="shared" si="0"/>
        <v>9</v>
      </c>
      <c r="B19" s="1973" t="s">
        <v>1117</v>
      </c>
      <c r="C19" s="1973"/>
      <c r="D19" s="1973"/>
      <c r="E19" s="96">
        <f>E11+E17</f>
        <v>-3603.1832990933194</v>
      </c>
      <c r="F19" s="93"/>
      <c r="G19" s="455" t="s">
        <v>1118</v>
      </c>
      <c r="H19" s="242">
        <f t="shared" si="1"/>
        <v>9</v>
      </c>
    </row>
    <row r="20" spans="1:8" s="1076" customFormat="1" ht="15.75" thickTop="1">
      <c r="A20" s="242"/>
      <c r="B20" s="1973"/>
      <c r="C20" s="1973"/>
      <c r="D20" s="1973"/>
      <c r="E20" s="93"/>
      <c r="F20" s="93"/>
      <c r="G20" s="455"/>
      <c r="H20" s="242"/>
    </row>
    <row r="21" spans="1:8">
      <c r="A21" s="242"/>
      <c r="B21" s="1973"/>
      <c r="C21" s="1973"/>
      <c r="D21" s="1973"/>
      <c r="E21" s="1973"/>
      <c r="F21" s="1973"/>
      <c r="G21" s="1973"/>
      <c r="H21" s="242"/>
    </row>
    <row r="22" spans="1:8" ht="17.25">
      <c r="A22" s="742">
        <v>1</v>
      </c>
      <c r="B22" s="1973" t="s">
        <v>1119</v>
      </c>
      <c r="C22" s="1973"/>
      <c r="D22" s="1973"/>
      <c r="E22" s="1973"/>
      <c r="F22" s="1973"/>
      <c r="G22" s="1973"/>
      <c r="H22" s="242"/>
    </row>
    <row r="23" spans="1:8" ht="17.25">
      <c r="A23" s="503"/>
      <c r="B23" s="727"/>
      <c r="C23" s="1973"/>
      <c r="D23" s="1973"/>
      <c r="E23" s="1973"/>
      <c r="F23" s="1973"/>
      <c r="G23" s="1973"/>
      <c r="H23" s="242"/>
    </row>
    <row r="24" spans="1:8">
      <c r="A24" s="242"/>
      <c r="B24" s="727"/>
      <c r="C24" s="1973"/>
      <c r="D24" s="1973"/>
      <c r="E24" s="1973"/>
      <c r="F24" s="1973"/>
      <c r="G24" s="1973"/>
      <c r="H24" s="242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0" orientation="portrait" r:id="rId1"/>
  <headerFooter scaleWithDoc="0">
    <oddFooter>&amp;C&amp;"Times New Roman,Regular"&amp;10AR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2D1C5-253E-4292-AC19-76ECF2CF8CF8}">
  <sheetPr codeName="Sheet56">
    <pageSetUpPr fitToPage="1"/>
  </sheetPr>
  <dimension ref="A2:I41"/>
  <sheetViews>
    <sheetView zoomScale="80" zoomScaleNormal="80" zoomScaleSheetLayoutView="70" workbookViewId="0"/>
  </sheetViews>
  <sheetFormatPr defaultColWidth="8.796875" defaultRowHeight="15.4"/>
  <cols>
    <col min="1" max="1" width="5.19921875" style="1008" customWidth="1"/>
    <col min="2" max="2" width="50.796875" style="1009" customWidth="1"/>
    <col min="3" max="3" width="16.796875" style="1009" customWidth="1"/>
    <col min="4" max="4" width="1.53125" style="1009" customWidth="1"/>
    <col min="5" max="5" width="16.796875" style="1009" customWidth="1"/>
    <col min="6" max="6" width="1.53125" style="1009" customWidth="1"/>
    <col min="7" max="7" width="23.46484375" style="1009" bestFit="1" customWidth="1"/>
    <col min="8" max="8" width="62.53125" style="1009" customWidth="1"/>
    <col min="9" max="9" width="5.19921875" style="1008" customWidth="1"/>
    <col min="10" max="16384" width="8.796875" style="1009"/>
  </cols>
  <sheetData>
    <row r="2" spans="1:9">
      <c r="A2" s="1988"/>
      <c r="B2" s="2083" t="s">
        <v>0</v>
      </c>
      <c r="C2" s="2083"/>
      <c r="D2" s="2083"/>
      <c r="E2" s="2083"/>
      <c r="F2" s="2083"/>
      <c r="G2" s="2083"/>
      <c r="H2" s="2083"/>
      <c r="I2" s="1988"/>
    </row>
    <row r="3" spans="1:9">
      <c r="A3" s="1988"/>
      <c r="B3" s="2083" t="s">
        <v>1120</v>
      </c>
      <c r="C3" s="2083"/>
      <c r="D3" s="2083"/>
      <c r="E3" s="2083"/>
      <c r="F3" s="2083"/>
      <c r="G3" s="2083"/>
      <c r="H3" s="2083"/>
      <c r="I3" s="1988"/>
    </row>
    <row r="4" spans="1:9">
      <c r="A4" s="1988"/>
      <c r="B4" s="2083" t="s">
        <v>1121</v>
      </c>
      <c r="C4" s="2083"/>
      <c r="D4" s="2083"/>
      <c r="E4" s="2083"/>
      <c r="F4" s="2083"/>
      <c r="G4" s="2083"/>
      <c r="H4" s="2083"/>
      <c r="I4" s="1988"/>
    </row>
    <row r="5" spans="1:9">
      <c r="A5" s="1988"/>
      <c r="B5" s="2083" t="s">
        <v>558</v>
      </c>
      <c r="C5" s="2083"/>
      <c r="D5" s="2083"/>
      <c r="E5" s="2083"/>
      <c r="F5" s="2083"/>
      <c r="G5" s="2083"/>
      <c r="H5" s="2083"/>
      <c r="I5" s="1988"/>
    </row>
    <row r="6" spans="1:9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1988"/>
    </row>
    <row r="8" spans="1:9">
      <c r="A8" s="1988"/>
      <c r="B8" s="1979"/>
      <c r="C8" s="1978" t="s">
        <v>279</v>
      </c>
      <c r="D8" s="1978"/>
      <c r="E8" s="1978" t="s">
        <v>280</v>
      </c>
      <c r="F8" s="1978"/>
      <c r="G8" s="1010" t="s">
        <v>1122</v>
      </c>
      <c r="H8" s="1978"/>
      <c r="I8" s="1988"/>
    </row>
    <row r="9" spans="1:9">
      <c r="A9" s="1988" t="s">
        <v>6</v>
      </c>
      <c r="B9" s="1979"/>
      <c r="C9" s="1978" t="s">
        <v>537</v>
      </c>
      <c r="D9" s="1978"/>
      <c r="E9" s="1978" t="s">
        <v>537</v>
      </c>
      <c r="F9" s="1978"/>
      <c r="G9" s="1978"/>
      <c r="H9" s="1978"/>
      <c r="I9" s="1988" t="s">
        <v>6</v>
      </c>
    </row>
    <row r="10" spans="1:9">
      <c r="A10" s="5" t="s">
        <v>7</v>
      </c>
      <c r="B10" s="1385" t="s">
        <v>421</v>
      </c>
      <c r="C10" s="1386" t="s">
        <v>539</v>
      </c>
      <c r="D10" s="1386"/>
      <c r="E10" s="1386" t="s">
        <v>540</v>
      </c>
      <c r="F10" s="1386"/>
      <c r="G10" s="1385" t="s">
        <v>264</v>
      </c>
      <c r="H10" s="1385" t="s">
        <v>9</v>
      </c>
      <c r="I10" s="5" t="s">
        <v>7</v>
      </c>
    </row>
    <row r="11" spans="1:9">
      <c r="A11" s="5"/>
      <c r="B11" s="173"/>
      <c r="C11" s="570"/>
      <c r="D11" s="570"/>
      <c r="E11" s="570"/>
      <c r="F11" s="570"/>
      <c r="G11" s="1181"/>
      <c r="H11" s="1181"/>
      <c r="I11" s="5"/>
    </row>
    <row r="12" spans="1:9">
      <c r="A12" s="1988">
        <v>1</v>
      </c>
      <c r="B12" s="569" t="s">
        <v>541</v>
      </c>
      <c r="C12" s="179"/>
      <c r="D12" s="179"/>
      <c r="E12" s="179"/>
      <c r="F12" s="179"/>
      <c r="G12" s="1180"/>
      <c r="H12" s="1180"/>
      <c r="I12" s="1988">
        <f>A12</f>
        <v>1</v>
      </c>
    </row>
    <row r="13" spans="1:9">
      <c r="A13" s="1988">
        <f>A12+1</f>
        <v>2</v>
      </c>
      <c r="B13" s="569" t="s">
        <v>542</v>
      </c>
      <c r="C13" s="176">
        <v>0</v>
      </c>
      <c r="D13" s="176"/>
      <c r="E13" s="176">
        <v>0</v>
      </c>
      <c r="F13" s="177"/>
      <c r="G13" s="169">
        <f>SUM(C13:E13)</f>
        <v>0</v>
      </c>
      <c r="H13" s="1091" t="s">
        <v>1123</v>
      </c>
      <c r="I13" s="1988">
        <f>I12+1</f>
        <v>2</v>
      </c>
    </row>
    <row r="14" spans="1:9">
      <c r="A14" s="1988">
        <f t="shared" ref="A14:A33" si="0">A13+1</f>
        <v>3</v>
      </c>
      <c r="B14" s="569" t="s">
        <v>544</v>
      </c>
      <c r="C14" s="178">
        <v>0</v>
      </c>
      <c r="D14" s="178"/>
      <c r="E14" s="178">
        <v>0</v>
      </c>
      <c r="F14" s="178"/>
      <c r="G14" s="1177">
        <f>SUM(C14:E14)</f>
        <v>0</v>
      </c>
      <c r="H14" s="1091" t="s">
        <v>1123</v>
      </c>
      <c r="I14" s="1988">
        <f t="shared" ref="I14:I33" si="1">I13+1</f>
        <v>3</v>
      </c>
    </row>
    <row r="15" spans="1:9" ht="17.649999999999999">
      <c r="A15" s="1988">
        <f t="shared" si="0"/>
        <v>4</v>
      </c>
      <c r="B15" s="569" t="s">
        <v>1124</v>
      </c>
      <c r="C15" s="178">
        <v>1228.3746226357721</v>
      </c>
      <c r="D15" s="178"/>
      <c r="E15" s="178">
        <v>0</v>
      </c>
      <c r="F15" s="178"/>
      <c r="G15" s="1177">
        <f>SUM(C15:E15)</f>
        <v>1228.3746226357721</v>
      </c>
      <c r="H15" s="1091" t="s">
        <v>370</v>
      </c>
      <c r="I15" s="1988">
        <f t="shared" si="1"/>
        <v>4</v>
      </c>
    </row>
    <row r="16" spans="1:9">
      <c r="A16" s="1988">
        <f t="shared" si="0"/>
        <v>5</v>
      </c>
      <c r="B16" s="569"/>
      <c r="C16" s="178">
        <v>0</v>
      </c>
      <c r="D16" s="178"/>
      <c r="E16" s="178">
        <v>0</v>
      </c>
      <c r="F16" s="1177"/>
      <c r="G16" s="1177">
        <f>SUM(C16:E16)</f>
        <v>0</v>
      </c>
      <c r="H16" s="1177"/>
      <c r="I16" s="1988">
        <f t="shared" si="1"/>
        <v>5</v>
      </c>
    </row>
    <row r="17" spans="1:9">
      <c r="A17" s="1988">
        <f t="shared" si="0"/>
        <v>6</v>
      </c>
      <c r="B17" s="1989"/>
      <c r="C17" s="1177">
        <v>0</v>
      </c>
      <c r="D17" s="1177"/>
      <c r="E17" s="1177">
        <v>0</v>
      </c>
      <c r="F17" s="1177"/>
      <c r="G17" s="1177">
        <f>SUM(C17:E17)</f>
        <v>0</v>
      </c>
      <c r="H17" s="1177"/>
      <c r="I17" s="1988">
        <f t="shared" si="1"/>
        <v>6</v>
      </c>
    </row>
    <row r="18" spans="1:9" ht="15.75" thickBot="1">
      <c r="A18" s="1988">
        <f t="shared" si="0"/>
        <v>7</v>
      </c>
      <c r="B18" s="571" t="s">
        <v>546</v>
      </c>
      <c r="C18" s="2011">
        <f>SUM(C13:C17)</f>
        <v>1228.3746226357721</v>
      </c>
      <c r="D18" s="1178"/>
      <c r="E18" s="2011">
        <f>SUM(E13:E17)</f>
        <v>0</v>
      </c>
      <c r="F18" s="1177"/>
      <c r="G18" s="2011">
        <f>SUM(G13:G17)</f>
        <v>1228.3746226357721</v>
      </c>
      <c r="H18" s="1183" t="s">
        <v>547</v>
      </c>
      <c r="I18" s="1988">
        <f t="shared" si="1"/>
        <v>7</v>
      </c>
    </row>
    <row r="19" spans="1:9" ht="15.75" thickTop="1">
      <c r="A19" s="1988">
        <f t="shared" si="0"/>
        <v>8</v>
      </c>
      <c r="B19" s="1989"/>
      <c r="C19" s="1179"/>
      <c r="D19" s="1179"/>
      <c r="E19" s="1179"/>
      <c r="F19" s="1179"/>
      <c r="G19" s="1179"/>
      <c r="H19" s="1179"/>
      <c r="I19" s="1988">
        <f t="shared" si="1"/>
        <v>8</v>
      </c>
    </row>
    <row r="20" spans="1:9">
      <c r="A20" s="1988">
        <f t="shared" si="0"/>
        <v>9</v>
      </c>
      <c r="B20" s="569" t="s">
        <v>548</v>
      </c>
      <c r="C20" s="179"/>
      <c r="D20" s="179"/>
      <c r="E20" s="179"/>
      <c r="F20" s="179"/>
      <c r="G20" s="1180"/>
      <c r="H20" s="1180"/>
      <c r="I20" s="1988">
        <f t="shared" si="1"/>
        <v>9</v>
      </c>
    </row>
    <row r="21" spans="1:9">
      <c r="A21" s="1988">
        <f t="shared" si="0"/>
        <v>10</v>
      </c>
      <c r="B21" s="975" t="s">
        <v>549</v>
      </c>
      <c r="C21" s="169">
        <v>-2660.9050000000216</v>
      </c>
      <c r="D21" s="169"/>
      <c r="E21" s="169">
        <v>-1905.8899217290702</v>
      </c>
      <c r="F21" s="169"/>
      <c r="G21" s="169">
        <f>SUM(C21:E21)</f>
        <v>-4566.7949217290916</v>
      </c>
      <c r="H21" s="1091" t="s">
        <v>1125</v>
      </c>
      <c r="I21" s="1988">
        <f t="shared" si="1"/>
        <v>10</v>
      </c>
    </row>
    <row r="22" spans="1:9">
      <c r="A22" s="1988">
        <f t="shared" si="0"/>
        <v>11</v>
      </c>
      <c r="B22" s="1989"/>
      <c r="C22" s="1177">
        <v>0</v>
      </c>
      <c r="D22" s="1177"/>
      <c r="E22" s="1177">
        <v>0</v>
      </c>
      <c r="F22" s="1177"/>
      <c r="G22" s="1177">
        <f>SUM(C22:E22)</f>
        <v>0</v>
      </c>
      <c r="H22" s="1177"/>
      <c r="I22" s="1988">
        <f t="shared" si="1"/>
        <v>11</v>
      </c>
    </row>
    <row r="23" spans="1:9">
      <c r="A23" s="1988">
        <f t="shared" si="0"/>
        <v>12</v>
      </c>
      <c r="B23" s="1989"/>
      <c r="C23" s="1177">
        <v>0</v>
      </c>
      <c r="D23" s="1177"/>
      <c r="E23" s="1177">
        <v>0</v>
      </c>
      <c r="F23" s="1177"/>
      <c r="G23" s="1177">
        <f>SUM(C23:E23)</f>
        <v>0</v>
      </c>
      <c r="H23" s="1177"/>
      <c r="I23" s="1988">
        <f t="shared" si="1"/>
        <v>12</v>
      </c>
    </row>
    <row r="24" spans="1:9">
      <c r="A24" s="1988">
        <f t="shared" si="0"/>
        <v>13</v>
      </c>
      <c r="B24" s="1989"/>
      <c r="C24" s="1177">
        <v>0</v>
      </c>
      <c r="D24" s="1177"/>
      <c r="E24" s="1177">
        <v>0</v>
      </c>
      <c r="F24" s="1177"/>
      <c r="G24" s="1177">
        <f>SUM(C24:E24)</f>
        <v>0</v>
      </c>
      <c r="H24" s="1177"/>
      <c r="I24" s="1988">
        <f t="shared" si="1"/>
        <v>13</v>
      </c>
    </row>
    <row r="25" spans="1:9" ht="15.75" thickBot="1">
      <c r="A25" s="1988">
        <f t="shared" si="0"/>
        <v>14</v>
      </c>
      <c r="B25" s="571" t="s">
        <v>551</v>
      </c>
      <c r="C25" s="2011">
        <f>SUM(C21:C24)</f>
        <v>-2660.9050000000216</v>
      </c>
      <c r="D25" s="1178"/>
      <c r="E25" s="2011">
        <f>SUM(E21:E24)</f>
        <v>-1905.8899217290702</v>
      </c>
      <c r="F25" s="1177"/>
      <c r="G25" s="2011">
        <f>SUM(G21:G24)</f>
        <v>-4566.7949217290916</v>
      </c>
      <c r="H25" s="1183" t="s">
        <v>552</v>
      </c>
      <c r="I25" s="1988">
        <f t="shared" si="1"/>
        <v>14</v>
      </c>
    </row>
    <row r="26" spans="1:9" ht="15.75" thickTop="1">
      <c r="A26" s="1988">
        <f t="shared" si="0"/>
        <v>15</v>
      </c>
      <c r="B26" s="1989"/>
      <c r="C26" s="1989"/>
      <c r="D26" s="1989"/>
      <c r="E26" s="1989"/>
      <c r="F26" s="1989"/>
      <c r="G26" s="1989"/>
      <c r="H26" s="1989"/>
      <c r="I26" s="1988">
        <f t="shared" si="1"/>
        <v>15</v>
      </c>
    </row>
    <row r="27" spans="1:9">
      <c r="A27" s="1988">
        <f t="shared" si="0"/>
        <v>16</v>
      </c>
      <c r="B27" s="569" t="s">
        <v>553</v>
      </c>
      <c r="C27" s="179"/>
      <c r="D27" s="179"/>
      <c r="E27" s="179"/>
      <c r="F27" s="179"/>
      <c r="G27" s="1180"/>
      <c r="H27" s="1988"/>
      <c r="I27" s="1988">
        <f t="shared" si="1"/>
        <v>16</v>
      </c>
    </row>
    <row r="28" spans="1:9">
      <c r="A28" s="1988">
        <f t="shared" si="0"/>
        <v>17</v>
      </c>
      <c r="B28" s="569" t="s">
        <v>554</v>
      </c>
      <c r="C28" s="176">
        <v>0</v>
      </c>
      <c r="D28" s="176"/>
      <c r="E28" s="176">
        <v>0</v>
      </c>
      <c r="F28" s="177"/>
      <c r="G28" s="169">
        <f>SUM(C28:E28)</f>
        <v>0</v>
      </c>
      <c r="H28" s="1091" t="s">
        <v>1126</v>
      </c>
      <c r="I28" s="1988">
        <f t="shared" si="1"/>
        <v>17</v>
      </c>
    </row>
    <row r="29" spans="1:9">
      <c r="A29" s="1988">
        <f t="shared" si="0"/>
        <v>18</v>
      </c>
      <c r="B29" s="569"/>
      <c r="C29" s="178">
        <v>0</v>
      </c>
      <c r="D29" s="178"/>
      <c r="E29" s="178">
        <v>0</v>
      </c>
      <c r="F29" s="1177"/>
      <c r="G29" s="1177">
        <f>SUM(C29:E29)</f>
        <v>0</v>
      </c>
      <c r="H29" s="1988"/>
      <c r="I29" s="1988">
        <f t="shared" si="1"/>
        <v>18</v>
      </c>
    </row>
    <row r="30" spans="1:9">
      <c r="A30" s="1988">
        <f t="shared" si="0"/>
        <v>19</v>
      </c>
      <c r="B30" s="569"/>
      <c r="C30" s="1177">
        <v>0</v>
      </c>
      <c r="D30" s="1177"/>
      <c r="E30" s="1177">
        <v>0</v>
      </c>
      <c r="F30" s="1177"/>
      <c r="G30" s="1177">
        <f>SUM(C30:E30)</f>
        <v>0</v>
      </c>
      <c r="H30" s="1177"/>
      <c r="I30" s="1988">
        <f t="shared" si="1"/>
        <v>19</v>
      </c>
    </row>
    <row r="31" spans="1:9">
      <c r="A31" s="1988">
        <f t="shared" si="0"/>
        <v>20</v>
      </c>
      <c r="B31" s="569"/>
      <c r="C31" s="1177">
        <v>0</v>
      </c>
      <c r="D31" s="1177"/>
      <c r="E31" s="1177">
        <v>0</v>
      </c>
      <c r="F31" s="1177"/>
      <c r="G31" s="1177">
        <f>SUM(C31:E31)</f>
        <v>0</v>
      </c>
      <c r="H31" s="1177"/>
      <c r="I31" s="1988">
        <f t="shared" si="1"/>
        <v>20</v>
      </c>
    </row>
    <row r="32" spans="1:9">
      <c r="A32" s="1988">
        <f t="shared" si="0"/>
        <v>21</v>
      </c>
      <c r="B32" s="569"/>
      <c r="C32" s="1177">
        <v>0</v>
      </c>
      <c r="D32" s="1177"/>
      <c r="E32" s="1177">
        <v>0</v>
      </c>
      <c r="F32" s="1177"/>
      <c r="G32" s="1177">
        <f>SUM(C32:E32)</f>
        <v>0</v>
      </c>
      <c r="H32" s="1177"/>
      <c r="I32" s="1988">
        <f t="shared" si="1"/>
        <v>21</v>
      </c>
    </row>
    <row r="33" spans="1:9" ht="15.75" thickBot="1">
      <c r="A33" s="1988">
        <f t="shared" si="0"/>
        <v>22</v>
      </c>
      <c r="B33" s="571" t="s">
        <v>556</v>
      </c>
      <c r="C33" s="2011">
        <f>SUM(C28:C32)</f>
        <v>0</v>
      </c>
      <c r="D33" s="1178"/>
      <c r="E33" s="2011">
        <f>SUM(E28:E32)</f>
        <v>0</v>
      </c>
      <c r="F33" s="1177"/>
      <c r="G33" s="2011">
        <f>SUM(G28:G32)</f>
        <v>0</v>
      </c>
      <c r="H33" s="1183" t="s">
        <v>557</v>
      </c>
      <c r="I33" s="1988">
        <f t="shared" si="1"/>
        <v>22</v>
      </c>
    </row>
    <row r="34" spans="1:9" ht="15.75" thickTop="1">
      <c r="A34" s="1988"/>
      <c r="B34" s="1989"/>
      <c r="C34" s="1989"/>
      <c r="D34" s="1989"/>
      <c r="E34" s="1989"/>
      <c r="F34" s="1989"/>
      <c r="G34" s="1989"/>
      <c r="H34" s="1989"/>
      <c r="I34" s="1988"/>
    </row>
    <row r="37" spans="1:9" ht="17.649999999999999">
      <c r="A37" s="1711">
        <v>1</v>
      </c>
      <c r="B37" s="1973" t="s">
        <v>1127</v>
      </c>
      <c r="C37" s="1989"/>
      <c r="D37" s="1989"/>
      <c r="E37" s="1989"/>
      <c r="F37" s="1989"/>
      <c r="G37" s="1989"/>
      <c r="H37" s="1989"/>
      <c r="I37" s="1988"/>
    </row>
    <row r="38" spans="1:9">
      <c r="A38" s="1988"/>
      <c r="B38" s="1973" t="s">
        <v>1128</v>
      </c>
      <c r="C38" s="1989"/>
      <c r="D38" s="1989"/>
      <c r="E38" s="1989"/>
      <c r="F38" s="1989"/>
      <c r="G38" s="1989"/>
      <c r="H38" s="1989"/>
      <c r="I38" s="1988"/>
    </row>
    <row r="39" spans="1:9">
      <c r="A39" s="1988"/>
      <c r="B39" s="1973"/>
      <c r="C39" s="1989"/>
      <c r="D39" s="1989"/>
      <c r="E39" s="1989"/>
      <c r="F39" s="1989"/>
      <c r="G39" s="1989"/>
      <c r="H39" s="1989"/>
      <c r="I39" s="1988"/>
    </row>
    <row r="41" spans="1:9">
      <c r="A41" s="1988"/>
      <c r="B41" s="1989"/>
      <c r="C41" s="577"/>
      <c r="D41" s="1989"/>
      <c r="E41" s="1989"/>
      <c r="F41" s="1989"/>
      <c r="G41" s="1989"/>
      <c r="H41" s="1989"/>
      <c r="I41" s="1988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Roman,Regular"&amp;10&amp;A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7">
    <pageSetUpPr fitToPage="1"/>
  </sheetPr>
  <dimension ref="A1:I31"/>
  <sheetViews>
    <sheetView zoomScale="80" zoomScaleNormal="80" zoomScaleSheetLayoutView="70" workbookViewId="0"/>
  </sheetViews>
  <sheetFormatPr defaultColWidth="8.796875" defaultRowHeight="15.4"/>
  <cols>
    <col min="1" max="1" width="5.19921875" style="164" customWidth="1"/>
    <col min="2" max="2" width="63.46484375" style="156" customWidth="1"/>
    <col min="3" max="3" width="24" style="156" customWidth="1"/>
    <col min="4" max="4" width="1.53125" style="156" customWidth="1"/>
    <col min="5" max="5" width="16.796875" style="156" customWidth="1"/>
    <col min="6" max="6" width="1.53125" style="156" customWidth="1"/>
    <col min="7" max="7" width="36.19921875" style="607" customWidth="1"/>
    <col min="8" max="8" width="5.19921875" style="156" customWidth="1"/>
    <col min="9" max="9" width="8.796875" style="156"/>
    <col min="10" max="10" width="20.46484375" style="156" bestFit="1" customWidth="1"/>
    <col min="11" max="16384" width="8.796875" style="156"/>
  </cols>
  <sheetData>
    <row r="1" spans="1:8">
      <c r="A1" s="166"/>
      <c r="B1" s="1989"/>
      <c r="C1" s="1989"/>
      <c r="D1" s="1989"/>
      <c r="E1" s="216"/>
      <c r="F1" s="216"/>
      <c r="G1" s="597"/>
      <c r="H1" s="166"/>
    </row>
    <row r="2" spans="1:8">
      <c r="A2" s="1988"/>
      <c r="B2" s="2082" t="s">
        <v>0</v>
      </c>
      <c r="C2" s="2082"/>
      <c r="D2" s="2082"/>
      <c r="E2" s="2082"/>
      <c r="F2" s="2082"/>
      <c r="G2" s="2083"/>
      <c r="H2" s="1988"/>
    </row>
    <row r="3" spans="1:8">
      <c r="A3" s="1988"/>
      <c r="B3" s="2082" t="s">
        <v>1129</v>
      </c>
      <c r="C3" s="2082"/>
      <c r="D3" s="2082"/>
      <c r="E3" s="2082"/>
      <c r="F3" s="2082"/>
      <c r="G3" s="2083"/>
      <c r="H3" s="1988"/>
    </row>
    <row r="4" spans="1:8">
      <c r="A4" s="1988"/>
      <c r="B4" s="2082" t="s">
        <v>1130</v>
      </c>
      <c r="C4" s="2082"/>
      <c r="D4" s="2082"/>
      <c r="E4" s="2082"/>
      <c r="F4" s="2082"/>
      <c r="G4" s="2083"/>
      <c r="H4" s="1988"/>
    </row>
    <row r="5" spans="1:8">
      <c r="A5" s="1988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90"/>
      <c r="H5" s="1988"/>
    </row>
    <row r="6" spans="1:8">
      <c r="A6" s="1988"/>
      <c r="B6" s="2085" t="s">
        <v>5</v>
      </c>
      <c r="C6" s="2086"/>
      <c r="D6" s="2086"/>
      <c r="E6" s="2086"/>
      <c r="F6" s="2086"/>
      <c r="G6" s="2086"/>
      <c r="H6" s="1988"/>
    </row>
    <row r="7" spans="1:8">
      <c r="A7" s="1988"/>
      <c r="B7" s="166"/>
      <c r="C7" s="166"/>
      <c r="D7" s="166"/>
      <c r="E7" s="166"/>
      <c r="F7" s="166"/>
      <c r="G7" s="597"/>
      <c r="H7" s="1988"/>
    </row>
    <row r="8" spans="1:8">
      <c r="A8" s="1988" t="s">
        <v>6</v>
      </c>
      <c r="B8" s="1976"/>
      <c r="C8" s="166" t="s">
        <v>316</v>
      </c>
      <c r="D8" s="1976"/>
      <c r="E8" s="1976"/>
      <c r="F8" s="1976"/>
      <c r="G8" s="597"/>
      <c r="H8" s="1988" t="s">
        <v>6</v>
      </c>
    </row>
    <row r="9" spans="1:8">
      <c r="A9" s="5" t="s">
        <v>7</v>
      </c>
      <c r="B9" s="1976"/>
      <c r="C9" s="1220" t="s">
        <v>318</v>
      </c>
      <c r="D9" s="1976"/>
      <c r="E9" s="1381" t="s">
        <v>8</v>
      </c>
      <c r="F9" s="1976"/>
      <c r="G9" s="1402" t="s">
        <v>9</v>
      </c>
      <c r="H9" s="5" t="s">
        <v>7</v>
      </c>
    </row>
    <row r="10" spans="1:8">
      <c r="A10" s="1988"/>
      <c r="B10" s="166"/>
      <c r="C10" s="166"/>
      <c r="D10" s="166"/>
      <c r="E10" s="166"/>
      <c r="F10" s="166"/>
      <c r="G10" s="1857"/>
      <c r="H10" s="1988"/>
    </row>
    <row r="11" spans="1:8" ht="17.25">
      <c r="A11" s="166">
        <v>1</v>
      </c>
      <c r="B11" s="1989" t="s">
        <v>1131</v>
      </c>
      <c r="C11" s="1988" t="s">
        <v>1132</v>
      </c>
      <c r="D11" s="1989"/>
      <c r="E11" s="90">
        <v>0</v>
      </c>
      <c r="F11" s="1976"/>
      <c r="G11" s="491"/>
      <c r="H11" s="166">
        <f>A11</f>
        <v>1</v>
      </c>
    </row>
    <row r="12" spans="1:8">
      <c r="A12" s="166">
        <f>+A11+1</f>
        <v>2</v>
      </c>
      <c r="B12" s="1989"/>
      <c r="C12" s="1989"/>
      <c r="D12" s="1989"/>
      <c r="E12" s="80"/>
      <c r="F12" s="1976"/>
      <c r="G12" s="597"/>
      <c r="H12" s="166">
        <f>+H11+1</f>
        <v>2</v>
      </c>
    </row>
    <row r="13" spans="1:8">
      <c r="A13" s="166">
        <f t="shared" ref="A13:A25" si="0">+A12+1</f>
        <v>3</v>
      </c>
      <c r="B13" s="1989" t="s">
        <v>1133</v>
      </c>
      <c r="C13" s="1988" t="s">
        <v>1134</v>
      </c>
      <c r="D13" s="1989"/>
      <c r="E13" s="84">
        <v>0</v>
      </c>
      <c r="F13" s="1976"/>
      <c r="G13" s="491"/>
      <c r="H13" s="166">
        <f t="shared" ref="H13:H25" si="1">+H12+1</f>
        <v>3</v>
      </c>
    </row>
    <row r="14" spans="1:8">
      <c r="A14" s="166">
        <f t="shared" si="0"/>
        <v>4</v>
      </c>
      <c r="B14" s="1989"/>
      <c r="C14" s="1989"/>
      <c r="D14" s="1989"/>
      <c r="E14" s="80"/>
      <c r="F14" s="1976"/>
      <c r="G14" s="597"/>
      <c r="H14" s="166">
        <f t="shared" si="1"/>
        <v>4</v>
      </c>
    </row>
    <row r="15" spans="1:8">
      <c r="A15" s="166">
        <f t="shared" si="0"/>
        <v>5</v>
      </c>
      <c r="B15" s="1989" t="s">
        <v>1135</v>
      </c>
      <c r="C15" s="1988" t="s">
        <v>1136</v>
      </c>
      <c r="D15" s="1989"/>
      <c r="E15" s="91">
        <f>'AU-1'!V13/1000</f>
        <v>-286.77999999999997</v>
      </c>
      <c r="F15" s="1976"/>
      <c r="G15" s="492" t="s">
        <v>1137</v>
      </c>
      <c r="H15" s="166">
        <f t="shared" si="1"/>
        <v>5</v>
      </c>
    </row>
    <row r="16" spans="1:8">
      <c r="A16" s="166">
        <f t="shared" si="0"/>
        <v>6</v>
      </c>
      <c r="B16" s="1989"/>
      <c r="C16" s="1989"/>
      <c r="D16" s="1989"/>
      <c r="E16" s="80"/>
      <c r="F16" s="1976"/>
      <c r="G16" s="606"/>
      <c r="H16" s="166">
        <f t="shared" si="1"/>
        <v>6</v>
      </c>
    </row>
    <row r="17" spans="1:9">
      <c r="A17" s="166">
        <f t="shared" si="0"/>
        <v>7</v>
      </c>
      <c r="B17" s="1989" t="s">
        <v>1138</v>
      </c>
      <c r="C17" s="1988" t="s">
        <v>1139</v>
      </c>
      <c r="D17" s="1989"/>
      <c r="E17" s="84">
        <v>0</v>
      </c>
      <c r="F17" s="1976"/>
      <c r="G17" s="492"/>
      <c r="H17" s="166">
        <f t="shared" si="1"/>
        <v>7</v>
      </c>
      <c r="I17" s="1989"/>
    </row>
    <row r="18" spans="1:9">
      <c r="A18" s="166">
        <f t="shared" si="0"/>
        <v>8</v>
      </c>
      <c r="B18" s="1989"/>
      <c r="C18" s="1989"/>
      <c r="D18" s="1989"/>
      <c r="E18" s="80"/>
      <c r="F18" s="1976"/>
      <c r="G18" s="606"/>
      <c r="H18" s="166">
        <f t="shared" si="1"/>
        <v>8</v>
      </c>
      <c r="I18" s="1989"/>
    </row>
    <row r="19" spans="1:9">
      <c r="A19" s="166">
        <f t="shared" si="0"/>
        <v>9</v>
      </c>
      <c r="B19" s="1989" t="s">
        <v>1140</v>
      </c>
      <c r="C19" s="1988" t="s">
        <v>1141</v>
      </c>
      <c r="D19" s="1989"/>
      <c r="E19" s="88">
        <f>'AU-1'!V27/1000</f>
        <v>-4811.0780000000004</v>
      </c>
      <c r="F19" s="1976"/>
      <c r="G19" s="492" t="s">
        <v>1142</v>
      </c>
      <c r="H19" s="166">
        <f t="shared" si="1"/>
        <v>9</v>
      </c>
      <c r="I19" s="1989"/>
    </row>
    <row r="20" spans="1:9">
      <c r="A20" s="166">
        <f t="shared" si="0"/>
        <v>10</v>
      </c>
      <c r="B20" s="1989"/>
      <c r="C20" s="1989"/>
      <c r="D20" s="1989"/>
      <c r="E20" s="80"/>
      <c r="F20" s="1976"/>
      <c r="G20" s="597"/>
      <c r="H20" s="166">
        <f t="shared" si="1"/>
        <v>10</v>
      </c>
      <c r="I20" s="1989"/>
    </row>
    <row r="21" spans="1:9">
      <c r="A21" s="166">
        <f t="shared" si="0"/>
        <v>11</v>
      </c>
      <c r="B21" s="1989" t="s">
        <v>1143</v>
      </c>
      <c r="C21" s="1989"/>
      <c r="D21" s="1989"/>
      <c r="E21" s="1533">
        <f>'AU-1'!V32/1000</f>
        <v>-503.34213</v>
      </c>
      <c r="F21" s="1976"/>
      <c r="G21" s="492" t="s">
        <v>1144</v>
      </c>
      <c r="H21" s="166">
        <f t="shared" si="1"/>
        <v>11</v>
      </c>
      <c r="I21" s="1989"/>
    </row>
    <row r="22" spans="1:9">
      <c r="A22" s="166">
        <f t="shared" si="0"/>
        <v>12</v>
      </c>
      <c r="B22" s="1989"/>
      <c r="C22" s="1989"/>
      <c r="D22" s="1989"/>
      <c r="E22" s="80"/>
      <c r="F22" s="1976"/>
      <c r="G22" s="597"/>
      <c r="H22" s="166">
        <f t="shared" si="1"/>
        <v>12</v>
      </c>
      <c r="I22" s="1989"/>
    </row>
    <row r="23" spans="1:9" ht="15.75" thickBot="1">
      <c r="A23" s="166">
        <f t="shared" si="0"/>
        <v>13</v>
      </c>
      <c r="B23" s="1989" t="s">
        <v>1145</v>
      </c>
      <c r="C23" s="1989"/>
      <c r="D23" s="1989"/>
      <c r="E23" s="251">
        <f>SUM(E11:E21)</f>
        <v>-5601.2001300000002</v>
      </c>
      <c r="F23" s="1976"/>
      <c r="G23" s="491" t="s">
        <v>799</v>
      </c>
      <c r="H23" s="166">
        <f t="shared" si="1"/>
        <v>13</v>
      </c>
      <c r="I23" s="1989"/>
    </row>
    <row r="24" spans="1:9" ht="15.75" thickTop="1">
      <c r="A24" s="166">
        <f t="shared" si="0"/>
        <v>14</v>
      </c>
      <c r="B24" s="1989"/>
      <c r="C24" s="1989"/>
      <c r="D24" s="1989"/>
      <c r="E24" s="216" t="s">
        <v>1</v>
      </c>
      <c r="F24" s="1976"/>
      <c r="G24" s="597"/>
      <c r="H24" s="166">
        <f t="shared" si="1"/>
        <v>14</v>
      </c>
      <c r="I24" s="1989"/>
    </row>
    <row r="25" spans="1:9" ht="15.75" thickBot="1">
      <c r="A25" s="166">
        <f t="shared" si="0"/>
        <v>15</v>
      </c>
      <c r="B25" s="1989" t="s">
        <v>1146</v>
      </c>
      <c r="C25" s="1989"/>
      <c r="D25" s="1989"/>
      <c r="E25" s="153">
        <v>0</v>
      </c>
      <c r="F25" s="1976"/>
      <c r="G25" s="491" t="s">
        <v>1147</v>
      </c>
      <c r="H25" s="166">
        <f t="shared" si="1"/>
        <v>15</v>
      </c>
      <c r="I25" s="1989"/>
    </row>
    <row r="26" spans="1:9" ht="15.75" thickTop="1">
      <c r="A26" s="1988"/>
      <c r="B26" s="1989"/>
      <c r="C26" s="1989"/>
      <c r="D26" s="1989"/>
      <c r="E26" s="1989"/>
      <c r="F26" s="1976"/>
      <c r="H26" s="1989"/>
      <c r="I26" s="1989"/>
    </row>
    <row r="27" spans="1:9">
      <c r="A27" s="1988"/>
      <c r="B27" s="1989"/>
      <c r="C27" s="1989"/>
      <c r="D27" s="1989"/>
      <c r="E27" s="1989"/>
      <c r="F27" s="1976"/>
      <c r="H27" s="1989"/>
      <c r="I27" s="1989"/>
    </row>
    <row r="28" spans="1:9" ht="17.25">
      <c r="A28" s="758">
        <v>1</v>
      </c>
      <c r="B28" s="159" t="s">
        <v>1148</v>
      </c>
      <c r="C28" s="1989"/>
      <c r="D28" s="1989"/>
      <c r="E28" s="1989"/>
      <c r="F28" s="1989"/>
      <c r="H28" s="1989"/>
      <c r="I28" s="1989"/>
    </row>
    <row r="29" spans="1:9" ht="17.25">
      <c r="A29" s="758"/>
      <c r="B29" s="159" t="s">
        <v>1149</v>
      </c>
      <c r="C29" s="1989"/>
      <c r="D29" s="1989"/>
      <c r="E29" s="1989"/>
      <c r="F29" s="1989"/>
      <c r="H29" s="1989"/>
      <c r="I29" s="1989"/>
    </row>
    <row r="30" spans="1:9">
      <c r="A30" s="1988"/>
      <c r="B30" s="159" t="s">
        <v>1150</v>
      </c>
      <c r="C30" s="1989"/>
      <c r="D30" s="1989"/>
      <c r="E30" s="1989"/>
      <c r="F30" s="1989"/>
      <c r="H30" s="1989"/>
      <c r="I30" s="1989"/>
    </row>
    <row r="31" spans="1:9">
      <c r="A31" s="1988"/>
      <c r="B31" s="159"/>
      <c r="C31" s="1989"/>
      <c r="D31" s="1989"/>
      <c r="E31" s="1989"/>
      <c r="F31" s="1989"/>
      <c r="H31" s="1989"/>
      <c r="I31" s="1989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2" orientation="portrait" r:id="rId1"/>
  <headerFooter scaleWithDoc="0">
    <oddFooter>&amp;C&amp;"Times New Roman,Regular"&amp;10AU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8"/>
  <dimension ref="A2:AG44"/>
  <sheetViews>
    <sheetView zoomScale="80" zoomScaleNormal="80" zoomScaleSheetLayoutView="70" workbookViewId="0"/>
  </sheetViews>
  <sheetFormatPr defaultColWidth="9.19921875" defaultRowHeight="15.4"/>
  <cols>
    <col min="1" max="1" width="5.19921875" style="986" customWidth="1"/>
    <col min="2" max="3" width="11.46484375" style="156" customWidth="1"/>
    <col min="4" max="4" width="50.19921875" style="156" customWidth="1"/>
    <col min="5" max="11" width="14.796875" style="156" customWidth="1"/>
    <col min="12" max="13" width="5.19921875" style="986" customWidth="1"/>
    <col min="14" max="15" width="11.46484375" style="156" customWidth="1"/>
    <col min="16" max="16" width="50.19921875" style="156" customWidth="1"/>
    <col min="17" max="22" width="14.796875" style="156" customWidth="1"/>
    <col min="23" max="23" width="5.19921875" style="986" customWidth="1"/>
    <col min="24" max="24" width="13" style="156" bestFit="1" customWidth="1"/>
    <col min="25" max="32" width="9.19921875" style="156"/>
    <col min="33" max="33" width="9.796875" style="156" bestFit="1" customWidth="1"/>
    <col min="34" max="16384" width="9.19921875" style="156"/>
  </cols>
  <sheetData>
    <row r="2" spans="1:25" s="1" customFormat="1" ht="15">
      <c r="A2" s="1977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1970"/>
      <c r="M2" s="1977"/>
      <c r="N2" s="2073" t="str">
        <f>B2</f>
        <v>SAN DIEGO GAS &amp; ELECTRIC COMPANY</v>
      </c>
      <c r="O2" s="2073"/>
      <c r="P2" s="2073"/>
      <c r="Q2" s="2073"/>
      <c r="R2" s="2073"/>
      <c r="S2" s="2073"/>
      <c r="T2" s="2073"/>
      <c r="U2" s="2073"/>
      <c r="V2" s="2073"/>
      <c r="W2" s="1970"/>
      <c r="X2" s="1967"/>
      <c r="Y2" s="1967"/>
    </row>
    <row r="3" spans="1:25" s="1" customFormat="1" ht="15">
      <c r="A3" s="1977"/>
      <c r="B3" s="2116" t="s">
        <v>1129</v>
      </c>
      <c r="C3" s="2116"/>
      <c r="D3" s="2116"/>
      <c r="E3" s="2116"/>
      <c r="F3" s="2116"/>
      <c r="G3" s="2116"/>
      <c r="H3" s="2116"/>
      <c r="I3" s="2116"/>
      <c r="J3" s="2116"/>
      <c r="K3" s="2116"/>
      <c r="L3" s="1991"/>
      <c r="M3" s="1977"/>
      <c r="N3" s="2116" t="str">
        <f>B3</f>
        <v>Statement AU</v>
      </c>
      <c r="O3" s="2116"/>
      <c r="P3" s="2116"/>
      <c r="Q3" s="2116"/>
      <c r="R3" s="2116"/>
      <c r="S3" s="2116"/>
      <c r="T3" s="2116"/>
      <c r="U3" s="2116"/>
      <c r="V3" s="2116"/>
      <c r="W3" s="1991"/>
      <c r="X3" s="173"/>
      <c r="Y3" s="173"/>
    </row>
    <row r="4" spans="1:25" s="1" customFormat="1" ht="15">
      <c r="A4" s="1977"/>
      <c r="B4" s="2116" t="s">
        <v>1130</v>
      </c>
      <c r="C4" s="2116"/>
      <c r="D4" s="2116"/>
      <c r="E4" s="2116"/>
      <c r="F4" s="2116"/>
      <c r="G4" s="2116"/>
      <c r="H4" s="2116"/>
      <c r="I4" s="2116"/>
      <c r="J4" s="2116"/>
      <c r="K4" s="2116"/>
      <c r="L4" s="1991"/>
      <c r="M4" s="1977"/>
      <c r="N4" s="2116" t="str">
        <f>B4</f>
        <v>Revenue Credits</v>
      </c>
      <c r="O4" s="2116"/>
      <c r="P4" s="2116"/>
      <c r="Q4" s="2116"/>
      <c r="R4" s="2116"/>
      <c r="S4" s="2116"/>
      <c r="T4" s="2116"/>
      <c r="U4" s="2116"/>
      <c r="V4" s="2116"/>
      <c r="W4" s="1991"/>
      <c r="X4" s="173"/>
      <c r="Y4" s="173"/>
    </row>
    <row r="5" spans="1:25" s="1" customFormat="1" ht="15">
      <c r="A5" s="1977"/>
      <c r="B5" s="2116" t="s">
        <v>1151</v>
      </c>
      <c r="C5" s="2116"/>
      <c r="D5" s="2116"/>
      <c r="E5" s="2116"/>
      <c r="F5" s="2116"/>
      <c r="G5" s="2116"/>
      <c r="H5" s="2116"/>
      <c r="I5" s="2116"/>
      <c r="J5" s="2116"/>
      <c r="K5" s="2116"/>
      <c r="L5" s="1991"/>
      <c r="M5" s="1977"/>
      <c r="N5" s="2116" t="str">
        <f>B5</f>
        <v>12 Months Ending December 31, 2019</v>
      </c>
      <c r="O5" s="2116"/>
      <c r="P5" s="2116"/>
      <c r="Q5" s="2116"/>
      <c r="R5" s="2116"/>
      <c r="S5" s="2116"/>
      <c r="T5" s="2116"/>
      <c r="U5" s="2116"/>
      <c r="V5" s="2116"/>
      <c r="W5" s="1991"/>
      <c r="X5" s="173"/>
      <c r="Y5" s="173"/>
    </row>
    <row r="6" spans="1:25" ht="15.75" thickBot="1">
      <c r="A6" s="5"/>
      <c r="B6" s="767"/>
      <c r="C6" s="767"/>
      <c r="D6" s="767"/>
      <c r="E6" s="200"/>
      <c r="F6" s="200"/>
      <c r="G6" s="200"/>
      <c r="H6" s="200"/>
      <c r="I6" s="200"/>
      <c r="J6" s="200"/>
      <c r="K6" s="200"/>
      <c r="L6" s="5"/>
      <c r="M6" s="5"/>
      <c r="N6" s="200"/>
      <c r="O6" s="200"/>
      <c r="P6" s="200"/>
      <c r="Q6" s="200"/>
      <c r="R6" s="200"/>
      <c r="S6" s="200"/>
      <c r="T6" s="200"/>
      <c r="U6" s="200"/>
      <c r="V6" s="5"/>
      <c r="W6" s="1988"/>
      <c r="X6" s="1989"/>
      <c r="Y6" s="1989"/>
    </row>
    <row r="7" spans="1:25" s="1" customFormat="1">
      <c r="A7" s="5" t="s">
        <v>6</v>
      </c>
      <c r="B7" s="1858" t="s">
        <v>1152</v>
      </c>
      <c r="C7" s="768" t="s">
        <v>580</v>
      </c>
      <c r="D7" s="1859"/>
      <c r="E7" s="769" t="s">
        <v>279</v>
      </c>
      <c r="F7" s="1860" t="s">
        <v>280</v>
      </c>
      <c r="G7" s="1860" t="s">
        <v>281</v>
      </c>
      <c r="H7" s="1860" t="s">
        <v>1153</v>
      </c>
      <c r="I7" s="1860" t="s">
        <v>1154</v>
      </c>
      <c r="J7" s="1860" t="s">
        <v>1155</v>
      </c>
      <c r="K7" s="1861" t="s">
        <v>1156</v>
      </c>
      <c r="L7" s="5" t="s">
        <v>6</v>
      </c>
      <c r="M7" s="5" t="str">
        <f t="shared" ref="M7:O8" si="0">A7</f>
        <v>Line</v>
      </c>
      <c r="N7" s="1858" t="str">
        <f t="shared" si="0"/>
        <v>SAP</v>
      </c>
      <c r="O7" s="768" t="str">
        <f t="shared" si="0"/>
        <v>FERC</v>
      </c>
      <c r="P7" s="1859"/>
      <c r="Q7" s="1860" t="s">
        <v>1157</v>
      </c>
      <c r="R7" s="1860" t="s">
        <v>1158</v>
      </c>
      <c r="S7" s="1860" t="s">
        <v>1159</v>
      </c>
      <c r="T7" s="1860" t="s">
        <v>1160</v>
      </c>
      <c r="U7" s="1860" t="s">
        <v>1161</v>
      </c>
      <c r="V7" s="1862" t="s">
        <v>1162</v>
      </c>
      <c r="W7" s="5" t="str">
        <f>L7</f>
        <v>Line</v>
      </c>
      <c r="X7" s="1979"/>
      <c r="Y7" s="1979"/>
    </row>
    <row r="8" spans="1:25" s="1" customFormat="1" ht="15.75" thickBot="1">
      <c r="A8" s="5" t="s">
        <v>7</v>
      </c>
      <c r="B8" s="1017" t="s">
        <v>1163</v>
      </c>
      <c r="C8" s="1534" t="s">
        <v>1163</v>
      </c>
      <c r="D8" s="1018" t="s">
        <v>1164</v>
      </c>
      <c r="E8" s="1127" t="s">
        <v>372</v>
      </c>
      <c r="F8" s="1535" t="s">
        <v>1165</v>
      </c>
      <c r="G8" s="1127" t="s">
        <v>1166</v>
      </c>
      <c r="H8" s="1127" t="s">
        <v>1167</v>
      </c>
      <c r="I8" s="1127" t="s">
        <v>1168</v>
      </c>
      <c r="J8" s="1127" t="s">
        <v>1169</v>
      </c>
      <c r="K8" s="1128" t="s">
        <v>1170</v>
      </c>
      <c r="L8" s="5" t="s">
        <v>1171</v>
      </c>
      <c r="M8" s="5" t="str">
        <f t="shared" si="0"/>
        <v>No.</v>
      </c>
      <c r="N8" s="1017" t="str">
        <f t="shared" si="0"/>
        <v>Account #</v>
      </c>
      <c r="O8" s="1534" t="str">
        <f t="shared" si="0"/>
        <v>Account #</v>
      </c>
      <c r="P8" s="1018" t="str">
        <f>D8</f>
        <v>SAP Account Description</v>
      </c>
      <c r="Q8" s="1127" t="s">
        <v>1172</v>
      </c>
      <c r="R8" s="1127" t="s">
        <v>1173</v>
      </c>
      <c r="S8" s="1127" t="s">
        <v>1174</v>
      </c>
      <c r="T8" s="1127" t="s">
        <v>1175</v>
      </c>
      <c r="U8" s="1127" t="s">
        <v>383</v>
      </c>
      <c r="V8" s="1022" t="s">
        <v>264</v>
      </c>
      <c r="W8" s="5" t="str">
        <f t="shared" ref="W8:W36" si="1">L8</f>
        <v>No</v>
      </c>
      <c r="X8" s="1979"/>
      <c r="Y8" s="1979"/>
    </row>
    <row r="9" spans="1:25">
      <c r="A9" s="5"/>
      <c r="B9" s="770"/>
      <c r="C9" s="771"/>
      <c r="D9" s="1863"/>
      <c r="E9" s="1129"/>
      <c r="F9" s="1536"/>
      <c r="G9" s="1129"/>
      <c r="H9" s="1536"/>
      <c r="I9" s="1129"/>
      <c r="J9" s="1536"/>
      <c r="K9" s="1537"/>
      <c r="L9" s="5"/>
      <c r="M9" s="5"/>
      <c r="N9" s="770"/>
      <c r="O9" s="771"/>
      <c r="P9" s="1863"/>
      <c r="Q9" s="1536"/>
      <c r="R9" s="1129"/>
      <c r="S9" s="1536"/>
      <c r="T9" s="1129"/>
      <c r="U9" s="1536"/>
      <c r="V9" s="1130"/>
      <c r="W9" s="5"/>
      <c r="X9" s="1989"/>
      <c r="Y9" s="1989"/>
    </row>
    <row r="10" spans="1:25" s="2" customFormat="1">
      <c r="A10" s="1131">
        <v>1</v>
      </c>
      <c r="B10" s="1132" t="s">
        <v>1176</v>
      </c>
      <c r="C10" s="1133">
        <v>454</v>
      </c>
      <c r="D10" s="1538" t="s">
        <v>703</v>
      </c>
      <c r="E10" s="252">
        <v>-31349</v>
      </c>
      <c r="F10" s="252">
        <v>-31349</v>
      </c>
      <c r="G10" s="252">
        <v>-31353</v>
      </c>
      <c r="H10" s="252">
        <v>-23181</v>
      </c>
      <c r="I10" s="252">
        <v>-17744</v>
      </c>
      <c r="J10" s="252">
        <v>-19111</v>
      </c>
      <c r="K10" s="1539">
        <v>-20833</v>
      </c>
      <c r="L10" s="1131">
        <f>A10</f>
        <v>1</v>
      </c>
      <c r="M10" s="1131">
        <f t="shared" ref="M10:P25" si="2">A10</f>
        <v>1</v>
      </c>
      <c r="N10" s="1132" t="s">
        <v>1176</v>
      </c>
      <c r="O10" s="1133">
        <v>454</v>
      </c>
      <c r="P10" s="1538" t="s">
        <v>703</v>
      </c>
      <c r="Q10" s="252">
        <v>35377</v>
      </c>
      <c r="R10" s="252">
        <v>-13182</v>
      </c>
      <c r="S10" s="252">
        <v>-11529</v>
      </c>
      <c r="T10" s="252">
        <v>-11529</v>
      </c>
      <c r="U10" s="252">
        <v>0</v>
      </c>
      <c r="V10" s="1539">
        <f>SUM(E10:K10,Q10:U10)</f>
        <v>-175783</v>
      </c>
      <c r="W10" s="1131">
        <f t="shared" si="1"/>
        <v>1</v>
      </c>
      <c r="X10" s="1116"/>
    </row>
    <row r="11" spans="1:25" s="2" customFormat="1">
      <c r="A11" s="1131">
        <f>A10+1</f>
        <v>2</v>
      </c>
      <c r="B11" s="1132" t="s">
        <v>1177</v>
      </c>
      <c r="C11" s="1133">
        <v>454</v>
      </c>
      <c r="D11" s="1538" t="s">
        <v>1178</v>
      </c>
      <c r="E11" s="1540">
        <v>-14918</v>
      </c>
      <c r="F11" s="1540">
        <v>-14917</v>
      </c>
      <c r="G11" s="1540">
        <v>-15102</v>
      </c>
      <c r="H11" s="1540">
        <v>-15101</v>
      </c>
      <c r="I11" s="1540">
        <v>-15101</v>
      </c>
      <c r="J11" s="1540">
        <v>-18434</v>
      </c>
      <c r="K11" s="1541">
        <v>-16393</v>
      </c>
      <c r="L11" s="1131">
        <f>L10+1</f>
        <v>2</v>
      </c>
      <c r="M11" s="1131">
        <f t="shared" si="2"/>
        <v>2</v>
      </c>
      <c r="N11" s="1132" t="s">
        <v>1177</v>
      </c>
      <c r="O11" s="1133">
        <v>454</v>
      </c>
      <c r="P11" s="1538" t="s">
        <v>1178</v>
      </c>
      <c r="Q11" s="1540">
        <v>-41768</v>
      </c>
      <c r="R11" s="1540">
        <v>-3333</v>
      </c>
      <c r="S11" s="1540">
        <v>-3334</v>
      </c>
      <c r="T11" s="1540">
        <v>-3333</v>
      </c>
      <c r="U11" s="1540">
        <v>50737</v>
      </c>
      <c r="V11" s="1542">
        <f>SUM(E11:K11,Q11:U11)</f>
        <v>-110997</v>
      </c>
      <c r="W11" s="1131">
        <f>L11</f>
        <v>2</v>
      </c>
      <c r="X11" s="1116"/>
    </row>
    <row r="12" spans="1:25" s="2" customFormat="1">
      <c r="A12" s="1131">
        <f t="shared" ref="A12:A36" si="3">A11+1</f>
        <v>3</v>
      </c>
      <c r="B12" s="1134"/>
      <c r="C12" s="1133"/>
      <c r="D12" s="1538"/>
      <c r="E12" s="191"/>
      <c r="F12" s="1308"/>
      <c r="G12" s="1308"/>
      <c r="H12" s="1308"/>
      <c r="I12" s="1308"/>
      <c r="J12" s="1308"/>
      <c r="K12" s="1543"/>
      <c r="L12" s="1131">
        <f t="shared" ref="L12:L36" si="4">L11+1</f>
        <v>3</v>
      </c>
      <c r="M12" s="1131">
        <f t="shared" si="2"/>
        <v>3</v>
      </c>
      <c r="N12" s="1134"/>
      <c r="O12" s="1133"/>
      <c r="P12" s="1538"/>
      <c r="Q12" s="1308"/>
      <c r="R12" s="1308"/>
      <c r="S12" s="1308"/>
      <c r="T12" s="1308"/>
      <c r="U12" s="1308"/>
      <c r="V12" s="256"/>
      <c r="W12" s="1131">
        <f t="shared" si="1"/>
        <v>3</v>
      </c>
      <c r="X12" s="1116"/>
    </row>
    <row r="13" spans="1:25" s="2" customFormat="1" ht="17.25">
      <c r="A13" s="1131">
        <f t="shared" si="3"/>
        <v>4</v>
      </c>
      <c r="B13" s="1134"/>
      <c r="C13" s="1133"/>
      <c r="D13" s="1544" t="s">
        <v>1179</v>
      </c>
      <c r="E13" s="1545">
        <f>SUM(E10:E11)</f>
        <v>-46267</v>
      </c>
      <c r="F13" s="1545">
        <f t="shared" ref="F13:K13" si="5">SUM(F10:F11)</f>
        <v>-46266</v>
      </c>
      <c r="G13" s="1545">
        <f t="shared" si="5"/>
        <v>-46455</v>
      </c>
      <c r="H13" s="1545">
        <f t="shared" si="5"/>
        <v>-38282</v>
      </c>
      <c r="I13" s="1546">
        <f t="shared" si="5"/>
        <v>-32845</v>
      </c>
      <c r="J13" s="1546">
        <f t="shared" si="5"/>
        <v>-37545</v>
      </c>
      <c r="K13" s="1547">
        <f t="shared" si="5"/>
        <v>-37226</v>
      </c>
      <c r="L13" s="1131">
        <f t="shared" si="4"/>
        <v>4</v>
      </c>
      <c r="M13" s="1131">
        <f t="shared" si="2"/>
        <v>4</v>
      </c>
      <c r="N13" s="1134"/>
      <c r="O13" s="1133"/>
      <c r="P13" s="1544" t="s">
        <v>1179</v>
      </c>
      <c r="Q13" s="1546">
        <f t="shared" ref="Q13:V13" si="6">SUM(Q10:Q11)</f>
        <v>-6391</v>
      </c>
      <c r="R13" s="1546">
        <f t="shared" si="6"/>
        <v>-16515</v>
      </c>
      <c r="S13" s="1546">
        <f t="shared" si="6"/>
        <v>-14863</v>
      </c>
      <c r="T13" s="1546">
        <f t="shared" si="6"/>
        <v>-14862</v>
      </c>
      <c r="U13" s="1546">
        <f t="shared" si="6"/>
        <v>50737</v>
      </c>
      <c r="V13" s="1547">
        <f t="shared" si="6"/>
        <v>-286780</v>
      </c>
      <c r="W13" s="1131">
        <f t="shared" si="1"/>
        <v>4</v>
      </c>
      <c r="X13" s="1116"/>
    </row>
    <row r="14" spans="1:25" s="2" customFormat="1" ht="15.75" thickBot="1">
      <c r="A14" s="1131">
        <f t="shared" si="3"/>
        <v>5</v>
      </c>
      <c r="B14" s="1135"/>
      <c r="C14" s="1548"/>
      <c r="D14" s="1136"/>
      <c r="E14" s="1549"/>
      <c r="F14" s="1137"/>
      <c r="G14" s="1549"/>
      <c r="H14" s="1137"/>
      <c r="I14" s="1549"/>
      <c r="J14" s="1137"/>
      <c r="K14" s="1138"/>
      <c r="L14" s="1131">
        <f t="shared" si="4"/>
        <v>5</v>
      </c>
      <c r="M14" s="1131">
        <f t="shared" si="2"/>
        <v>5</v>
      </c>
      <c r="N14" s="1135"/>
      <c r="O14" s="1548"/>
      <c r="P14" s="1136"/>
      <c r="Q14" s="1012"/>
      <c r="R14" s="1550"/>
      <c r="S14" s="1012"/>
      <c r="T14" s="1550"/>
      <c r="U14" s="1012"/>
      <c r="V14" s="1023"/>
      <c r="W14" s="1131">
        <f t="shared" si="1"/>
        <v>5</v>
      </c>
      <c r="X14" s="1116"/>
    </row>
    <row r="15" spans="1:25" s="2" customFormat="1">
      <c r="A15" s="1131">
        <f t="shared" si="3"/>
        <v>6</v>
      </c>
      <c r="B15" s="1864" t="s">
        <v>1180</v>
      </c>
      <c r="C15" s="1133">
        <v>456</v>
      </c>
      <c r="D15" s="1538" t="s">
        <v>1181</v>
      </c>
      <c r="E15" s="1865">
        <v>-1670763</v>
      </c>
      <c r="F15" s="1865">
        <v>-52771</v>
      </c>
      <c r="G15" s="1865">
        <v>-446911</v>
      </c>
      <c r="H15" s="1865">
        <v>-148913</v>
      </c>
      <c r="I15" s="1865">
        <v>-148914</v>
      </c>
      <c r="J15" s="1865">
        <v>-148913</v>
      </c>
      <c r="K15" s="1866">
        <v>-148914</v>
      </c>
      <c r="L15" s="1131">
        <f t="shared" si="4"/>
        <v>6</v>
      </c>
      <c r="M15" s="1131">
        <f t="shared" si="2"/>
        <v>6</v>
      </c>
      <c r="N15" s="1864" t="str">
        <f t="shared" si="2"/>
        <v>4371016</v>
      </c>
      <c r="O15" s="1133">
        <f t="shared" si="2"/>
        <v>456</v>
      </c>
      <c r="P15" s="1538" t="str">
        <f t="shared" ref="P15:P22" si="7">D15</f>
        <v>Generation Interconnection</v>
      </c>
      <c r="Q15" s="1865">
        <v>-148913</v>
      </c>
      <c r="R15" s="1865">
        <v>-148914</v>
      </c>
      <c r="S15" s="1865">
        <v>-148913</v>
      </c>
      <c r="T15" s="1865">
        <v>-148913</v>
      </c>
      <c r="U15" s="1867">
        <v>-401035</v>
      </c>
      <c r="V15" s="1866">
        <f t="shared" ref="V15:V25" si="8">SUM(E15:K15,Q15:U15)</f>
        <v>-3762787</v>
      </c>
      <c r="W15" s="1131">
        <f t="shared" si="1"/>
        <v>6</v>
      </c>
      <c r="X15" s="1116"/>
    </row>
    <row r="16" spans="1:25" s="2" customFormat="1">
      <c r="A16" s="1131">
        <f t="shared" si="3"/>
        <v>7</v>
      </c>
      <c r="B16" s="1134" t="s">
        <v>1182</v>
      </c>
      <c r="C16" s="1133">
        <v>456</v>
      </c>
      <c r="D16" s="1538" t="s">
        <v>1183</v>
      </c>
      <c r="E16" s="191">
        <v>0</v>
      </c>
      <c r="F16" s="253">
        <v>-45404</v>
      </c>
      <c r="G16" s="253">
        <v>0</v>
      </c>
      <c r="H16" s="253">
        <v>-24303</v>
      </c>
      <c r="I16" s="253">
        <v>-300</v>
      </c>
      <c r="J16" s="253">
        <v>0</v>
      </c>
      <c r="K16" s="1543">
        <v>0</v>
      </c>
      <c r="L16" s="1131">
        <f t="shared" si="4"/>
        <v>7</v>
      </c>
      <c r="M16" s="1131">
        <f t="shared" si="2"/>
        <v>7</v>
      </c>
      <c r="N16" s="1134" t="str">
        <f t="shared" si="2"/>
        <v>4371040</v>
      </c>
      <c r="O16" s="1133">
        <f t="shared" si="2"/>
        <v>456</v>
      </c>
      <c r="P16" s="1538" t="str">
        <f t="shared" si="7"/>
        <v xml:space="preserve">Revenue Enhancement </v>
      </c>
      <c r="Q16" s="253">
        <v>-426</v>
      </c>
      <c r="R16" s="253">
        <v>-35006</v>
      </c>
      <c r="S16" s="253">
        <v>-767</v>
      </c>
      <c r="T16" s="253">
        <v>0</v>
      </c>
      <c r="U16" s="253">
        <v>-4288</v>
      </c>
      <c r="V16" s="1551">
        <f t="shared" si="8"/>
        <v>-110494</v>
      </c>
      <c r="W16" s="1131">
        <f t="shared" si="1"/>
        <v>7</v>
      </c>
      <c r="X16" s="1116"/>
    </row>
    <row r="17" spans="1:33" s="2" customFormat="1">
      <c r="A17" s="1131">
        <f t="shared" si="3"/>
        <v>8</v>
      </c>
      <c r="B17" s="1139" t="s">
        <v>1184</v>
      </c>
      <c r="C17" s="1133">
        <v>456</v>
      </c>
      <c r="D17" s="1140" t="s">
        <v>1185</v>
      </c>
      <c r="E17" s="254">
        <v>-55860</v>
      </c>
      <c r="F17" s="253">
        <v>-23120</v>
      </c>
      <c r="G17" s="253">
        <v>-22426</v>
      </c>
      <c r="H17" s="253">
        <v>-144836</v>
      </c>
      <c r="I17" s="253">
        <v>-61793</v>
      </c>
      <c r="J17" s="253">
        <v>-61584</v>
      </c>
      <c r="K17" s="1543">
        <v>-61482</v>
      </c>
      <c r="L17" s="1131">
        <f t="shared" si="4"/>
        <v>8</v>
      </c>
      <c r="M17" s="1131">
        <f t="shared" si="2"/>
        <v>8</v>
      </c>
      <c r="N17" s="1139" t="str">
        <f t="shared" si="2"/>
        <v>4371055</v>
      </c>
      <c r="O17" s="1133">
        <f t="shared" si="2"/>
        <v>456</v>
      </c>
      <c r="P17" s="1140" t="str">
        <f t="shared" si="7"/>
        <v>Shared Asset Revenue</v>
      </c>
      <c r="Q17" s="253">
        <v>-61243</v>
      </c>
      <c r="R17" s="253">
        <v>-61474</v>
      </c>
      <c r="S17" s="253">
        <v>-61235</v>
      </c>
      <c r="T17" s="253">
        <v>-61046</v>
      </c>
      <c r="U17" s="253">
        <v>-60875</v>
      </c>
      <c r="V17" s="1551">
        <f t="shared" si="8"/>
        <v>-736974</v>
      </c>
      <c r="W17" s="1131">
        <f t="shared" si="1"/>
        <v>8</v>
      </c>
      <c r="X17" s="1116"/>
    </row>
    <row r="18" spans="1:33" s="2" customFormat="1">
      <c r="A18" s="1131">
        <f t="shared" si="3"/>
        <v>9</v>
      </c>
      <c r="B18" s="1139" t="s">
        <v>1186</v>
      </c>
      <c r="C18" s="1552">
        <v>456</v>
      </c>
      <c r="D18" s="1141" t="s">
        <v>1187</v>
      </c>
      <c r="E18" s="253">
        <v>-1860</v>
      </c>
      <c r="F18" s="253">
        <v>0</v>
      </c>
      <c r="G18" s="253">
        <v>-35883</v>
      </c>
      <c r="H18" s="253">
        <v>0</v>
      </c>
      <c r="I18" s="253">
        <v>-4201</v>
      </c>
      <c r="J18" s="253">
        <v>0</v>
      </c>
      <c r="K18" s="1543">
        <v>-28</v>
      </c>
      <c r="L18" s="1131">
        <f t="shared" si="4"/>
        <v>9</v>
      </c>
      <c r="M18" s="1131">
        <f t="shared" si="2"/>
        <v>9</v>
      </c>
      <c r="N18" s="1139" t="str">
        <f t="shared" si="2"/>
        <v>4371058</v>
      </c>
      <c r="O18" s="1552">
        <f t="shared" si="2"/>
        <v>456</v>
      </c>
      <c r="P18" s="1141" t="str">
        <f t="shared" si="7"/>
        <v>Elec Trans Joint Pole Activity</v>
      </c>
      <c r="Q18" s="253">
        <v>0</v>
      </c>
      <c r="R18" s="253">
        <v>8000</v>
      </c>
      <c r="S18" s="253">
        <v>0</v>
      </c>
      <c r="T18" s="253">
        <v>0</v>
      </c>
      <c r="U18" s="253">
        <v>0</v>
      </c>
      <c r="V18" s="1551">
        <f t="shared" si="8"/>
        <v>-33972</v>
      </c>
      <c r="W18" s="1131">
        <f t="shared" si="1"/>
        <v>9</v>
      </c>
      <c r="X18" s="1116"/>
    </row>
    <row r="19" spans="1:33" s="2" customFormat="1">
      <c r="A19" s="1131">
        <f t="shared" si="3"/>
        <v>10</v>
      </c>
      <c r="B19" s="1139" t="s">
        <v>1188</v>
      </c>
      <c r="C19" s="1552">
        <v>456</v>
      </c>
      <c r="D19" s="1141" t="s">
        <v>1189</v>
      </c>
      <c r="E19" s="253">
        <v>-1439</v>
      </c>
      <c r="F19" s="253">
        <v>-1438</v>
      </c>
      <c r="G19" s="253">
        <v>-1439</v>
      </c>
      <c r="H19" s="253">
        <v>-1438</v>
      </c>
      <c r="I19" s="253">
        <v>-1439</v>
      </c>
      <c r="J19" s="253">
        <v>-1438</v>
      </c>
      <c r="K19" s="1543">
        <v>-1439</v>
      </c>
      <c r="L19" s="1131">
        <f t="shared" si="4"/>
        <v>10</v>
      </c>
      <c r="M19" s="1131">
        <f t="shared" si="2"/>
        <v>10</v>
      </c>
      <c r="N19" s="1139" t="str">
        <f t="shared" si="2"/>
        <v>4371061</v>
      </c>
      <c r="O19" s="1552">
        <f t="shared" si="2"/>
        <v>456</v>
      </c>
      <c r="P19" s="1141" t="str">
        <f t="shared" si="7"/>
        <v>Excess Microwave Capacity - Elec Trans</v>
      </c>
      <c r="Q19" s="253">
        <v>-1438</v>
      </c>
      <c r="R19" s="253">
        <v>-1439</v>
      </c>
      <c r="S19" s="253">
        <v>-1438</v>
      </c>
      <c r="T19" s="253">
        <v>-1439</v>
      </c>
      <c r="U19" s="253">
        <v>-1438</v>
      </c>
      <c r="V19" s="1551">
        <f t="shared" si="8"/>
        <v>-17262</v>
      </c>
      <c r="W19" s="1131">
        <f t="shared" si="1"/>
        <v>10</v>
      </c>
      <c r="X19" s="1116"/>
    </row>
    <row r="20" spans="1:33" s="2" customFormat="1">
      <c r="A20" s="1131">
        <f t="shared" si="3"/>
        <v>11</v>
      </c>
      <c r="B20" s="1139" t="s">
        <v>1190</v>
      </c>
      <c r="C20" s="1552">
        <v>456</v>
      </c>
      <c r="D20" s="1141" t="s">
        <v>1191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1543">
        <v>0</v>
      </c>
      <c r="L20" s="1131">
        <f t="shared" si="4"/>
        <v>11</v>
      </c>
      <c r="M20" s="1131">
        <f t="shared" si="2"/>
        <v>11</v>
      </c>
      <c r="N20" s="1139" t="str">
        <f t="shared" si="2"/>
        <v>4371065</v>
      </c>
      <c r="O20" s="1552">
        <f t="shared" si="2"/>
        <v>456</v>
      </c>
      <c r="P20" s="1141" t="str">
        <f t="shared" si="7"/>
        <v>Trans Revenue Trsfr to Gen</v>
      </c>
      <c r="Q20" s="253">
        <v>0</v>
      </c>
      <c r="R20" s="253">
        <v>0</v>
      </c>
      <c r="S20" s="253">
        <v>0</v>
      </c>
      <c r="T20" s="253">
        <v>0</v>
      </c>
      <c r="U20" s="253">
        <v>-28000</v>
      </c>
      <c r="V20" s="1551">
        <f t="shared" si="8"/>
        <v>-28000</v>
      </c>
      <c r="W20" s="1131">
        <f t="shared" si="1"/>
        <v>11</v>
      </c>
      <c r="X20" s="1142"/>
      <c r="Y20" s="772"/>
      <c r="Z20" s="772"/>
      <c r="AA20" s="772"/>
      <c r="AB20" s="772"/>
      <c r="AC20" s="772"/>
      <c r="AE20" s="772"/>
      <c r="AG20" s="132"/>
    </row>
    <row r="21" spans="1:33" s="2" customFormat="1">
      <c r="A21" s="1131">
        <f t="shared" si="3"/>
        <v>12</v>
      </c>
      <c r="B21" s="1139" t="s">
        <v>1192</v>
      </c>
      <c r="C21" s="1552">
        <v>456</v>
      </c>
      <c r="D21" s="1141" t="s">
        <v>1193</v>
      </c>
      <c r="E21" s="253">
        <v>0</v>
      </c>
      <c r="F21" s="253">
        <v>0</v>
      </c>
      <c r="G21" s="253">
        <v>0</v>
      </c>
      <c r="H21" s="253">
        <v>0</v>
      </c>
      <c r="I21" s="253">
        <v>0</v>
      </c>
      <c r="J21" s="253">
        <v>0</v>
      </c>
      <c r="K21" s="1543">
        <v>0</v>
      </c>
      <c r="L21" s="1131">
        <f t="shared" si="4"/>
        <v>12</v>
      </c>
      <c r="M21" s="1131">
        <f t="shared" si="2"/>
        <v>12</v>
      </c>
      <c r="N21" s="1139" t="str">
        <f t="shared" si="2"/>
        <v>4371067</v>
      </c>
      <c r="O21" s="1552">
        <f t="shared" si="2"/>
        <v>456</v>
      </c>
      <c r="P21" s="1141" t="str">
        <f t="shared" si="7"/>
        <v>Trans Revenue Trsfr to Dist</v>
      </c>
      <c r="Q21" s="253">
        <v>0</v>
      </c>
      <c r="R21" s="253">
        <v>0</v>
      </c>
      <c r="S21" s="253">
        <v>0</v>
      </c>
      <c r="T21" s="253">
        <v>0</v>
      </c>
      <c r="U21" s="253">
        <v>71000</v>
      </c>
      <c r="V21" s="1551">
        <f t="shared" si="8"/>
        <v>71000</v>
      </c>
      <c r="W21" s="1131">
        <f t="shared" si="1"/>
        <v>12</v>
      </c>
      <c r="X21" s="1142"/>
      <c r="Y21" s="772"/>
      <c r="Z21" s="772"/>
      <c r="AA21" s="772"/>
      <c r="AB21" s="772"/>
      <c r="AC21" s="772"/>
      <c r="AE21" s="772"/>
      <c r="AG21" s="132"/>
    </row>
    <row r="22" spans="1:33" s="2" customFormat="1">
      <c r="A22" s="1131">
        <f t="shared" si="3"/>
        <v>13</v>
      </c>
      <c r="B22" s="1139" t="s">
        <v>1194</v>
      </c>
      <c r="C22" s="1552">
        <v>456</v>
      </c>
      <c r="D22" s="1141" t="s">
        <v>1195</v>
      </c>
      <c r="E22" s="253">
        <v>0</v>
      </c>
      <c r="F22" s="253">
        <v>0</v>
      </c>
      <c r="G22" s="253">
        <v>0</v>
      </c>
      <c r="H22" s="253">
        <v>0</v>
      </c>
      <c r="I22" s="253">
        <v>0</v>
      </c>
      <c r="J22" s="253">
        <v>0</v>
      </c>
      <c r="K22" s="1543">
        <v>0</v>
      </c>
      <c r="L22" s="1131">
        <f t="shared" si="4"/>
        <v>13</v>
      </c>
      <c r="M22" s="1131">
        <f t="shared" si="2"/>
        <v>13</v>
      </c>
      <c r="N22" s="1139" t="str">
        <f t="shared" si="2"/>
        <v>4371070</v>
      </c>
      <c r="O22" s="1552">
        <f t="shared" si="2"/>
        <v>456</v>
      </c>
      <c r="P22" s="1141" t="str">
        <f t="shared" si="7"/>
        <v>Trans Revenue Trsfr from Dist</v>
      </c>
      <c r="Q22" s="253">
        <v>0</v>
      </c>
      <c r="R22" s="253">
        <v>0</v>
      </c>
      <c r="S22" s="253">
        <v>0</v>
      </c>
      <c r="T22" s="253">
        <v>0</v>
      </c>
      <c r="U22" s="253">
        <v>24000</v>
      </c>
      <c r="V22" s="1551">
        <f t="shared" si="8"/>
        <v>24000</v>
      </c>
      <c r="W22" s="1131">
        <f t="shared" si="1"/>
        <v>13</v>
      </c>
      <c r="X22" s="1142"/>
      <c r="Y22" s="772"/>
      <c r="Z22" s="772"/>
      <c r="AA22" s="772"/>
      <c r="AB22" s="772"/>
      <c r="AC22" s="772"/>
      <c r="AE22" s="772"/>
      <c r="AG22" s="132"/>
    </row>
    <row r="23" spans="1:33" s="2" customFormat="1">
      <c r="A23" s="1131">
        <f t="shared" si="3"/>
        <v>14</v>
      </c>
      <c r="B23" s="1139" t="s">
        <v>1196</v>
      </c>
      <c r="C23" s="1552">
        <v>456</v>
      </c>
      <c r="D23" s="1141" t="s">
        <v>1197</v>
      </c>
      <c r="E23" s="253">
        <v>0</v>
      </c>
      <c r="F23" s="253">
        <v>0</v>
      </c>
      <c r="G23" s="253">
        <v>0</v>
      </c>
      <c r="H23" s="253">
        <v>0</v>
      </c>
      <c r="I23" s="253">
        <v>0</v>
      </c>
      <c r="J23" s="253">
        <v>0</v>
      </c>
      <c r="K23" s="1543">
        <v>0</v>
      </c>
      <c r="L23" s="1131">
        <f t="shared" si="4"/>
        <v>14</v>
      </c>
      <c r="M23" s="1131">
        <f t="shared" si="2"/>
        <v>14</v>
      </c>
      <c r="N23" s="1139" t="str">
        <f t="shared" si="2"/>
        <v>4371076</v>
      </c>
      <c r="O23" s="1552">
        <f t="shared" si="2"/>
        <v>456</v>
      </c>
      <c r="P23" s="1141" t="str">
        <f t="shared" si="2"/>
        <v>Environmental Lab - Elec Tran</v>
      </c>
      <c r="Q23" s="253">
        <v>0</v>
      </c>
      <c r="R23" s="253">
        <v>0</v>
      </c>
      <c r="S23" s="253">
        <v>0</v>
      </c>
      <c r="T23" s="253">
        <v>0</v>
      </c>
      <c r="U23" s="253">
        <v>0</v>
      </c>
      <c r="V23" s="1551">
        <f t="shared" si="8"/>
        <v>0</v>
      </c>
      <c r="W23" s="1131">
        <f t="shared" si="1"/>
        <v>14</v>
      </c>
      <c r="X23" s="1142"/>
      <c r="Y23" s="772"/>
      <c r="Z23" s="772"/>
      <c r="AA23" s="772"/>
      <c r="AB23" s="772"/>
      <c r="AC23" s="772"/>
      <c r="AE23" s="772"/>
      <c r="AG23" s="132"/>
    </row>
    <row r="24" spans="1:33" s="3" customFormat="1">
      <c r="A24" s="1131">
        <f t="shared" si="3"/>
        <v>15</v>
      </c>
      <c r="B24" s="1139" t="s">
        <v>1198</v>
      </c>
      <c r="C24" s="1552">
        <v>456</v>
      </c>
      <c r="D24" s="1143" t="s">
        <v>1199</v>
      </c>
      <c r="E24" s="253">
        <v>0</v>
      </c>
      <c r="F24" s="253">
        <v>0</v>
      </c>
      <c r="G24" s="253">
        <v>-39260</v>
      </c>
      <c r="H24" s="253">
        <v>-13086</v>
      </c>
      <c r="I24" s="253">
        <v>-13087</v>
      </c>
      <c r="J24" s="253">
        <v>-13086</v>
      </c>
      <c r="K24" s="1543">
        <v>-13087</v>
      </c>
      <c r="L24" s="1131">
        <f t="shared" si="4"/>
        <v>15</v>
      </c>
      <c r="M24" s="1131">
        <f t="shared" si="2"/>
        <v>15</v>
      </c>
      <c r="N24" s="1139" t="str">
        <f t="shared" si="2"/>
        <v>4371082</v>
      </c>
      <c r="O24" s="1552">
        <f t="shared" si="2"/>
        <v>456</v>
      </c>
      <c r="P24" s="1143" t="str">
        <f t="shared" si="2"/>
        <v>Other Elec Rev-SDGE Gen</v>
      </c>
      <c r="Q24" s="253">
        <v>-13087</v>
      </c>
      <c r="R24" s="253">
        <v>-13086</v>
      </c>
      <c r="S24" s="253">
        <v>-13087</v>
      </c>
      <c r="T24" s="253">
        <v>-13086</v>
      </c>
      <c r="U24" s="253">
        <v>-13087</v>
      </c>
      <c r="V24" s="1551">
        <f t="shared" si="8"/>
        <v>-157039</v>
      </c>
      <c r="W24" s="1131">
        <f t="shared" si="1"/>
        <v>15</v>
      </c>
      <c r="X24" s="1116"/>
      <c r="Y24" s="772"/>
      <c r="Z24" s="772"/>
      <c r="AA24" s="772"/>
      <c r="AB24" s="772"/>
      <c r="AC24" s="772"/>
      <c r="AE24" s="772"/>
      <c r="AG24" s="132"/>
    </row>
    <row r="25" spans="1:33" s="2" customFormat="1">
      <c r="A25" s="1131">
        <f t="shared" si="3"/>
        <v>16</v>
      </c>
      <c r="B25" s="1139" t="s">
        <v>1200</v>
      </c>
      <c r="C25" s="1552">
        <v>456</v>
      </c>
      <c r="D25" s="1538" t="s">
        <v>1201</v>
      </c>
      <c r="E25" s="1553">
        <v>0</v>
      </c>
      <c r="F25" s="1553">
        <v>0</v>
      </c>
      <c r="G25" s="1553">
        <v>-24150</v>
      </c>
      <c r="H25" s="1553">
        <v>-11250</v>
      </c>
      <c r="I25" s="1553">
        <v>-1650</v>
      </c>
      <c r="J25" s="1553">
        <v>0</v>
      </c>
      <c r="K25" s="1542">
        <v>0</v>
      </c>
      <c r="L25" s="1131">
        <f t="shared" si="4"/>
        <v>16</v>
      </c>
      <c r="M25" s="1131">
        <f t="shared" si="2"/>
        <v>16</v>
      </c>
      <c r="N25" s="1139" t="str">
        <f t="shared" si="2"/>
        <v>4371806</v>
      </c>
      <c r="O25" s="1552">
        <f t="shared" si="2"/>
        <v>456</v>
      </c>
      <c r="P25" s="1538" t="str">
        <f t="shared" si="2"/>
        <v>Elec-Trans Fees/Rev</v>
      </c>
      <c r="Q25" s="1553">
        <v>0</v>
      </c>
      <c r="R25" s="1553">
        <v>0</v>
      </c>
      <c r="S25" s="1553">
        <v>-22500</v>
      </c>
      <c r="T25" s="1553">
        <v>0</v>
      </c>
      <c r="U25" s="1553">
        <v>0</v>
      </c>
      <c r="V25" s="1541">
        <f t="shared" si="8"/>
        <v>-59550</v>
      </c>
      <c r="W25" s="1131">
        <f t="shared" si="1"/>
        <v>16</v>
      </c>
      <c r="X25" s="1142"/>
      <c r="Y25" s="772"/>
      <c r="Z25" s="772"/>
      <c r="AA25" s="772"/>
      <c r="AB25" s="772"/>
      <c r="AC25" s="772"/>
      <c r="AE25" s="772"/>
      <c r="AG25" s="132"/>
    </row>
    <row r="26" spans="1:33" s="2" customFormat="1">
      <c r="A26" s="1131">
        <f t="shared" si="3"/>
        <v>17</v>
      </c>
      <c r="B26" s="1139"/>
      <c r="C26" s="1552"/>
      <c r="D26" s="1538"/>
      <c r="E26" s="1308"/>
      <c r="F26" s="191"/>
      <c r="G26" s="1308"/>
      <c r="H26" s="191"/>
      <c r="I26" s="1308"/>
      <c r="J26" s="191"/>
      <c r="K26" s="1543"/>
      <c r="L26" s="1131">
        <f t="shared" si="4"/>
        <v>17</v>
      </c>
      <c r="M26" s="1131">
        <f t="shared" ref="M26:M36" si="9">A26</f>
        <v>17</v>
      </c>
      <c r="N26" s="1139"/>
      <c r="O26" s="1552"/>
      <c r="P26" s="1538"/>
      <c r="Q26" s="191"/>
      <c r="R26" s="1308"/>
      <c r="S26" s="191"/>
      <c r="T26" s="1308"/>
      <c r="U26" s="191"/>
      <c r="V26" s="1551"/>
      <c r="W26" s="1131">
        <f t="shared" si="1"/>
        <v>17</v>
      </c>
      <c r="X26" s="1142"/>
      <c r="Y26" s="772"/>
      <c r="Z26" s="772"/>
      <c r="AA26" s="772"/>
      <c r="AB26" s="772"/>
      <c r="AC26" s="772"/>
      <c r="AE26" s="772"/>
      <c r="AG26" s="132"/>
    </row>
    <row r="27" spans="1:33" s="2" customFormat="1" ht="17.25">
      <c r="A27" s="1131">
        <f t="shared" si="3"/>
        <v>18</v>
      </c>
      <c r="B27" s="1139"/>
      <c r="C27" s="1552"/>
      <c r="E27" s="1554">
        <f>SUM(E15:E26)</f>
        <v>-1729922</v>
      </c>
      <c r="F27" s="1011">
        <f>SUM(F15:F26)</f>
        <v>-122733</v>
      </c>
      <c r="G27" s="1011">
        <f t="shared" ref="G27:U27" si="10">SUM(G15:G26)</f>
        <v>-570069</v>
      </c>
      <c r="H27" s="1011">
        <f t="shared" si="10"/>
        <v>-343826</v>
      </c>
      <c r="I27" s="1011">
        <f t="shared" si="10"/>
        <v>-231384</v>
      </c>
      <c r="J27" s="1011">
        <f t="shared" si="10"/>
        <v>-225021</v>
      </c>
      <c r="K27" s="1555">
        <f t="shared" si="10"/>
        <v>-224950</v>
      </c>
      <c r="L27" s="1131">
        <f t="shared" si="4"/>
        <v>18</v>
      </c>
      <c r="M27" s="1131">
        <f t="shared" si="9"/>
        <v>18</v>
      </c>
      <c r="N27" s="1139"/>
      <c r="O27" s="1552"/>
      <c r="P27" s="1544" t="s">
        <v>1202</v>
      </c>
      <c r="Q27" s="1011">
        <f t="shared" si="10"/>
        <v>-225107</v>
      </c>
      <c r="R27" s="1011">
        <f t="shared" si="10"/>
        <v>-251919</v>
      </c>
      <c r="S27" s="1011">
        <f t="shared" si="10"/>
        <v>-247940</v>
      </c>
      <c r="T27" s="1011">
        <f t="shared" si="10"/>
        <v>-224484</v>
      </c>
      <c r="U27" s="1011">
        <f t="shared" si="10"/>
        <v>-413723</v>
      </c>
      <c r="V27" s="1555">
        <f>SUM(V15:V25)</f>
        <v>-4811078</v>
      </c>
      <c r="W27" s="1131">
        <f t="shared" si="1"/>
        <v>18</v>
      </c>
      <c r="X27" s="1142"/>
      <c r="Y27" s="772"/>
      <c r="Z27" s="772"/>
      <c r="AA27" s="772"/>
      <c r="AB27" s="772"/>
      <c r="AC27" s="772"/>
      <c r="AE27" s="772"/>
      <c r="AG27" s="132"/>
    </row>
    <row r="28" spans="1:33" s="2" customFormat="1" ht="15.75" thickBot="1">
      <c r="A28" s="1131">
        <f t="shared" si="3"/>
        <v>19</v>
      </c>
      <c r="B28" s="1144"/>
      <c r="C28" s="1145"/>
      <c r="D28" s="1136"/>
      <c r="E28" s="1012"/>
      <c r="F28" s="1550"/>
      <c r="G28" s="1012"/>
      <c r="H28" s="1550"/>
      <c r="I28" s="1012"/>
      <c r="J28" s="1550"/>
      <c r="K28" s="1006"/>
      <c r="L28" s="1131">
        <f t="shared" si="4"/>
        <v>19</v>
      </c>
      <c r="M28" s="1131">
        <f t="shared" si="9"/>
        <v>19</v>
      </c>
      <c r="N28" s="1144"/>
      <c r="O28" s="1145"/>
      <c r="P28" s="1136"/>
      <c r="Q28" s="1550"/>
      <c r="R28" s="1012"/>
      <c r="S28" s="1550"/>
      <c r="T28" s="1012"/>
      <c r="U28" s="1550"/>
      <c r="V28" s="404"/>
      <c r="W28" s="1131">
        <f t="shared" si="1"/>
        <v>19</v>
      </c>
      <c r="X28" s="1142"/>
      <c r="Y28" s="772"/>
      <c r="Z28" s="772"/>
      <c r="AA28" s="772"/>
      <c r="AB28" s="772"/>
      <c r="AC28" s="772"/>
      <c r="AE28" s="772"/>
      <c r="AG28" s="132"/>
    </row>
    <row r="29" spans="1:33" s="2" customFormat="1" ht="17.25">
      <c r="A29" s="1131">
        <f t="shared" si="3"/>
        <v>20</v>
      </c>
      <c r="B29" s="1139"/>
      <c r="C29" s="1552" t="s">
        <v>1203</v>
      </c>
      <c r="D29" s="1013" t="s">
        <v>1204</v>
      </c>
      <c r="E29" s="1868">
        <v>-37279</v>
      </c>
      <c r="F29" s="253">
        <v>-37280</v>
      </c>
      <c r="G29" s="1308">
        <v>-37279</v>
      </c>
      <c r="H29" s="191">
        <v>-37280</v>
      </c>
      <c r="I29" s="1308">
        <v>-37279</v>
      </c>
      <c r="J29" s="191">
        <v>-39556</v>
      </c>
      <c r="K29" s="1543">
        <v>-39555</v>
      </c>
      <c r="L29" s="1131">
        <f t="shared" si="4"/>
        <v>20</v>
      </c>
      <c r="M29" s="1131">
        <f t="shared" si="9"/>
        <v>20</v>
      </c>
      <c r="N29" s="1139"/>
      <c r="O29" s="1552" t="str">
        <f>C29</f>
        <v>Various</v>
      </c>
      <c r="P29" s="1013" t="s">
        <v>1204</v>
      </c>
      <c r="Q29" s="1868">
        <v>-39556</v>
      </c>
      <c r="R29" s="1868">
        <v>-39555</v>
      </c>
      <c r="S29" s="1868">
        <v>-39556</v>
      </c>
      <c r="T29" s="1868">
        <v>-39556</v>
      </c>
      <c r="U29" s="1869">
        <v>-39555</v>
      </c>
      <c r="V29" s="1551">
        <f>SUM(E29:K29,Q29:U29)</f>
        <v>-463286</v>
      </c>
      <c r="W29" s="1131">
        <f t="shared" si="1"/>
        <v>20</v>
      </c>
      <c r="X29" s="1142"/>
      <c r="Y29" s="772"/>
      <c r="Z29" s="772"/>
      <c r="AA29" s="772"/>
      <c r="AB29" s="772"/>
      <c r="AC29" s="772"/>
      <c r="AE29" s="772"/>
      <c r="AG29" s="132"/>
    </row>
    <row r="30" spans="1:33" s="2" customFormat="1" ht="17.25">
      <c r="A30" s="1131">
        <f t="shared" si="3"/>
        <v>21</v>
      </c>
      <c r="B30" s="1146"/>
      <c r="C30" s="1552" t="s">
        <v>1203</v>
      </c>
      <c r="D30" s="1013" t="s">
        <v>1205</v>
      </c>
      <c r="E30" s="1553">
        <v>0</v>
      </c>
      <c r="F30" s="1553">
        <v>0</v>
      </c>
      <c r="G30" s="1553">
        <v>0</v>
      </c>
      <c r="H30" s="1553">
        <v>0</v>
      </c>
      <c r="I30" s="1553">
        <v>0</v>
      </c>
      <c r="J30" s="1553">
        <v>0</v>
      </c>
      <c r="K30" s="1542">
        <v>0</v>
      </c>
      <c r="L30" s="1131">
        <f t="shared" si="4"/>
        <v>21</v>
      </c>
      <c r="M30" s="1131">
        <f t="shared" si="9"/>
        <v>21</v>
      </c>
      <c r="N30" s="1146"/>
      <c r="O30" s="1552" t="s">
        <v>1203</v>
      </c>
      <c r="P30" s="1013" t="s">
        <v>1205</v>
      </c>
      <c r="Q30" s="1553">
        <v>0</v>
      </c>
      <c r="R30" s="1553">
        <v>0</v>
      </c>
      <c r="S30" s="1553">
        <v>-15531.97</v>
      </c>
      <c r="T30" s="1553">
        <v>-12262.08</v>
      </c>
      <c r="U30" s="1553">
        <v>-12262.08</v>
      </c>
      <c r="V30" s="1541">
        <f>SUM(E30:K30,Q30:U30)</f>
        <v>-40056.129999999997</v>
      </c>
      <c r="W30" s="1131">
        <f t="shared" si="1"/>
        <v>21</v>
      </c>
      <c r="X30" s="1142"/>
      <c r="Y30" s="772"/>
      <c r="Z30" s="772"/>
      <c r="AA30" s="772"/>
      <c r="AB30" s="772"/>
      <c r="AC30" s="772"/>
      <c r="AE30" s="772"/>
      <c r="AG30" s="132"/>
    </row>
    <row r="31" spans="1:33" s="2" customFormat="1">
      <c r="A31" s="1131">
        <f t="shared" si="3"/>
        <v>22</v>
      </c>
      <c r="B31" s="1147"/>
      <c r="C31" s="1317"/>
      <c r="D31" s="1141"/>
      <c r="E31" s="1148"/>
      <c r="F31" s="1148"/>
      <c r="G31" s="1148"/>
      <c r="H31" s="1148"/>
      <c r="I31" s="1148"/>
      <c r="J31" s="1148"/>
      <c r="K31" s="1556"/>
      <c r="L31" s="1131">
        <f t="shared" si="4"/>
        <v>22</v>
      </c>
      <c r="M31" s="1131">
        <f t="shared" si="9"/>
        <v>22</v>
      </c>
      <c r="N31" s="1147"/>
      <c r="O31" s="1317"/>
      <c r="P31" s="1141"/>
      <c r="Q31" s="253"/>
      <c r="R31" s="253"/>
      <c r="S31" s="253"/>
      <c r="T31" s="253"/>
      <c r="U31" s="253"/>
      <c r="V31" s="1543"/>
      <c r="W31" s="1131">
        <f t="shared" si="1"/>
        <v>22</v>
      </c>
      <c r="X31" s="1116"/>
    </row>
    <row r="32" spans="1:33" s="2" customFormat="1">
      <c r="A32" s="1131">
        <f t="shared" si="3"/>
        <v>23</v>
      </c>
      <c r="B32" s="1149"/>
      <c r="C32" s="1557"/>
      <c r="D32" s="1024" t="s">
        <v>1143</v>
      </c>
      <c r="E32" s="1558">
        <f>SUM(E29:E31)</f>
        <v>-37279</v>
      </c>
      <c r="F32" s="1558">
        <f t="shared" ref="F32:K32" si="11">SUM(F29:F31)</f>
        <v>-37280</v>
      </c>
      <c r="G32" s="1558">
        <f t="shared" si="11"/>
        <v>-37279</v>
      </c>
      <c r="H32" s="1558">
        <f t="shared" si="11"/>
        <v>-37280</v>
      </c>
      <c r="I32" s="1558">
        <f t="shared" si="11"/>
        <v>-37279</v>
      </c>
      <c r="J32" s="1558">
        <f t="shared" si="11"/>
        <v>-39556</v>
      </c>
      <c r="K32" s="1559">
        <f t="shared" si="11"/>
        <v>-39555</v>
      </c>
      <c r="L32" s="1131">
        <f t="shared" si="4"/>
        <v>23</v>
      </c>
      <c r="M32" s="1131">
        <f t="shared" si="9"/>
        <v>23</v>
      </c>
      <c r="N32" s="1149"/>
      <c r="O32" s="1557"/>
      <c r="P32" s="1150" t="str">
        <f>D32</f>
        <v>Electric Transmission Revenues from Citizens</v>
      </c>
      <c r="Q32" s="1558">
        <f t="shared" ref="Q32:U32" si="12">SUM(Q29:Q31)</f>
        <v>-39556</v>
      </c>
      <c r="R32" s="1558">
        <f t="shared" si="12"/>
        <v>-39555</v>
      </c>
      <c r="S32" s="1558">
        <f t="shared" si="12"/>
        <v>-55087.97</v>
      </c>
      <c r="T32" s="1558">
        <f t="shared" si="12"/>
        <v>-51818.080000000002</v>
      </c>
      <c r="U32" s="1558">
        <f t="shared" si="12"/>
        <v>-51817.08</v>
      </c>
      <c r="V32" s="1559">
        <f>SUM(V29:V31)</f>
        <v>-503342.13</v>
      </c>
      <c r="W32" s="1131">
        <f t="shared" si="1"/>
        <v>23</v>
      </c>
      <c r="X32" s="1116"/>
    </row>
    <row r="33" spans="1:24" s="2" customFormat="1">
      <c r="A33" s="1131">
        <f t="shared" si="3"/>
        <v>24</v>
      </c>
      <c r="B33" s="1149"/>
      <c r="C33" s="1557"/>
      <c r="D33" s="1024"/>
      <c r="E33" s="1011"/>
      <c r="F33" s="1011"/>
      <c r="G33" s="1011"/>
      <c r="H33" s="1554"/>
      <c r="I33" s="1014"/>
      <c r="J33" s="1011"/>
      <c r="K33" s="1555"/>
      <c r="L33" s="1131">
        <f t="shared" si="4"/>
        <v>24</v>
      </c>
      <c r="M33" s="1131">
        <f t="shared" si="9"/>
        <v>24</v>
      </c>
      <c r="N33" s="1149"/>
      <c r="O33" s="1557"/>
      <c r="P33" s="1150"/>
      <c r="Q33" s="1015"/>
      <c r="R33" s="1014"/>
      <c r="S33" s="1554"/>
      <c r="T33" s="1014"/>
      <c r="U33" s="1554"/>
      <c r="V33" s="1016"/>
      <c r="W33" s="1131">
        <f t="shared" si="1"/>
        <v>24</v>
      </c>
      <c r="X33" s="1116"/>
    </row>
    <row r="34" spans="1:24" s="2" customFormat="1">
      <c r="A34" s="1131">
        <f t="shared" si="3"/>
        <v>25</v>
      </c>
      <c r="B34" s="1149"/>
      <c r="C34" s="1557"/>
      <c r="D34" s="1151"/>
      <c r="E34" s="1152"/>
      <c r="F34" s="1560"/>
      <c r="G34" s="1152"/>
      <c r="H34" s="1560"/>
      <c r="I34" s="1152"/>
      <c r="J34" s="1153"/>
      <c r="K34" s="1561"/>
      <c r="L34" s="1131">
        <f t="shared" si="4"/>
        <v>25</v>
      </c>
      <c r="M34" s="1131">
        <f t="shared" si="9"/>
        <v>25</v>
      </c>
      <c r="N34" s="1154"/>
      <c r="O34" s="1155"/>
      <c r="P34" s="1536"/>
      <c r="Q34" s="1156"/>
      <c r="R34" s="1152"/>
      <c r="S34" s="1560"/>
      <c r="T34" s="1152"/>
      <c r="U34" s="1560"/>
      <c r="V34" s="1157"/>
      <c r="W34" s="1131">
        <f t="shared" si="1"/>
        <v>25</v>
      </c>
      <c r="X34" s="1116"/>
    </row>
    <row r="35" spans="1:24" s="4" customFormat="1" ht="15.75" thickBot="1">
      <c r="A35" s="1131">
        <f t="shared" si="3"/>
        <v>26</v>
      </c>
      <c r="B35" s="1158" t="s">
        <v>1206</v>
      </c>
      <c r="C35" s="1159"/>
      <c r="D35" s="1562"/>
      <c r="E35" s="203">
        <f>E13+E27+E32</f>
        <v>-1813468</v>
      </c>
      <c r="F35" s="195">
        <f t="shared" ref="F35:K35" si="13">F13+F27+F32</f>
        <v>-206279</v>
      </c>
      <c r="G35" s="203">
        <f t="shared" si="13"/>
        <v>-653803</v>
      </c>
      <c r="H35" s="195">
        <f t="shared" si="13"/>
        <v>-419388</v>
      </c>
      <c r="I35" s="203">
        <f t="shared" si="13"/>
        <v>-301508</v>
      </c>
      <c r="J35" s="195">
        <f t="shared" si="13"/>
        <v>-302122</v>
      </c>
      <c r="K35" s="255">
        <f t="shared" si="13"/>
        <v>-301731</v>
      </c>
      <c r="L35" s="1131">
        <f t="shared" si="4"/>
        <v>26</v>
      </c>
      <c r="M35" s="1131">
        <f t="shared" si="9"/>
        <v>26</v>
      </c>
      <c r="N35" s="1158" t="str">
        <f>B35</f>
        <v>Total Miscellaneous Revenue</v>
      </c>
      <c r="O35" s="1159"/>
      <c r="P35" s="1562"/>
      <c r="Q35" s="195">
        <f t="shared" ref="Q35:V35" si="14">Q13+Q27+Q32</f>
        <v>-271054</v>
      </c>
      <c r="R35" s="203">
        <f t="shared" si="14"/>
        <v>-307989</v>
      </c>
      <c r="S35" s="195">
        <f t="shared" si="14"/>
        <v>-317890.96999999997</v>
      </c>
      <c r="T35" s="203">
        <f t="shared" si="14"/>
        <v>-291164.08</v>
      </c>
      <c r="U35" s="195">
        <f t="shared" si="14"/>
        <v>-414803.08</v>
      </c>
      <c r="V35" s="195">
        <f t="shared" si="14"/>
        <v>-5601200.1299999999</v>
      </c>
      <c r="W35" s="1131">
        <f t="shared" si="1"/>
        <v>26</v>
      </c>
      <c r="X35" s="1160"/>
    </row>
    <row r="36" spans="1:24" ht="16.149999999999999" thickTop="1" thickBot="1">
      <c r="A36" s="1131">
        <f t="shared" si="3"/>
        <v>27</v>
      </c>
      <c r="B36" s="1019"/>
      <c r="C36" s="257"/>
      <c r="D36" s="1020"/>
      <c r="E36" s="257"/>
      <c r="F36" s="1020"/>
      <c r="G36" s="257"/>
      <c r="H36" s="1020"/>
      <c r="I36" s="257"/>
      <c r="J36" s="1020"/>
      <c r="K36" s="1021"/>
      <c r="L36" s="1131">
        <f t="shared" si="4"/>
        <v>27</v>
      </c>
      <c r="M36" s="1131">
        <f t="shared" si="9"/>
        <v>27</v>
      </c>
      <c r="N36" s="1019"/>
      <c r="O36" s="257"/>
      <c r="P36" s="1020"/>
      <c r="Q36" s="1020"/>
      <c r="R36" s="257"/>
      <c r="S36" s="1020"/>
      <c r="T36" s="257"/>
      <c r="U36" s="258"/>
      <c r="V36" s="259"/>
      <c r="W36" s="1131">
        <f t="shared" si="1"/>
        <v>27</v>
      </c>
      <c r="X36" s="1989"/>
    </row>
    <row r="37" spans="1:24">
      <c r="A37" s="1988"/>
      <c r="B37" s="1989"/>
      <c r="C37" s="1989"/>
      <c r="D37" s="1989"/>
      <c r="E37" s="1989"/>
      <c r="F37" s="1989"/>
      <c r="G37" s="1989"/>
      <c r="H37" s="1989"/>
      <c r="I37" s="1989"/>
      <c r="J37" s="1989"/>
      <c r="K37" s="1989"/>
      <c r="L37" s="1988"/>
      <c r="M37" s="1988"/>
      <c r="N37" s="1989"/>
      <c r="O37" s="1989"/>
      <c r="P37" s="1989"/>
      <c r="Q37" s="1989"/>
      <c r="R37" s="1989"/>
      <c r="S37" s="1989"/>
      <c r="T37" s="1989"/>
      <c r="U37" s="1989"/>
      <c r="V37" s="1989"/>
      <c r="W37" s="1988"/>
      <c r="X37" s="1989"/>
    </row>
    <row r="38" spans="1:24">
      <c r="A38" s="1977"/>
      <c r="B38" s="1979"/>
      <c r="C38" s="1989"/>
      <c r="D38" s="1989"/>
      <c r="E38" s="1989"/>
      <c r="F38" s="1989"/>
      <c r="G38" s="1989"/>
      <c r="H38" s="1989"/>
      <c r="I38" s="1989"/>
      <c r="J38" s="1989"/>
      <c r="K38" s="1989"/>
      <c r="L38" s="1988"/>
      <c r="M38" s="1988"/>
      <c r="N38" s="1989"/>
      <c r="O38" s="1989"/>
      <c r="P38" s="1989"/>
      <c r="Q38" s="1989"/>
      <c r="R38" s="1989"/>
      <c r="S38" s="1989"/>
      <c r="T38" s="1989"/>
      <c r="U38" s="1989"/>
      <c r="V38" s="1989"/>
      <c r="W38" s="1988"/>
      <c r="X38" s="1989"/>
    </row>
    <row r="39" spans="1:24" ht="17.25">
      <c r="A39" s="758">
        <v>1</v>
      </c>
      <c r="B39" s="1989" t="s">
        <v>1207</v>
      </c>
      <c r="C39" s="1989"/>
      <c r="D39" s="1989"/>
      <c r="E39" s="1989"/>
      <c r="F39" s="1989"/>
      <c r="G39" s="1989"/>
      <c r="H39" s="1989"/>
      <c r="I39" s="1989"/>
      <c r="J39" s="1989"/>
      <c r="K39" s="1989"/>
      <c r="L39" s="1988"/>
      <c r="M39" s="758">
        <f>A39</f>
        <v>1</v>
      </c>
      <c r="N39" s="1989" t="str">
        <f>B39</f>
        <v>The total Rent from Electric Property in FERC Form 1; Page 300; Line 19; Col. b includes both Distribution and Transmission rents. The Total Transmission-related Rents from Electric</v>
      </c>
      <c r="O39" s="1989"/>
      <c r="P39" s="1989"/>
      <c r="Q39" s="1989"/>
      <c r="R39" s="1989"/>
      <c r="S39" s="1989"/>
      <c r="T39" s="1989"/>
      <c r="U39" s="1989"/>
      <c r="V39" s="1989"/>
      <c r="W39" s="1988"/>
      <c r="X39" s="1989"/>
    </row>
    <row r="40" spans="1:24">
      <c r="A40" s="1988"/>
      <c r="B40" s="1989" t="s">
        <v>1208</v>
      </c>
      <c r="C40" s="1989"/>
      <c r="D40" s="1989"/>
      <c r="E40" s="1989"/>
      <c r="F40" s="1989"/>
      <c r="G40" s="1989"/>
      <c r="H40" s="1989"/>
      <c r="I40" s="1989"/>
      <c r="J40" s="1989"/>
      <c r="K40" s="1989"/>
      <c r="L40" s="1988"/>
      <c r="M40" s="1988"/>
      <c r="N40" s="1989" t="str">
        <f>B40</f>
        <v>Property is reflected in Col. (m) of this schedule and ties to the footnotes on FERC Form 1; Page 450.1; Sch. Pg. 300; Line 19; Col. b.</v>
      </c>
      <c r="O40" s="1989"/>
      <c r="P40" s="1989"/>
      <c r="Q40" s="1989"/>
      <c r="R40" s="1989"/>
      <c r="S40" s="1989"/>
      <c r="T40" s="1989"/>
      <c r="U40" s="1989"/>
      <c r="V40" s="1989"/>
      <c r="W40" s="1988"/>
      <c r="X40" s="1989"/>
    </row>
    <row r="41" spans="1:24" ht="17.25">
      <c r="A41" s="758">
        <v>2</v>
      </c>
      <c r="B41" s="1989" t="s">
        <v>1209</v>
      </c>
      <c r="C41" s="1989"/>
      <c r="D41" s="1989"/>
      <c r="E41" s="1989"/>
      <c r="F41" s="1989"/>
      <c r="G41" s="1989"/>
      <c r="H41" s="1989"/>
      <c r="I41" s="1989"/>
      <c r="J41" s="1989"/>
      <c r="K41" s="1989"/>
      <c r="L41" s="1988"/>
      <c r="M41" s="758">
        <f>A41</f>
        <v>2</v>
      </c>
      <c r="N41" s="1989" t="str">
        <f>B41</f>
        <v>The total Other Electric Revenues in FERC Form 1; Page 300; Line 21; Col. b includes other revenues for both Distribution and Transmission. The Total Transmission-related piece of Other</v>
      </c>
      <c r="O41" s="1989"/>
      <c r="P41" s="1989"/>
      <c r="Q41" s="1989"/>
      <c r="R41" s="1989"/>
      <c r="S41" s="1989"/>
      <c r="T41" s="1989"/>
      <c r="U41" s="1989"/>
      <c r="V41" s="1989"/>
      <c r="W41" s="1988"/>
      <c r="X41" s="1989"/>
    </row>
    <row r="42" spans="1:24">
      <c r="A42" s="1988"/>
      <c r="B42" s="1989" t="s">
        <v>1210</v>
      </c>
      <c r="C42" s="1989"/>
      <c r="D42" s="1989"/>
      <c r="E42" s="1989"/>
      <c r="F42" s="1989"/>
      <c r="G42" s="1989"/>
      <c r="H42" s="1989"/>
      <c r="I42" s="1989"/>
      <c r="J42" s="1989"/>
      <c r="K42" s="1989"/>
      <c r="L42" s="1988"/>
      <c r="M42" s="1988"/>
      <c r="N42" s="1989" t="str">
        <f>B42</f>
        <v>Revenues is reflected in Col. (m) of this schedule and ties to the footnotes on FERC Form 1; Page 450.1; Sch. Pg. 300; Line 21; Col. b.</v>
      </c>
      <c r="O42" s="1989"/>
      <c r="P42" s="1989"/>
      <c r="Q42" s="1989"/>
      <c r="R42" s="1989"/>
      <c r="S42" s="1989"/>
      <c r="T42" s="1989"/>
      <c r="U42" s="1989"/>
      <c r="V42" s="1989"/>
      <c r="W42" s="1988"/>
      <c r="X42" s="1989"/>
    </row>
    <row r="43" spans="1:24" ht="17.25">
      <c r="A43" s="758">
        <v>3</v>
      </c>
      <c r="B43" s="1989" t="s">
        <v>1211</v>
      </c>
      <c r="C43" s="1989"/>
      <c r="D43" s="1989"/>
      <c r="E43" s="1989"/>
      <c r="F43" s="1989"/>
      <c r="G43" s="1989"/>
      <c r="H43" s="1989"/>
      <c r="I43" s="1989"/>
      <c r="J43" s="1989"/>
      <c r="K43" s="1989"/>
      <c r="L43" s="1988"/>
      <c r="M43" s="758">
        <f>A43</f>
        <v>3</v>
      </c>
      <c r="N43" s="1989" t="str">
        <f>B43</f>
        <v>The Electric Transmission Revenue for Citizens in this statement is to provide ratepayers a credit for Citizens' share of Transmission-related Common and General Plant, Transmission-related</v>
      </c>
      <c r="O43" s="1989"/>
      <c r="P43" s="1989"/>
      <c r="Q43" s="1989"/>
      <c r="R43" s="1989"/>
      <c r="S43" s="1989"/>
      <c r="T43" s="1989"/>
      <c r="U43" s="1989"/>
      <c r="V43" s="1989"/>
      <c r="W43" s="1988"/>
      <c r="X43" s="1989"/>
    </row>
    <row r="44" spans="1:24">
      <c r="A44" s="1988"/>
      <c r="B44" s="1989" t="s">
        <v>1212</v>
      </c>
      <c r="C44" s="1989"/>
      <c r="D44" s="1989"/>
      <c r="E44" s="1989"/>
      <c r="F44" s="1989"/>
      <c r="G44" s="1989"/>
      <c r="H44" s="1989"/>
      <c r="I44" s="1989"/>
      <c r="J44" s="1989"/>
      <c r="K44" s="1989"/>
      <c r="L44" s="1988"/>
      <c r="M44" s="1988"/>
      <c r="N44" s="1989" t="str">
        <f>B44</f>
        <v>Working Capital Revenue, and Franchise Fees.</v>
      </c>
      <c r="O44" s="1989"/>
      <c r="P44" s="1989"/>
      <c r="Q44" s="1989"/>
      <c r="R44" s="1989"/>
      <c r="S44" s="1989"/>
      <c r="T44" s="1989"/>
      <c r="U44" s="1989"/>
      <c r="V44" s="1989"/>
      <c r="W44" s="1988"/>
      <c r="X44" s="1989"/>
    </row>
  </sheetData>
  <mergeCells count="8">
    <mergeCell ref="B2:K2"/>
    <mergeCell ref="B3:K3"/>
    <mergeCell ref="B4:K4"/>
    <mergeCell ref="B5:K5"/>
    <mergeCell ref="N2:V2"/>
    <mergeCell ref="N3:V3"/>
    <mergeCell ref="N4:V4"/>
    <mergeCell ref="N5:V5"/>
  </mergeCells>
  <printOptions horizontalCentered="1"/>
  <pageMargins left="0.5" right="0.5" top="0.5" bottom="0.5" header="0.25" footer="0.25"/>
  <pageSetup scale="68" fitToWidth="0" orientation="landscape" r:id="rId1"/>
  <headerFooter scaleWithDoc="0">
    <oddFooter>&amp;C&amp;"Times New Roman,Regular"&amp;10&amp;A
Page &amp;P of &amp;N</oddFooter>
    <evenFooter>&amp;C&amp;"Times New Roman,Regular"&amp;10&amp;A
Page 1 of 2</evenFooter>
    <firstFooter>&amp;C&amp;"Times New Roman,Regular"&amp;10&amp;A
Page 1 of 2</firstFooter>
  </headerFooter>
  <colBreaks count="1" manualBreakCount="1">
    <brk id="12" max="43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9"/>
  <dimension ref="A1:L259"/>
  <sheetViews>
    <sheetView zoomScale="80" zoomScaleNormal="80" zoomScaleSheetLayoutView="70" zoomScalePageLayoutView="70" workbookViewId="0"/>
  </sheetViews>
  <sheetFormatPr defaultColWidth="8.796875" defaultRowHeight="15.4"/>
  <cols>
    <col min="1" max="1" width="5.19921875" style="986" customWidth="1"/>
    <col min="2" max="2" width="55.46484375" style="156" customWidth="1"/>
    <col min="3" max="5" width="15.53125" style="156" customWidth="1"/>
    <col min="6" max="6" width="1.53125" style="156" customWidth="1"/>
    <col min="7" max="7" width="16.796875" style="156" customWidth="1"/>
    <col min="8" max="8" width="1.53125" style="156" customWidth="1"/>
    <col min="9" max="9" width="38.796875" style="485" customWidth="1"/>
    <col min="10" max="10" width="5.19921875" style="156" customWidth="1"/>
    <col min="11" max="11" width="16.19921875" style="156" bestFit="1" customWidth="1"/>
    <col min="12" max="12" width="10.46484375" style="156" bestFit="1" customWidth="1"/>
    <col min="13" max="16384" width="8.796875" style="156"/>
  </cols>
  <sheetData>
    <row r="1" spans="1:10" s="1040" customFormat="1">
      <c r="A1" s="1988"/>
      <c r="B1" s="1989"/>
      <c r="C1" s="1989"/>
      <c r="D1" s="1989"/>
      <c r="E1" s="1989"/>
      <c r="F1" s="1989"/>
      <c r="G1" s="1989"/>
      <c r="H1" s="1989"/>
      <c r="I1" s="485"/>
      <c r="J1" s="1989"/>
    </row>
    <row r="2" spans="1:10">
      <c r="A2" s="1988"/>
      <c r="B2" s="2082" t="s">
        <v>0</v>
      </c>
      <c r="C2" s="2082"/>
      <c r="D2" s="2082"/>
      <c r="E2" s="2082"/>
      <c r="F2" s="2082"/>
      <c r="G2" s="2082"/>
      <c r="H2" s="2082"/>
      <c r="I2" s="2083"/>
      <c r="J2" s="1988"/>
    </row>
    <row r="3" spans="1:10">
      <c r="A3" s="1988"/>
      <c r="B3" s="2082" t="s">
        <v>1213</v>
      </c>
      <c r="C3" s="2082"/>
      <c r="D3" s="2082"/>
      <c r="E3" s="2082"/>
      <c r="F3" s="2082"/>
      <c r="G3" s="2082"/>
      <c r="H3" s="2082"/>
      <c r="I3" s="2083"/>
      <c r="J3" s="1988"/>
    </row>
    <row r="4" spans="1:10">
      <c r="A4" s="1988"/>
      <c r="B4" s="2082" t="s">
        <v>1214</v>
      </c>
      <c r="C4" s="2082"/>
      <c r="D4" s="2082"/>
      <c r="E4" s="2082"/>
      <c r="F4" s="2082"/>
      <c r="G4" s="2082"/>
      <c r="H4" s="2082"/>
      <c r="I4" s="2083"/>
      <c r="J4" s="1988"/>
    </row>
    <row r="5" spans="1:10">
      <c r="A5" s="1988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084"/>
      <c r="I5" s="2090"/>
      <c r="J5" s="1988"/>
    </row>
    <row r="6" spans="1:10">
      <c r="A6" s="1988"/>
      <c r="B6" s="2085" t="s">
        <v>5</v>
      </c>
      <c r="C6" s="2086"/>
      <c r="D6" s="2086"/>
      <c r="E6" s="2086"/>
      <c r="F6" s="2086"/>
      <c r="G6" s="2086"/>
      <c r="H6" s="2086"/>
      <c r="I6" s="2086"/>
      <c r="J6" s="1988"/>
    </row>
    <row r="7" spans="1:10">
      <c r="A7" s="1988"/>
      <c r="B7" s="166"/>
      <c r="C7" s="166"/>
      <c r="D7" s="166"/>
      <c r="E7" s="166"/>
      <c r="F7" s="166"/>
      <c r="G7" s="166"/>
      <c r="H7" s="166"/>
      <c r="I7" s="1180"/>
      <c r="J7" s="1988"/>
    </row>
    <row r="8" spans="1:10">
      <c r="A8" s="1988" t="s">
        <v>6</v>
      </c>
      <c r="B8" s="1976"/>
      <c r="C8" s="1976"/>
      <c r="D8" s="1976"/>
      <c r="E8" s="166" t="s">
        <v>316</v>
      </c>
      <c r="F8" s="1976"/>
      <c r="G8" s="1976"/>
      <c r="H8" s="1976"/>
      <c r="I8" s="1180"/>
      <c r="J8" s="1988" t="s">
        <v>6</v>
      </c>
    </row>
    <row r="9" spans="1:10">
      <c r="A9" s="5" t="s">
        <v>7</v>
      </c>
      <c r="B9" s="166"/>
      <c r="C9" s="166"/>
      <c r="D9" s="166"/>
      <c r="E9" s="1220" t="s">
        <v>318</v>
      </c>
      <c r="F9" s="166"/>
      <c r="G9" s="1381" t="s">
        <v>8</v>
      </c>
      <c r="H9" s="1976"/>
      <c r="I9" s="1563" t="s">
        <v>9</v>
      </c>
      <c r="J9" s="5" t="s">
        <v>7</v>
      </c>
    </row>
    <row r="10" spans="1:10">
      <c r="A10" s="1988"/>
      <c r="B10" s="166"/>
      <c r="C10" s="166"/>
      <c r="D10" s="166"/>
      <c r="E10" s="166"/>
      <c r="F10" s="166"/>
      <c r="G10" s="166"/>
      <c r="H10" s="166"/>
      <c r="I10" s="1181"/>
      <c r="J10" s="1988"/>
    </row>
    <row r="11" spans="1:10">
      <c r="A11" s="1988">
        <v>1</v>
      </c>
      <c r="B11" s="602" t="s">
        <v>1215</v>
      </c>
      <c r="C11" s="1989"/>
      <c r="D11" s="1989"/>
      <c r="E11" s="1989"/>
      <c r="F11" s="1989"/>
      <c r="G11" s="1989"/>
      <c r="H11" s="1989"/>
      <c r="I11" s="1180"/>
      <c r="J11" s="1988">
        <f>A11</f>
        <v>1</v>
      </c>
    </row>
    <row r="12" spans="1:10">
      <c r="A12" s="1988">
        <f>A11+1</f>
        <v>2</v>
      </c>
      <c r="B12" s="603" t="s">
        <v>1216</v>
      </c>
      <c r="C12" s="1989"/>
      <c r="D12" s="1989"/>
      <c r="E12" s="1988" t="s">
        <v>1217</v>
      </c>
      <c r="F12" s="6"/>
      <c r="G12" s="82">
        <v>5140552</v>
      </c>
      <c r="H12" s="1976"/>
      <c r="I12" s="773"/>
      <c r="J12" s="1988">
        <f>J11+1</f>
        <v>2</v>
      </c>
    </row>
    <row r="13" spans="1:10">
      <c r="A13" s="1988">
        <f t="shared" ref="A13:A52" si="0">A12+1</f>
        <v>3</v>
      </c>
      <c r="B13" s="603" t="s">
        <v>1218</v>
      </c>
      <c r="C13" s="1989"/>
      <c r="D13" s="1989"/>
      <c r="E13" s="1988" t="s">
        <v>1219</v>
      </c>
      <c r="F13" s="6"/>
      <c r="G13" s="84">
        <v>0</v>
      </c>
      <c r="H13" s="1976"/>
      <c r="I13" s="773"/>
      <c r="J13" s="1988">
        <f t="shared" ref="J13:J52" si="1">J12+1</f>
        <v>3</v>
      </c>
    </row>
    <row r="14" spans="1:10">
      <c r="A14" s="1988">
        <f t="shared" si="0"/>
        <v>4</v>
      </c>
      <c r="B14" s="603" t="s">
        <v>1220</v>
      </c>
      <c r="C14" s="1989"/>
      <c r="D14" s="1989"/>
      <c r="E14" s="1988" t="s">
        <v>1221</v>
      </c>
      <c r="F14" s="6"/>
      <c r="G14" s="92">
        <v>0</v>
      </c>
      <c r="H14" s="1976"/>
      <c r="I14" s="773"/>
      <c r="J14" s="1988">
        <f t="shared" si="1"/>
        <v>4</v>
      </c>
    </row>
    <row r="15" spans="1:10">
      <c r="A15" s="1988">
        <f t="shared" si="0"/>
        <v>5</v>
      </c>
      <c r="B15" s="603" t="s">
        <v>1222</v>
      </c>
      <c r="C15" s="1989"/>
      <c r="D15" s="1989"/>
      <c r="E15" s="1988" t="s">
        <v>1223</v>
      </c>
      <c r="F15" s="6"/>
      <c r="G15" s="92">
        <v>0</v>
      </c>
      <c r="H15" s="1976"/>
      <c r="I15" s="773"/>
      <c r="J15" s="1988">
        <f t="shared" si="1"/>
        <v>5</v>
      </c>
    </row>
    <row r="16" spans="1:10">
      <c r="A16" s="1988">
        <f t="shared" si="0"/>
        <v>6</v>
      </c>
      <c r="B16" s="603" t="s">
        <v>1224</v>
      </c>
      <c r="C16" s="1989"/>
      <c r="D16" s="1989"/>
      <c r="E16" s="1988" t="s">
        <v>1225</v>
      </c>
      <c r="F16" s="6"/>
      <c r="G16" s="1403">
        <v>-12166.400009999999</v>
      </c>
      <c r="H16" s="1976"/>
      <c r="I16" s="773"/>
      <c r="J16" s="1988">
        <f t="shared" si="1"/>
        <v>6</v>
      </c>
    </row>
    <row r="17" spans="1:10">
      <c r="A17" s="1988">
        <f t="shared" si="0"/>
        <v>7</v>
      </c>
      <c r="B17" s="603" t="s">
        <v>1226</v>
      </c>
      <c r="C17" s="603"/>
      <c r="D17" s="603"/>
      <c r="E17" s="603"/>
      <c r="F17" s="603"/>
      <c r="G17" s="1827">
        <f>SUM(G12:G16)</f>
        <v>5128385.59999</v>
      </c>
      <c r="H17" s="165"/>
      <c r="I17" s="1180" t="s">
        <v>547</v>
      </c>
      <c r="J17" s="1988">
        <f t="shared" si="1"/>
        <v>7</v>
      </c>
    </row>
    <row r="18" spans="1:10">
      <c r="A18" s="1988">
        <f t="shared" si="0"/>
        <v>8</v>
      </c>
      <c r="B18" s="603"/>
      <c r="C18" s="1989"/>
      <c r="D18" s="1989"/>
      <c r="E18" s="1989"/>
      <c r="F18" s="1989"/>
      <c r="G18" s="1989"/>
      <c r="H18" s="1989"/>
      <c r="I18" s="1180"/>
      <c r="J18" s="1988">
        <f t="shared" si="1"/>
        <v>8</v>
      </c>
    </row>
    <row r="19" spans="1:10">
      <c r="A19" s="1988">
        <f t="shared" si="0"/>
        <v>9</v>
      </c>
      <c r="B19" s="774" t="s">
        <v>1227</v>
      </c>
      <c r="C19" s="1989"/>
      <c r="D19" s="1989"/>
      <c r="E19" s="1989"/>
      <c r="F19" s="1989"/>
      <c r="G19" s="1177"/>
      <c r="H19" s="1177"/>
      <c r="I19" s="1180"/>
      <c r="J19" s="1988">
        <f t="shared" si="1"/>
        <v>9</v>
      </c>
    </row>
    <row r="20" spans="1:10">
      <c r="A20" s="1988">
        <f t="shared" si="0"/>
        <v>10</v>
      </c>
      <c r="B20" s="1989" t="s">
        <v>1228</v>
      </c>
      <c r="C20" s="1989"/>
      <c r="D20" s="1989"/>
      <c r="E20" s="1988" t="s">
        <v>1229</v>
      </c>
      <c r="F20" s="6"/>
      <c r="G20" s="82">
        <v>213846.54399999999</v>
      </c>
      <c r="H20" s="1976"/>
      <c r="I20" s="775"/>
      <c r="J20" s="1988">
        <f t="shared" si="1"/>
        <v>10</v>
      </c>
    </row>
    <row r="21" spans="1:10">
      <c r="A21" s="1988">
        <f t="shared" si="0"/>
        <v>11</v>
      </c>
      <c r="B21" s="1989" t="s">
        <v>1230</v>
      </c>
      <c r="C21" s="1989"/>
      <c r="D21" s="1989"/>
      <c r="E21" s="1988" t="s">
        <v>1231</v>
      </c>
      <c r="F21" s="6"/>
      <c r="G21" s="84">
        <v>3709.4806400000002</v>
      </c>
      <c r="H21" s="1976"/>
      <c r="I21" s="775"/>
      <c r="J21" s="1988">
        <f t="shared" si="1"/>
        <v>11</v>
      </c>
    </row>
    <row r="22" spans="1:10">
      <c r="A22" s="1988">
        <f t="shared" si="0"/>
        <v>12</v>
      </c>
      <c r="B22" s="1989" t="s">
        <v>1232</v>
      </c>
      <c r="C22" s="1989"/>
      <c r="D22" s="1989"/>
      <c r="E22" s="1988" t="s">
        <v>1233</v>
      </c>
      <c r="F22" s="6"/>
      <c r="G22" s="84">
        <v>1831.0913999999998</v>
      </c>
      <c r="H22" s="1976"/>
      <c r="I22" s="775"/>
      <c r="J22" s="1988">
        <f t="shared" si="1"/>
        <v>12</v>
      </c>
    </row>
    <row r="23" spans="1:10">
      <c r="A23" s="1988">
        <f t="shared" si="0"/>
        <v>13</v>
      </c>
      <c r="B23" s="1989" t="s">
        <v>1234</v>
      </c>
      <c r="C23" s="1989"/>
      <c r="D23" s="1989"/>
      <c r="E23" s="1988" t="s">
        <v>1235</v>
      </c>
      <c r="F23" s="6"/>
      <c r="G23" s="84">
        <v>0</v>
      </c>
      <c r="H23" s="1976"/>
      <c r="I23" s="775"/>
      <c r="J23" s="1988">
        <f t="shared" si="1"/>
        <v>13</v>
      </c>
    </row>
    <row r="24" spans="1:10">
      <c r="A24" s="1988">
        <f t="shared" si="0"/>
        <v>14</v>
      </c>
      <c r="B24" s="1989" t="s">
        <v>1236</v>
      </c>
      <c r="C24" s="1989"/>
      <c r="D24" s="1989"/>
      <c r="E24" s="1988" t="s">
        <v>1237</v>
      </c>
      <c r="F24" s="6"/>
      <c r="G24" s="1403">
        <v>0</v>
      </c>
      <c r="H24" s="1976"/>
      <c r="I24" s="775"/>
      <c r="J24" s="1988">
        <f t="shared" si="1"/>
        <v>14</v>
      </c>
    </row>
    <row r="25" spans="1:10">
      <c r="A25" s="1988">
        <f t="shared" si="0"/>
        <v>15</v>
      </c>
      <c r="B25" s="603" t="s">
        <v>1238</v>
      </c>
      <c r="C25" s="603"/>
      <c r="D25" s="603"/>
      <c r="E25" s="603"/>
      <c r="F25" s="603"/>
      <c r="G25" s="1870">
        <f>SUM(G20:G24)</f>
        <v>219387.11603999999</v>
      </c>
      <c r="H25" s="219"/>
      <c r="I25" s="1180" t="s">
        <v>1239</v>
      </c>
      <c r="J25" s="1988">
        <f t="shared" si="1"/>
        <v>15</v>
      </c>
    </row>
    <row r="26" spans="1:10">
      <c r="A26" s="1988">
        <f t="shared" si="0"/>
        <v>16</v>
      </c>
      <c r="B26" s="603"/>
      <c r="C26" s="1989"/>
      <c r="D26" s="1989"/>
      <c r="E26" s="1989"/>
      <c r="F26" s="1989"/>
      <c r="G26" s="1989"/>
      <c r="H26" s="1989"/>
      <c r="I26" s="1180"/>
      <c r="J26" s="1988">
        <f t="shared" si="1"/>
        <v>16</v>
      </c>
    </row>
    <row r="27" spans="1:10" ht="15.75" thickBot="1">
      <c r="A27" s="1988">
        <f t="shared" si="0"/>
        <v>17</v>
      </c>
      <c r="B27" s="602" t="s">
        <v>1240</v>
      </c>
      <c r="C27" s="1989"/>
      <c r="D27" s="1989"/>
      <c r="E27" s="1989"/>
      <c r="F27" s="1989"/>
      <c r="G27" s="260">
        <f>G25/G17</f>
        <v>4.2778982149943599E-2</v>
      </c>
      <c r="H27" s="419"/>
      <c r="I27" s="1180" t="s">
        <v>1241</v>
      </c>
      <c r="J27" s="1988">
        <f t="shared" si="1"/>
        <v>17</v>
      </c>
    </row>
    <row r="28" spans="1:10" ht="15.75" thickTop="1">
      <c r="A28" s="1988">
        <f t="shared" si="0"/>
        <v>18</v>
      </c>
      <c r="B28" s="603"/>
      <c r="C28" s="1989"/>
      <c r="D28" s="1989"/>
      <c r="E28" s="1989"/>
      <c r="F28" s="1989"/>
      <c r="G28" s="1989"/>
      <c r="H28" s="1989"/>
      <c r="I28" s="1180"/>
      <c r="J28" s="1988">
        <f t="shared" si="1"/>
        <v>18</v>
      </c>
    </row>
    <row r="29" spans="1:10">
      <c r="A29" s="1988">
        <f t="shared" si="0"/>
        <v>19</v>
      </c>
      <c r="B29" s="602" t="s">
        <v>1242</v>
      </c>
      <c r="C29" s="1989"/>
      <c r="D29" s="1989"/>
      <c r="E29" s="1989"/>
      <c r="F29" s="1989"/>
      <c r="G29" s="1989"/>
      <c r="H29" s="1989"/>
      <c r="I29" s="1180"/>
      <c r="J29" s="1988">
        <f t="shared" si="1"/>
        <v>19</v>
      </c>
    </row>
    <row r="30" spans="1:10">
      <c r="A30" s="1988">
        <f t="shared" si="0"/>
        <v>20</v>
      </c>
      <c r="B30" s="603" t="s">
        <v>1243</v>
      </c>
      <c r="C30" s="1989"/>
      <c r="D30" s="1989"/>
      <c r="E30" s="1988" t="s">
        <v>1244</v>
      </c>
      <c r="F30" s="6"/>
      <c r="G30" s="82">
        <v>0</v>
      </c>
      <c r="H30" s="1976"/>
      <c r="I30" s="775"/>
      <c r="J30" s="1988">
        <f t="shared" si="1"/>
        <v>20</v>
      </c>
    </row>
    <row r="31" spans="1:10">
      <c r="A31" s="1988">
        <f t="shared" si="0"/>
        <v>21</v>
      </c>
      <c r="B31" s="603" t="s">
        <v>1245</v>
      </c>
      <c r="C31" s="603"/>
      <c r="D31" s="603"/>
      <c r="E31" s="1988" t="s">
        <v>1246</v>
      </c>
      <c r="F31" s="6"/>
      <c r="G31" s="1564">
        <v>0</v>
      </c>
      <c r="H31" s="1976"/>
      <c r="I31" s="775"/>
      <c r="J31" s="1988">
        <f t="shared" si="1"/>
        <v>21</v>
      </c>
    </row>
    <row r="32" spans="1:10" ht="15.75" thickBot="1">
      <c r="A32" s="1988">
        <f t="shared" si="0"/>
        <v>22</v>
      </c>
      <c r="B32" s="603" t="s">
        <v>1247</v>
      </c>
      <c r="C32" s="1989"/>
      <c r="D32" s="1989"/>
      <c r="E32" s="1989"/>
      <c r="F32" s="1989"/>
      <c r="G32" s="260">
        <f>IFERROR((G31/G30),0)</f>
        <v>0</v>
      </c>
      <c r="H32" s="419"/>
      <c r="I32" s="1180" t="s">
        <v>1248</v>
      </c>
      <c r="J32" s="1988">
        <f t="shared" si="1"/>
        <v>22</v>
      </c>
    </row>
    <row r="33" spans="1:11" ht="15.75" thickTop="1">
      <c r="A33" s="1988">
        <f t="shared" si="0"/>
        <v>23</v>
      </c>
      <c r="B33" s="603"/>
      <c r="C33" s="1989"/>
      <c r="D33" s="1989"/>
      <c r="E33" s="1989"/>
      <c r="F33" s="1989"/>
      <c r="G33" s="1989"/>
      <c r="H33" s="1989"/>
      <c r="I33" s="1180"/>
      <c r="J33" s="1988">
        <f t="shared" si="1"/>
        <v>23</v>
      </c>
      <c r="K33" s="1989"/>
    </row>
    <row r="34" spans="1:11">
      <c r="A34" s="1988">
        <f t="shared" si="0"/>
        <v>24</v>
      </c>
      <c r="B34" s="602" t="s">
        <v>1249</v>
      </c>
      <c r="C34" s="1989"/>
      <c r="D34" s="1989"/>
      <c r="E34" s="1989"/>
      <c r="F34" s="1989"/>
      <c r="G34" s="1989"/>
      <c r="H34" s="1989"/>
      <c r="I34" s="1180"/>
      <c r="J34" s="1988">
        <f t="shared" si="1"/>
        <v>24</v>
      </c>
      <c r="K34" s="159"/>
    </row>
    <row r="35" spans="1:11">
      <c r="A35" s="1988">
        <f t="shared" si="0"/>
        <v>25</v>
      </c>
      <c r="B35" s="603" t="s">
        <v>1250</v>
      </c>
      <c r="C35" s="1989"/>
      <c r="D35" s="1989"/>
      <c r="E35" s="1988" t="s">
        <v>1251</v>
      </c>
      <c r="F35" s="6"/>
      <c r="G35" s="82">
        <v>7099080.8731300002</v>
      </c>
      <c r="H35" s="1976"/>
      <c r="I35" s="775"/>
      <c r="J35" s="1988">
        <f t="shared" si="1"/>
        <v>25</v>
      </c>
      <c r="K35" s="776"/>
    </row>
    <row r="36" spans="1:11">
      <c r="A36" s="1988">
        <f t="shared" si="0"/>
        <v>26</v>
      </c>
      <c r="B36" s="603" t="s">
        <v>1252</v>
      </c>
      <c r="C36" s="1989"/>
      <c r="D36" s="1989"/>
      <c r="E36" s="1988" t="s">
        <v>1244</v>
      </c>
      <c r="F36" s="1989"/>
      <c r="G36" s="261">
        <f>-G30</f>
        <v>0</v>
      </c>
      <c r="H36" s="261"/>
      <c r="I36" s="1180" t="s">
        <v>1253</v>
      </c>
      <c r="J36" s="1988">
        <f t="shared" si="1"/>
        <v>26</v>
      </c>
      <c r="K36" s="159"/>
    </row>
    <row r="37" spans="1:11">
      <c r="A37" s="1988">
        <f t="shared" si="0"/>
        <v>27</v>
      </c>
      <c r="B37" s="603" t="s">
        <v>1254</v>
      </c>
      <c r="C37" s="1989"/>
      <c r="D37" s="1989"/>
      <c r="E37" s="1988" t="s">
        <v>1255</v>
      </c>
      <c r="F37" s="1989"/>
      <c r="G37" s="92">
        <v>0</v>
      </c>
      <c r="H37" s="1976"/>
      <c r="I37" s="775"/>
      <c r="J37" s="1988">
        <f t="shared" si="1"/>
        <v>27</v>
      </c>
      <c r="K37" s="159"/>
    </row>
    <row r="38" spans="1:11">
      <c r="A38" s="1988">
        <f t="shared" si="0"/>
        <v>28</v>
      </c>
      <c r="B38" s="603" t="s">
        <v>1256</v>
      </c>
      <c r="C38" s="1989"/>
      <c r="D38" s="1989"/>
      <c r="E38" s="1988" t="s">
        <v>1257</v>
      </c>
      <c r="F38" s="1989"/>
      <c r="G38" s="92">
        <v>15874.048050000001</v>
      </c>
      <c r="H38" s="1976"/>
      <c r="I38" s="775"/>
      <c r="J38" s="1988">
        <f t="shared" si="1"/>
        <v>28</v>
      </c>
      <c r="K38" s="1989"/>
    </row>
    <row r="39" spans="1:11" ht="15.75" thickBot="1">
      <c r="A39" s="1988">
        <f t="shared" si="0"/>
        <v>29</v>
      </c>
      <c r="B39" s="603" t="s">
        <v>1258</v>
      </c>
      <c r="C39" s="603"/>
      <c r="D39" s="603"/>
      <c r="E39" s="603"/>
      <c r="F39" s="603"/>
      <c r="G39" s="2034">
        <f>SUM(G35:G38)</f>
        <v>7114954.9211800005</v>
      </c>
      <c r="H39" s="420"/>
      <c r="I39" s="1180" t="s">
        <v>1259</v>
      </c>
      <c r="J39" s="1988">
        <f t="shared" si="1"/>
        <v>29</v>
      </c>
      <c r="K39" s="1989"/>
    </row>
    <row r="40" spans="1:11" ht="16.149999999999999" thickTop="1" thickBot="1">
      <c r="A40" s="411">
        <f t="shared" si="0"/>
        <v>30</v>
      </c>
      <c r="B40" s="777"/>
      <c r="C40" s="257"/>
      <c r="D40" s="257"/>
      <c r="E40" s="257"/>
      <c r="F40" s="257"/>
      <c r="G40" s="257"/>
      <c r="H40" s="257"/>
      <c r="I40" s="778"/>
      <c r="J40" s="411">
        <f t="shared" si="1"/>
        <v>30</v>
      </c>
      <c r="K40" s="1989"/>
    </row>
    <row r="41" spans="1:11">
      <c r="A41" s="5">
        <f>A40+1</f>
        <v>31</v>
      </c>
      <c r="B41" s="779"/>
      <c r="C41" s="200"/>
      <c r="D41" s="200"/>
      <c r="E41" s="200"/>
      <c r="F41" s="200"/>
      <c r="G41" s="200"/>
      <c r="H41" s="200"/>
      <c r="I41" s="1181"/>
      <c r="J41" s="5">
        <f>J40+1</f>
        <v>31</v>
      </c>
      <c r="K41" s="1989"/>
    </row>
    <row r="42" spans="1:11" ht="15.75" thickBot="1">
      <c r="A42" s="1988">
        <f>A41+1</f>
        <v>32</v>
      </c>
      <c r="B42" s="602" t="s">
        <v>1260</v>
      </c>
      <c r="C42" s="1989"/>
      <c r="D42" s="1989"/>
      <c r="E42" s="1989"/>
      <c r="F42" s="1989"/>
      <c r="G42" s="262">
        <v>0.10100000000000001</v>
      </c>
      <c r="H42" s="1976"/>
      <c r="I42" s="1988" t="s">
        <v>1261</v>
      </c>
      <c r="J42" s="1988">
        <f>J41+1</f>
        <v>32</v>
      </c>
      <c r="K42" s="1989"/>
    </row>
    <row r="43" spans="1:11" ht="15.75" thickTop="1">
      <c r="A43" s="1988">
        <f t="shared" si="0"/>
        <v>33</v>
      </c>
      <c r="B43" s="603"/>
      <c r="C43" s="263" t="s">
        <v>279</v>
      </c>
      <c r="D43" s="263" t="s">
        <v>280</v>
      </c>
      <c r="E43" s="263" t="s">
        <v>281</v>
      </c>
      <c r="F43" s="263"/>
      <c r="G43" s="263" t="s">
        <v>1262</v>
      </c>
      <c r="H43" s="263"/>
      <c r="I43" s="1180"/>
      <c r="J43" s="1988">
        <f t="shared" si="1"/>
        <v>33</v>
      </c>
      <c r="K43" s="1989"/>
    </row>
    <row r="44" spans="1:11">
      <c r="A44" s="1988">
        <f t="shared" si="0"/>
        <v>34</v>
      </c>
      <c r="B44" s="603"/>
      <c r="C44" s="1989"/>
      <c r="D44" s="1988" t="s">
        <v>1263</v>
      </c>
      <c r="E44" s="1988" t="s">
        <v>1264</v>
      </c>
      <c r="F44" s="1988"/>
      <c r="G44" s="1988" t="s">
        <v>1265</v>
      </c>
      <c r="H44" s="1988"/>
      <c r="I44" s="1180"/>
      <c r="J44" s="1988">
        <f t="shared" si="1"/>
        <v>34</v>
      </c>
      <c r="K44" s="1989"/>
    </row>
    <row r="45" spans="1:11" ht="17.25">
      <c r="A45" s="1988">
        <f t="shared" si="0"/>
        <v>35</v>
      </c>
      <c r="B45" s="602" t="s">
        <v>1266</v>
      </c>
      <c r="C45" s="1382" t="s">
        <v>1267</v>
      </c>
      <c r="D45" s="1382" t="s">
        <v>1268</v>
      </c>
      <c r="E45" s="1382" t="s">
        <v>1269</v>
      </c>
      <c r="F45" s="1382"/>
      <c r="G45" s="1382" t="s">
        <v>1270</v>
      </c>
      <c r="H45" s="5"/>
      <c r="I45" s="1180"/>
      <c r="J45" s="1988">
        <f t="shared" si="1"/>
        <v>35</v>
      </c>
      <c r="K45" s="1989"/>
    </row>
    <row r="46" spans="1:11">
      <c r="A46" s="1988">
        <f t="shared" si="0"/>
        <v>36</v>
      </c>
      <c r="B46" s="603"/>
      <c r="C46" s="1989"/>
      <c r="D46" s="1989"/>
      <c r="E46" s="1989"/>
      <c r="F46" s="1989"/>
      <c r="G46" s="1989"/>
      <c r="H46" s="1989"/>
      <c r="I46" s="1180"/>
      <c r="J46" s="1988">
        <f t="shared" si="1"/>
        <v>36</v>
      </c>
      <c r="K46" s="1989"/>
    </row>
    <row r="47" spans="1:11">
      <c r="A47" s="1988">
        <f t="shared" si="0"/>
        <v>37</v>
      </c>
      <c r="B47" s="603" t="s">
        <v>1271</v>
      </c>
      <c r="C47" s="176">
        <f>G17</f>
        <v>5128385.59999</v>
      </c>
      <c r="D47" s="265">
        <f>C47/C$50</f>
        <v>0.41887143391319476</v>
      </c>
      <c r="E47" s="266">
        <f>G27</f>
        <v>4.2778982149943599E-2</v>
      </c>
      <c r="F47" s="1989"/>
      <c r="G47" s="264">
        <f>D47*E47</f>
        <v>1.7918893594493838E-2</v>
      </c>
      <c r="H47" s="264"/>
      <c r="I47" s="1180" t="s">
        <v>1272</v>
      </c>
      <c r="J47" s="1988">
        <f t="shared" si="1"/>
        <v>37</v>
      </c>
      <c r="K47" s="1989"/>
    </row>
    <row r="48" spans="1:11">
      <c r="A48" s="1988">
        <f t="shared" si="0"/>
        <v>38</v>
      </c>
      <c r="B48" s="603" t="s">
        <v>1273</v>
      </c>
      <c r="C48" s="178">
        <f>G30</f>
        <v>0</v>
      </c>
      <c r="D48" s="265">
        <f>C48/C$50</f>
        <v>0</v>
      </c>
      <c r="E48" s="266">
        <f>G32</f>
        <v>0</v>
      </c>
      <c r="F48" s="1989"/>
      <c r="G48" s="264">
        <f>D48*E48</f>
        <v>0</v>
      </c>
      <c r="H48" s="264"/>
      <c r="I48" s="1180" t="s">
        <v>1274</v>
      </c>
      <c r="J48" s="1988">
        <f t="shared" si="1"/>
        <v>38</v>
      </c>
      <c r="K48" s="1989"/>
    </row>
    <row r="49" spans="1:10">
      <c r="A49" s="1988">
        <f t="shared" si="0"/>
        <v>39</v>
      </c>
      <c r="B49" s="603" t="s">
        <v>1275</v>
      </c>
      <c r="C49" s="178">
        <f>G39</f>
        <v>7114954.9211800005</v>
      </c>
      <c r="D49" s="1565">
        <f>C49/C$50</f>
        <v>0.58112856608680519</v>
      </c>
      <c r="E49" s="267">
        <f>G42</f>
        <v>0.10100000000000001</v>
      </c>
      <c r="F49" s="1989"/>
      <c r="G49" s="1566">
        <f>D49*E49</f>
        <v>5.869398517476733E-2</v>
      </c>
      <c r="H49" s="419"/>
      <c r="I49" s="1180" t="s">
        <v>1276</v>
      </c>
      <c r="J49" s="1988">
        <f t="shared" si="1"/>
        <v>39</v>
      </c>
    </row>
    <row r="50" spans="1:10" ht="15.75" thickBot="1">
      <c r="A50" s="1988">
        <f t="shared" si="0"/>
        <v>40</v>
      </c>
      <c r="B50" s="603" t="s">
        <v>1277</v>
      </c>
      <c r="C50" s="2035">
        <f>SUM(C47:C49)</f>
        <v>12243340.521170001</v>
      </c>
      <c r="D50" s="268">
        <f>SUM(D47:D49)</f>
        <v>1</v>
      </c>
      <c r="E50" s="159"/>
      <c r="F50" s="1989"/>
      <c r="G50" s="260">
        <f>SUM(G47:G49)</f>
        <v>7.6612878769261164E-2</v>
      </c>
      <c r="H50" s="419"/>
      <c r="I50" s="1180" t="s">
        <v>1278</v>
      </c>
      <c r="J50" s="1988">
        <f t="shared" si="1"/>
        <v>40</v>
      </c>
    </row>
    <row r="51" spans="1:10" ht="15.75" thickTop="1">
      <c r="A51" s="1988">
        <f t="shared" si="0"/>
        <v>41</v>
      </c>
      <c r="B51" s="603"/>
      <c r="C51" s="159"/>
      <c r="D51" s="159"/>
      <c r="E51" s="159"/>
      <c r="F51" s="1989"/>
      <c r="G51" s="1989"/>
      <c r="H51" s="1989"/>
      <c r="I51" s="1180"/>
      <c r="J51" s="1988">
        <f t="shared" si="1"/>
        <v>41</v>
      </c>
    </row>
    <row r="52" spans="1:10" ht="15.75" thickBot="1">
      <c r="A52" s="1988">
        <f t="shared" si="0"/>
        <v>42</v>
      </c>
      <c r="B52" s="602" t="s">
        <v>1279</v>
      </c>
      <c r="C52" s="159"/>
      <c r="D52" s="159"/>
      <c r="E52" s="159"/>
      <c r="F52" s="1989"/>
      <c r="G52" s="260">
        <f>G48+G49</f>
        <v>5.869398517476733E-2</v>
      </c>
      <c r="H52" s="419"/>
      <c r="I52" s="1180" t="s">
        <v>1280</v>
      </c>
      <c r="J52" s="1988">
        <f t="shared" si="1"/>
        <v>42</v>
      </c>
    </row>
    <row r="53" spans="1:10" ht="16.149999999999999" thickTop="1" thickBot="1">
      <c r="A53" s="411">
        <f>A52+1</f>
        <v>43</v>
      </c>
      <c r="B53" s="777"/>
      <c r="C53" s="780"/>
      <c r="D53" s="780"/>
      <c r="E53" s="780"/>
      <c r="F53" s="257"/>
      <c r="G53" s="257"/>
      <c r="H53" s="257"/>
      <c r="I53" s="778"/>
      <c r="J53" s="411">
        <f>J52+1</f>
        <v>43</v>
      </c>
    </row>
    <row r="54" spans="1:10" s="1027" customFormat="1">
      <c r="A54" s="5">
        <f t="shared" ref="A54:A102" si="2">A53+1</f>
        <v>44</v>
      </c>
      <c r="B54" s="779"/>
      <c r="C54" s="781"/>
      <c r="D54" s="781"/>
      <c r="E54" s="781"/>
      <c r="F54" s="200"/>
      <c r="G54" s="200"/>
      <c r="H54" s="200"/>
      <c r="I54" s="1181"/>
      <c r="J54" s="5">
        <f t="shared" ref="J54:J102" si="3">J53+1</f>
        <v>44</v>
      </c>
    </row>
    <row r="55" spans="1:10" s="1027" customFormat="1" ht="15.75" thickBot="1">
      <c r="A55" s="5">
        <f>A54+1</f>
        <v>45</v>
      </c>
      <c r="B55" s="1084" t="s">
        <v>1281</v>
      </c>
      <c r="C55" s="1989"/>
      <c r="D55" s="1989"/>
      <c r="E55" s="1989"/>
      <c r="F55" s="1989"/>
      <c r="G55" s="262">
        <v>5.0000000000000001E-3</v>
      </c>
      <c r="H55" s="200"/>
      <c r="I55" s="1988" t="s">
        <v>1261</v>
      </c>
      <c r="J55" s="5">
        <f>J54+1</f>
        <v>45</v>
      </c>
    </row>
    <row r="56" spans="1:10" s="1027" customFormat="1" ht="15.75" thickTop="1">
      <c r="A56" s="5">
        <f t="shared" si="2"/>
        <v>46</v>
      </c>
      <c r="B56" s="603"/>
      <c r="C56" s="782" t="s">
        <v>279</v>
      </c>
      <c r="D56" s="782" t="s">
        <v>280</v>
      </c>
      <c r="E56" s="782" t="s">
        <v>281</v>
      </c>
      <c r="F56" s="263"/>
      <c r="G56" s="263" t="s">
        <v>1262</v>
      </c>
      <c r="H56" s="200"/>
      <c r="I56" s="1180"/>
      <c r="J56" s="5">
        <f t="shared" si="3"/>
        <v>46</v>
      </c>
    </row>
    <row r="57" spans="1:10" s="1027" customFormat="1">
      <c r="A57" s="5">
        <f t="shared" si="2"/>
        <v>47</v>
      </c>
      <c r="B57" s="603"/>
      <c r="C57" s="159"/>
      <c r="D57" s="783" t="s">
        <v>1263</v>
      </c>
      <c r="E57" s="783" t="s">
        <v>1264</v>
      </c>
      <c r="F57" s="1988"/>
      <c r="G57" s="1988" t="s">
        <v>1265</v>
      </c>
      <c r="H57" s="200"/>
      <c r="I57" s="1180"/>
      <c r="J57" s="5">
        <f t="shared" si="3"/>
        <v>47</v>
      </c>
    </row>
    <row r="58" spans="1:10" s="1027" customFormat="1" ht="17.25">
      <c r="A58" s="5">
        <f t="shared" si="2"/>
        <v>48</v>
      </c>
      <c r="B58" s="602" t="s">
        <v>1266</v>
      </c>
      <c r="C58" s="1567" t="s">
        <v>1267</v>
      </c>
      <c r="D58" s="1567" t="s">
        <v>1268</v>
      </c>
      <c r="E58" s="1567" t="s">
        <v>1269</v>
      </c>
      <c r="F58" s="1382"/>
      <c r="G58" s="1382" t="s">
        <v>1270</v>
      </c>
      <c r="H58" s="200"/>
      <c r="I58" s="1180"/>
      <c r="J58" s="5">
        <f t="shared" si="3"/>
        <v>48</v>
      </c>
    </row>
    <row r="59" spans="1:10" s="1027" customFormat="1">
      <c r="A59" s="5">
        <f t="shared" si="2"/>
        <v>49</v>
      </c>
      <c r="B59" s="603"/>
      <c r="C59" s="159"/>
      <c r="D59" s="159"/>
      <c r="E59" s="159"/>
      <c r="F59" s="1989"/>
      <c r="G59" s="1989"/>
      <c r="H59" s="200"/>
      <c r="I59" s="1180"/>
      <c r="J59" s="5">
        <f t="shared" si="3"/>
        <v>49</v>
      </c>
    </row>
    <row r="60" spans="1:10" s="1027" customFormat="1">
      <c r="A60" s="5">
        <f t="shared" si="2"/>
        <v>50</v>
      </c>
      <c r="B60" s="603" t="s">
        <v>1271</v>
      </c>
      <c r="C60" s="176">
        <f>G17</f>
        <v>5128385.59999</v>
      </c>
      <c r="D60" s="265">
        <f>C60/C$63</f>
        <v>0.41887143391319476</v>
      </c>
      <c r="E60" s="1086">
        <v>0</v>
      </c>
      <c r="F60" s="1989"/>
      <c r="G60" s="264">
        <f>D60*E60</f>
        <v>0</v>
      </c>
      <c r="H60" s="200"/>
      <c r="I60" s="1180" t="s">
        <v>1282</v>
      </c>
      <c r="J60" s="5">
        <f t="shared" si="3"/>
        <v>50</v>
      </c>
    </row>
    <row r="61" spans="1:10" s="1027" customFormat="1">
      <c r="A61" s="5">
        <f t="shared" si="2"/>
        <v>51</v>
      </c>
      <c r="B61" s="603" t="s">
        <v>1273</v>
      </c>
      <c r="C61" s="178">
        <f>G30</f>
        <v>0</v>
      </c>
      <c r="D61" s="265">
        <f>C61/C$63</f>
        <v>0</v>
      </c>
      <c r="E61" s="1086">
        <v>0</v>
      </c>
      <c r="F61" s="1989"/>
      <c r="G61" s="264">
        <f>D61*E61</f>
        <v>0</v>
      </c>
      <c r="H61" s="200"/>
      <c r="I61" s="1180" t="s">
        <v>1282</v>
      </c>
      <c r="J61" s="5">
        <f t="shared" si="3"/>
        <v>51</v>
      </c>
    </row>
    <row r="62" spans="1:10" s="1027" customFormat="1">
      <c r="A62" s="5">
        <f t="shared" si="2"/>
        <v>52</v>
      </c>
      <c r="B62" s="603" t="s">
        <v>1275</v>
      </c>
      <c r="C62" s="178">
        <f>G39</f>
        <v>7114954.9211800005</v>
      </c>
      <c r="D62" s="1565">
        <f>C62/C$63</f>
        <v>0.58112856608680519</v>
      </c>
      <c r="E62" s="267">
        <f>G55</f>
        <v>5.0000000000000001E-3</v>
      </c>
      <c r="F62" s="1989"/>
      <c r="G62" s="1566">
        <f>D62*E62</f>
        <v>2.9056428304340262E-3</v>
      </c>
      <c r="H62" s="200"/>
      <c r="I62" s="1180" t="s">
        <v>1283</v>
      </c>
      <c r="J62" s="5">
        <f t="shared" si="3"/>
        <v>52</v>
      </c>
    </row>
    <row r="63" spans="1:10" s="1027" customFormat="1" ht="15.75" thickBot="1">
      <c r="A63" s="5">
        <f t="shared" si="2"/>
        <v>53</v>
      </c>
      <c r="B63" s="603" t="s">
        <v>1277</v>
      </c>
      <c r="C63" s="2035">
        <f>SUM(C60:C62)</f>
        <v>12243340.521170001</v>
      </c>
      <c r="D63" s="268">
        <f>SUM(D60:D62)</f>
        <v>1</v>
      </c>
      <c r="E63" s="159"/>
      <c r="F63" s="1989"/>
      <c r="G63" s="260">
        <f>SUM(G60:G62)</f>
        <v>2.9056428304340262E-3</v>
      </c>
      <c r="H63" s="200"/>
      <c r="I63" s="1180" t="s">
        <v>1284</v>
      </c>
      <c r="J63" s="5">
        <f t="shared" si="3"/>
        <v>53</v>
      </c>
    </row>
    <row r="64" spans="1:10" s="1027" customFormat="1" ht="15.75" thickTop="1">
      <c r="A64" s="5">
        <f t="shared" si="2"/>
        <v>54</v>
      </c>
      <c r="B64" s="603"/>
      <c r="C64" s="159"/>
      <c r="D64" s="159"/>
      <c r="E64" s="159"/>
      <c r="F64" s="1989"/>
      <c r="G64" s="1989"/>
      <c r="H64" s="200"/>
      <c r="I64" s="1180"/>
      <c r="J64" s="5">
        <f t="shared" si="3"/>
        <v>54</v>
      </c>
    </row>
    <row r="65" spans="1:10" s="1027" customFormat="1" ht="15.75" thickBot="1">
      <c r="A65" s="5">
        <f t="shared" si="2"/>
        <v>55</v>
      </c>
      <c r="B65" s="1084" t="s">
        <v>1285</v>
      </c>
      <c r="C65" s="159"/>
      <c r="D65" s="159"/>
      <c r="E65" s="159"/>
      <c r="F65" s="1989"/>
      <c r="G65" s="268">
        <f>G62</f>
        <v>2.9056428304340262E-3</v>
      </c>
      <c r="H65" s="781"/>
      <c r="I65" s="1085" t="s">
        <v>1286</v>
      </c>
      <c r="J65" s="5">
        <f t="shared" si="3"/>
        <v>55</v>
      </c>
    </row>
    <row r="66" spans="1:10" s="1040" customFormat="1" ht="15.75" thickTop="1">
      <c r="A66" s="5"/>
      <c r="B66" s="1084"/>
      <c r="C66" s="159"/>
      <c r="D66" s="159"/>
      <c r="E66" s="159"/>
      <c r="F66" s="1989"/>
      <c r="G66" s="280"/>
      <c r="H66" s="781"/>
      <c r="I66" s="1085"/>
      <c r="J66" s="5"/>
    </row>
    <row r="67" spans="1:10" s="1040" customFormat="1" ht="17.25">
      <c r="A67" s="619">
        <v>1</v>
      </c>
      <c r="B67" s="603" t="s">
        <v>1287</v>
      </c>
      <c r="C67" s="159"/>
      <c r="D67" s="159"/>
      <c r="E67" s="159"/>
      <c r="F67" s="1989"/>
      <c r="G67" s="280"/>
      <c r="H67" s="781"/>
      <c r="I67" s="1085"/>
      <c r="J67" s="5"/>
    </row>
    <row r="68" spans="1:10" s="1040" customFormat="1">
      <c r="A68" s="5"/>
      <c r="B68" s="1084"/>
      <c r="C68" s="159"/>
      <c r="D68" s="159"/>
      <c r="E68" s="159"/>
      <c r="F68" s="1989"/>
      <c r="G68" s="280"/>
      <c r="H68" s="781"/>
      <c r="I68" s="1085"/>
      <c r="J68" s="5"/>
    </row>
    <row r="69" spans="1:10" s="1040" customFormat="1">
      <c r="A69" s="5"/>
      <c r="B69" s="1084"/>
      <c r="C69" s="159"/>
      <c r="D69" s="159"/>
      <c r="E69" s="159"/>
      <c r="F69" s="1989"/>
      <c r="G69" s="280"/>
      <c r="H69" s="781"/>
      <c r="I69" s="1085"/>
      <c r="J69" s="5"/>
    </row>
    <row r="70" spans="1:10" s="1040" customFormat="1">
      <c r="A70" s="5"/>
      <c r="B70" s="2082" t="s">
        <v>0</v>
      </c>
      <c r="C70" s="2082"/>
      <c r="D70" s="2082"/>
      <c r="E70" s="2082"/>
      <c r="F70" s="2082"/>
      <c r="G70" s="2082"/>
      <c r="H70" s="2082"/>
      <c r="I70" s="2083"/>
      <c r="J70" s="5"/>
    </row>
    <row r="71" spans="1:10" s="1040" customFormat="1">
      <c r="A71" s="5"/>
      <c r="B71" s="2082" t="s">
        <v>1213</v>
      </c>
      <c r="C71" s="2082"/>
      <c r="D71" s="2082"/>
      <c r="E71" s="2082"/>
      <c r="F71" s="2082"/>
      <c r="G71" s="2082"/>
      <c r="H71" s="2082"/>
      <c r="I71" s="2083"/>
      <c r="J71" s="5"/>
    </row>
    <row r="72" spans="1:10" s="1040" customFormat="1">
      <c r="A72" s="5"/>
      <c r="B72" s="2082" t="s">
        <v>1214</v>
      </c>
      <c r="C72" s="2082"/>
      <c r="D72" s="2082"/>
      <c r="E72" s="2082"/>
      <c r="F72" s="2082"/>
      <c r="G72" s="2082"/>
      <c r="H72" s="2082"/>
      <c r="I72" s="2083"/>
      <c r="J72" s="5"/>
    </row>
    <row r="73" spans="1:10" s="1040" customFormat="1">
      <c r="A73" s="5"/>
      <c r="B73" s="2084" t="str">
        <f>B5</f>
        <v>Base Period &amp; True-Up Period 12 - Months Ending December 31, 2019</v>
      </c>
      <c r="C73" s="2084"/>
      <c r="D73" s="2084"/>
      <c r="E73" s="2084"/>
      <c r="F73" s="2084"/>
      <c r="G73" s="2084"/>
      <c r="H73" s="2084"/>
      <c r="I73" s="2090"/>
      <c r="J73" s="5"/>
    </row>
    <row r="74" spans="1:10" s="1040" customFormat="1">
      <c r="A74" s="5"/>
      <c r="B74" s="2085" t="s">
        <v>5</v>
      </c>
      <c r="C74" s="2086"/>
      <c r="D74" s="2086"/>
      <c r="E74" s="2086"/>
      <c r="F74" s="2086"/>
      <c r="G74" s="2086"/>
      <c r="H74" s="2086"/>
      <c r="I74" s="2086"/>
      <c r="J74" s="5"/>
    </row>
    <row r="75" spans="1:10" s="565" customFormat="1">
      <c r="A75" s="1988"/>
      <c r="B75" s="166"/>
      <c r="C75" s="166"/>
      <c r="D75" s="166"/>
      <c r="E75" s="166"/>
      <c r="F75" s="166"/>
      <c r="G75" s="166"/>
      <c r="H75" s="166"/>
      <c r="I75" s="1180"/>
      <c r="J75" s="1988"/>
    </row>
    <row r="76" spans="1:10" s="565" customFormat="1">
      <c r="A76" s="1988" t="s">
        <v>6</v>
      </c>
      <c r="B76" s="1976"/>
      <c r="C76" s="1976"/>
      <c r="D76" s="1976"/>
      <c r="E76" s="166" t="s">
        <v>316</v>
      </c>
      <c r="F76" s="1976"/>
      <c r="G76" s="1976"/>
      <c r="H76" s="1976"/>
      <c r="I76" s="1180"/>
      <c r="J76" s="1988" t="s">
        <v>6</v>
      </c>
    </row>
    <row r="77" spans="1:10" s="565" customFormat="1">
      <c r="A77" s="5" t="s">
        <v>7</v>
      </c>
      <c r="B77" s="166"/>
      <c r="C77" s="166"/>
      <c r="D77" s="166"/>
      <c r="E77" s="1220" t="s">
        <v>318</v>
      </c>
      <c r="F77" s="166"/>
      <c r="G77" s="1381" t="s">
        <v>8</v>
      </c>
      <c r="H77" s="1976"/>
      <c r="I77" s="1563" t="s">
        <v>9</v>
      </c>
      <c r="J77" s="5" t="s">
        <v>7</v>
      </c>
    </row>
    <row r="78" spans="1:10" s="200" customFormat="1">
      <c r="A78" s="5"/>
      <c r="B78" s="779"/>
      <c r="C78" s="781"/>
      <c r="D78" s="781"/>
      <c r="E78" s="781"/>
      <c r="I78" s="1181"/>
      <c r="J78" s="5"/>
    </row>
    <row r="79" spans="1:10" ht="17.649999999999999" thickBot="1">
      <c r="A79" s="5">
        <v>1</v>
      </c>
      <c r="B79" s="602" t="s">
        <v>1288</v>
      </c>
      <c r="C79" s="159"/>
      <c r="D79" s="159"/>
      <c r="E79" s="159"/>
      <c r="F79" s="1989"/>
      <c r="G79" s="262">
        <v>0</v>
      </c>
      <c r="H79" s="1976"/>
      <c r="I79" s="695"/>
      <c r="J79" s="1988">
        <f>A79</f>
        <v>1</v>
      </c>
    </row>
    <row r="80" spans="1:10" ht="15.75" thickTop="1">
      <c r="A80" s="5">
        <f t="shared" si="2"/>
        <v>2</v>
      </c>
      <c r="B80" s="603"/>
      <c r="C80" s="782" t="s">
        <v>279</v>
      </c>
      <c r="D80" s="782" t="s">
        <v>280</v>
      </c>
      <c r="E80" s="782" t="s">
        <v>281</v>
      </c>
      <c r="F80" s="263"/>
      <c r="G80" s="263" t="s">
        <v>1262</v>
      </c>
      <c r="H80" s="263"/>
      <c r="I80" s="1180"/>
      <c r="J80" s="5">
        <f t="shared" si="3"/>
        <v>2</v>
      </c>
    </row>
    <row r="81" spans="1:10">
      <c r="A81" s="1988">
        <f t="shared" si="2"/>
        <v>3</v>
      </c>
      <c r="B81" s="603"/>
      <c r="C81" s="159"/>
      <c r="D81" s="783" t="s">
        <v>1263</v>
      </c>
      <c r="E81" s="783" t="s">
        <v>1264</v>
      </c>
      <c r="F81" s="1988"/>
      <c r="G81" s="1988" t="s">
        <v>1265</v>
      </c>
      <c r="H81" s="1988"/>
      <c r="I81" s="1180"/>
      <c r="J81" s="1988">
        <f t="shared" si="3"/>
        <v>3</v>
      </c>
    </row>
    <row r="82" spans="1:10" ht="17.25">
      <c r="A82" s="1988">
        <f t="shared" si="2"/>
        <v>4</v>
      </c>
      <c r="B82" s="602" t="s">
        <v>1289</v>
      </c>
      <c r="C82" s="1567" t="s">
        <v>1290</v>
      </c>
      <c r="D82" s="1567" t="s">
        <v>1268</v>
      </c>
      <c r="E82" s="1567" t="s">
        <v>1269</v>
      </c>
      <c r="F82" s="1382"/>
      <c r="G82" s="1382" t="s">
        <v>1270</v>
      </c>
      <c r="H82" s="5"/>
      <c r="I82" s="1180"/>
      <c r="J82" s="1988">
        <f t="shared" si="3"/>
        <v>4</v>
      </c>
    </row>
    <row r="83" spans="1:10">
      <c r="A83" s="1988">
        <f t="shared" si="2"/>
        <v>5</v>
      </c>
      <c r="B83" s="603"/>
      <c r="C83" s="159"/>
      <c r="D83" s="159"/>
      <c r="E83" s="159"/>
      <c r="F83" s="1989"/>
      <c r="G83" s="1989"/>
      <c r="H83" s="1989"/>
      <c r="I83" s="1180"/>
      <c r="J83" s="1988">
        <f t="shared" si="3"/>
        <v>5</v>
      </c>
    </row>
    <row r="84" spans="1:10">
      <c r="A84" s="1988">
        <f t="shared" si="2"/>
        <v>6</v>
      </c>
      <c r="B84" s="603" t="s">
        <v>1271</v>
      </c>
      <c r="C84" s="176">
        <f>G17</f>
        <v>5128385.59999</v>
      </c>
      <c r="D84" s="265">
        <f>C84/C$87</f>
        <v>0.41887143391319476</v>
      </c>
      <c r="E84" s="266">
        <f>G27</f>
        <v>4.2778982149943599E-2</v>
      </c>
      <c r="F84" s="1989"/>
      <c r="G84" s="264">
        <f>D84*E84</f>
        <v>1.7918893594493838E-2</v>
      </c>
      <c r="H84" s="264"/>
      <c r="I84" s="1180" t="s">
        <v>1291</v>
      </c>
      <c r="J84" s="1988">
        <f t="shared" si="3"/>
        <v>6</v>
      </c>
    </row>
    <row r="85" spans="1:10">
      <c r="A85" s="1988">
        <f t="shared" si="2"/>
        <v>7</v>
      </c>
      <c r="B85" s="603" t="s">
        <v>1273</v>
      </c>
      <c r="C85" s="178">
        <f>G30</f>
        <v>0</v>
      </c>
      <c r="D85" s="265">
        <f>C85/C$87</f>
        <v>0</v>
      </c>
      <c r="E85" s="266">
        <f>G32</f>
        <v>0</v>
      </c>
      <c r="F85" s="1989"/>
      <c r="G85" s="264">
        <f>D85*E85</f>
        <v>0</v>
      </c>
      <c r="H85" s="264"/>
      <c r="I85" s="1180" t="s">
        <v>1292</v>
      </c>
      <c r="J85" s="1988">
        <f t="shared" si="3"/>
        <v>7</v>
      </c>
    </row>
    <row r="86" spans="1:10">
      <c r="A86" s="1988">
        <f t="shared" si="2"/>
        <v>8</v>
      </c>
      <c r="B86" s="603" t="s">
        <v>1275</v>
      </c>
      <c r="C86" s="178">
        <f>G39</f>
        <v>7114954.9211800005</v>
      </c>
      <c r="D86" s="1565">
        <f>C86/C$87</f>
        <v>0.58112856608680519</v>
      </c>
      <c r="E86" s="267">
        <f>G79</f>
        <v>0</v>
      </c>
      <c r="F86" s="1989"/>
      <c r="G86" s="1566">
        <f>D86*E86</f>
        <v>0</v>
      </c>
      <c r="H86" s="419"/>
      <c r="I86" s="1180" t="s">
        <v>1293</v>
      </c>
      <c r="J86" s="1988">
        <f t="shared" si="3"/>
        <v>8</v>
      </c>
    </row>
    <row r="87" spans="1:10" ht="15.75" thickBot="1">
      <c r="A87" s="1988">
        <f t="shared" si="2"/>
        <v>9</v>
      </c>
      <c r="B87" s="603" t="s">
        <v>1277</v>
      </c>
      <c r="C87" s="2036">
        <f>SUM(C84:C86)</f>
        <v>12243340.521170001</v>
      </c>
      <c r="D87" s="268">
        <f>SUM(D84:D86)</f>
        <v>1</v>
      </c>
      <c r="E87" s="1989"/>
      <c r="F87" s="1989"/>
      <c r="G87" s="260">
        <f>SUM(G84:G86)</f>
        <v>1.7918893594493838E-2</v>
      </c>
      <c r="H87" s="419"/>
      <c r="I87" s="1180" t="s">
        <v>1294</v>
      </c>
      <c r="J87" s="1988">
        <f t="shared" si="3"/>
        <v>9</v>
      </c>
    </row>
    <row r="88" spans="1:10" ht="15.75" thickTop="1">
      <c r="A88" s="1988">
        <f t="shared" si="2"/>
        <v>10</v>
      </c>
      <c r="B88" s="603"/>
      <c r="C88" s="1989"/>
      <c r="D88" s="1989"/>
      <c r="E88" s="1989"/>
      <c r="F88" s="1989"/>
      <c r="G88" s="1989"/>
      <c r="H88" s="1989"/>
      <c r="I88" s="1180"/>
      <c r="J88" s="1988">
        <f t="shared" si="3"/>
        <v>10</v>
      </c>
    </row>
    <row r="89" spans="1:10" ht="15.75" thickBot="1">
      <c r="A89" s="1988">
        <f t="shared" si="2"/>
        <v>11</v>
      </c>
      <c r="B89" s="602" t="s">
        <v>1295</v>
      </c>
      <c r="C89" s="1989"/>
      <c r="D89" s="1989"/>
      <c r="E89" s="1989"/>
      <c r="F89" s="1989"/>
      <c r="G89" s="260">
        <f>G85+G86</f>
        <v>0</v>
      </c>
      <c r="H89" s="419"/>
      <c r="I89" s="1180" t="s">
        <v>1296</v>
      </c>
      <c r="J89" s="1988">
        <f t="shared" si="3"/>
        <v>11</v>
      </c>
    </row>
    <row r="90" spans="1:10" s="1040" customFormat="1" ht="16.149999999999999" thickTop="1" thickBot="1">
      <c r="A90" s="411">
        <f t="shared" si="2"/>
        <v>12</v>
      </c>
      <c r="B90" s="1568"/>
      <c r="C90" s="257"/>
      <c r="D90" s="257"/>
      <c r="E90" s="257"/>
      <c r="F90" s="257"/>
      <c r="G90" s="1569"/>
      <c r="H90" s="1569"/>
      <c r="I90" s="778"/>
      <c r="J90" s="411">
        <f t="shared" si="3"/>
        <v>12</v>
      </c>
    </row>
    <row r="91" spans="1:10" s="1040" customFormat="1">
      <c r="A91" s="5">
        <f t="shared" si="2"/>
        <v>13</v>
      </c>
      <c r="B91" s="779"/>
      <c r="C91" s="781"/>
      <c r="D91" s="781"/>
      <c r="E91" s="781"/>
      <c r="F91" s="200"/>
      <c r="G91" s="200"/>
      <c r="H91" s="200"/>
      <c r="I91" s="1181"/>
      <c r="J91" s="5">
        <f t="shared" si="3"/>
        <v>13</v>
      </c>
    </row>
    <row r="92" spans="1:10" s="1040" customFormat="1" ht="31.15" thickBot="1">
      <c r="A92" s="5">
        <f t="shared" si="2"/>
        <v>14</v>
      </c>
      <c r="B92" s="1084" t="s">
        <v>1281</v>
      </c>
      <c r="C92" s="1989"/>
      <c r="D92" s="1989"/>
      <c r="E92" s="1989"/>
      <c r="F92" s="1989"/>
      <c r="G92" s="262">
        <v>0</v>
      </c>
      <c r="H92" s="200"/>
      <c r="I92" s="1085" t="s">
        <v>1297</v>
      </c>
      <c r="J92" s="5">
        <f t="shared" si="3"/>
        <v>14</v>
      </c>
    </row>
    <row r="93" spans="1:10" s="1040" customFormat="1" ht="15.75" thickTop="1">
      <c r="A93" s="5">
        <f t="shared" si="2"/>
        <v>15</v>
      </c>
      <c r="B93" s="603"/>
      <c r="C93" s="782" t="s">
        <v>279</v>
      </c>
      <c r="D93" s="782" t="s">
        <v>280</v>
      </c>
      <c r="E93" s="782" t="s">
        <v>281</v>
      </c>
      <c r="F93" s="263"/>
      <c r="G93" s="263" t="s">
        <v>1262</v>
      </c>
      <c r="H93" s="200"/>
      <c r="I93" s="1180"/>
      <c r="J93" s="5">
        <f t="shared" si="3"/>
        <v>15</v>
      </c>
    </row>
    <row r="94" spans="1:10" s="1040" customFormat="1">
      <c r="A94" s="5">
        <f t="shared" si="2"/>
        <v>16</v>
      </c>
      <c r="B94" s="603"/>
      <c r="C94" s="159"/>
      <c r="D94" s="783" t="s">
        <v>1263</v>
      </c>
      <c r="E94" s="783" t="s">
        <v>1264</v>
      </c>
      <c r="F94" s="1988"/>
      <c r="G94" s="1988" t="s">
        <v>1265</v>
      </c>
      <c r="H94" s="200"/>
      <c r="I94" s="1180"/>
      <c r="J94" s="5">
        <f t="shared" si="3"/>
        <v>16</v>
      </c>
    </row>
    <row r="95" spans="1:10" s="1040" customFormat="1" ht="17.25">
      <c r="A95" s="5">
        <f t="shared" si="2"/>
        <v>17</v>
      </c>
      <c r="B95" s="602" t="s">
        <v>1266</v>
      </c>
      <c r="C95" s="1567" t="s">
        <v>1290</v>
      </c>
      <c r="D95" s="1567" t="s">
        <v>1268</v>
      </c>
      <c r="E95" s="1567" t="s">
        <v>1269</v>
      </c>
      <c r="F95" s="1382"/>
      <c r="G95" s="1382" t="s">
        <v>1270</v>
      </c>
      <c r="H95" s="200"/>
      <c r="I95" s="1180"/>
      <c r="J95" s="5">
        <f t="shared" si="3"/>
        <v>17</v>
      </c>
    </row>
    <row r="96" spans="1:10" s="1040" customFormat="1">
      <c r="A96" s="5">
        <f t="shared" si="2"/>
        <v>18</v>
      </c>
      <c r="B96" s="603"/>
      <c r="C96" s="159"/>
      <c r="D96" s="159"/>
      <c r="E96" s="159"/>
      <c r="F96" s="1989"/>
      <c r="G96" s="1989"/>
      <c r="H96" s="200"/>
      <c r="I96" s="1180"/>
      <c r="J96" s="5">
        <f t="shared" si="3"/>
        <v>18</v>
      </c>
    </row>
    <row r="97" spans="1:10" s="1040" customFormat="1">
      <c r="A97" s="5">
        <f t="shared" si="2"/>
        <v>19</v>
      </c>
      <c r="B97" s="603" t="s">
        <v>1271</v>
      </c>
      <c r="C97" s="176">
        <f>G17</f>
        <v>5128385.59999</v>
      </c>
      <c r="D97" s="265">
        <f>C97/C$100</f>
        <v>0.41887143391319476</v>
      </c>
      <c r="E97" s="1086">
        <v>0</v>
      </c>
      <c r="F97" s="1989"/>
      <c r="G97" s="264">
        <f>D97*E97</f>
        <v>0</v>
      </c>
      <c r="H97" s="200"/>
      <c r="I97" s="1180" t="s">
        <v>1282</v>
      </c>
      <c r="J97" s="5">
        <f t="shared" si="3"/>
        <v>19</v>
      </c>
    </row>
    <row r="98" spans="1:10" s="1040" customFormat="1">
      <c r="A98" s="5">
        <f t="shared" si="2"/>
        <v>20</v>
      </c>
      <c r="B98" s="603" t="s">
        <v>1273</v>
      </c>
      <c r="C98" s="178">
        <f>G30</f>
        <v>0</v>
      </c>
      <c r="D98" s="265">
        <f>C98/C$100</f>
        <v>0</v>
      </c>
      <c r="E98" s="1086">
        <v>0</v>
      </c>
      <c r="F98" s="1989"/>
      <c r="G98" s="264">
        <f>D98*E98</f>
        <v>0</v>
      </c>
      <c r="H98" s="200"/>
      <c r="I98" s="1180" t="s">
        <v>1282</v>
      </c>
      <c r="J98" s="5">
        <f t="shared" si="3"/>
        <v>20</v>
      </c>
    </row>
    <row r="99" spans="1:10" s="1040" customFormat="1">
      <c r="A99" s="5">
        <f t="shared" si="2"/>
        <v>21</v>
      </c>
      <c r="B99" s="603" t="s">
        <v>1275</v>
      </c>
      <c r="C99" s="178">
        <f>G39</f>
        <v>7114954.9211800005</v>
      </c>
      <c r="D99" s="1565">
        <f>C99/C$100</f>
        <v>0.58112856608680519</v>
      </c>
      <c r="E99" s="267">
        <f>G92</f>
        <v>0</v>
      </c>
      <c r="F99" s="1989"/>
      <c r="G99" s="1566">
        <f>D99*E99</f>
        <v>0</v>
      </c>
      <c r="H99" s="200"/>
      <c r="I99" s="1180" t="s">
        <v>1298</v>
      </c>
      <c r="J99" s="5">
        <f t="shared" si="3"/>
        <v>21</v>
      </c>
    </row>
    <row r="100" spans="1:10" s="1040" customFormat="1" ht="15.75" thickBot="1">
      <c r="A100" s="5">
        <f t="shared" si="2"/>
        <v>22</v>
      </c>
      <c r="B100" s="603" t="s">
        <v>1277</v>
      </c>
      <c r="C100" s="2035">
        <f>SUM(C97:C99)</f>
        <v>12243340.521170001</v>
      </c>
      <c r="D100" s="268">
        <f>SUM(D97:D99)</f>
        <v>1</v>
      </c>
      <c r="E100" s="159"/>
      <c r="F100" s="1989"/>
      <c r="G100" s="260">
        <f>SUM(G97:G99)</f>
        <v>0</v>
      </c>
      <c r="H100" s="200"/>
      <c r="I100" s="1180" t="s">
        <v>125</v>
      </c>
      <c r="J100" s="5">
        <f t="shared" si="3"/>
        <v>22</v>
      </c>
    </row>
    <row r="101" spans="1:10" s="1040" customFormat="1" ht="15.75" thickTop="1">
      <c r="A101" s="5">
        <f t="shared" si="2"/>
        <v>23</v>
      </c>
      <c r="B101" s="603"/>
      <c r="C101" s="159"/>
      <c r="D101" s="159"/>
      <c r="E101" s="159"/>
      <c r="F101" s="1989"/>
      <c r="G101" s="1989"/>
      <c r="H101" s="200"/>
      <c r="I101" s="1180"/>
      <c r="J101" s="5">
        <f t="shared" si="3"/>
        <v>23</v>
      </c>
    </row>
    <row r="102" spans="1:10" ht="15.75" thickBot="1">
      <c r="A102" s="5">
        <f t="shared" si="2"/>
        <v>24</v>
      </c>
      <c r="B102" s="1084" t="s">
        <v>1285</v>
      </c>
      <c r="C102" s="159"/>
      <c r="D102" s="159"/>
      <c r="E102" s="159"/>
      <c r="F102" s="1989"/>
      <c r="G102" s="268">
        <f>G99</f>
        <v>0</v>
      </c>
      <c r="H102" s="781"/>
      <c r="I102" s="1085" t="s">
        <v>1299</v>
      </c>
      <c r="J102" s="5">
        <f t="shared" si="3"/>
        <v>24</v>
      </c>
    </row>
    <row r="103" spans="1:10" s="1040" customFormat="1" ht="15.75" thickTop="1">
      <c r="A103" s="5"/>
      <c r="B103" s="1084"/>
      <c r="C103" s="159"/>
      <c r="D103" s="159"/>
      <c r="E103" s="159"/>
      <c r="F103" s="1989"/>
      <c r="G103" s="280"/>
      <c r="H103" s="781"/>
      <c r="I103" s="1085"/>
      <c r="J103" s="5"/>
    </row>
    <row r="104" spans="1:10" s="1040" customFormat="1" ht="17.25">
      <c r="A104" s="619">
        <v>1</v>
      </c>
      <c r="B104" s="603" t="s">
        <v>1300</v>
      </c>
      <c r="C104" s="159"/>
      <c r="D104" s="159"/>
      <c r="E104" s="159"/>
      <c r="F104" s="1989"/>
      <c r="G104" s="280"/>
      <c r="H104" s="781"/>
      <c r="I104" s="1085"/>
      <c r="J104" s="5"/>
    </row>
    <row r="105" spans="1:10" ht="17.25">
      <c r="A105" s="619">
        <v>2</v>
      </c>
      <c r="B105" s="603" t="s">
        <v>1287</v>
      </c>
      <c r="C105" s="603"/>
      <c r="D105" s="603"/>
      <c r="E105" s="603"/>
      <c r="F105" s="603"/>
      <c r="G105" s="216"/>
      <c r="H105" s="216"/>
      <c r="J105" s="166" t="s">
        <v>1</v>
      </c>
    </row>
    <row r="106" spans="1:10" ht="17.25">
      <c r="A106" s="1043"/>
      <c r="B106" s="1044"/>
      <c r="C106" s="1045"/>
      <c r="D106" s="1045"/>
      <c r="E106" s="1045"/>
      <c r="F106" s="603"/>
      <c r="G106" s="216"/>
      <c r="H106" s="216"/>
      <c r="J106" s="166"/>
    </row>
    <row r="107" spans="1:10" s="1040" customFormat="1" ht="17.25">
      <c r="A107" s="619"/>
      <c r="B107" s="603"/>
      <c r="C107" s="603"/>
      <c r="D107" s="603"/>
      <c r="E107" s="603"/>
      <c r="F107" s="603"/>
      <c r="G107" s="216"/>
      <c r="H107" s="216"/>
      <c r="I107" s="485"/>
      <c r="J107" s="166"/>
    </row>
    <row r="108" spans="1:10">
      <c r="A108" s="1988"/>
      <c r="B108" s="2082" t="s">
        <v>0</v>
      </c>
      <c r="C108" s="2082"/>
      <c r="D108" s="2082"/>
      <c r="E108" s="2082"/>
      <c r="F108" s="2082"/>
      <c r="G108" s="2082"/>
      <c r="H108" s="2082"/>
      <c r="I108" s="2083"/>
      <c r="J108" s="1988"/>
    </row>
    <row r="109" spans="1:10">
      <c r="A109" s="1988"/>
      <c r="B109" s="2082" t="s">
        <v>1213</v>
      </c>
      <c r="C109" s="2082"/>
      <c r="D109" s="2082"/>
      <c r="E109" s="2082"/>
      <c r="F109" s="2082"/>
      <c r="G109" s="2082"/>
      <c r="H109" s="2082"/>
      <c r="I109" s="2083"/>
      <c r="J109" s="1988"/>
    </row>
    <row r="110" spans="1:10">
      <c r="A110" s="1988"/>
      <c r="B110" s="2082" t="s">
        <v>1214</v>
      </c>
      <c r="C110" s="2082"/>
      <c r="D110" s="2082"/>
      <c r="E110" s="2082"/>
      <c r="F110" s="2082"/>
      <c r="G110" s="2082"/>
      <c r="H110" s="2082"/>
      <c r="I110" s="2083"/>
      <c r="J110" s="1988"/>
    </row>
    <row r="111" spans="1:10">
      <c r="A111" s="1988"/>
      <c r="B111" s="2084" t="str">
        <f>B5</f>
        <v>Base Period &amp; True-Up Period 12 - Months Ending December 31, 2019</v>
      </c>
      <c r="C111" s="2084"/>
      <c r="D111" s="2084"/>
      <c r="E111" s="2084"/>
      <c r="F111" s="2084"/>
      <c r="G111" s="2084"/>
      <c r="H111" s="2084"/>
      <c r="I111" s="2090"/>
      <c r="J111" s="1988"/>
    </row>
    <row r="112" spans="1:10" s="159" customFormat="1">
      <c r="A112" s="783"/>
      <c r="B112" s="2085" t="s">
        <v>5</v>
      </c>
      <c r="C112" s="2086"/>
      <c r="D112" s="2086"/>
      <c r="E112" s="2086"/>
      <c r="F112" s="2086"/>
      <c r="G112" s="2086"/>
      <c r="H112" s="2086"/>
      <c r="I112" s="2086"/>
      <c r="J112" s="783"/>
    </row>
    <row r="113" spans="1:12">
      <c r="A113" s="1988"/>
      <c r="B113" s="166"/>
      <c r="C113" s="166"/>
      <c r="D113" s="166"/>
      <c r="E113" s="166"/>
      <c r="F113" s="166"/>
      <c r="G113" s="166"/>
      <c r="H113" s="166"/>
      <c r="I113" s="1180"/>
      <c r="J113" s="1988"/>
      <c r="K113" s="1989"/>
      <c r="L113" s="1989"/>
    </row>
    <row r="114" spans="1:12">
      <c r="A114" s="1988" t="s">
        <v>6</v>
      </c>
      <c r="B114" s="1976"/>
      <c r="C114" s="1976"/>
      <c r="D114" s="1976"/>
      <c r="E114" s="1976"/>
      <c r="F114" s="1976"/>
      <c r="G114" s="1976"/>
      <c r="H114" s="1976"/>
      <c r="I114" s="1180"/>
      <c r="J114" s="1988" t="s">
        <v>6</v>
      </c>
      <c r="K114" s="1989"/>
      <c r="L114" s="1989"/>
    </row>
    <row r="115" spans="1:12">
      <c r="A115" s="5" t="s">
        <v>7</v>
      </c>
      <c r="B115" s="166"/>
      <c r="C115" s="166"/>
      <c r="D115" s="166"/>
      <c r="E115" s="166"/>
      <c r="F115" s="166"/>
      <c r="G115" s="1382" t="s">
        <v>8</v>
      </c>
      <c r="H115" s="1976"/>
      <c r="I115" s="1563" t="s">
        <v>9</v>
      </c>
      <c r="J115" s="5" t="s">
        <v>7</v>
      </c>
      <c r="K115" s="1989"/>
      <c r="L115" s="1989"/>
    </row>
    <row r="116" spans="1:12">
      <c r="A116" s="1988"/>
      <c r="B116" s="603"/>
      <c r="C116" s="1989"/>
      <c r="D116" s="1989"/>
      <c r="E116" s="1989"/>
      <c r="F116" s="1989"/>
      <c r="G116" s="1988"/>
      <c r="H116" s="1988"/>
      <c r="I116" s="1180"/>
      <c r="J116" s="1988"/>
      <c r="K116" s="1989"/>
      <c r="L116" s="1989"/>
    </row>
    <row r="117" spans="1:12" ht="17.649999999999999">
      <c r="A117" s="1988">
        <v>1</v>
      </c>
      <c r="B117" s="1087" t="s">
        <v>1301</v>
      </c>
      <c r="C117" s="1989"/>
      <c r="D117" s="1989"/>
      <c r="E117" s="1976"/>
      <c r="F117" s="1976"/>
      <c r="G117" s="681"/>
      <c r="H117" s="681"/>
      <c r="I117" s="1180"/>
      <c r="J117" s="1988">
        <v>1</v>
      </c>
      <c r="K117" s="1989"/>
      <c r="L117" s="1989"/>
    </row>
    <row r="118" spans="1:12">
      <c r="A118" s="1988">
        <f>A117+1</f>
        <v>2</v>
      </c>
      <c r="B118" s="786"/>
      <c r="C118" s="1989"/>
      <c r="D118" s="1989"/>
      <c r="E118" s="1976"/>
      <c r="F118" s="1976"/>
      <c r="G118" s="681"/>
      <c r="H118" s="681"/>
      <c r="I118" s="1180"/>
      <c r="J118" s="1988">
        <f>J117+1</f>
        <v>2</v>
      </c>
      <c r="K118" s="1989"/>
      <c r="L118" s="1989"/>
    </row>
    <row r="119" spans="1:12">
      <c r="A119" s="1988">
        <f>A118+1</f>
        <v>3</v>
      </c>
      <c r="B119" s="774" t="s">
        <v>1302</v>
      </c>
      <c r="C119" s="1989"/>
      <c r="D119" s="1989"/>
      <c r="E119" s="1976"/>
      <c r="F119" s="1976"/>
      <c r="G119" s="681"/>
      <c r="H119" s="681"/>
      <c r="I119" s="1180"/>
      <c r="J119" s="1988">
        <f>J118+1</f>
        <v>3</v>
      </c>
      <c r="K119" s="1989"/>
      <c r="L119" s="1989"/>
    </row>
    <row r="120" spans="1:12">
      <c r="A120" s="1988">
        <f>A119+1</f>
        <v>4</v>
      </c>
      <c r="B120" s="1976"/>
      <c r="C120" s="1976"/>
      <c r="D120" s="1976"/>
      <c r="E120" s="1976"/>
      <c r="F120" s="1976"/>
      <c r="G120" s="681"/>
      <c r="H120" s="681"/>
      <c r="I120" s="1180"/>
      <c r="J120" s="1988">
        <f>J119+1</f>
        <v>4</v>
      </c>
      <c r="K120" s="1989"/>
      <c r="L120" s="1989"/>
    </row>
    <row r="121" spans="1:12">
      <c r="A121" s="1988">
        <f t="shared" ref="A121:A180" si="4">A120+1</f>
        <v>5</v>
      </c>
      <c r="B121" s="604" t="s">
        <v>1303</v>
      </c>
      <c r="C121" s="1976"/>
      <c r="D121" s="1976"/>
      <c r="E121" s="1976"/>
      <c r="F121" s="1976"/>
      <c r="G121" s="681"/>
      <c r="H121" s="681"/>
      <c r="I121" s="787"/>
      <c r="J121" s="1988">
        <f t="shared" ref="J121:J180" si="5">J120+1</f>
        <v>5</v>
      </c>
      <c r="K121" s="1989"/>
      <c r="L121" s="1989"/>
    </row>
    <row r="122" spans="1:12">
      <c r="A122" s="1988">
        <f t="shared" si="4"/>
        <v>6</v>
      </c>
      <c r="B122" s="1989" t="s">
        <v>1304</v>
      </c>
      <c r="C122" s="1989"/>
      <c r="D122" s="1976"/>
      <c r="E122" s="1976"/>
      <c r="F122" s="1976"/>
      <c r="G122" s="269">
        <f>G52</f>
        <v>5.869398517476733E-2</v>
      </c>
      <c r="H122" s="1976"/>
      <c r="I122" s="788" t="s">
        <v>1305</v>
      </c>
      <c r="J122" s="1988">
        <f t="shared" si="5"/>
        <v>6</v>
      </c>
      <c r="K122" s="166"/>
      <c r="L122" s="1989"/>
    </row>
    <row r="123" spans="1:12">
      <c r="A123" s="1988">
        <f t="shared" si="4"/>
        <v>7</v>
      </c>
      <c r="B123" s="1989" t="s">
        <v>1306</v>
      </c>
      <c r="C123" s="1989"/>
      <c r="D123" s="1976"/>
      <c r="E123" s="1976"/>
      <c r="F123" s="1976"/>
      <c r="G123" s="270">
        <f>-'Stmt AR'!E19</f>
        <v>3603.1832990933194</v>
      </c>
      <c r="H123" s="1976"/>
      <c r="I123" s="788" t="s">
        <v>1307</v>
      </c>
      <c r="J123" s="1988">
        <f t="shared" si="5"/>
        <v>7</v>
      </c>
      <c r="K123" s="166"/>
      <c r="L123" s="1989"/>
    </row>
    <row r="124" spans="1:12">
      <c r="A124" s="1988">
        <f t="shared" si="4"/>
        <v>8</v>
      </c>
      <c r="B124" s="1989" t="s">
        <v>1308</v>
      </c>
      <c r="C124" s="1989"/>
      <c r="D124" s="1976"/>
      <c r="E124" s="1976"/>
      <c r="F124" s="1976"/>
      <c r="G124" s="271">
        <f>'AV-1A'!C56</f>
        <v>7238.3762124400027</v>
      </c>
      <c r="H124" s="1976"/>
      <c r="I124" s="695" t="s">
        <v>1309</v>
      </c>
      <c r="J124" s="1988">
        <f t="shared" si="5"/>
        <v>8</v>
      </c>
      <c r="K124" s="1976"/>
      <c r="L124" s="1989"/>
    </row>
    <row r="125" spans="1:12">
      <c r="A125" s="1988">
        <f t="shared" si="4"/>
        <v>9</v>
      </c>
      <c r="B125" s="1989" t="s">
        <v>1310</v>
      </c>
      <c r="C125" s="1989"/>
      <c r="D125" s="1976"/>
      <c r="E125" s="789"/>
      <c r="F125" s="1976"/>
      <c r="G125" s="15">
        <f>'BK-1 Retail TRR'!E136</f>
        <v>4342100.5354385236</v>
      </c>
      <c r="H125" s="1976"/>
      <c r="I125" s="788" t="s">
        <v>1311</v>
      </c>
      <c r="J125" s="1988">
        <f t="shared" si="5"/>
        <v>9</v>
      </c>
      <c r="K125" s="1989"/>
      <c r="L125" s="1989"/>
    </row>
    <row r="126" spans="1:12">
      <c r="A126" s="1988">
        <f t="shared" si="4"/>
        <v>10</v>
      </c>
      <c r="B126" s="159" t="s">
        <v>1312</v>
      </c>
      <c r="C126" s="1989"/>
      <c r="D126" s="790"/>
      <c r="E126" s="1976"/>
      <c r="F126" s="1976"/>
      <c r="G126" s="1570" t="s">
        <v>1313</v>
      </c>
      <c r="H126" s="1976"/>
      <c r="I126" s="788" t="s">
        <v>1314</v>
      </c>
      <c r="J126" s="1988">
        <f t="shared" si="5"/>
        <v>10</v>
      </c>
      <c r="K126" s="1989"/>
      <c r="L126" s="791"/>
    </row>
    <row r="127" spans="1:12">
      <c r="A127" s="1988">
        <f t="shared" si="4"/>
        <v>11</v>
      </c>
      <c r="B127" s="603"/>
      <c r="C127" s="1989"/>
      <c r="D127" s="1989"/>
      <c r="E127" s="1989"/>
      <c r="F127" s="1989"/>
      <c r="G127" s="1988"/>
      <c r="H127" s="1988"/>
      <c r="J127" s="1988">
        <f t="shared" si="5"/>
        <v>11</v>
      </c>
      <c r="K127" s="1989"/>
      <c r="L127" s="1989"/>
    </row>
    <row r="128" spans="1:12">
      <c r="A128" s="1988">
        <f t="shared" si="4"/>
        <v>12</v>
      </c>
      <c r="B128" s="1989" t="s">
        <v>1315</v>
      </c>
      <c r="C128" s="1989"/>
      <c r="D128" s="1976"/>
      <c r="E128" s="1976"/>
      <c r="F128" s="1976"/>
      <c r="G128" s="272">
        <f>(((G122)+(G124/G125))*G126-(G123/G125))/(1-G126)</f>
        <v>1.4994919654212966E-2</v>
      </c>
      <c r="H128" s="272"/>
      <c r="I128" s="788" t="s">
        <v>1316</v>
      </c>
      <c r="J128" s="1988">
        <f t="shared" si="5"/>
        <v>12</v>
      </c>
      <c r="K128" s="1989"/>
      <c r="L128" s="792"/>
    </row>
    <row r="129" spans="1:11">
      <c r="A129" s="1988">
        <f t="shared" si="4"/>
        <v>13</v>
      </c>
      <c r="B129" s="793" t="s">
        <v>1317</v>
      </c>
      <c r="C129" s="1989"/>
      <c r="D129" s="1989"/>
      <c r="E129" s="1989"/>
      <c r="F129" s="1989"/>
      <c r="G129" s="1988"/>
      <c r="H129" s="1988"/>
      <c r="J129" s="1988">
        <f t="shared" si="5"/>
        <v>13</v>
      </c>
      <c r="K129" s="1989"/>
    </row>
    <row r="130" spans="1:11">
      <c r="A130" s="1988">
        <f t="shared" si="4"/>
        <v>14</v>
      </c>
      <c r="B130" s="603"/>
      <c r="C130" s="1989"/>
      <c r="D130" s="1989"/>
      <c r="E130" s="1989"/>
      <c r="F130" s="1989"/>
      <c r="G130" s="1988"/>
      <c r="H130" s="1988"/>
      <c r="J130" s="1988">
        <f t="shared" si="5"/>
        <v>14</v>
      </c>
      <c r="K130" s="1989"/>
    </row>
    <row r="131" spans="1:11">
      <c r="A131" s="1988">
        <f t="shared" si="4"/>
        <v>15</v>
      </c>
      <c r="B131" s="774" t="s">
        <v>1318</v>
      </c>
      <c r="C131" s="1976"/>
      <c r="D131" s="1976"/>
      <c r="E131" s="1976"/>
      <c r="F131" s="1976"/>
      <c r="G131" s="273"/>
      <c r="H131" s="273"/>
      <c r="I131" s="794"/>
      <c r="J131" s="1988">
        <f t="shared" si="5"/>
        <v>15</v>
      </c>
      <c r="K131" s="795"/>
    </row>
    <row r="132" spans="1:11">
      <c r="A132" s="1988">
        <f t="shared" si="4"/>
        <v>16</v>
      </c>
      <c r="B132" s="614"/>
      <c r="C132" s="1976"/>
      <c r="D132" s="1976"/>
      <c r="E132" s="1976"/>
      <c r="F132" s="1976"/>
      <c r="G132" s="273"/>
      <c r="H132" s="273"/>
      <c r="I132" s="796"/>
      <c r="J132" s="1988">
        <f t="shared" si="5"/>
        <v>16</v>
      </c>
      <c r="K132" s="1976"/>
    </row>
    <row r="133" spans="1:11">
      <c r="A133" s="1988">
        <f t="shared" si="4"/>
        <v>17</v>
      </c>
      <c r="B133" s="604" t="s">
        <v>1303</v>
      </c>
      <c r="C133" s="1976"/>
      <c r="D133" s="1976"/>
      <c r="E133" s="1976"/>
      <c r="F133" s="1976"/>
      <c r="G133" s="273"/>
      <c r="H133" s="273"/>
      <c r="I133" s="796"/>
      <c r="J133" s="1988">
        <f t="shared" si="5"/>
        <v>17</v>
      </c>
      <c r="K133" s="1976"/>
    </row>
    <row r="134" spans="1:11">
      <c r="A134" s="1988">
        <f t="shared" si="4"/>
        <v>18</v>
      </c>
      <c r="B134" s="1989" t="s">
        <v>1304</v>
      </c>
      <c r="C134" s="1989"/>
      <c r="D134" s="1976"/>
      <c r="E134" s="1976"/>
      <c r="F134" s="1976"/>
      <c r="G134" s="265">
        <f>G122</f>
        <v>5.869398517476733E-2</v>
      </c>
      <c r="H134" s="265"/>
      <c r="I134" s="788" t="s">
        <v>1319</v>
      </c>
      <c r="J134" s="1988">
        <f t="shared" si="5"/>
        <v>18</v>
      </c>
      <c r="K134" s="166"/>
    </row>
    <row r="135" spans="1:11">
      <c r="A135" s="1988">
        <f t="shared" si="4"/>
        <v>19</v>
      </c>
      <c r="B135" s="1989" t="s">
        <v>1320</v>
      </c>
      <c r="C135" s="1989"/>
      <c r="D135" s="1976"/>
      <c r="E135" s="1976"/>
      <c r="F135" s="1976"/>
      <c r="G135" s="274">
        <f>G124</f>
        <v>7238.3762124400027</v>
      </c>
      <c r="H135" s="274"/>
      <c r="I135" s="788" t="s">
        <v>1321</v>
      </c>
      <c r="J135" s="1988">
        <f t="shared" si="5"/>
        <v>19</v>
      </c>
      <c r="K135" s="166"/>
    </row>
    <row r="136" spans="1:11">
      <c r="A136" s="1988">
        <f t="shared" si="4"/>
        <v>20</v>
      </c>
      <c r="B136" s="1989" t="s">
        <v>1322</v>
      </c>
      <c r="C136" s="1989"/>
      <c r="D136" s="1976"/>
      <c r="E136" s="1976"/>
      <c r="F136" s="1976"/>
      <c r="G136" s="275">
        <f>G125</f>
        <v>4342100.5354385236</v>
      </c>
      <c r="H136" s="275"/>
      <c r="I136" s="788" t="s">
        <v>1323</v>
      </c>
      <c r="J136" s="1988">
        <f t="shared" si="5"/>
        <v>20</v>
      </c>
      <c r="K136" s="166"/>
    </row>
    <row r="137" spans="1:11">
      <c r="A137" s="1988">
        <f t="shared" si="4"/>
        <v>21</v>
      </c>
      <c r="B137" s="1989" t="s">
        <v>1324</v>
      </c>
      <c r="C137" s="1989"/>
      <c r="D137" s="1976"/>
      <c r="E137" s="1976"/>
      <c r="F137" s="1976"/>
      <c r="G137" s="276">
        <f>G128</f>
        <v>1.4994919654212966E-2</v>
      </c>
      <c r="H137" s="276"/>
      <c r="I137" s="788" t="s">
        <v>1325</v>
      </c>
      <c r="J137" s="1988">
        <f t="shared" si="5"/>
        <v>21</v>
      </c>
      <c r="K137" s="1989"/>
    </row>
    <row r="138" spans="1:11">
      <c r="A138" s="1988">
        <f t="shared" si="4"/>
        <v>22</v>
      </c>
      <c r="B138" s="159" t="s">
        <v>1326</v>
      </c>
      <c r="C138" s="1989"/>
      <c r="D138" s="1976"/>
      <c r="E138" s="1976"/>
      <c r="F138" s="1976"/>
      <c r="G138" s="1570" t="s">
        <v>1327</v>
      </c>
      <c r="H138" s="1976"/>
      <c r="I138" s="788" t="s">
        <v>1328</v>
      </c>
      <c r="J138" s="1988">
        <f t="shared" si="5"/>
        <v>22</v>
      </c>
      <c r="K138" s="1989"/>
    </row>
    <row r="139" spans="1:11">
      <c r="A139" s="1988">
        <f t="shared" si="4"/>
        <v>23</v>
      </c>
      <c r="B139" s="1979"/>
      <c r="C139" s="1989"/>
      <c r="D139" s="1976"/>
      <c r="E139" s="1976"/>
      <c r="F139" s="1976"/>
      <c r="G139" s="277"/>
      <c r="H139" s="277"/>
      <c r="I139" s="796"/>
      <c r="J139" s="1988">
        <f t="shared" si="5"/>
        <v>23</v>
      </c>
      <c r="K139" s="1989"/>
    </row>
    <row r="140" spans="1:11">
      <c r="A140" s="1988">
        <f t="shared" si="4"/>
        <v>24</v>
      </c>
      <c r="B140" s="1989" t="s">
        <v>1329</v>
      </c>
      <c r="C140" s="166"/>
      <c r="D140" s="166"/>
      <c r="E140" s="1976"/>
      <c r="F140" s="1976"/>
      <c r="G140" s="1571">
        <f>((G134)+(G135/G136)+G128)*G138/(1-G138)</f>
        <v>7.3074417652804922E-3</v>
      </c>
      <c r="H140" s="421"/>
      <c r="I140" s="788" t="s">
        <v>1330</v>
      </c>
      <c r="J140" s="1988">
        <f t="shared" si="5"/>
        <v>24</v>
      </c>
      <c r="K140" s="1989"/>
    </row>
    <row r="141" spans="1:11">
      <c r="A141" s="1988">
        <f t="shared" si="4"/>
        <v>25</v>
      </c>
      <c r="B141" s="793" t="s">
        <v>1331</v>
      </c>
      <c r="C141" s="1989"/>
      <c r="D141" s="1989"/>
      <c r="E141" s="1989"/>
      <c r="F141" s="1989"/>
      <c r="G141" s="1988"/>
      <c r="H141" s="1988"/>
      <c r="I141" s="1180"/>
      <c r="J141" s="1988">
        <f t="shared" si="5"/>
        <v>25</v>
      </c>
      <c r="K141" s="1988"/>
    </row>
    <row r="142" spans="1:11">
      <c r="A142" s="1988">
        <f t="shared" si="4"/>
        <v>26</v>
      </c>
      <c r="B142" s="603"/>
      <c r="C142" s="1989"/>
      <c r="D142" s="1989"/>
      <c r="E142" s="1989"/>
      <c r="F142" s="1989"/>
      <c r="G142" s="1988"/>
      <c r="H142" s="1988"/>
      <c r="I142" s="1180"/>
      <c r="J142" s="1988">
        <f t="shared" si="5"/>
        <v>26</v>
      </c>
      <c r="K142" s="1988"/>
    </row>
    <row r="143" spans="1:11">
      <c r="A143" s="1988">
        <f t="shared" si="4"/>
        <v>27</v>
      </c>
      <c r="B143" s="774" t="s">
        <v>1332</v>
      </c>
      <c r="C143" s="1989"/>
      <c r="D143" s="1989"/>
      <c r="E143" s="1989"/>
      <c r="F143" s="1989"/>
      <c r="G143" s="272">
        <f>G140+G128</f>
        <v>2.2302361419493457E-2</v>
      </c>
      <c r="H143" s="272"/>
      <c r="I143" s="1180" t="s">
        <v>1333</v>
      </c>
      <c r="J143" s="1988">
        <f t="shared" si="5"/>
        <v>27</v>
      </c>
      <c r="K143" s="1988"/>
    </row>
    <row r="144" spans="1:11">
      <c r="A144" s="1988">
        <f t="shared" si="4"/>
        <v>28</v>
      </c>
      <c r="B144" s="603"/>
      <c r="C144" s="1989"/>
      <c r="D144" s="1989"/>
      <c r="E144" s="1989"/>
      <c r="F144" s="1989"/>
      <c r="G144" s="1988"/>
      <c r="H144" s="1988"/>
      <c r="I144" s="1180"/>
      <c r="J144" s="1988">
        <f t="shared" si="5"/>
        <v>28</v>
      </c>
      <c r="K144" s="1988"/>
    </row>
    <row r="145" spans="1:12">
      <c r="A145" s="1988">
        <f t="shared" si="4"/>
        <v>29</v>
      </c>
      <c r="B145" s="774" t="s">
        <v>1334</v>
      </c>
      <c r="C145" s="1989"/>
      <c r="D145" s="1989"/>
      <c r="E145" s="1989"/>
      <c r="F145" s="1989"/>
      <c r="G145" s="1572">
        <f>G50</f>
        <v>7.6612878769261164E-2</v>
      </c>
      <c r="H145" s="1976"/>
      <c r="I145" s="788" t="s">
        <v>1335</v>
      </c>
      <c r="J145" s="1988">
        <f t="shared" si="5"/>
        <v>29</v>
      </c>
      <c r="K145" s="166"/>
      <c r="L145" s="1989"/>
    </row>
    <row r="146" spans="1:12">
      <c r="A146" s="1988">
        <f t="shared" si="4"/>
        <v>30</v>
      </c>
      <c r="B146" s="603"/>
      <c r="C146" s="1989"/>
      <c r="D146" s="1989"/>
      <c r="E146" s="1989"/>
      <c r="F146" s="1989"/>
      <c r="G146" s="265"/>
      <c r="H146" s="265"/>
      <c r="I146" s="1180"/>
      <c r="J146" s="1988">
        <f t="shared" si="5"/>
        <v>30</v>
      </c>
      <c r="K146" s="1988"/>
      <c r="L146" s="1989"/>
    </row>
    <row r="147" spans="1:12" ht="18" thickBot="1">
      <c r="A147" s="1988">
        <f t="shared" si="4"/>
        <v>31</v>
      </c>
      <c r="B147" s="1087" t="s">
        <v>1336</v>
      </c>
      <c r="C147" s="1989"/>
      <c r="D147" s="1989"/>
      <c r="E147" s="1989"/>
      <c r="F147" s="1989"/>
      <c r="G147" s="278">
        <f>G143+G145</f>
        <v>9.8915240188754625E-2</v>
      </c>
      <c r="H147" s="421"/>
      <c r="I147" s="1180" t="s">
        <v>309</v>
      </c>
      <c r="J147" s="1988">
        <f t="shared" si="5"/>
        <v>31</v>
      </c>
      <c r="K147" s="797"/>
      <c r="L147" s="792"/>
    </row>
    <row r="148" spans="1:12" s="1042" customFormat="1" ht="16.149999999999999" thickTop="1" thickBot="1">
      <c r="A148" s="411">
        <f t="shared" si="4"/>
        <v>32</v>
      </c>
      <c r="B148" s="777"/>
      <c r="C148" s="257"/>
      <c r="D148" s="257"/>
      <c r="E148" s="257"/>
      <c r="F148" s="257"/>
      <c r="G148" s="411"/>
      <c r="H148" s="411"/>
      <c r="I148" s="778"/>
      <c r="J148" s="411">
        <f t="shared" si="5"/>
        <v>32</v>
      </c>
      <c r="K148" s="1989"/>
      <c r="L148" s="1989"/>
    </row>
    <row r="149" spans="1:12" s="1027" customFormat="1">
      <c r="A149" s="1988">
        <f t="shared" si="4"/>
        <v>33</v>
      </c>
      <c r="B149" s="603"/>
      <c r="C149" s="1989"/>
      <c r="D149" s="1989"/>
      <c r="E149" s="1989"/>
      <c r="F149" s="1989"/>
      <c r="G149" s="1988"/>
      <c r="H149" s="1988"/>
      <c r="I149" s="1180"/>
      <c r="J149" s="1988">
        <f t="shared" si="5"/>
        <v>33</v>
      </c>
      <c r="K149" s="1989"/>
      <c r="L149" s="1989"/>
    </row>
    <row r="150" spans="1:12" s="1027" customFormat="1" ht="17.649999999999999">
      <c r="A150" s="1988">
        <f t="shared" si="4"/>
        <v>34</v>
      </c>
      <c r="B150" s="1087" t="s">
        <v>1337</v>
      </c>
      <c r="C150" s="1989"/>
      <c r="D150" s="1989"/>
      <c r="E150" s="1976"/>
      <c r="F150" s="1976"/>
      <c r="G150" s="681"/>
      <c r="H150" s="681"/>
      <c r="I150" s="1180"/>
      <c r="J150" s="1988">
        <f t="shared" si="5"/>
        <v>34</v>
      </c>
      <c r="K150" s="1989"/>
      <c r="L150" s="1989"/>
    </row>
    <row r="151" spans="1:12" s="1027" customFormat="1">
      <c r="A151" s="1988">
        <f t="shared" si="4"/>
        <v>35</v>
      </c>
      <c r="B151" s="786"/>
      <c r="C151" s="1989"/>
      <c r="D151" s="1989"/>
      <c r="E151" s="1976"/>
      <c r="F151" s="1976"/>
      <c r="G151" s="681"/>
      <c r="H151" s="681"/>
      <c r="I151" s="1180"/>
      <c r="J151" s="1988">
        <f t="shared" si="5"/>
        <v>35</v>
      </c>
      <c r="K151" s="1989"/>
      <c r="L151" s="1029"/>
    </row>
    <row r="152" spans="1:12" s="1027" customFormat="1">
      <c r="A152" s="1988">
        <f t="shared" si="4"/>
        <v>36</v>
      </c>
      <c r="B152" s="774" t="s">
        <v>1302</v>
      </c>
      <c r="C152" s="1989"/>
      <c r="D152" s="1989"/>
      <c r="E152" s="1976"/>
      <c r="F152" s="1976"/>
      <c r="G152" s="681"/>
      <c r="H152" s="681"/>
      <c r="I152" s="1180"/>
      <c r="J152" s="1988">
        <f t="shared" si="5"/>
        <v>36</v>
      </c>
      <c r="K152" s="1989"/>
      <c r="L152" s="1989"/>
    </row>
    <row r="153" spans="1:12" s="1027" customFormat="1">
      <c r="A153" s="1988">
        <f t="shared" si="4"/>
        <v>37</v>
      </c>
      <c r="B153" s="1976"/>
      <c r="C153" s="1976"/>
      <c r="D153" s="1976"/>
      <c r="E153" s="1976"/>
      <c r="F153" s="1976"/>
      <c r="G153" s="681"/>
      <c r="H153" s="681"/>
      <c r="I153" s="1180"/>
      <c r="J153" s="1988">
        <f t="shared" si="5"/>
        <v>37</v>
      </c>
      <c r="K153" s="1989"/>
      <c r="L153" s="1989"/>
    </row>
    <row r="154" spans="1:12" s="1027" customFormat="1">
      <c r="A154" s="1988">
        <f t="shared" si="4"/>
        <v>38</v>
      </c>
      <c r="B154" s="604" t="s">
        <v>1303</v>
      </c>
      <c r="C154" s="1976"/>
      <c r="D154" s="1976"/>
      <c r="E154" s="1976"/>
      <c r="F154" s="1976"/>
      <c r="G154" s="681"/>
      <c r="H154" s="681"/>
      <c r="I154" s="787"/>
      <c r="J154" s="1988">
        <f t="shared" si="5"/>
        <v>38</v>
      </c>
      <c r="K154" s="1989"/>
      <c r="L154" s="1989"/>
    </row>
    <row r="155" spans="1:12" s="1027" customFormat="1">
      <c r="A155" s="1988">
        <f t="shared" si="4"/>
        <v>39</v>
      </c>
      <c r="B155" s="159" t="s">
        <v>1338</v>
      </c>
      <c r="C155" s="1989"/>
      <c r="D155" s="1976"/>
      <c r="E155" s="1976"/>
      <c r="F155" s="1976"/>
      <c r="G155" s="269">
        <f>G65</f>
        <v>2.9056428304340262E-3</v>
      </c>
      <c r="H155" s="1976"/>
      <c r="I155" s="788" t="s">
        <v>1339</v>
      </c>
      <c r="J155" s="1988">
        <f t="shared" si="5"/>
        <v>39</v>
      </c>
      <c r="K155" s="166"/>
      <c r="L155" s="1989"/>
    </row>
    <row r="156" spans="1:12" s="1027" customFormat="1">
      <c r="A156" s="1988">
        <f t="shared" si="4"/>
        <v>40</v>
      </c>
      <c r="B156" s="1989" t="s">
        <v>1306</v>
      </c>
      <c r="C156" s="1989"/>
      <c r="D156" s="1976"/>
      <c r="E156" s="1976"/>
      <c r="F156" s="1976"/>
      <c r="G156" s="279">
        <v>0</v>
      </c>
      <c r="H156" s="1976"/>
      <c r="I156" s="788" t="s">
        <v>1282</v>
      </c>
      <c r="J156" s="1988">
        <f t="shared" si="5"/>
        <v>40</v>
      </c>
      <c r="K156" s="166"/>
      <c r="L156" s="1989"/>
    </row>
    <row r="157" spans="1:12" s="1027" customFormat="1">
      <c r="A157" s="1988">
        <f t="shared" si="4"/>
        <v>41</v>
      </c>
      <c r="B157" s="1989" t="s">
        <v>1308</v>
      </c>
      <c r="C157" s="1989"/>
      <c r="D157" s="1976"/>
      <c r="E157" s="1976"/>
      <c r="F157" s="1976"/>
      <c r="G157" s="279">
        <v>0</v>
      </c>
      <c r="H157" s="1976"/>
      <c r="I157" s="788" t="s">
        <v>1282</v>
      </c>
      <c r="J157" s="1988">
        <f t="shared" si="5"/>
        <v>41</v>
      </c>
      <c r="K157" s="1976"/>
      <c r="L157" s="1989"/>
    </row>
    <row r="158" spans="1:12" s="1027" customFormat="1">
      <c r="A158" s="1988">
        <f t="shared" si="4"/>
        <v>42</v>
      </c>
      <c r="B158" s="1989" t="s">
        <v>1310</v>
      </c>
      <c r="C158" s="1989"/>
      <c r="D158" s="1976"/>
      <c r="E158" s="789"/>
      <c r="F158" s="1976"/>
      <c r="G158" s="15">
        <f>'BK-1 Retail TRR'!E136</f>
        <v>4342100.5354385236</v>
      </c>
      <c r="H158" s="1976"/>
      <c r="I158" s="788" t="s">
        <v>1311</v>
      </c>
      <c r="J158" s="1988">
        <f t="shared" si="5"/>
        <v>42</v>
      </c>
      <c r="K158" s="1989"/>
      <c r="L158" s="1989"/>
    </row>
    <row r="159" spans="1:12" s="1027" customFormat="1">
      <c r="A159" s="1988">
        <f t="shared" si="4"/>
        <v>43</v>
      </c>
      <c r="B159" s="159" t="s">
        <v>1312</v>
      </c>
      <c r="C159" s="1989"/>
      <c r="D159" s="790"/>
      <c r="E159" s="1976"/>
      <c r="F159" s="1976"/>
      <c r="G159" s="1570" t="s">
        <v>1313</v>
      </c>
      <c r="H159" s="1976"/>
      <c r="I159" s="788" t="s">
        <v>1314</v>
      </c>
      <c r="J159" s="1988">
        <f t="shared" si="5"/>
        <v>43</v>
      </c>
      <c r="K159" s="1989"/>
      <c r="L159" s="791"/>
    </row>
    <row r="160" spans="1:12" s="1027" customFormat="1">
      <c r="A160" s="1988">
        <f t="shared" si="4"/>
        <v>44</v>
      </c>
      <c r="B160" s="603"/>
      <c r="C160" s="1989"/>
      <c r="D160" s="1989"/>
      <c r="E160" s="1989"/>
      <c r="F160" s="1989"/>
      <c r="G160" s="1988"/>
      <c r="H160" s="1988"/>
      <c r="I160" s="485"/>
      <c r="J160" s="1988">
        <f t="shared" si="5"/>
        <v>44</v>
      </c>
      <c r="K160" s="1989"/>
      <c r="L160" s="1989"/>
    </row>
    <row r="161" spans="1:12" s="1027" customFormat="1">
      <c r="A161" s="1988">
        <f t="shared" si="4"/>
        <v>45</v>
      </c>
      <c r="B161" s="1989" t="s">
        <v>1315</v>
      </c>
      <c r="C161" s="1989"/>
      <c r="D161" s="1976"/>
      <c r="E161" s="1976"/>
      <c r="F161" s="1976"/>
      <c r="G161" s="272">
        <f>(((G155)+(G157/G158))*G159-(G156/G158))/(1-G159)</f>
        <v>7.7238606884955118E-4</v>
      </c>
      <c r="H161" s="272"/>
      <c r="I161" s="788" t="s">
        <v>1316</v>
      </c>
      <c r="J161" s="1988">
        <f t="shared" si="5"/>
        <v>45</v>
      </c>
      <c r="K161" s="1989"/>
      <c r="L161" s="792"/>
    </row>
    <row r="162" spans="1:12" s="1027" customFormat="1">
      <c r="A162" s="1988">
        <f t="shared" si="4"/>
        <v>46</v>
      </c>
      <c r="B162" s="793" t="s">
        <v>1317</v>
      </c>
      <c r="C162" s="1989"/>
      <c r="D162" s="1989"/>
      <c r="E162" s="1989"/>
      <c r="F162" s="1989"/>
      <c r="G162" s="1988"/>
      <c r="H162" s="1988"/>
      <c r="I162" s="485"/>
      <c r="J162" s="1988">
        <f t="shared" si="5"/>
        <v>46</v>
      </c>
      <c r="K162" s="1989"/>
      <c r="L162" s="1989"/>
    </row>
    <row r="163" spans="1:12" s="1027" customFormat="1">
      <c r="A163" s="1988">
        <f t="shared" si="4"/>
        <v>47</v>
      </c>
      <c r="B163" s="603"/>
      <c r="C163" s="1989"/>
      <c r="D163" s="1989"/>
      <c r="E163" s="1989"/>
      <c r="F163" s="1989"/>
      <c r="G163" s="1988"/>
      <c r="H163" s="1988"/>
      <c r="I163" s="485"/>
      <c r="J163" s="1988">
        <f t="shared" si="5"/>
        <v>47</v>
      </c>
      <c r="K163" s="1989"/>
      <c r="L163" s="1989"/>
    </row>
    <row r="164" spans="1:12" s="1027" customFormat="1">
      <c r="A164" s="1988">
        <f t="shared" si="4"/>
        <v>48</v>
      </c>
      <c r="B164" s="774" t="s">
        <v>1318</v>
      </c>
      <c r="C164" s="1976"/>
      <c r="D164" s="1976"/>
      <c r="E164" s="1976"/>
      <c r="F164" s="1976"/>
      <c r="G164" s="273"/>
      <c r="H164" s="273"/>
      <c r="I164" s="794"/>
      <c r="J164" s="1988">
        <f t="shared" si="5"/>
        <v>48</v>
      </c>
      <c r="K164" s="795"/>
      <c r="L164" s="1989"/>
    </row>
    <row r="165" spans="1:12" s="1027" customFormat="1">
      <c r="A165" s="1988">
        <f t="shared" si="4"/>
        <v>49</v>
      </c>
      <c r="B165" s="614"/>
      <c r="C165" s="1976"/>
      <c r="D165" s="1976"/>
      <c r="E165" s="1976"/>
      <c r="F165" s="1976"/>
      <c r="G165" s="273"/>
      <c r="H165" s="273"/>
      <c r="I165" s="796"/>
      <c r="J165" s="1988">
        <f t="shared" si="5"/>
        <v>49</v>
      </c>
      <c r="K165" s="1976"/>
      <c r="L165" s="1989"/>
    </row>
    <row r="166" spans="1:12" s="1027" customFormat="1">
      <c r="A166" s="1988">
        <f t="shared" si="4"/>
        <v>50</v>
      </c>
      <c r="B166" s="604" t="s">
        <v>1303</v>
      </c>
      <c r="C166" s="1976"/>
      <c r="D166" s="1976"/>
      <c r="E166" s="1976"/>
      <c r="F166" s="1976"/>
      <c r="G166" s="273"/>
      <c r="H166" s="273"/>
      <c r="I166" s="796"/>
      <c r="J166" s="1988">
        <f t="shared" si="5"/>
        <v>50</v>
      </c>
      <c r="K166" s="1976"/>
      <c r="L166" s="1989"/>
    </row>
    <row r="167" spans="1:12" s="1027" customFormat="1">
      <c r="A167" s="1988">
        <f t="shared" si="4"/>
        <v>51</v>
      </c>
      <c r="B167" s="159" t="s">
        <v>1338</v>
      </c>
      <c r="C167" s="1989"/>
      <c r="D167" s="1976"/>
      <c r="E167" s="1976"/>
      <c r="F167" s="1976"/>
      <c r="G167" s="265">
        <f>G155</f>
        <v>2.9056428304340262E-3</v>
      </c>
      <c r="H167" s="265"/>
      <c r="I167" s="788" t="s">
        <v>1340</v>
      </c>
      <c r="J167" s="1988">
        <f t="shared" si="5"/>
        <v>51</v>
      </c>
      <c r="K167" s="166"/>
      <c r="L167" s="1989"/>
    </row>
    <row r="168" spans="1:12" s="1027" customFormat="1">
      <c r="A168" s="1988">
        <f t="shared" si="4"/>
        <v>52</v>
      </c>
      <c r="B168" s="1989" t="s">
        <v>1320</v>
      </c>
      <c r="C168" s="1989"/>
      <c r="D168" s="1976"/>
      <c r="E168" s="1976"/>
      <c r="F168" s="1976"/>
      <c r="G168" s="274">
        <f>G157</f>
        <v>0</v>
      </c>
      <c r="H168" s="274"/>
      <c r="I168" s="788" t="s">
        <v>1341</v>
      </c>
      <c r="J168" s="1988">
        <f t="shared" si="5"/>
        <v>52</v>
      </c>
      <c r="K168" s="166"/>
      <c r="L168" s="1989"/>
    </row>
    <row r="169" spans="1:12" s="1027" customFormat="1">
      <c r="A169" s="1988">
        <f t="shared" si="4"/>
        <v>53</v>
      </c>
      <c r="B169" s="1989" t="s">
        <v>1322</v>
      </c>
      <c r="C169" s="1989"/>
      <c r="D169" s="1976"/>
      <c r="E169" s="1976"/>
      <c r="F169" s="1976"/>
      <c r="G169" s="275">
        <f>G158</f>
        <v>4342100.5354385236</v>
      </c>
      <c r="H169" s="275"/>
      <c r="I169" s="788" t="s">
        <v>1342</v>
      </c>
      <c r="J169" s="1988">
        <f t="shared" si="5"/>
        <v>53</v>
      </c>
      <c r="K169" s="166"/>
      <c r="L169" s="1989"/>
    </row>
    <row r="170" spans="1:12" s="1027" customFormat="1">
      <c r="A170" s="1988">
        <f t="shared" si="4"/>
        <v>54</v>
      </c>
      <c r="B170" s="1989" t="s">
        <v>1324</v>
      </c>
      <c r="C170" s="1989"/>
      <c r="D170" s="1976"/>
      <c r="E170" s="1976"/>
      <c r="F170" s="1976"/>
      <c r="G170" s="276">
        <f>G161</f>
        <v>7.7238606884955118E-4</v>
      </c>
      <c r="H170" s="276"/>
      <c r="I170" s="788" t="s">
        <v>1343</v>
      </c>
      <c r="J170" s="1988">
        <f t="shared" si="5"/>
        <v>54</v>
      </c>
      <c r="K170" s="1989"/>
      <c r="L170" s="1989"/>
    </row>
    <row r="171" spans="1:12" s="1027" customFormat="1">
      <c r="A171" s="1988">
        <f t="shared" si="4"/>
        <v>55</v>
      </c>
      <c r="B171" s="159" t="s">
        <v>1326</v>
      </c>
      <c r="C171" s="1989"/>
      <c r="D171" s="1976"/>
      <c r="E171" s="1976"/>
      <c r="F171" s="1976"/>
      <c r="G171" s="1570" t="s">
        <v>1327</v>
      </c>
      <c r="H171" s="1976"/>
      <c r="I171" s="788" t="s">
        <v>1328</v>
      </c>
      <c r="J171" s="1988">
        <f t="shared" si="5"/>
        <v>55</v>
      </c>
      <c r="K171" s="1989"/>
      <c r="L171" s="1989"/>
    </row>
    <row r="172" spans="1:12" s="1027" customFormat="1">
      <c r="A172" s="1988">
        <f t="shared" si="4"/>
        <v>56</v>
      </c>
      <c r="B172" s="1979"/>
      <c r="C172" s="1989"/>
      <c r="D172" s="1976"/>
      <c r="E172" s="1976"/>
      <c r="F172" s="1976"/>
      <c r="G172" s="277"/>
      <c r="H172" s="277"/>
      <c r="I172" s="796"/>
      <c r="J172" s="1988">
        <f t="shared" si="5"/>
        <v>56</v>
      </c>
      <c r="K172" s="1030"/>
      <c r="L172" s="1989"/>
    </row>
    <row r="173" spans="1:12" s="1027" customFormat="1">
      <c r="A173" s="1988">
        <f t="shared" si="4"/>
        <v>57</v>
      </c>
      <c r="B173" s="1989" t="s">
        <v>1329</v>
      </c>
      <c r="C173" s="166"/>
      <c r="D173" s="166"/>
      <c r="E173" s="1976"/>
      <c r="F173" s="1976"/>
      <c r="G173" s="1571">
        <f>((G167)+(G168/G169)+G161)*G171/(1-G171)</f>
        <v>3.5666712889059705E-4</v>
      </c>
      <c r="H173" s="421"/>
      <c r="I173" s="788" t="s">
        <v>1330</v>
      </c>
      <c r="J173" s="1988">
        <f t="shared" si="5"/>
        <v>57</v>
      </c>
      <c r="K173" s="1989"/>
      <c r="L173" s="1989"/>
    </row>
    <row r="174" spans="1:12" s="1027" customFormat="1">
      <c r="A174" s="1988">
        <f t="shared" si="4"/>
        <v>58</v>
      </c>
      <c r="B174" s="793" t="s">
        <v>1331</v>
      </c>
      <c r="C174" s="1989"/>
      <c r="D174" s="1989"/>
      <c r="E174" s="1989"/>
      <c r="F174" s="1989"/>
      <c r="G174" s="1988"/>
      <c r="H174" s="1988"/>
      <c r="I174" s="1180"/>
      <c r="J174" s="1988">
        <f t="shared" si="5"/>
        <v>58</v>
      </c>
      <c r="K174" s="1988"/>
      <c r="L174" s="1989"/>
    </row>
    <row r="175" spans="1:12" s="1027" customFormat="1">
      <c r="A175" s="1988">
        <f t="shared" si="4"/>
        <v>59</v>
      </c>
      <c r="B175" s="603"/>
      <c r="C175" s="1989"/>
      <c r="D175" s="1989"/>
      <c r="E175" s="1989"/>
      <c r="F175" s="1989"/>
      <c r="G175" s="1988"/>
      <c r="H175" s="1988"/>
      <c r="I175" s="1180"/>
      <c r="J175" s="1988">
        <f t="shared" si="5"/>
        <v>59</v>
      </c>
      <c r="K175" s="1988"/>
      <c r="L175" s="1989"/>
    </row>
    <row r="176" spans="1:12" s="1027" customFormat="1">
      <c r="A176" s="1988">
        <f t="shared" si="4"/>
        <v>60</v>
      </c>
      <c r="B176" s="774" t="s">
        <v>1332</v>
      </c>
      <c r="C176" s="1989"/>
      <c r="D176" s="1989"/>
      <c r="E176" s="1989"/>
      <c r="F176" s="1989"/>
      <c r="G176" s="272">
        <f>G173+G161</f>
        <v>1.1290531977401481E-3</v>
      </c>
      <c r="H176" s="272"/>
      <c r="I176" s="1180" t="s">
        <v>1344</v>
      </c>
      <c r="J176" s="1988">
        <f t="shared" si="5"/>
        <v>60</v>
      </c>
      <c r="K176" s="1988"/>
      <c r="L176" s="1989"/>
    </row>
    <row r="177" spans="1:12" s="1027" customFormat="1">
      <c r="A177" s="1988">
        <f t="shared" si="4"/>
        <v>61</v>
      </c>
      <c r="B177" s="603"/>
      <c r="C177" s="1989"/>
      <c r="D177" s="1989"/>
      <c r="E177" s="1989"/>
      <c r="F177" s="1989"/>
      <c r="G177" s="1988"/>
      <c r="H177" s="1988"/>
      <c r="I177" s="1180"/>
      <c r="J177" s="1988">
        <f t="shared" si="5"/>
        <v>61</v>
      </c>
      <c r="K177" s="1988"/>
      <c r="L177" s="1989"/>
    </row>
    <row r="178" spans="1:12" s="1027" customFormat="1">
      <c r="A178" s="1988">
        <f t="shared" si="4"/>
        <v>62</v>
      </c>
      <c r="B178" s="1087" t="s">
        <v>1345</v>
      </c>
      <c r="C178" s="1989"/>
      <c r="D178" s="1989"/>
      <c r="E178" s="1989"/>
      <c r="F178" s="1989"/>
      <c r="G178" s="1573">
        <f>G63</f>
        <v>2.9056428304340262E-3</v>
      </c>
      <c r="H178" s="1039"/>
      <c r="I178" s="896" t="s">
        <v>1346</v>
      </c>
      <c r="J178" s="1988">
        <f t="shared" si="5"/>
        <v>62</v>
      </c>
      <c r="K178" s="166"/>
      <c r="L178" s="1989"/>
    </row>
    <row r="179" spans="1:12" s="1027" customFormat="1">
      <c r="A179" s="1988">
        <f t="shared" si="4"/>
        <v>63</v>
      </c>
      <c r="B179" s="603"/>
      <c r="C179" s="1989"/>
      <c r="D179" s="1989"/>
      <c r="E179" s="1989"/>
      <c r="F179" s="1989"/>
      <c r="G179" s="265"/>
      <c r="H179" s="265"/>
      <c r="I179" s="1180"/>
      <c r="J179" s="1988">
        <f t="shared" si="5"/>
        <v>63</v>
      </c>
      <c r="K179" s="1988"/>
      <c r="L179" s="1989"/>
    </row>
    <row r="180" spans="1:12" s="1027" customFormat="1" ht="18" thickBot="1">
      <c r="A180" s="1988">
        <f t="shared" si="4"/>
        <v>64</v>
      </c>
      <c r="B180" s="1087" t="s">
        <v>1347</v>
      </c>
      <c r="C180" s="1989"/>
      <c r="D180" s="1989"/>
      <c r="E180" s="1989"/>
      <c r="F180" s="1989"/>
      <c r="G180" s="278">
        <f>G176+G178</f>
        <v>4.0346960281741739E-3</v>
      </c>
      <c r="H180" s="421"/>
      <c r="I180" s="1180" t="s">
        <v>1348</v>
      </c>
      <c r="J180" s="1988">
        <f t="shared" si="5"/>
        <v>64</v>
      </c>
      <c r="K180" s="797"/>
      <c r="L180" s="792"/>
    </row>
    <row r="181" spans="1:12" ht="15.75" thickTop="1">
      <c r="A181" s="1988"/>
      <c r="B181" s="774"/>
      <c r="C181" s="1989"/>
      <c r="D181" s="1989"/>
      <c r="E181" s="1989"/>
      <c r="F181" s="1989"/>
      <c r="G181" s="798"/>
      <c r="H181" s="798"/>
      <c r="I181" s="1180"/>
      <c r="J181" s="1988"/>
      <c r="K181" s="797"/>
      <c r="L181" s="792"/>
    </row>
    <row r="182" spans="1:12">
      <c r="A182" s="799"/>
      <c r="B182" s="1979"/>
      <c r="C182" s="800"/>
      <c r="D182" s="800"/>
      <c r="E182" s="800"/>
      <c r="F182" s="800"/>
      <c r="G182" s="801"/>
      <c r="H182" s="801"/>
      <c r="I182" s="802"/>
      <c r="J182" s="1988"/>
      <c r="K182" s="1989"/>
      <c r="L182" s="1989"/>
    </row>
    <row r="183" spans="1:12">
      <c r="A183" s="1988"/>
      <c r="B183" s="2082" t="s">
        <v>0</v>
      </c>
      <c r="C183" s="2082"/>
      <c r="D183" s="2082"/>
      <c r="E183" s="2082"/>
      <c r="F183" s="2082"/>
      <c r="G183" s="2082"/>
      <c r="H183" s="2082"/>
      <c r="I183" s="2083"/>
      <c r="J183" s="1988"/>
      <c r="K183" s="1989"/>
      <c r="L183" s="1989"/>
    </row>
    <row r="184" spans="1:12">
      <c r="A184" s="1988"/>
      <c r="B184" s="2082" t="s">
        <v>1213</v>
      </c>
      <c r="C184" s="2082"/>
      <c r="D184" s="2082"/>
      <c r="E184" s="2082"/>
      <c r="F184" s="2082"/>
      <c r="G184" s="2082"/>
      <c r="H184" s="2082"/>
      <c r="I184" s="2083"/>
      <c r="J184" s="1988"/>
      <c r="K184" s="1989"/>
      <c r="L184" s="1989"/>
    </row>
    <row r="185" spans="1:12">
      <c r="A185" s="1988"/>
      <c r="B185" s="2082" t="s">
        <v>1214</v>
      </c>
      <c r="C185" s="2082"/>
      <c r="D185" s="2082"/>
      <c r="E185" s="2082"/>
      <c r="F185" s="2082"/>
      <c r="G185" s="2082"/>
      <c r="H185" s="2082"/>
      <c r="I185" s="2083"/>
      <c r="J185" s="1988"/>
      <c r="K185" s="1989"/>
      <c r="L185" s="1989"/>
    </row>
    <row r="186" spans="1:12">
      <c r="A186" s="1988"/>
      <c r="B186" s="2084" t="str">
        <f>B5</f>
        <v>Base Period &amp; True-Up Period 12 - Months Ending December 31, 2019</v>
      </c>
      <c r="C186" s="2084"/>
      <c r="D186" s="2084"/>
      <c r="E186" s="2084"/>
      <c r="F186" s="2084"/>
      <c r="G186" s="2084"/>
      <c r="H186" s="2084"/>
      <c r="I186" s="2090"/>
      <c r="J186" s="1988"/>
      <c r="K186" s="1989"/>
      <c r="L186" s="1989"/>
    </row>
    <row r="187" spans="1:12">
      <c r="A187" s="1988"/>
      <c r="B187" s="2085" t="s">
        <v>5</v>
      </c>
      <c r="C187" s="2086"/>
      <c r="D187" s="2086"/>
      <c r="E187" s="2086"/>
      <c r="F187" s="2086"/>
      <c r="G187" s="2086"/>
      <c r="H187" s="2086"/>
      <c r="I187" s="2086"/>
      <c r="J187" s="1988"/>
      <c r="K187" s="1989"/>
      <c r="L187" s="1989"/>
    </row>
    <row r="188" spans="1:12">
      <c r="A188" s="1988"/>
      <c r="B188" s="166"/>
      <c r="C188" s="166"/>
      <c r="D188" s="166"/>
      <c r="E188" s="166"/>
      <c r="F188" s="166"/>
      <c r="G188" s="1976"/>
      <c r="H188" s="1976"/>
      <c r="I188" s="1180"/>
      <c r="J188" s="1988"/>
      <c r="K188" s="1989"/>
      <c r="L188" s="1989"/>
    </row>
    <row r="189" spans="1:12">
      <c r="A189" s="1988" t="s">
        <v>6</v>
      </c>
      <c r="B189" s="1976"/>
      <c r="C189" s="1976"/>
      <c r="D189" s="1976"/>
      <c r="E189" s="1976"/>
      <c r="F189" s="1976"/>
      <c r="G189" s="1976"/>
      <c r="H189" s="1976"/>
      <c r="I189" s="1180"/>
      <c r="J189" s="1988" t="s">
        <v>6</v>
      </c>
      <c r="K189" s="1989"/>
      <c r="L189" s="1989"/>
    </row>
    <row r="190" spans="1:12">
      <c r="A190" s="5" t="s">
        <v>7</v>
      </c>
      <c r="B190" s="166"/>
      <c r="C190" s="166"/>
      <c r="D190" s="166"/>
      <c r="E190" s="166"/>
      <c r="F190" s="166"/>
      <c r="G190" s="1382" t="s">
        <v>8</v>
      </c>
      <c r="H190" s="1976"/>
      <c r="I190" s="1563" t="s">
        <v>9</v>
      </c>
      <c r="J190" s="5" t="s">
        <v>7</v>
      </c>
      <c r="K190" s="1989"/>
      <c r="L190" s="1989"/>
    </row>
    <row r="191" spans="1:12">
      <c r="A191" s="1988"/>
      <c r="B191" s="603"/>
      <c r="C191" s="1989"/>
      <c r="D191" s="1989"/>
      <c r="E191" s="1989"/>
      <c r="F191" s="1989"/>
      <c r="G191" s="1988"/>
      <c r="H191" s="1988"/>
      <c r="I191" s="1180"/>
      <c r="J191" s="1988"/>
      <c r="K191" s="1989"/>
      <c r="L191" s="1989"/>
    </row>
    <row r="192" spans="1:12" ht="17.649999999999999">
      <c r="A192" s="1988">
        <v>1</v>
      </c>
      <c r="B192" s="1087" t="s">
        <v>1349</v>
      </c>
      <c r="C192" s="1989"/>
      <c r="D192" s="1989"/>
      <c r="E192" s="1976"/>
      <c r="F192" s="1976"/>
      <c r="G192" s="681"/>
      <c r="H192" s="681"/>
      <c r="I192" s="1180"/>
      <c r="J192" s="1988">
        <v>1</v>
      </c>
      <c r="K192" s="1989"/>
      <c r="L192" s="1989"/>
    </row>
    <row r="193" spans="1:10">
      <c r="A193" s="1988">
        <f>A192+1</f>
        <v>2</v>
      </c>
      <c r="B193" s="786"/>
      <c r="C193" s="1989"/>
      <c r="D193" s="1989"/>
      <c r="E193" s="1976"/>
      <c r="F193" s="1976"/>
      <c r="G193" s="681"/>
      <c r="H193" s="681"/>
      <c r="I193" s="1180"/>
      <c r="J193" s="1988">
        <f>J192+1</f>
        <v>2</v>
      </c>
    </row>
    <row r="194" spans="1:10">
      <c r="A194" s="1988">
        <f>A193+1</f>
        <v>3</v>
      </c>
      <c r="B194" s="774" t="s">
        <v>1302</v>
      </c>
      <c r="C194" s="1989"/>
      <c r="D194" s="1989"/>
      <c r="E194" s="1976"/>
      <c r="F194" s="1976"/>
      <c r="G194" s="681"/>
      <c r="H194" s="681"/>
      <c r="I194" s="1180"/>
      <c r="J194" s="1988">
        <f>J193+1</f>
        <v>3</v>
      </c>
    </row>
    <row r="195" spans="1:10">
      <c r="A195" s="1988">
        <f>A194+1</f>
        <v>4</v>
      </c>
      <c r="B195" s="1976"/>
      <c r="C195" s="1976"/>
      <c r="D195" s="1976"/>
      <c r="E195" s="1976"/>
      <c r="F195" s="1976"/>
      <c r="G195" s="681"/>
      <c r="H195" s="681"/>
      <c r="I195" s="1180"/>
      <c r="J195" s="1988">
        <f>J194+1</f>
        <v>4</v>
      </c>
    </row>
    <row r="196" spans="1:10">
      <c r="A196" s="1988">
        <f t="shared" ref="A196:A255" si="6">A195+1</f>
        <v>5</v>
      </c>
      <c r="B196" s="604" t="s">
        <v>1303</v>
      </c>
      <c r="C196" s="1976"/>
      <c r="D196" s="1976"/>
      <c r="E196" s="1976"/>
      <c r="F196" s="1976"/>
      <c r="G196" s="681"/>
      <c r="H196" s="681"/>
      <c r="I196" s="787"/>
      <c r="J196" s="1988">
        <f t="shared" ref="J196:J255" si="7">J195+1</f>
        <v>5</v>
      </c>
    </row>
    <row r="197" spans="1:10">
      <c r="A197" s="1988">
        <f t="shared" si="6"/>
        <v>6</v>
      </c>
      <c r="B197" s="1989" t="s">
        <v>1304</v>
      </c>
      <c r="C197" s="1989"/>
      <c r="D197" s="1976"/>
      <c r="E197" s="1976"/>
      <c r="F197" s="1976"/>
      <c r="G197" s="269">
        <f>G89</f>
        <v>0</v>
      </c>
      <c r="H197" s="1976"/>
      <c r="I197" s="788" t="s">
        <v>1350</v>
      </c>
      <c r="J197" s="1988">
        <f t="shared" si="7"/>
        <v>6</v>
      </c>
    </row>
    <row r="198" spans="1:10">
      <c r="A198" s="1988">
        <f t="shared" si="6"/>
        <v>7</v>
      </c>
      <c r="B198" s="1989" t="s">
        <v>1306</v>
      </c>
      <c r="C198" s="1989"/>
      <c r="D198" s="1976"/>
      <c r="E198" s="1976"/>
      <c r="F198" s="1976"/>
      <c r="G198" s="279">
        <v>0</v>
      </c>
      <c r="H198" s="1976"/>
      <c r="I198" s="788" t="s">
        <v>1351</v>
      </c>
      <c r="J198" s="1988">
        <f t="shared" si="7"/>
        <v>7</v>
      </c>
    </row>
    <row r="199" spans="1:10">
      <c r="A199" s="1988">
        <f t="shared" si="6"/>
        <v>8</v>
      </c>
      <c r="B199" s="1989" t="s">
        <v>1308</v>
      </c>
      <c r="C199" s="1989"/>
      <c r="D199" s="1976"/>
      <c r="E199" s="1976"/>
      <c r="F199" s="1976"/>
      <c r="G199" s="271">
        <v>0</v>
      </c>
      <c r="H199" s="1976"/>
      <c r="I199" s="695"/>
      <c r="J199" s="1988">
        <f t="shared" si="7"/>
        <v>8</v>
      </c>
    </row>
    <row r="200" spans="1:10">
      <c r="A200" s="1988">
        <f t="shared" si="6"/>
        <v>9</v>
      </c>
      <c r="B200" s="1989" t="s">
        <v>1352</v>
      </c>
      <c r="C200" s="1989"/>
      <c r="D200" s="1976"/>
      <c r="E200" s="1976"/>
      <c r="F200" s="1976"/>
      <c r="G200" s="270">
        <f>'BK-1 Retail TRR'!E141</f>
        <v>0</v>
      </c>
      <c r="H200" s="1976"/>
      <c r="I200" s="788" t="s">
        <v>1353</v>
      </c>
      <c r="J200" s="1988">
        <f t="shared" si="7"/>
        <v>9</v>
      </c>
    </row>
    <row r="201" spans="1:10">
      <c r="A201" s="1988">
        <f t="shared" si="6"/>
        <v>10</v>
      </c>
      <c r="B201" s="159" t="s">
        <v>1312</v>
      </c>
      <c r="C201" s="159"/>
      <c r="D201" s="1976"/>
      <c r="E201" s="1976"/>
      <c r="F201" s="1976"/>
      <c r="G201" s="1574" t="str">
        <f>G126</f>
        <v>21%</v>
      </c>
      <c r="H201" s="1976"/>
      <c r="I201" s="788" t="s">
        <v>1354</v>
      </c>
      <c r="J201" s="1988">
        <f t="shared" si="7"/>
        <v>10</v>
      </c>
    </row>
    <row r="202" spans="1:10">
      <c r="A202" s="1988">
        <f t="shared" si="6"/>
        <v>11</v>
      </c>
      <c r="B202" s="603"/>
      <c r="C202" s="1989"/>
      <c r="D202" s="1989"/>
      <c r="E202" s="1989"/>
      <c r="F202" s="1989"/>
      <c r="G202" s="1988"/>
      <c r="H202" s="1988"/>
      <c r="J202" s="1988">
        <f t="shared" si="7"/>
        <v>11</v>
      </c>
    </row>
    <row r="203" spans="1:10">
      <c r="A203" s="1988">
        <f t="shared" si="6"/>
        <v>12</v>
      </c>
      <c r="B203" s="1989" t="s">
        <v>1355</v>
      </c>
      <c r="C203" s="1989"/>
      <c r="D203" s="1976"/>
      <c r="E203" s="1976"/>
      <c r="F203" s="1976"/>
      <c r="G203" s="272">
        <f>IFERROR((((G197)+(G199/G200))*G201-(G198/G200))/(1-G201),0)</f>
        <v>0</v>
      </c>
      <c r="H203" s="272"/>
      <c r="I203" s="788" t="s">
        <v>1356</v>
      </c>
      <c r="J203" s="1988">
        <f t="shared" si="7"/>
        <v>12</v>
      </c>
    </row>
    <row r="204" spans="1:10">
      <c r="A204" s="1988">
        <f t="shared" si="6"/>
        <v>13</v>
      </c>
      <c r="B204" s="793" t="s">
        <v>1317</v>
      </c>
      <c r="C204" s="1989"/>
      <c r="D204" s="793"/>
      <c r="E204" s="1989"/>
      <c r="F204" s="1989"/>
      <c r="G204" s="280"/>
      <c r="H204" s="280"/>
      <c r="J204" s="1988">
        <f t="shared" si="7"/>
        <v>13</v>
      </c>
    </row>
    <row r="205" spans="1:10">
      <c r="A205" s="1988">
        <f t="shared" si="6"/>
        <v>14</v>
      </c>
      <c r="B205" s="603"/>
      <c r="C205" s="1989"/>
      <c r="D205" s="1989"/>
      <c r="E205" s="1989"/>
      <c r="F205" s="1989"/>
      <c r="G205" s="1988"/>
      <c r="H205" s="1988"/>
      <c r="J205" s="1988">
        <f t="shared" si="7"/>
        <v>14</v>
      </c>
    </row>
    <row r="206" spans="1:10">
      <c r="A206" s="1988">
        <f t="shared" si="6"/>
        <v>15</v>
      </c>
      <c r="B206" s="774" t="s">
        <v>1318</v>
      </c>
      <c r="C206" s="1976"/>
      <c r="D206" s="1976"/>
      <c r="E206" s="1976"/>
      <c r="F206" s="1976"/>
      <c r="G206" s="273"/>
      <c r="H206" s="273"/>
      <c r="I206" s="794"/>
      <c r="J206" s="1988">
        <f t="shared" si="7"/>
        <v>15</v>
      </c>
    </row>
    <row r="207" spans="1:10">
      <c r="A207" s="1988">
        <f t="shared" si="6"/>
        <v>16</v>
      </c>
      <c r="B207" s="614"/>
      <c r="C207" s="1976"/>
      <c r="D207" s="1976"/>
      <c r="E207" s="1976"/>
      <c r="F207" s="1976"/>
      <c r="G207" s="273"/>
      <c r="H207" s="273"/>
      <c r="I207" s="787"/>
      <c r="J207" s="1988">
        <f t="shared" si="7"/>
        <v>16</v>
      </c>
    </row>
    <row r="208" spans="1:10">
      <c r="A208" s="1988">
        <f t="shared" si="6"/>
        <v>17</v>
      </c>
      <c r="B208" s="604" t="s">
        <v>1303</v>
      </c>
      <c r="C208" s="1976"/>
      <c r="D208" s="1976"/>
      <c r="E208" s="1976"/>
      <c r="F208" s="1976"/>
      <c r="G208" s="273"/>
      <c r="H208" s="273"/>
      <c r="I208" s="787"/>
      <c r="J208" s="1988">
        <f t="shared" si="7"/>
        <v>17</v>
      </c>
    </row>
    <row r="209" spans="1:10">
      <c r="A209" s="1988">
        <f t="shared" si="6"/>
        <v>18</v>
      </c>
      <c r="B209" s="1989" t="s">
        <v>1304</v>
      </c>
      <c r="C209" s="1989"/>
      <c r="D209" s="1976"/>
      <c r="E209" s="1976"/>
      <c r="F209" s="1976"/>
      <c r="G209" s="265">
        <f>G197</f>
        <v>0</v>
      </c>
      <c r="H209" s="265"/>
      <c r="I209" s="788" t="s">
        <v>1319</v>
      </c>
      <c r="J209" s="1988">
        <f t="shared" si="7"/>
        <v>18</v>
      </c>
    </row>
    <row r="210" spans="1:10">
      <c r="A210" s="1988">
        <f t="shared" si="6"/>
        <v>19</v>
      </c>
      <c r="B210" s="1989" t="s">
        <v>1320</v>
      </c>
      <c r="C210" s="1989"/>
      <c r="D210" s="1976"/>
      <c r="E210" s="1976"/>
      <c r="F210" s="1976"/>
      <c r="G210" s="274">
        <f>G199</f>
        <v>0</v>
      </c>
      <c r="H210" s="274"/>
      <c r="I210" s="788" t="s">
        <v>1321</v>
      </c>
      <c r="J210" s="1988">
        <f t="shared" si="7"/>
        <v>19</v>
      </c>
    </row>
    <row r="211" spans="1:10">
      <c r="A211" s="1988">
        <f t="shared" si="6"/>
        <v>20</v>
      </c>
      <c r="B211" s="1989" t="s">
        <v>1357</v>
      </c>
      <c r="C211" s="1989"/>
      <c r="D211" s="1976"/>
      <c r="E211" s="1976"/>
      <c r="F211" s="1976"/>
      <c r="G211" s="274">
        <f>G200</f>
        <v>0</v>
      </c>
      <c r="H211" s="274"/>
      <c r="I211" s="788" t="s">
        <v>1323</v>
      </c>
      <c r="J211" s="1988">
        <f t="shared" si="7"/>
        <v>20</v>
      </c>
    </row>
    <row r="212" spans="1:10">
      <c r="A212" s="1988">
        <f t="shared" si="6"/>
        <v>21</v>
      </c>
      <c r="B212" s="1989" t="s">
        <v>1324</v>
      </c>
      <c r="C212" s="1989"/>
      <c r="D212" s="1976"/>
      <c r="E212" s="1976"/>
      <c r="F212" s="1976"/>
      <c r="G212" s="276">
        <f>G203</f>
        <v>0</v>
      </c>
      <c r="H212" s="276"/>
      <c r="I212" s="788" t="s">
        <v>1325</v>
      </c>
      <c r="J212" s="1988">
        <f t="shared" si="7"/>
        <v>21</v>
      </c>
    </row>
    <row r="213" spans="1:10">
      <c r="A213" s="1988">
        <f t="shared" si="6"/>
        <v>22</v>
      </c>
      <c r="B213" s="159" t="s">
        <v>1326</v>
      </c>
      <c r="C213" s="159"/>
      <c r="D213" s="1976"/>
      <c r="E213" s="1976"/>
      <c r="F213" s="1976"/>
      <c r="G213" s="1575" t="str">
        <f>G138</f>
        <v>8.84%</v>
      </c>
      <c r="H213" s="1976"/>
      <c r="I213" s="788" t="s">
        <v>1358</v>
      </c>
      <c r="J213" s="1988">
        <f t="shared" si="7"/>
        <v>22</v>
      </c>
    </row>
    <row r="214" spans="1:10">
      <c r="A214" s="1988">
        <f t="shared" si="6"/>
        <v>23</v>
      </c>
      <c r="B214" s="1979"/>
      <c r="C214" s="1989"/>
      <c r="D214" s="1976"/>
      <c r="E214" s="1976"/>
      <c r="F214" s="1976"/>
      <c r="G214" s="277"/>
      <c r="H214" s="277"/>
      <c r="I214" s="796"/>
      <c r="J214" s="1988">
        <f t="shared" si="7"/>
        <v>23</v>
      </c>
    </row>
    <row r="215" spans="1:10">
      <c r="A215" s="1988">
        <f t="shared" si="6"/>
        <v>24</v>
      </c>
      <c r="B215" s="1989" t="s">
        <v>1329</v>
      </c>
      <c r="C215" s="166"/>
      <c r="D215" s="166"/>
      <c r="E215" s="1976"/>
      <c r="F215" s="1976"/>
      <c r="G215" s="1571">
        <f>IFERROR(((G209)+(G210/G211)+G203)*G213/(1-G213),0)</f>
        <v>0</v>
      </c>
      <c r="H215" s="421"/>
      <c r="I215" s="788" t="s">
        <v>1330</v>
      </c>
      <c r="J215" s="1988">
        <f t="shared" si="7"/>
        <v>24</v>
      </c>
    </row>
    <row r="216" spans="1:10">
      <c r="A216" s="1988">
        <f t="shared" si="6"/>
        <v>25</v>
      </c>
      <c r="B216" s="793" t="s">
        <v>1331</v>
      </c>
      <c r="C216" s="1989"/>
      <c r="D216" s="793"/>
      <c r="E216" s="1989"/>
      <c r="F216" s="1989"/>
      <c r="G216" s="1988"/>
      <c r="H216" s="1988"/>
      <c r="I216" s="1180"/>
      <c r="J216" s="1988">
        <f t="shared" si="7"/>
        <v>25</v>
      </c>
    </row>
    <row r="217" spans="1:10">
      <c r="A217" s="1988">
        <f t="shared" si="6"/>
        <v>26</v>
      </c>
      <c r="B217" s="603"/>
      <c r="C217" s="1989"/>
      <c r="D217" s="1989"/>
      <c r="E217" s="1989"/>
      <c r="F217" s="1989"/>
      <c r="G217" s="1988"/>
      <c r="H217" s="1988"/>
      <c r="I217" s="1180"/>
      <c r="J217" s="1988">
        <f t="shared" si="7"/>
        <v>26</v>
      </c>
    </row>
    <row r="218" spans="1:10">
      <c r="A218" s="1988">
        <f t="shared" si="6"/>
        <v>27</v>
      </c>
      <c r="B218" s="774" t="s">
        <v>1332</v>
      </c>
      <c r="C218" s="1989"/>
      <c r="D218" s="1989"/>
      <c r="E218" s="1989"/>
      <c r="F218" s="1989"/>
      <c r="G218" s="272">
        <f>G215+G203</f>
        <v>0</v>
      </c>
      <c r="H218" s="272"/>
      <c r="I218" s="1180" t="s">
        <v>1333</v>
      </c>
      <c r="J218" s="1988">
        <f t="shared" si="7"/>
        <v>27</v>
      </c>
    </row>
    <row r="219" spans="1:10">
      <c r="A219" s="1988">
        <f t="shared" si="6"/>
        <v>28</v>
      </c>
      <c r="B219" s="603"/>
      <c r="C219" s="1989"/>
      <c r="D219" s="1989"/>
      <c r="E219" s="1989"/>
      <c r="F219" s="1989"/>
      <c r="G219" s="1988"/>
      <c r="H219" s="1988"/>
      <c r="I219" s="1180"/>
      <c r="J219" s="1988">
        <f t="shared" si="7"/>
        <v>28</v>
      </c>
    </row>
    <row r="220" spans="1:10">
      <c r="A220" s="1988">
        <f t="shared" si="6"/>
        <v>29</v>
      </c>
      <c r="B220" s="774" t="s">
        <v>1359</v>
      </c>
      <c r="C220" s="1989"/>
      <c r="D220" s="1989"/>
      <c r="E220" s="1989"/>
      <c r="F220" s="1989"/>
      <c r="G220" s="1576">
        <f>G87</f>
        <v>1.7918893594493838E-2</v>
      </c>
      <c r="H220" s="1976"/>
      <c r="I220" s="788" t="s">
        <v>1360</v>
      </c>
      <c r="J220" s="1988">
        <f t="shared" si="7"/>
        <v>29</v>
      </c>
    </row>
    <row r="221" spans="1:10">
      <c r="A221" s="1988">
        <f t="shared" si="6"/>
        <v>30</v>
      </c>
      <c r="B221" s="603"/>
      <c r="C221" s="1989"/>
      <c r="D221" s="1989"/>
      <c r="E221" s="1989"/>
      <c r="F221" s="1989"/>
      <c r="G221" s="1988"/>
      <c r="H221" s="1988"/>
      <c r="I221" s="1180"/>
      <c r="J221" s="1988">
        <f t="shared" si="7"/>
        <v>30</v>
      </c>
    </row>
    <row r="222" spans="1:10" ht="18" thickBot="1">
      <c r="A222" s="1988">
        <f t="shared" si="6"/>
        <v>31</v>
      </c>
      <c r="B222" s="1087" t="s">
        <v>1361</v>
      </c>
      <c r="C222" s="1989"/>
      <c r="D222" s="1989"/>
      <c r="E222" s="1989"/>
      <c r="F222" s="1989"/>
      <c r="G222" s="281">
        <f>G218+G220</f>
        <v>1.7918893594493838E-2</v>
      </c>
      <c r="H222" s="422"/>
      <c r="I222" s="1180" t="s">
        <v>309</v>
      </c>
      <c r="J222" s="1988">
        <f t="shared" si="7"/>
        <v>31</v>
      </c>
    </row>
    <row r="223" spans="1:10" s="1042" customFormat="1" ht="16.149999999999999" thickTop="1" thickBot="1">
      <c r="A223" s="411">
        <f t="shared" si="6"/>
        <v>32</v>
      </c>
      <c r="B223" s="1577"/>
      <c r="C223" s="257"/>
      <c r="D223" s="257"/>
      <c r="E223" s="257"/>
      <c r="F223" s="257"/>
      <c r="G223" s="1578"/>
      <c r="H223" s="1578"/>
      <c r="I223" s="778"/>
      <c r="J223" s="411">
        <f t="shared" si="7"/>
        <v>32</v>
      </c>
    </row>
    <row r="224" spans="1:10" s="1042" customFormat="1">
      <c r="A224" s="1988">
        <f t="shared" si="6"/>
        <v>33</v>
      </c>
      <c r="B224" s="1087"/>
      <c r="C224" s="1989"/>
      <c r="D224" s="1989"/>
      <c r="E224" s="1989"/>
      <c r="F224" s="1989"/>
      <c r="G224" s="422"/>
      <c r="H224" s="422"/>
      <c r="I224" s="1180"/>
      <c r="J224" s="1988">
        <f t="shared" si="7"/>
        <v>33</v>
      </c>
    </row>
    <row r="225" spans="1:10" s="1042" customFormat="1" ht="17.649999999999999">
      <c r="A225" s="1988">
        <f t="shared" si="6"/>
        <v>34</v>
      </c>
      <c r="B225" s="1087" t="s">
        <v>1337</v>
      </c>
      <c r="C225" s="1989"/>
      <c r="D225" s="1989"/>
      <c r="E225" s="1976"/>
      <c r="F225" s="1976"/>
      <c r="G225" s="681"/>
      <c r="H225" s="681"/>
      <c r="I225" s="1180"/>
      <c r="J225" s="1988">
        <f t="shared" si="7"/>
        <v>34</v>
      </c>
    </row>
    <row r="226" spans="1:10" s="1042" customFormat="1">
      <c r="A226" s="1988">
        <f t="shared" si="6"/>
        <v>35</v>
      </c>
      <c r="B226" s="786"/>
      <c r="C226" s="1989"/>
      <c r="D226" s="1989"/>
      <c r="E226" s="1976"/>
      <c r="F226" s="1976"/>
      <c r="G226" s="681"/>
      <c r="H226" s="681"/>
      <c r="I226" s="1180"/>
      <c r="J226" s="1988">
        <f t="shared" si="7"/>
        <v>35</v>
      </c>
    </row>
    <row r="227" spans="1:10" s="1042" customFormat="1">
      <c r="A227" s="1988">
        <f t="shared" si="6"/>
        <v>36</v>
      </c>
      <c r="B227" s="774" t="s">
        <v>1302</v>
      </c>
      <c r="C227" s="1989"/>
      <c r="D227" s="1989"/>
      <c r="E227" s="1976"/>
      <c r="F227" s="1976"/>
      <c r="G227" s="681"/>
      <c r="H227" s="681"/>
      <c r="I227" s="1180"/>
      <c r="J227" s="1988">
        <f t="shared" si="7"/>
        <v>36</v>
      </c>
    </row>
    <row r="228" spans="1:10" s="1042" customFormat="1">
      <c r="A228" s="1988">
        <f t="shared" si="6"/>
        <v>37</v>
      </c>
      <c r="B228" s="1976"/>
      <c r="C228" s="1976"/>
      <c r="D228" s="1976"/>
      <c r="E228" s="1976"/>
      <c r="F228" s="1976"/>
      <c r="G228" s="681"/>
      <c r="H228" s="681"/>
      <c r="I228" s="1180"/>
      <c r="J228" s="1988">
        <f t="shared" si="7"/>
        <v>37</v>
      </c>
    </row>
    <row r="229" spans="1:10" s="1042" customFormat="1">
      <c r="A229" s="1988">
        <f t="shared" si="6"/>
        <v>38</v>
      </c>
      <c r="B229" s="604" t="s">
        <v>1303</v>
      </c>
      <c r="C229" s="1976"/>
      <c r="D229" s="1976"/>
      <c r="E229" s="1976"/>
      <c r="F229" s="1976"/>
      <c r="G229" s="681"/>
      <c r="H229" s="681"/>
      <c r="I229" s="787"/>
      <c r="J229" s="1988">
        <f t="shared" si="7"/>
        <v>38</v>
      </c>
    </row>
    <row r="230" spans="1:10" s="1042" customFormat="1">
      <c r="A230" s="1988">
        <f t="shared" si="6"/>
        <v>39</v>
      </c>
      <c r="B230" s="159" t="s">
        <v>1338</v>
      </c>
      <c r="C230" s="1989"/>
      <c r="D230" s="1976"/>
      <c r="E230" s="1976"/>
      <c r="F230" s="1976"/>
      <c r="G230" s="269">
        <f>G102</f>
        <v>0</v>
      </c>
      <c r="H230" s="1976"/>
      <c r="I230" s="788" t="s">
        <v>1362</v>
      </c>
      <c r="J230" s="1988">
        <f t="shared" si="7"/>
        <v>39</v>
      </c>
    </row>
    <row r="231" spans="1:10" s="1042" customFormat="1">
      <c r="A231" s="1988">
        <f t="shared" si="6"/>
        <v>40</v>
      </c>
      <c r="B231" s="1989" t="s">
        <v>1306</v>
      </c>
      <c r="C231" s="1989"/>
      <c r="D231" s="1976"/>
      <c r="E231" s="1976"/>
      <c r="F231" s="1976"/>
      <c r="G231" s="279">
        <v>0</v>
      </c>
      <c r="H231" s="1976"/>
      <c r="I231" s="788" t="s">
        <v>1351</v>
      </c>
      <c r="J231" s="1988">
        <f t="shared" si="7"/>
        <v>40</v>
      </c>
    </row>
    <row r="232" spans="1:10" s="1042" customFormat="1">
      <c r="A232" s="1988">
        <f t="shared" si="6"/>
        <v>41</v>
      </c>
      <c r="B232" s="1989" t="s">
        <v>1308</v>
      </c>
      <c r="C232" s="1989"/>
      <c r="D232" s="1976"/>
      <c r="E232" s="1976"/>
      <c r="F232" s="1976"/>
      <c r="G232" s="271">
        <v>0</v>
      </c>
      <c r="H232" s="1976"/>
      <c r="I232" s="695"/>
      <c r="J232" s="1988">
        <f t="shared" si="7"/>
        <v>41</v>
      </c>
    </row>
    <row r="233" spans="1:10" s="1042" customFormat="1">
      <c r="A233" s="1988">
        <f t="shared" si="6"/>
        <v>42</v>
      </c>
      <c r="B233" s="1989" t="s">
        <v>1363</v>
      </c>
      <c r="C233" s="1989"/>
      <c r="D233" s="1976"/>
      <c r="E233" s="1976"/>
      <c r="F233" s="1976"/>
      <c r="G233" s="270">
        <f>'BK-1 Retail TRR'!E141</f>
        <v>0</v>
      </c>
      <c r="H233" s="1976"/>
      <c r="I233" s="788" t="s">
        <v>1353</v>
      </c>
      <c r="J233" s="1988">
        <f t="shared" si="7"/>
        <v>42</v>
      </c>
    </row>
    <row r="234" spans="1:10" s="1042" customFormat="1">
      <c r="A234" s="1988">
        <f t="shared" si="6"/>
        <v>43</v>
      </c>
      <c r="B234" s="159" t="s">
        <v>1312</v>
      </c>
      <c r="C234" s="159"/>
      <c r="D234" s="1976"/>
      <c r="E234" s="1976"/>
      <c r="F234" s="1976"/>
      <c r="G234" s="1574" t="str">
        <f>G159</f>
        <v>21%</v>
      </c>
      <c r="H234" s="1976"/>
      <c r="I234" s="788" t="s">
        <v>1354</v>
      </c>
      <c r="J234" s="1988">
        <f t="shared" si="7"/>
        <v>43</v>
      </c>
    </row>
    <row r="235" spans="1:10" s="1042" customFormat="1">
      <c r="A235" s="1988">
        <f t="shared" si="6"/>
        <v>44</v>
      </c>
      <c r="B235" s="603"/>
      <c r="C235" s="1989"/>
      <c r="D235" s="1989"/>
      <c r="E235" s="1989"/>
      <c r="F235" s="1989"/>
      <c r="G235" s="1988"/>
      <c r="H235" s="1988"/>
      <c r="I235" s="485"/>
      <c r="J235" s="1988">
        <f t="shared" si="7"/>
        <v>44</v>
      </c>
    </row>
    <row r="236" spans="1:10" s="1042" customFormat="1">
      <c r="A236" s="1988">
        <f t="shared" si="6"/>
        <v>45</v>
      </c>
      <c r="B236" s="1989" t="s">
        <v>1315</v>
      </c>
      <c r="C236" s="1989"/>
      <c r="D236" s="1976"/>
      <c r="E236" s="1976"/>
      <c r="F236" s="1976"/>
      <c r="G236" s="272">
        <f>IFERROR((((G230)+(G232/G233))*G234-(G231/G233))/(1-G234),0)</f>
        <v>0</v>
      </c>
      <c r="H236" s="272"/>
      <c r="I236" s="788" t="s">
        <v>1356</v>
      </c>
      <c r="J236" s="1988">
        <f t="shared" si="7"/>
        <v>45</v>
      </c>
    </row>
    <row r="237" spans="1:10" s="1042" customFormat="1">
      <c r="A237" s="1988">
        <f t="shared" si="6"/>
        <v>46</v>
      </c>
      <c r="B237" s="793" t="s">
        <v>1317</v>
      </c>
      <c r="C237" s="1989"/>
      <c r="D237" s="793"/>
      <c r="E237" s="1989"/>
      <c r="F237" s="1989"/>
      <c r="G237" s="280"/>
      <c r="H237" s="280"/>
      <c r="I237" s="485"/>
      <c r="J237" s="1988">
        <f t="shared" si="7"/>
        <v>46</v>
      </c>
    </row>
    <row r="238" spans="1:10" s="1042" customFormat="1">
      <c r="A238" s="1988">
        <f t="shared" si="6"/>
        <v>47</v>
      </c>
      <c r="B238" s="603"/>
      <c r="C238" s="1989"/>
      <c r="D238" s="1989"/>
      <c r="E238" s="1989"/>
      <c r="F238" s="1989"/>
      <c r="G238" s="1988"/>
      <c r="H238" s="1988"/>
      <c r="I238" s="485"/>
      <c r="J238" s="1988">
        <f t="shared" si="7"/>
        <v>47</v>
      </c>
    </row>
    <row r="239" spans="1:10" s="1042" customFormat="1">
      <c r="A239" s="1988">
        <f t="shared" si="6"/>
        <v>48</v>
      </c>
      <c r="B239" s="774" t="s">
        <v>1318</v>
      </c>
      <c r="C239" s="1976"/>
      <c r="D239" s="1976"/>
      <c r="E239" s="1976"/>
      <c r="F239" s="1976"/>
      <c r="G239" s="273"/>
      <c r="H239" s="273"/>
      <c r="I239" s="794"/>
      <c r="J239" s="1988">
        <f t="shared" si="7"/>
        <v>48</v>
      </c>
    </row>
    <row r="240" spans="1:10" s="1042" customFormat="1">
      <c r="A240" s="1988">
        <f t="shared" si="6"/>
        <v>49</v>
      </c>
      <c r="B240" s="614"/>
      <c r="C240" s="1976"/>
      <c r="D240" s="1976"/>
      <c r="E240" s="1976"/>
      <c r="F240" s="1976"/>
      <c r="G240" s="273"/>
      <c r="H240" s="273"/>
      <c r="I240" s="787"/>
      <c r="J240" s="1988">
        <f t="shared" si="7"/>
        <v>49</v>
      </c>
    </row>
    <row r="241" spans="1:10" s="1042" customFormat="1">
      <c r="A241" s="1988">
        <f t="shared" si="6"/>
        <v>50</v>
      </c>
      <c r="B241" s="604" t="s">
        <v>1303</v>
      </c>
      <c r="C241" s="1976"/>
      <c r="D241" s="1976"/>
      <c r="E241" s="1976"/>
      <c r="F241" s="1976"/>
      <c r="G241" s="273"/>
      <c r="H241" s="273"/>
      <c r="I241" s="787"/>
      <c r="J241" s="1988">
        <f t="shared" si="7"/>
        <v>50</v>
      </c>
    </row>
    <row r="242" spans="1:10" s="1042" customFormat="1">
      <c r="A242" s="1988">
        <f t="shared" si="6"/>
        <v>51</v>
      </c>
      <c r="B242" s="159" t="s">
        <v>1338</v>
      </c>
      <c r="C242" s="1989"/>
      <c r="D242" s="1976"/>
      <c r="E242" s="1976"/>
      <c r="F242" s="1976"/>
      <c r="G242" s="265">
        <f>G230</f>
        <v>0</v>
      </c>
      <c r="H242" s="265"/>
      <c r="I242" s="788" t="s">
        <v>1340</v>
      </c>
      <c r="J242" s="1988">
        <f t="shared" si="7"/>
        <v>51</v>
      </c>
    </row>
    <row r="243" spans="1:10" s="1042" customFormat="1">
      <c r="A243" s="1988">
        <f t="shared" si="6"/>
        <v>52</v>
      </c>
      <c r="B243" s="1989" t="s">
        <v>1320</v>
      </c>
      <c r="C243" s="1989"/>
      <c r="D243" s="1976"/>
      <c r="E243" s="1976"/>
      <c r="F243" s="1976"/>
      <c r="G243" s="274">
        <f>G232</f>
        <v>0</v>
      </c>
      <c r="H243" s="274"/>
      <c r="I243" s="788" t="s">
        <v>1341</v>
      </c>
      <c r="J243" s="1988">
        <f t="shared" si="7"/>
        <v>52</v>
      </c>
    </row>
    <row r="244" spans="1:10" s="1042" customFormat="1">
      <c r="A244" s="1988">
        <f t="shared" si="6"/>
        <v>53</v>
      </c>
      <c r="B244" s="1989" t="s">
        <v>1364</v>
      </c>
      <c r="C244" s="1989"/>
      <c r="D244" s="1976"/>
      <c r="E244" s="1976"/>
      <c r="F244" s="1976"/>
      <c r="G244" s="274">
        <f>G233</f>
        <v>0</v>
      </c>
      <c r="H244" s="274"/>
      <c r="I244" s="788" t="s">
        <v>1342</v>
      </c>
      <c r="J244" s="1988">
        <f t="shared" si="7"/>
        <v>53</v>
      </c>
    </row>
    <row r="245" spans="1:10" s="1042" customFormat="1">
      <c r="A245" s="1988">
        <f t="shared" si="6"/>
        <v>54</v>
      </c>
      <c r="B245" s="1989" t="s">
        <v>1324</v>
      </c>
      <c r="C245" s="1989"/>
      <c r="D245" s="1976"/>
      <c r="E245" s="1976"/>
      <c r="F245" s="1976"/>
      <c r="G245" s="276">
        <f>G236</f>
        <v>0</v>
      </c>
      <c r="H245" s="276"/>
      <c r="I245" s="788" t="s">
        <v>1343</v>
      </c>
      <c r="J245" s="1988">
        <f t="shared" si="7"/>
        <v>54</v>
      </c>
    </row>
    <row r="246" spans="1:10" s="1042" customFormat="1">
      <c r="A246" s="1988">
        <f t="shared" si="6"/>
        <v>55</v>
      </c>
      <c r="B246" s="159" t="s">
        <v>1326</v>
      </c>
      <c r="C246" s="159"/>
      <c r="D246" s="1976"/>
      <c r="E246" s="1976"/>
      <c r="F246" s="1976"/>
      <c r="G246" s="1575" t="str">
        <f>G171</f>
        <v>8.84%</v>
      </c>
      <c r="H246" s="1976"/>
      <c r="I246" s="788" t="s">
        <v>1365</v>
      </c>
      <c r="J246" s="1988">
        <f t="shared" si="7"/>
        <v>55</v>
      </c>
    </row>
    <row r="247" spans="1:10" s="1042" customFormat="1">
      <c r="A247" s="1988">
        <f t="shared" si="6"/>
        <v>56</v>
      </c>
      <c r="B247" s="1979"/>
      <c r="C247" s="1989"/>
      <c r="D247" s="1976"/>
      <c r="E247" s="1976"/>
      <c r="F247" s="1976"/>
      <c r="G247" s="277"/>
      <c r="H247" s="277"/>
      <c r="I247" s="796"/>
      <c r="J247" s="1988">
        <f t="shared" si="7"/>
        <v>56</v>
      </c>
    </row>
    <row r="248" spans="1:10" s="1042" customFormat="1">
      <c r="A248" s="1988">
        <f t="shared" si="6"/>
        <v>57</v>
      </c>
      <c r="B248" s="1989" t="s">
        <v>1329</v>
      </c>
      <c r="C248" s="166"/>
      <c r="D248" s="166"/>
      <c r="E248" s="1976"/>
      <c r="F248" s="1976"/>
      <c r="G248" s="1571">
        <f>IFERROR(((G242)+(G243/G244)+G236)*G246/(1-G246),0)</f>
        <v>0</v>
      </c>
      <c r="H248" s="421"/>
      <c r="I248" s="788" t="s">
        <v>1330</v>
      </c>
      <c r="J248" s="1988">
        <f t="shared" si="7"/>
        <v>57</v>
      </c>
    </row>
    <row r="249" spans="1:10" s="1042" customFormat="1">
      <c r="A249" s="1988">
        <f t="shared" si="6"/>
        <v>58</v>
      </c>
      <c r="B249" s="793" t="s">
        <v>1331</v>
      </c>
      <c r="C249" s="1989"/>
      <c r="D249" s="793"/>
      <c r="E249" s="1989"/>
      <c r="F249" s="1989"/>
      <c r="G249" s="1988"/>
      <c r="H249" s="1988"/>
      <c r="I249" s="1180"/>
      <c r="J249" s="1988">
        <f t="shared" si="7"/>
        <v>58</v>
      </c>
    </row>
    <row r="250" spans="1:10" s="1042" customFormat="1">
      <c r="A250" s="1988">
        <f t="shared" si="6"/>
        <v>59</v>
      </c>
      <c r="B250" s="603"/>
      <c r="C250" s="1989"/>
      <c r="D250" s="1989"/>
      <c r="E250" s="1989"/>
      <c r="F250" s="1989"/>
      <c r="G250" s="1988"/>
      <c r="H250" s="1988"/>
      <c r="I250" s="1180"/>
      <c r="J250" s="1988">
        <f t="shared" si="7"/>
        <v>59</v>
      </c>
    </row>
    <row r="251" spans="1:10" s="1042" customFormat="1">
      <c r="A251" s="1988">
        <f t="shared" si="6"/>
        <v>60</v>
      </c>
      <c r="B251" s="774" t="s">
        <v>1332</v>
      </c>
      <c r="C251" s="1989"/>
      <c r="D251" s="1989"/>
      <c r="E251" s="1989"/>
      <c r="F251" s="1989"/>
      <c r="G251" s="272">
        <f>G248+G236</f>
        <v>0</v>
      </c>
      <c r="H251" s="272"/>
      <c r="I251" s="1180" t="s">
        <v>1344</v>
      </c>
      <c r="J251" s="1988">
        <f t="shared" si="7"/>
        <v>60</v>
      </c>
    </row>
    <row r="252" spans="1:10" s="1042" customFormat="1">
      <c r="A252" s="1988">
        <f t="shared" si="6"/>
        <v>61</v>
      </c>
      <c r="B252" s="603"/>
      <c r="C252" s="1989"/>
      <c r="D252" s="1989"/>
      <c r="E252" s="1989"/>
      <c r="F252" s="1989"/>
      <c r="G252" s="1988"/>
      <c r="H252" s="1988"/>
      <c r="I252" s="1180"/>
      <c r="J252" s="1988">
        <f t="shared" si="7"/>
        <v>61</v>
      </c>
    </row>
    <row r="253" spans="1:10" s="1042" customFormat="1">
      <c r="A253" s="1988">
        <f t="shared" si="6"/>
        <v>62</v>
      </c>
      <c r="B253" s="1087" t="s">
        <v>1345</v>
      </c>
      <c r="C253" s="1989"/>
      <c r="D253" s="1989"/>
      <c r="E253" s="1989"/>
      <c r="F253" s="1989"/>
      <c r="G253" s="1576">
        <f>G100</f>
        <v>0</v>
      </c>
      <c r="H253" s="1976"/>
      <c r="I253" s="788" t="s">
        <v>1366</v>
      </c>
      <c r="J253" s="1988">
        <f t="shared" si="7"/>
        <v>62</v>
      </c>
    </row>
    <row r="254" spans="1:10" s="1042" customFormat="1">
      <c r="A254" s="1988">
        <f t="shared" si="6"/>
        <v>63</v>
      </c>
      <c r="B254" s="603"/>
      <c r="C254" s="1989"/>
      <c r="D254" s="1989"/>
      <c r="E254" s="1989"/>
      <c r="F254" s="1989"/>
      <c r="G254" s="1988"/>
      <c r="H254" s="1988"/>
      <c r="I254" s="1180"/>
      <c r="J254" s="1988">
        <f t="shared" si="7"/>
        <v>63</v>
      </c>
    </row>
    <row r="255" spans="1:10" s="1042" customFormat="1" ht="18" thickBot="1">
      <c r="A255" s="1988">
        <f t="shared" si="6"/>
        <v>64</v>
      </c>
      <c r="B255" s="1087" t="s">
        <v>1347</v>
      </c>
      <c r="C255" s="1989"/>
      <c r="D255" s="1989"/>
      <c r="E255" s="1989"/>
      <c r="F255" s="1989"/>
      <c r="G255" s="281">
        <f>G251+G253</f>
        <v>0</v>
      </c>
      <c r="H255" s="422"/>
      <c r="I255" s="1180" t="s">
        <v>1348</v>
      </c>
      <c r="J255" s="1988">
        <f t="shared" si="7"/>
        <v>64</v>
      </c>
    </row>
    <row r="256" spans="1:10" ht="15.75" thickTop="1">
      <c r="A256" s="605"/>
      <c r="B256" s="565"/>
      <c r="C256" s="565"/>
      <c r="D256" s="565"/>
      <c r="E256" s="565"/>
      <c r="F256" s="565"/>
      <c r="G256" s="565"/>
      <c r="H256" s="565"/>
      <c r="I256" s="1031"/>
      <c r="J256" s="565"/>
    </row>
    <row r="257" spans="1:10" ht="17.25">
      <c r="A257" s="619">
        <v>1</v>
      </c>
      <c r="B257" s="603" t="s">
        <v>1367</v>
      </c>
      <c r="C257" s="565"/>
      <c r="D257" s="565"/>
      <c r="E257" s="565"/>
      <c r="F257" s="565"/>
      <c r="G257" s="565"/>
      <c r="H257" s="565"/>
      <c r="I257" s="1031"/>
      <c r="J257" s="565"/>
    </row>
    <row r="258" spans="1:10">
      <c r="A258" s="605"/>
      <c r="B258" s="565"/>
      <c r="C258" s="565"/>
      <c r="D258" s="565"/>
      <c r="E258" s="565"/>
      <c r="F258" s="565"/>
      <c r="G258" s="565"/>
      <c r="H258" s="565"/>
      <c r="I258" s="1031"/>
      <c r="J258" s="565"/>
    </row>
    <row r="259" spans="1:10" ht="17.25">
      <c r="A259" s="758"/>
      <c r="B259" s="159"/>
      <c r="C259" s="1989"/>
      <c r="D259" s="1989"/>
      <c r="E259" s="1989"/>
      <c r="F259" s="1989"/>
      <c r="G259" s="1989"/>
      <c r="H259" s="1989"/>
      <c r="J259" s="1989"/>
    </row>
  </sheetData>
  <mergeCells count="20">
    <mergeCell ref="B108:I108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85:I185"/>
    <mergeCell ref="B186:I186"/>
    <mergeCell ref="B187:I187"/>
    <mergeCell ref="B109:I109"/>
    <mergeCell ref="B110:I110"/>
    <mergeCell ref="B111:I111"/>
    <mergeCell ref="B112:I112"/>
    <mergeCell ref="B183:I183"/>
    <mergeCell ref="B184:I184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Roman,Regular"&amp;10Page &amp;P of 4</oddFooter>
    <evenFooter>&amp;C&amp;"Times New Roman,Regular"&amp;10AV3</evenFooter>
    <firstFooter>&amp;C&amp;"Times New Roman,Regular"&amp;10AV&amp;P</firstFooter>
  </headerFooter>
  <rowBreaks count="3" manualBreakCount="3">
    <brk id="68" max="9" man="1"/>
    <brk id="106" max="9" man="1"/>
    <brk id="181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2:Z38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9">
      <c r="A2" s="1970"/>
      <c r="B2" s="2073" t="s">
        <v>0</v>
      </c>
      <c r="C2" s="2073"/>
      <c r="D2" s="2073"/>
      <c r="E2" s="2073"/>
      <c r="F2" s="2073"/>
      <c r="G2" s="1970"/>
      <c r="H2" s="1967"/>
      <c r="I2" s="1967"/>
    </row>
    <row r="3" spans="1:9">
      <c r="A3" s="1970"/>
      <c r="B3" s="2073" t="s">
        <v>360</v>
      </c>
      <c r="C3" s="2073"/>
      <c r="D3" s="2073"/>
      <c r="E3" s="2073"/>
      <c r="F3" s="2073"/>
      <c r="G3" s="1970"/>
      <c r="H3" s="1967"/>
      <c r="I3" s="1967"/>
    </row>
    <row r="4" spans="1:9">
      <c r="A4" s="1970"/>
      <c r="B4" s="2073" t="s">
        <v>361</v>
      </c>
      <c r="C4" s="2073"/>
      <c r="D4" s="2073"/>
      <c r="E4" s="2073"/>
      <c r="F4" s="2073"/>
      <c r="G4" s="1970"/>
      <c r="H4" s="1967"/>
      <c r="I4" s="1967"/>
    </row>
    <row r="5" spans="1:9">
      <c r="A5" s="1970"/>
      <c r="B5" s="2073" t="str">
        <f>'AD-1'!B5:F5</f>
        <v>BASE PERIOD / TRUE UP PERIOD - 12/31/2019 PER BOOK</v>
      </c>
      <c r="C5" s="2073"/>
      <c r="D5" s="2073"/>
      <c r="E5" s="2073"/>
      <c r="F5" s="2073"/>
      <c r="G5" s="1970"/>
      <c r="H5" s="1967"/>
      <c r="I5" s="1967"/>
    </row>
    <row r="6" spans="1:9">
      <c r="A6" s="1970"/>
      <c r="B6" s="2077" t="s">
        <v>5</v>
      </c>
      <c r="C6" s="2077"/>
      <c r="D6" s="2077"/>
      <c r="E6" s="2077"/>
      <c r="F6" s="2077"/>
      <c r="G6" s="1970"/>
      <c r="H6" s="1967"/>
      <c r="I6" s="1967"/>
    </row>
    <row r="7" spans="1:9">
      <c r="A7" s="1970"/>
      <c r="B7" s="504"/>
      <c r="C7" s="505"/>
      <c r="D7" s="505"/>
      <c r="E7" s="504"/>
      <c r="F7" s="504"/>
      <c r="G7" s="1970"/>
      <c r="H7" s="1967"/>
      <c r="I7" s="1967"/>
    </row>
    <row r="8" spans="1:9">
      <c r="A8" s="1970"/>
      <c r="B8" s="2073" t="s">
        <v>394</v>
      </c>
      <c r="C8" s="2073"/>
      <c r="D8" s="2073"/>
      <c r="E8" s="2073"/>
      <c r="F8" s="2073"/>
      <c r="G8" s="1970"/>
      <c r="H8" s="1967"/>
      <c r="I8" s="1967"/>
    </row>
    <row r="10" spans="1:9">
      <c r="A10" s="1970"/>
      <c r="B10" s="1911"/>
      <c r="C10" s="1813" t="s">
        <v>264</v>
      </c>
      <c r="D10" s="1915"/>
      <c r="E10" s="1813"/>
      <c r="F10" s="1915"/>
      <c r="G10" s="1970"/>
      <c r="H10" s="1967"/>
      <c r="I10" s="1967"/>
    </row>
    <row r="11" spans="1:9">
      <c r="A11" s="1970"/>
      <c r="B11" s="1228"/>
      <c r="C11" s="510" t="s">
        <v>395</v>
      </c>
      <c r="D11" s="1228"/>
      <c r="E11" s="510" t="s">
        <v>395</v>
      </c>
      <c r="F11" s="1228"/>
      <c r="G11" s="1970"/>
      <c r="H11" s="1967"/>
      <c r="I11" s="1967"/>
    </row>
    <row r="12" spans="1:9" ht="15.4">
      <c r="A12" s="1975" t="s">
        <v>6</v>
      </c>
      <c r="B12" s="1247"/>
      <c r="C12" s="393" t="s">
        <v>365</v>
      </c>
      <c r="D12" s="1228"/>
      <c r="E12" s="510" t="s">
        <v>365</v>
      </c>
      <c r="F12" s="1228"/>
      <c r="G12" s="1975" t="s">
        <v>6</v>
      </c>
      <c r="H12" s="1967"/>
      <c r="I12" s="1967"/>
    </row>
    <row r="13" spans="1:9" ht="17.25">
      <c r="A13" s="1975" t="s">
        <v>7</v>
      </c>
      <c r="B13" s="1229" t="s">
        <v>366</v>
      </c>
      <c r="C13" s="1230" t="s">
        <v>367</v>
      </c>
      <c r="D13" s="1229" t="s">
        <v>9</v>
      </c>
      <c r="E13" s="1232" t="s">
        <v>368</v>
      </c>
      <c r="F13" s="1229" t="s">
        <v>9</v>
      </c>
      <c r="G13" s="1975" t="s">
        <v>7</v>
      </c>
      <c r="H13" s="520"/>
      <c r="I13" s="1967"/>
    </row>
    <row r="14" spans="1:9" ht="15.4">
      <c r="A14" s="1975">
        <v>1</v>
      </c>
      <c r="B14" s="1233" t="str">
        <f>'AD-1'!B14</f>
        <v>Dec-18</v>
      </c>
      <c r="C14" s="121">
        <v>0</v>
      </c>
      <c r="D14" s="1256" t="s">
        <v>370</v>
      </c>
      <c r="E14" s="121">
        <v>0</v>
      </c>
      <c r="F14" s="1257" t="s">
        <v>370</v>
      </c>
      <c r="G14" s="1975">
        <f>A14</f>
        <v>1</v>
      </c>
      <c r="H14" s="524"/>
      <c r="I14" s="524"/>
    </row>
    <row r="15" spans="1:9" ht="15.4">
      <c r="A15" s="1975">
        <f>A14+1</f>
        <v>2</v>
      </c>
      <c r="B15" s="1233" t="str">
        <f>'AD-1'!B15</f>
        <v>Jan-19</v>
      </c>
      <c r="C15" s="122">
        <v>0</v>
      </c>
      <c r="D15" s="1258"/>
      <c r="E15" s="122">
        <v>0</v>
      </c>
      <c r="F15" s="1259"/>
      <c r="G15" s="1975">
        <f>G14+1</f>
        <v>2</v>
      </c>
      <c r="H15" s="524"/>
      <c r="I15" s="70"/>
    </row>
    <row r="16" spans="1:9" ht="15.4">
      <c r="A16" s="1975">
        <f t="shared" ref="A16:A32" si="0">A15+1</f>
        <v>3</v>
      </c>
      <c r="B16" s="1251" t="s">
        <v>373</v>
      </c>
      <c r="C16" s="122">
        <v>0</v>
      </c>
      <c r="D16" s="1258"/>
      <c r="E16" s="122">
        <v>0</v>
      </c>
      <c r="F16" s="1259"/>
      <c r="G16" s="1975">
        <f t="shared" ref="G16:G32" si="1">G15+1</f>
        <v>3</v>
      </c>
      <c r="H16" s="520"/>
      <c r="I16" s="1967"/>
    </row>
    <row r="17" spans="1:26" ht="15.4">
      <c r="A17" s="1975">
        <f t="shared" si="0"/>
        <v>4</v>
      </c>
      <c r="B17" s="1251" t="s">
        <v>374</v>
      </c>
      <c r="C17" s="122">
        <v>0</v>
      </c>
      <c r="D17" s="1258"/>
      <c r="E17" s="122">
        <v>0</v>
      </c>
      <c r="F17" s="1259"/>
      <c r="G17" s="1975">
        <f t="shared" si="1"/>
        <v>4</v>
      </c>
      <c r="H17" s="520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22">
        <v>0</v>
      </c>
      <c r="D18" s="1258"/>
      <c r="E18" s="122">
        <v>0</v>
      </c>
      <c r="F18" s="1259"/>
      <c r="G18" s="1975">
        <f t="shared" si="1"/>
        <v>5</v>
      </c>
      <c r="H18" s="520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22">
        <v>0</v>
      </c>
      <c r="D19" s="1258"/>
      <c r="E19" s="122">
        <v>0</v>
      </c>
      <c r="F19" s="1259"/>
      <c r="G19" s="1975">
        <f t="shared" si="1"/>
        <v>6</v>
      </c>
      <c r="H19" s="520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22">
        <v>0</v>
      </c>
      <c r="D20" s="1258"/>
      <c r="E20" s="122">
        <v>0</v>
      </c>
      <c r="F20" s="1259"/>
      <c r="G20" s="1975">
        <f>G19+1</f>
        <v>7</v>
      </c>
      <c r="H20" s="520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22">
        <v>0</v>
      </c>
      <c r="D21" s="1258"/>
      <c r="E21" s="122">
        <v>0</v>
      </c>
      <c r="F21" s="1259"/>
      <c r="G21" s="1975">
        <f t="shared" si="1"/>
        <v>8</v>
      </c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22">
        <v>0</v>
      </c>
      <c r="D22" s="1258"/>
      <c r="E22" s="122">
        <v>0</v>
      </c>
      <c r="F22" s="1259"/>
      <c r="G22" s="1975">
        <f t="shared" si="1"/>
        <v>9</v>
      </c>
      <c r="H22" s="1967"/>
      <c r="I22" s="1967"/>
      <c r="J22" s="1967"/>
      <c r="K22" s="1967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22">
        <v>0</v>
      </c>
      <c r="D23" s="1258"/>
      <c r="E23" s="122">
        <v>0</v>
      </c>
      <c r="F23" s="1259"/>
      <c r="G23" s="1975">
        <f t="shared" si="1"/>
        <v>10</v>
      </c>
      <c r="H23" s="1967"/>
      <c r="I23" s="1967"/>
      <c r="J23" s="1967"/>
      <c r="K23" s="1967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22">
        <v>0</v>
      </c>
      <c r="D24" s="1258"/>
      <c r="E24" s="122">
        <v>0</v>
      </c>
      <c r="F24" s="1259"/>
      <c r="G24" s="1975">
        <f t="shared" si="1"/>
        <v>11</v>
      </c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22">
        <v>0</v>
      </c>
      <c r="D25" s="1258"/>
      <c r="E25" s="122">
        <v>0</v>
      </c>
      <c r="F25" s="1259"/>
      <c r="G25" s="1975">
        <f t="shared" si="1"/>
        <v>12</v>
      </c>
      <c r="H25" s="1967"/>
      <c r="I25" s="70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tr">
        <f>'AD-1'!B26</f>
        <v>Dec-19</v>
      </c>
      <c r="C26" s="1252">
        <v>0</v>
      </c>
      <c r="D26" s="1260" t="s">
        <v>370</v>
      </c>
      <c r="E26" s="1252">
        <v>0</v>
      </c>
      <c r="F26" s="1261" t="s">
        <v>370</v>
      </c>
      <c r="G26" s="1975">
        <f t="shared" si="1"/>
        <v>13</v>
      </c>
      <c r="H26" s="70"/>
      <c r="I26" s="524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14</v>
      </c>
      <c r="B27" s="1236"/>
      <c r="C27" s="1816"/>
      <c r="D27" s="1262"/>
      <c r="E27" s="125"/>
      <c r="F27" s="1916"/>
      <c r="G27" s="1975">
        <f t="shared" si="1"/>
        <v>14</v>
      </c>
      <c r="H27" s="70"/>
      <c r="I27" s="70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24">
        <f>SUM(C14:C26)</f>
        <v>0</v>
      </c>
      <c r="D28" s="1256" t="s">
        <v>386</v>
      </c>
      <c r="E28" s="124">
        <f>SUM(E14:E26)</f>
        <v>0</v>
      </c>
      <c r="F28" s="1263" t="s">
        <v>386</v>
      </c>
      <c r="G28" s="1975">
        <f t="shared" si="1"/>
        <v>15</v>
      </c>
      <c r="H28" s="70"/>
      <c r="I28" s="70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255"/>
      <c r="D29" s="1264"/>
      <c r="E29" s="1255"/>
      <c r="F29" s="1265"/>
      <c r="G29" s="1975">
        <f t="shared" si="1"/>
        <v>16</v>
      </c>
      <c r="H29" s="70"/>
      <c r="I29" s="70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25"/>
      <c r="D30" s="1266"/>
      <c r="E30" s="125"/>
      <c r="F30" s="1267"/>
      <c r="G30" s="1975">
        <f t="shared" si="1"/>
        <v>17</v>
      </c>
      <c r="H30" s="70"/>
      <c r="I30" s="70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26">
        <f>C28/13</f>
        <v>0</v>
      </c>
      <c r="D31" s="1256" t="s">
        <v>388</v>
      </c>
      <c r="E31" s="126">
        <f>E28/13</f>
        <v>0</v>
      </c>
      <c r="F31" s="1263" t="s">
        <v>388</v>
      </c>
      <c r="G31" s="1975">
        <f t="shared" si="1"/>
        <v>18</v>
      </c>
      <c r="H31" s="70"/>
      <c r="I31" s="524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55"/>
      <c r="D32" s="1268"/>
      <c r="E32" s="1255"/>
      <c r="F32" s="1265"/>
      <c r="G32" s="1975">
        <f t="shared" si="1"/>
        <v>19</v>
      </c>
      <c r="H32" s="70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7" ht="15.4">
      <c r="A33" s="1975"/>
      <c r="B33" s="1973"/>
      <c r="C33" s="521"/>
      <c r="D33" s="521"/>
      <c r="E33" s="521"/>
      <c r="F33" s="522"/>
      <c r="G33" s="987"/>
    </row>
    <row r="34" spans="1:7" ht="15.4">
      <c r="A34" s="1975"/>
      <c r="B34" s="1967"/>
      <c r="C34" s="522"/>
      <c r="D34" s="522"/>
      <c r="E34" s="522"/>
      <c r="F34" s="522"/>
      <c r="G34" s="987"/>
    </row>
    <row r="35" spans="1:7" ht="17.25">
      <c r="A35" s="502">
        <v>1</v>
      </c>
      <c r="B35" s="1973" t="s">
        <v>390</v>
      </c>
      <c r="C35" s="522"/>
      <c r="D35" s="522"/>
      <c r="E35" s="522"/>
      <c r="F35" s="522"/>
      <c r="G35" s="987"/>
    </row>
    <row r="36" spans="1:7" ht="15.4">
      <c r="A36" s="1970"/>
      <c r="B36" s="1973" t="s">
        <v>391</v>
      </c>
      <c r="C36" s="522"/>
      <c r="D36" s="522"/>
      <c r="E36" s="522"/>
      <c r="F36" s="522"/>
      <c r="G36" s="987"/>
    </row>
    <row r="37" spans="1:7" ht="15.4">
      <c r="A37" s="1970"/>
      <c r="B37" s="1967"/>
      <c r="C37" s="522"/>
      <c r="D37" s="522"/>
      <c r="E37" s="522"/>
      <c r="F37" s="522"/>
      <c r="G37" s="987"/>
    </row>
    <row r="38" spans="1:7">
      <c r="A38" s="1970"/>
      <c r="B38" s="1967"/>
      <c r="C38" s="523"/>
      <c r="D38" s="523"/>
      <c r="E38" s="520"/>
      <c r="F38" s="520"/>
      <c r="G38" s="987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0">
    <pageSetUpPr fitToPage="1"/>
  </sheetPr>
  <dimension ref="A2:I62"/>
  <sheetViews>
    <sheetView zoomScale="80" zoomScaleNormal="80" zoomScaleSheetLayoutView="70" workbookViewId="0"/>
  </sheetViews>
  <sheetFormatPr defaultColWidth="8.796875" defaultRowHeight="15.4"/>
  <cols>
    <col min="1" max="1" width="5.19921875" style="572" customWidth="1"/>
    <col min="2" max="2" width="42.53125" style="6" customWidth="1"/>
    <col min="3" max="3" width="35.796875" style="6" customWidth="1"/>
    <col min="4" max="4" width="5.19921875" style="572" customWidth="1"/>
    <col min="5" max="16384" width="8.796875" style="6"/>
  </cols>
  <sheetData>
    <row r="2" spans="1:9" ht="15.7" customHeight="1">
      <c r="B2" s="2083" t="s">
        <v>1368</v>
      </c>
      <c r="C2" s="2083"/>
    </row>
    <row r="3" spans="1:9" ht="15.7" customHeight="1">
      <c r="B3" s="2083" t="s">
        <v>1369</v>
      </c>
      <c r="C3" s="2083"/>
    </row>
    <row r="4" spans="1:9" ht="15.7" customHeight="1">
      <c r="B4" s="2083" t="s">
        <v>1370</v>
      </c>
      <c r="C4" s="2083"/>
    </row>
    <row r="5" spans="1:9">
      <c r="B5" s="2083" t="s">
        <v>1371</v>
      </c>
      <c r="C5" s="2083"/>
    </row>
    <row r="6" spans="1:9" ht="15.7" customHeight="1">
      <c r="B6" s="2083" t="s">
        <v>667</v>
      </c>
      <c r="C6" s="2083"/>
    </row>
    <row r="7" spans="1:9" ht="17.55" customHeight="1">
      <c r="B7" s="2117">
        <v>-1000</v>
      </c>
      <c r="C7" s="2117"/>
      <c r="D7" s="566"/>
    </row>
    <row r="8" spans="1:9" ht="17.55" customHeight="1" thickBot="1">
      <c r="B8" s="1992"/>
      <c r="C8" s="1992"/>
      <c r="D8" s="566"/>
    </row>
    <row r="9" spans="1:9" ht="17.55" customHeight="1">
      <c r="B9" s="1871"/>
      <c r="C9" s="1872" t="s">
        <v>1372</v>
      </c>
      <c r="D9" s="566"/>
    </row>
    <row r="10" spans="1:9" ht="17.55" customHeight="1">
      <c r="A10" s="566" t="s">
        <v>6</v>
      </c>
      <c r="B10" s="998"/>
      <c r="C10" s="1579" t="s">
        <v>1373</v>
      </c>
      <c r="D10" s="566" t="s">
        <v>6</v>
      </c>
    </row>
    <row r="11" spans="1:9" ht="17.649999999999999" thickBot="1">
      <c r="A11" s="803" t="s">
        <v>7</v>
      </c>
      <c r="B11" s="996" t="s">
        <v>1374</v>
      </c>
      <c r="C11" s="997" t="s">
        <v>1375</v>
      </c>
      <c r="D11" s="803" t="s">
        <v>7</v>
      </c>
    </row>
    <row r="12" spans="1:9" s="232" customFormat="1">
      <c r="A12" s="803"/>
      <c r="B12" s="804"/>
      <c r="C12" s="1873"/>
      <c r="D12" s="803"/>
      <c r="E12" s="6"/>
      <c r="F12" s="6"/>
      <c r="G12" s="6"/>
      <c r="H12" s="6"/>
      <c r="I12" s="6"/>
    </row>
    <row r="13" spans="1:9">
      <c r="A13" s="573">
        <v>1</v>
      </c>
      <c r="B13" s="805">
        <v>2001</v>
      </c>
      <c r="C13" s="1580">
        <v>65.87148999999998</v>
      </c>
      <c r="D13" s="573">
        <f>A13</f>
        <v>1</v>
      </c>
    </row>
    <row r="14" spans="1:9">
      <c r="A14" s="573">
        <f>A13+1</f>
        <v>2</v>
      </c>
      <c r="B14" s="805"/>
      <c r="C14" s="1581"/>
      <c r="D14" s="573">
        <f>D13+1</f>
        <v>2</v>
      </c>
    </row>
    <row r="15" spans="1:9">
      <c r="A15" s="573">
        <f t="shared" ref="A15:A57" si="0">A14+1</f>
        <v>3</v>
      </c>
      <c r="B15" s="805">
        <v>2002</v>
      </c>
      <c r="C15" s="1543">
        <v>7.3222099999999983</v>
      </c>
      <c r="D15" s="573">
        <f t="shared" ref="D15:D57" si="1">D14+1</f>
        <v>3</v>
      </c>
    </row>
    <row r="16" spans="1:9">
      <c r="A16" s="573">
        <f t="shared" si="0"/>
        <v>4</v>
      </c>
      <c r="B16" s="805"/>
      <c r="C16" s="1543"/>
      <c r="D16" s="573">
        <f t="shared" si="1"/>
        <v>4</v>
      </c>
    </row>
    <row r="17" spans="1:4" ht="15.75" thickBot="1">
      <c r="A17" s="573">
        <f t="shared" si="0"/>
        <v>5</v>
      </c>
      <c r="B17" s="1161">
        <v>2003</v>
      </c>
      <c r="C17" s="1006">
        <v>34.851430000000022</v>
      </c>
      <c r="D17" s="573">
        <f t="shared" si="1"/>
        <v>5</v>
      </c>
    </row>
    <row r="18" spans="1:4">
      <c r="A18" s="573">
        <f t="shared" si="0"/>
        <v>6</v>
      </c>
      <c r="B18" s="1874"/>
      <c r="C18" s="1875"/>
      <c r="D18" s="573">
        <f t="shared" si="1"/>
        <v>6</v>
      </c>
    </row>
    <row r="19" spans="1:4">
      <c r="A19" s="573">
        <f t="shared" si="0"/>
        <v>7</v>
      </c>
      <c r="B19" s="805">
        <v>2004</v>
      </c>
      <c r="C19" s="1543">
        <v>46.179600000000015</v>
      </c>
      <c r="D19" s="573">
        <f t="shared" si="1"/>
        <v>7</v>
      </c>
    </row>
    <row r="20" spans="1:4">
      <c r="A20" s="573">
        <f t="shared" si="0"/>
        <v>8</v>
      </c>
      <c r="B20" s="805"/>
      <c r="C20" s="1543"/>
      <c r="D20" s="573">
        <f t="shared" si="1"/>
        <v>8</v>
      </c>
    </row>
    <row r="21" spans="1:4">
      <c r="A21" s="573">
        <f t="shared" si="0"/>
        <v>9</v>
      </c>
      <c r="B21" s="805">
        <v>2005</v>
      </c>
      <c r="C21" s="1543">
        <v>63.583070000000021</v>
      </c>
      <c r="D21" s="573">
        <f t="shared" si="1"/>
        <v>9</v>
      </c>
    </row>
    <row r="22" spans="1:4">
      <c r="A22" s="573">
        <f t="shared" si="0"/>
        <v>10</v>
      </c>
      <c r="B22" s="805"/>
      <c r="C22" s="1543"/>
      <c r="D22" s="573">
        <f t="shared" si="1"/>
        <v>10</v>
      </c>
    </row>
    <row r="23" spans="1:4" ht="15.75" thickBot="1">
      <c r="A23" s="573">
        <f t="shared" si="0"/>
        <v>11</v>
      </c>
      <c r="B23" s="1161">
        <v>2006</v>
      </c>
      <c r="C23" s="1543">
        <v>119.91687999999999</v>
      </c>
      <c r="D23" s="573">
        <f t="shared" si="1"/>
        <v>11</v>
      </c>
    </row>
    <row r="24" spans="1:4">
      <c r="A24" s="573">
        <f t="shared" si="0"/>
        <v>12</v>
      </c>
      <c r="B24" s="1874"/>
      <c r="C24" s="1875"/>
      <c r="D24" s="573">
        <f t="shared" si="1"/>
        <v>12</v>
      </c>
    </row>
    <row r="25" spans="1:4">
      <c r="A25" s="573">
        <f t="shared" si="0"/>
        <v>13</v>
      </c>
      <c r="B25" s="806">
        <v>2007</v>
      </c>
      <c r="C25" s="1543">
        <v>368.32197000000025</v>
      </c>
      <c r="D25" s="573">
        <f t="shared" si="1"/>
        <v>13</v>
      </c>
    </row>
    <row r="26" spans="1:4">
      <c r="A26" s="573">
        <f t="shared" si="0"/>
        <v>14</v>
      </c>
      <c r="B26" s="805"/>
      <c r="C26" s="1543"/>
      <c r="D26" s="573">
        <f t="shared" si="1"/>
        <v>14</v>
      </c>
    </row>
    <row r="27" spans="1:4">
      <c r="A27" s="573">
        <f t="shared" si="0"/>
        <v>15</v>
      </c>
      <c r="B27" s="805">
        <v>2008</v>
      </c>
      <c r="C27" s="1543">
        <v>355.20701999999983</v>
      </c>
      <c r="D27" s="573">
        <f t="shared" si="1"/>
        <v>15</v>
      </c>
    </row>
    <row r="28" spans="1:4">
      <c r="A28" s="573">
        <f t="shared" si="0"/>
        <v>16</v>
      </c>
      <c r="B28" s="805"/>
      <c r="C28" s="1543"/>
      <c r="D28" s="573">
        <f t="shared" si="1"/>
        <v>16</v>
      </c>
    </row>
    <row r="29" spans="1:4" ht="15.75" thickBot="1">
      <c r="A29" s="573">
        <f t="shared" si="0"/>
        <v>17</v>
      </c>
      <c r="B29" s="1161">
        <v>2009</v>
      </c>
      <c r="C29" s="1006">
        <v>98.428469999999933</v>
      </c>
      <c r="D29" s="573">
        <f t="shared" si="1"/>
        <v>17</v>
      </c>
    </row>
    <row r="30" spans="1:4">
      <c r="A30" s="573">
        <f t="shared" si="0"/>
        <v>18</v>
      </c>
      <c r="B30" s="805"/>
      <c r="C30" s="1543"/>
      <c r="D30" s="573">
        <f t="shared" si="1"/>
        <v>18</v>
      </c>
    </row>
    <row r="31" spans="1:4">
      <c r="A31" s="573">
        <f t="shared" si="0"/>
        <v>19</v>
      </c>
      <c r="B31" s="805">
        <v>2010</v>
      </c>
      <c r="C31" s="1543">
        <v>134.75474999999994</v>
      </c>
      <c r="D31" s="573">
        <f t="shared" si="1"/>
        <v>19</v>
      </c>
    </row>
    <row r="32" spans="1:4">
      <c r="A32" s="573">
        <f t="shared" si="0"/>
        <v>20</v>
      </c>
      <c r="B32" s="805"/>
      <c r="C32" s="1543"/>
      <c r="D32" s="573">
        <f t="shared" si="1"/>
        <v>20</v>
      </c>
    </row>
    <row r="33" spans="1:4">
      <c r="A33" s="573">
        <f t="shared" si="0"/>
        <v>21</v>
      </c>
      <c r="B33" s="805">
        <v>2011</v>
      </c>
      <c r="C33" s="1543">
        <v>166.37738999999991</v>
      </c>
      <c r="D33" s="573">
        <f t="shared" si="1"/>
        <v>21</v>
      </c>
    </row>
    <row r="34" spans="1:4">
      <c r="A34" s="573">
        <f t="shared" si="0"/>
        <v>22</v>
      </c>
      <c r="B34" s="805"/>
      <c r="C34" s="1543"/>
      <c r="D34" s="573">
        <f t="shared" si="1"/>
        <v>22</v>
      </c>
    </row>
    <row r="35" spans="1:4" ht="15.75" thickBot="1">
      <c r="A35" s="573">
        <f t="shared" si="0"/>
        <v>23</v>
      </c>
      <c r="B35" s="1161">
        <v>2012</v>
      </c>
      <c r="C35" s="1006">
        <v>1607.5950999999995</v>
      </c>
      <c r="D35" s="573">
        <f t="shared" si="1"/>
        <v>23</v>
      </c>
    </row>
    <row r="36" spans="1:4">
      <c r="A36" s="573">
        <f t="shared" si="0"/>
        <v>24</v>
      </c>
      <c r="B36" s="805"/>
      <c r="C36" s="1543"/>
      <c r="D36" s="573">
        <f t="shared" si="1"/>
        <v>24</v>
      </c>
    </row>
    <row r="37" spans="1:4">
      <c r="A37" s="573">
        <f t="shared" si="0"/>
        <v>25</v>
      </c>
      <c r="B37" s="805">
        <v>2013</v>
      </c>
      <c r="C37" s="1543">
        <v>1308.7668299999996</v>
      </c>
      <c r="D37" s="573">
        <f t="shared" si="1"/>
        <v>25</v>
      </c>
    </row>
    <row r="38" spans="1:4">
      <c r="A38" s="573">
        <f t="shared" si="0"/>
        <v>26</v>
      </c>
      <c r="B38" s="805"/>
      <c r="C38" s="1543"/>
      <c r="D38" s="573">
        <f t="shared" si="1"/>
        <v>26</v>
      </c>
    </row>
    <row r="39" spans="1:4">
      <c r="A39" s="573">
        <f t="shared" si="0"/>
        <v>27</v>
      </c>
      <c r="B39" s="805">
        <v>2014</v>
      </c>
      <c r="C39" s="1543">
        <v>171.93982000000042</v>
      </c>
      <c r="D39" s="573">
        <f t="shared" si="1"/>
        <v>27</v>
      </c>
    </row>
    <row r="40" spans="1:4">
      <c r="A40" s="573">
        <f t="shared" si="0"/>
        <v>28</v>
      </c>
      <c r="B40" s="805"/>
      <c r="C40" s="1543"/>
      <c r="D40" s="573">
        <f t="shared" si="1"/>
        <v>28</v>
      </c>
    </row>
    <row r="41" spans="1:4" ht="15.75" thickBot="1">
      <c r="A41" s="573">
        <f t="shared" si="0"/>
        <v>29</v>
      </c>
      <c r="B41" s="1161">
        <v>2015</v>
      </c>
      <c r="C41" s="1006">
        <v>249.0754499999999</v>
      </c>
      <c r="D41" s="573">
        <f t="shared" si="1"/>
        <v>29</v>
      </c>
    </row>
    <row r="42" spans="1:4">
      <c r="A42" s="573">
        <f t="shared" si="0"/>
        <v>30</v>
      </c>
      <c r="B42" s="805"/>
      <c r="C42" s="1543"/>
      <c r="D42" s="573">
        <f t="shared" si="1"/>
        <v>30</v>
      </c>
    </row>
    <row r="43" spans="1:4">
      <c r="A43" s="573">
        <f t="shared" si="0"/>
        <v>31</v>
      </c>
      <c r="B43" s="805">
        <v>2016</v>
      </c>
      <c r="C43" s="1543">
        <v>422.48445000000015</v>
      </c>
      <c r="D43" s="573">
        <f t="shared" si="1"/>
        <v>31</v>
      </c>
    </row>
    <row r="44" spans="1:4">
      <c r="A44" s="573">
        <f t="shared" si="0"/>
        <v>32</v>
      </c>
      <c r="B44" s="805"/>
      <c r="C44" s="1543"/>
      <c r="D44" s="573">
        <f t="shared" si="1"/>
        <v>32</v>
      </c>
    </row>
    <row r="45" spans="1:4">
      <c r="A45" s="573">
        <f t="shared" si="0"/>
        <v>33</v>
      </c>
      <c r="B45" s="805">
        <v>2017</v>
      </c>
      <c r="C45" s="1543">
        <v>918.51061000000232</v>
      </c>
      <c r="D45" s="573">
        <f t="shared" si="1"/>
        <v>33</v>
      </c>
    </row>
    <row r="46" spans="1:4">
      <c r="A46" s="573">
        <f t="shared" si="0"/>
        <v>34</v>
      </c>
      <c r="B46" s="805"/>
      <c r="C46" s="1543"/>
      <c r="D46" s="573">
        <f t="shared" si="1"/>
        <v>34</v>
      </c>
    </row>
    <row r="47" spans="1:4">
      <c r="A47" s="573">
        <f t="shared" si="0"/>
        <v>35</v>
      </c>
      <c r="B47" s="805">
        <v>2018</v>
      </c>
      <c r="C47" s="1543">
        <v>1090.1382000000015</v>
      </c>
      <c r="D47" s="573">
        <f t="shared" si="1"/>
        <v>35</v>
      </c>
    </row>
    <row r="48" spans="1:4">
      <c r="A48" s="573">
        <f t="shared" si="0"/>
        <v>36</v>
      </c>
      <c r="B48" s="805"/>
      <c r="C48" s="1543"/>
      <c r="D48" s="573">
        <f t="shared" si="1"/>
        <v>36</v>
      </c>
    </row>
    <row r="49" spans="1:4">
      <c r="A49" s="573">
        <f t="shared" si="0"/>
        <v>37</v>
      </c>
      <c r="B49" s="805">
        <v>2019</v>
      </c>
      <c r="C49" s="1543">
        <v>262.4113000000001</v>
      </c>
      <c r="D49" s="573">
        <f t="shared" si="1"/>
        <v>37</v>
      </c>
    </row>
    <row r="50" spans="1:4">
      <c r="A50" s="573">
        <f t="shared" si="0"/>
        <v>38</v>
      </c>
      <c r="B50" s="805"/>
      <c r="C50" s="1582"/>
      <c r="D50" s="573">
        <f t="shared" si="1"/>
        <v>38</v>
      </c>
    </row>
    <row r="51" spans="1:4">
      <c r="A51" s="573">
        <f t="shared" si="0"/>
        <v>39</v>
      </c>
      <c r="B51" s="805"/>
      <c r="C51" s="1583"/>
      <c r="D51" s="573">
        <f t="shared" si="1"/>
        <v>39</v>
      </c>
    </row>
    <row r="52" spans="1:4">
      <c r="A52" s="573">
        <f t="shared" si="0"/>
        <v>40</v>
      </c>
      <c r="B52" s="805" t="s">
        <v>264</v>
      </c>
      <c r="C52" s="1584">
        <f>SUM(C13:C51)</f>
        <v>7491.7360400000025</v>
      </c>
      <c r="D52" s="573">
        <f t="shared" si="1"/>
        <v>40</v>
      </c>
    </row>
    <row r="53" spans="1:4">
      <c r="A53" s="573">
        <f t="shared" si="0"/>
        <v>41</v>
      </c>
      <c r="B53" s="805"/>
      <c r="C53" s="1584"/>
      <c r="D53" s="573">
        <f t="shared" si="1"/>
        <v>41</v>
      </c>
    </row>
    <row r="54" spans="1:4">
      <c r="A54" s="573">
        <f t="shared" si="0"/>
        <v>42</v>
      </c>
      <c r="B54" s="805" t="s">
        <v>1376</v>
      </c>
      <c r="C54" s="1543">
        <f>-'AV-1B'!C19</f>
        <v>-197.33238</v>
      </c>
      <c r="D54" s="573">
        <f t="shared" si="1"/>
        <v>42</v>
      </c>
    </row>
    <row r="55" spans="1:4">
      <c r="A55" s="573">
        <f t="shared" si="0"/>
        <v>43</v>
      </c>
      <c r="B55" s="805" t="s">
        <v>1377</v>
      </c>
      <c r="C55" s="1582">
        <f>-'AV-1B'!C33</f>
        <v>-56.027447560000006</v>
      </c>
      <c r="D55" s="573">
        <f t="shared" si="1"/>
        <v>43</v>
      </c>
    </row>
    <row r="56" spans="1:4" ht="46.5" thickBot="1">
      <c r="A56" s="573">
        <f t="shared" si="0"/>
        <v>44</v>
      </c>
      <c r="B56" s="807" t="s">
        <v>1378</v>
      </c>
      <c r="C56" s="282">
        <f>SUM(C52:C55)</f>
        <v>7238.3762124400027</v>
      </c>
      <c r="D56" s="573">
        <f t="shared" si="1"/>
        <v>44</v>
      </c>
    </row>
    <row r="57" spans="1:4" ht="16.149999999999999" thickTop="1" thickBot="1">
      <c r="A57" s="573">
        <f t="shared" si="0"/>
        <v>45</v>
      </c>
      <c r="B57" s="1162"/>
      <c r="C57" s="410"/>
      <c r="D57" s="573">
        <f t="shared" si="1"/>
        <v>45</v>
      </c>
    </row>
    <row r="60" spans="1:4" ht="17.25">
      <c r="A60" s="808">
        <v>1</v>
      </c>
      <c r="B60" s="6" t="s">
        <v>1379</v>
      </c>
    </row>
    <row r="61" spans="1:4">
      <c r="B61" s="6" t="s">
        <v>1380</v>
      </c>
    </row>
    <row r="62" spans="1:4">
      <c r="B62" s="6" t="s">
        <v>1381</v>
      </c>
    </row>
  </sheetData>
  <mergeCells count="6">
    <mergeCell ref="B7:C7"/>
    <mergeCell ref="B2:C2"/>
    <mergeCell ref="B3:C3"/>
    <mergeCell ref="B4:C4"/>
    <mergeCell ref="B5:C5"/>
    <mergeCell ref="B6:C6"/>
  </mergeCells>
  <printOptions horizontalCentered="1"/>
  <pageMargins left="0.5" right="0.5" top="0.5" bottom="0.5" header="0.25" footer="0.25"/>
  <pageSetup scale="70" orientation="portrait" r:id="rId1"/>
  <headerFooter scaleWithDoc="0">
    <oddFooter>&amp;C&amp;"Times New Roman,Regular"&amp;10&amp;A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1">
    <pageSetUpPr fitToPage="1"/>
  </sheetPr>
  <dimension ref="A1:E34"/>
  <sheetViews>
    <sheetView zoomScale="80" zoomScaleNormal="80" zoomScaleSheetLayoutView="70" workbookViewId="0"/>
  </sheetViews>
  <sheetFormatPr defaultColWidth="8.796875" defaultRowHeight="15.4"/>
  <cols>
    <col min="1" max="1" width="5.19921875" style="6" bestFit="1" customWidth="1"/>
    <col min="2" max="2" width="62.46484375" style="6" customWidth="1"/>
    <col min="3" max="3" width="18.53125" style="6" customWidth="1"/>
    <col min="4" max="4" width="34.53125" style="6" customWidth="1"/>
    <col min="5" max="5" width="5.19921875" style="572" bestFit="1" customWidth="1"/>
    <col min="6" max="16384" width="8.796875" style="6"/>
  </cols>
  <sheetData>
    <row r="1" spans="1:5">
      <c r="A1" s="572"/>
    </row>
    <row r="2" spans="1:5">
      <c r="B2" s="2118" t="s">
        <v>1368</v>
      </c>
      <c r="C2" s="2118"/>
      <c r="D2" s="2118"/>
      <c r="E2" s="1993"/>
    </row>
    <row r="3" spans="1:5">
      <c r="B3" s="2118" t="s">
        <v>1382</v>
      </c>
      <c r="C3" s="2118"/>
      <c r="D3" s="2118"/>
      <c r="E3" s="1993"/>
    </row>
    <row r="4" spans="1:5">
      <c r="B4" s="2118" t="s">
        <v>1383</v>
      </c>
      <c r="C4" s="2118"/>
      <c r="D4" s="2118"/>
      <c r="E4" s="1993"/>
    </row>
    <row r="5" spans="1:5" ht="15.7" customHeight="1">
      <c r="B5" s="2083" t="s">
        <v>667</v>
      </c>
      <c r="C5" s="2083"/>
      <c r="D5" s="2083"/>
    </row>
    <row r="6" spans="1:5">
      <c r="B6" s="2117">
        <v>-1000</v>
      </c>
      <c r="C6" s="2117"/>
      <c r="D6" s="2117"/>
      <c r="E6" s="566"/>
    </row>
    <row r="7" spans="1:5" ht="15.75" thickBot="1">
      <c r="A7" s="572"/>
      <c r="C7" s="572"/>
    </row>
    <row r="8" spans="1:5">
      <c r="A8" s="573" t="s">
        <v>6</v>
      </c>
      <c r="B8" s="1876"/>
      <c r="C8" s="1877"/>
      <c r="D8" s="1878"/>
      <c r="E8" s="573" t="s">
        <v>6</v>
      </c>
    </row>
    <row r="9" spans="1:5" ht="15.75" thickBot="1">
      <c r="A9" s="573" t="s">
        <v>7</v>
      </c>
      <c r="B9" s="1163" t="s">
        <v>421</v>
      </c>
      <c r="C9" s="1164" t="s">
        <v>8</v>
      </c>
      <c r="D9" s="1165" t="s">
        <v>9</v>
      </c>
      <c r="E9" s="573" t="s">
        <v>7</v>
      </c>
    </row>
    <row r="10" spans="1:5">
      <c r="A10" s="811"/>
      <c r="B10" s="812"/>
      <c r="C10" s="1585"/>
      <c r="D10" s="1586"/>
      <c r="E10" s="811"/>
    </row>
    <row r="11" spans="1:5">
      <c r="A11" s="573">
        <v>1</v>
      </c>
      <c r="B11" s="813" t="s">
        <v>1384</v>
      </c>
      <c r="C11" s="1306">
        <v>8358</v>
      </c>
      <c r="D11" s="814"/>
      <c r="E11" s="573">
        <f>A11</f>
        <v>1</v>
      </c>
    </row>
    <row r="12" spans="1:5">
      <c r="A12" s="573">
        <f>A11+1</f>
        <v>2</v>
      </c>
      <c r="B12" s="813"/>
      <c r="C12" s="1306"/>
      <c r="D12" s="814"/>
      <c r="E12" s="573">
        <f>E11+1</f>
        <v>2</v>
      </c>
    </row>
    <row r="13" spans="1:5">
      <c r="A13" s="573">
        <f t="shared" ref="A13:A34" si="0">A12+1</f>
        <v>3</v>
      </c>
      <c r="B13" s="813" t="s">
        <v>1385</v>
      </c>
      <c r="C13" s="1587">
        <v>0.70830000000000004</v>
      </c>
      <c r="D13" s="814"/>
      <c r="E13" s="573">
        <f t="shared" ref="E13:E34" si="1">E12+1</f>
        <v>3</v>
      </c>
    </row>
    <row r="14" spans="1:5">
      <c r="A14" s="573">
        <f t="shared" si="0"/>
        <v>4</v>
      </c>
      <c r="B14" s="813"/>
      <c r="C14" s="1588"/>
      <c r="D14" s="814"/>
      <c r="E14" s="573">
        <f t="shared" si="1"/>
        <v>4</v>
      </c>
    </row>
    <row r="15" spans="1:5">
      <c r="A15" s="573">
        <f t="shared" si="0"/>
        <v>5</v>
      </c>
      <c r="B15" s="813" t="s">
        <v>1386</v>
      </c>
      <c r="C15" s="1454">
        <f>C11*C13</f>
        <v>5919.9714000000004</v>
      </c>
      <c r="D15" s="815" t="s">
        <v>1046</v>
      </c>
      <c r="E15" s="573">
        <f t="shared" si="1"/>
        <v>5</v>
      </c>
    </row>
    <row r="16" spans="1:5">
      <c r="A16" s="573">
        <f t="shared" si="0"/>
        <v>6</v>
      </c>
      <c r="B16" s="813"/>
      <c r="C16" s="1589"/>
      <c r="D16" s="815"/>
      <c r="E16" s="573">
        <f t="shared" si="1"/>
        <v>6</v>
      </c>
    </row>
    <row r="17" spans="1:5">
      <c r="A17" s="573">
        <f t="shared" si="0"/>
        <v>7</v>
      </c>
      <c r="B17" s="813" t="s">
        <v>1387</v>
      </c>
      <c r="C17" s="1590">
        <f>1/30</f>
        <v>3.3333333333333333E-2</v>
      </c>
      <c r="D17" s="815" t="s">
        <v>1388</v>
      </c>
      <c r="E17" s="573">
        <f t="shared" si="1"/>
        <v>7</v>
      </c>
    </row>
    <row r="18" spans="1:5">
      <c r="A18" s="573">
        <f t="shared" si="0"/>
        <v>8</v>
      </c>
      <c r="B18" s="813"/>
      <c r="C18" s="1591"/>
      <c r="D18" s="815"/>
      <c r="E18" s="573">
        <f t="shared" si="1"/>
        <v>8</v>
      </c>
    </row>
    <row r="19" spans="1:5" ht="15.75" thickBot="1">
      <c r="A19" s="573">
        <f t="shared" si="0"/>
        <v>9</v>
      </c>
      <c r="B19" s="813" t="s">
        <v>1389</v>
      </c>
      <c r="C19" s="283">
        <f>C15*C17</f>
        <v>197.33238</v>
      </c>
      <c r="D19" s="815" t="s">
        <v>1390</v>
      </c>
      <c r="E19" s="573">
        <f t="shared" si="1"/>
        <v>9</v>
      </c>
    </row>
    <row r="20" spans="1:5" ht="16.149999999999999" thickTop="1" thickBot="1">
      <c r="A20" s="573">
        <f t="shared" si="0"/>
        <v>10</v>
      </c>
      <c r="B20" s="1162"/>
      <c r="C20" s="1166"/>
      <c r="D20" s="1167"/>
      <c r="E20" s="573">
        <f t="shared" si="1"/>
        <v>10</v>
      </c>
    </row>
    <row r="21" spans="1:5" ht="15.75" thickBot="1">
      <c r="A21" s="573">
        <f t="shared" si="0"/>
        <v>11</v>
      </c>
      <c r="E21" s="573">
        <f t="shared" si="1"/>
        <v>11</v>
      </c>
    </row>
    <row r="22" spans="1:5">
      <c r="A22" s="573">
        <f t="shared" si="0"/>
        <v>12</v>
      </c>
      <c r="B22" s="1876"/>
      <c r="C22" s="1877"/>
      <c r="D22" s="1878"/>
      <c r="E22" s="573">
        <f t="shared" si="1"/>
        <v>12</v>
      </c>
    </row>
    <row r="23" spans="1:5" ht="15.75" thickBot="1">
      <c r="A23" s="573">
        <f t="shared" si="0"/>
        <v>13</v>
      </c>
      <c r="B23" s="1163" t="s">
        <v>421</v>
      </c>
      <c r="C23" s="1164" t="s">
        <v>8</v>
      </c>
      <c r="D23" s="1165" t="s">
        <v>9</v>
      </c>
      <c r="E23" s="573">
        <f t="shared" si="1"/>
        <v>13</v>
      </c>
    </row>
    <row r="24" spans="1:5">
      <c r="A24" s="573">
        <f t="shared" si="0"/>
        <v>14</v>
      </c>
      <c r="B24" s="812"/>
      <c r="C24" s="1585"/>
      <c r="D24" s="1586"/>
      <c r="E24" s="573">
        <f t="shared" si="1"/>
        <v>14</v>
      </c>
    </row>
    <row r="25" spans="1:5">
      <c r="A25" s="573">
        <f t="shared" si="0"/>
        <v>15</v>
      </c>
      <c r="B25" s="813" t="s">
        <v>1391</v>
      </c>
      <c r="C25" s="1306">
        <v>2282.4870000000001</v>
      </c>
      <c r="D25" s="814"/>
      <c r="E25" s="573">
        <f t="shared" si="1"/>
        <v>15</v>
      </c>
    </row>
    <row r="26" spans="1:5">
      <c r="A26" s="573">
        <f t="shared" si="0"/>
        <v>16</v>
      </c>
      <c r="B26" s="1642"/>
      <c r="C26" s="1306"/>
      <c r="D26" s="814"/>
      <c r="E26" s="573">
        <f t="shared" si="1"/>
        <v>16</v>
      </c>
    </row>
    <row r="27" spans="1:5">
      <c r="A27" s="573">
        <f t="shared" si="0"/>
        <v>17</v>
      </c>
      <c r="B27" s="1642" t="s">
        <v>1392</v>
      </c>
      <c r="C27" s="1587">
        <v>0.73640000000000005</v>
      </c>
      <c r="D27" s="814"/>
      <c r="E27" s="573">
        <f t="shared" si="1"/>
        <v>17</v>
      </c>
    </row>
    <row r="28" spans="1:5">
      <c r="A28" s="573">
        <f t="shared" si="0"/>
        <v>18</v>
      </c>
      <c r="B28" s="813"/>
      <c r="C28" s="1588"/>
      <c r="D28" s="814"/>
      <c r="E28" s="573">
        <f t="shared" si="1"/>
        <v>18</v>
      </c>
    </row>
    <row r="29" spans="1:5">
      <c r="A29" s="573">
        <f t="shared" si="0"/>
        <v>19</v>
      </c>
      <c r="B29" s="813" t="s">
        <v>1393</v>
      </c>
      <c r="C29" s="1454">
        <f>C25*C27</f>
        <v>1680.8234268000001</v>
      </c>
      <c r="D29" s="815" t="s">
        <v>1061</v>
      </c>
      <c r="E29" s="573">
        <f t="shared" si="1"/>
        <v>19</v>
      </c>
    </row>
    <row r="30" spans="1:5">
      <c r="A30" s="573">
        <f t="shared" si="0"/>
        <v>20</v>
      </c>
      <c r="B30" s="813"/>
      <c r="C30" s="1589"/>
      <c r="D30" s="815"/>
      <c r="E30" s="573">
        <f t="shared" si="1"/>
        <v>20</v>
      </c>
    </row>
    <row r="31" spans="1:5">
      <c r="A31" s="573">
        <f t="shared" si="0"/>
        <v>21</v>
      </c>
      <c r="B31" s="813" t="s">
        <v>1387</v>
      </c>
      <c r="C31" s="1590">
        <f>1/30</f>
        <v>3.3333333333333333E-2</v>
      </c>
      <c r="D31" s="815" t="s">
        <v>1388</v>
      </c>
      <c r="E31" s="573">
        <f t="shared" si="1"/>
        <v>21</v>
      </c>
    </row>
    <row r="32" spans="1:5">
      <c r="A32" s="573">
        <f t="shared" si="0"/>
        <v>22</v>
      </c>
      <c r="B32" s="813"/>
      <c r="C32" s="1591"/>
      <c r="D32" s="815"/>
      <c r="E32" s="573">
        <f t="shared" si="1"/>
        <v>22</v>
      </c>
    </row>
    <row r="33" spans="1:5" ht="15.75" thickBot="1">
      <c r="A33" s="573">
        <f t="shared" si="0"/>
        <v>23</v>
      </c>
      <c r="B33" s="813" t="s">
        <v>1389</v>
      </c>
      <c r="C33" s="283">
        <f>C29*C31</f>
        <v>56.027447560000006</v>
      </c>
      <c r="D33" s="815" t="s">
        <v>1394</v>
      </c>
      <c r="E33" s="573">
        <f t="shared" si="1"/>
        <v>23</v>
      </c>
    </row>
    <row r="34" spans="1:5" ht="16.149999999999999" thickTop="1" thickBot="1">
      <c r="A34" s="573">
        <f t="shared" si="0"/>
        <v>24</v>
      </c>
      <c r="B34" s="1162"/>
      <c r="C34" s="1166"/>
      <c r="D34" s="1167"/>
      <c r="E34" s="573">
        <f t="shared" si="1"/>
        <v>24</v>
      </c>
    </row>
  </sheetData>
  <mergeCells count="5">
    <mergeCell ref="B2:D2"/>
    <mergeCell ref="B3:D3"/>
    <mergeCell ref="B4:D4"/>
    <mergeCell ref="B5:D5"/>
    <mergeCell ref="B6:D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2">
    <pageSetUpPr fitToPage="1"/>
  </sheetPr>
  <dimension ref="A1:J22"/>
  <sheetViews>
    <sheetView zoomScale="80" zoomScaleNormal="80" zoomScaleSheetLayoutView="70" workbookViewId="0"/>
  </sheetViews>
  <sheetFormatPr defaultColWidth="8.796875" defaultRowHeight="15.4"/>
  <cols>
    <col min="1" max="1" width="5.19921875" style="164" customWidth="1"/>
    <col min="2" max="2" width="50.796875" style="156" customWidth="1"/>
    <col min="3" max="3" width="21.19921875" style="156" customWidth="1"/>
    <col min="4" max="4" width="1.53125" style="156" customWidth="1"/>
    <col min="5" max="5" width="16.796875" style="156" customWidth="1"/>
    <col min="6" max="6" width="1.53125" style="156" customWidth="1"/>
    <col min="7" max="7" width="34.53125" style="156" customWidth="1"/>
    <col min="8" max="8" width="5.19921875" style="156" customWidth="1"/>
    <col min="9" max="9" width="8.796875" style="156"/>
    <col min="10" max="10" width="20.46484375" style="156" bestFit="1" customWidth="1"/>
    <col min="11" max="16384" width="8.796875" style="156"/>
  </cols>
  <sheetData>
    <row r="1" spans="1:10">
      <c r="A1" s="166"/>
      <c r="B1" s="1989"/>
      <c r="C1" s="1989"/>
      <c r="D1" s="1989"/>
      <c r="E1" s="216"/>
      <c r="F1" s="216"/>
      <c r="G1" s="1988"/>
      <c r="H1" s="166"/>
      <c r="I1" s="1989"/>
      <c r="J1" s="1989"/>
    </row>
    <row r="2" spans="1:10">
      <c r="A2" s="1988"/>
      <c r="B2" s="2082" t="s">
        <v>0</v>
      </c>
      <c r="C2" s="2082"/>
      <c r="D2" s="2082"/>
      <c r="E2" s="2082"/>
      <c r="F2" s="2082"/>
      <c r="G2" s="2083"/>
      <c r="H2" s="1988"/>
      <c r="I2" s="1989"/>
      <c r="J2" s="1989"/>
    </row>
    <row r="3" spans="1:10">
      <c r="A3" s="1988"/>
      <c r="B3" s="2082" t="s">
        <v>1395</v>
      </c>
      <c r="C3" s="2082"/>
      <c r="D3" s="2082"/>
      <c r="E3" s="2113"/>
      <c r="F3" s="2113"/>
      <c r="G3" s="2113"/>
      <c r="H3" s="1988"/>
      <c r="I3" s="1989"/>
      <c r="J3" s="1989"/>
    </row>
    <row r="4" spans="1:10">
      <c r="A4" s="1988"/>
      <c r="B4" s="2084" t="str">
        <f>'Stmt AD'!B5</f>
        <v>Base Period &amp; True-Up Period 12 - Months Ending December 31, 2019</v>
      </c>
      <c r="C4" s="2084"/>
      <c r="D4" s="2084"/>
      <c r="E4" s="2084"/>
      <c r="F4" s="2084"/>
      <c r="G4" s="2090"/>
      <c r="H4" s="1988"/>
      <c r="I4" s="1989"/>
      <c r="J4" s="1989"/>
    </row>
    <row r="5" spans="1:10">
      <c r="A5" s="1988"/>
      <c r="B5" s="2085" t="s">
        <v>5</v>
      </c>
      <c r="C5" s="2086"/>
      <c r="D5" s="2086"/>
      <c r="E5" s="2086"/>
      <c r="F5" s="2086"/>
      <c r="G5" s="2086"/>
      <c r="H5" s="1988"/>
      <c r="I5" s="1989"/>
      <c r="J5" s="1989"/>
    </row>
    <row r="6" spans="1:10">
      <c r="A6" s="1988"/>
      <c r="B6" s="166"/>
      <c r="C6" s="166"/>
      <c r="D6" s="166"/>
      <c r="E6" s="166"/>
      <c r="F6" s="166"/>
      <c r="G6" s="1988"/>
      <c r="H6" s="1988"/>
      <c r="I6" s="1989"/>
      <c r="J6" s="1989"/>
    </row>
    <row r="7" spans="1:10">
      <c r="A7" s="1988" t="s">
        <v>6</v>
      </c>
      <c r="B7" s="816"/>
      <c r="C7" s="166" t="s">
        <v>316</v>
      </c>
      <c r="D7" s="1976"/>
      <c r="E7" s="1976"/>
      <c r="F7" s="1976"/>
      <c r="G7" s="1988"/>
      <c r="H7" s="1988" t="s">
        <v>6</v>
      </c>
      <c r="I7" s="1989"/>
      <c r="J7" s="1989"/>
    </row>
    <row r="8" spans="1:10">
      <c r="A8" s="5" t="s">
        <v>7</v>
      </c>
      <c r="B8" s="166"/>
      <c r="C8" s="1220" t="s">
        <v>318</v>
      </c>
      <c r="D8" s="1976"/>
      <c r="E8" s="1382" t="s">
        <v>8</v>
      </c>
      <c r="F8" s="1976"/>
      <c r="G8" s="1382" t="s">
        <v>9</v>
      </c>
      <c r="H8" s="5" t="s">
        <v>7</v>
      </c>
      <c r="I8" s="1989"/>
      <c r="J8" s="1989"/>
    </row>
    <row r="9" spans="1:10">
      <c r="A9" s="1988"/>
      <c r="B9" s="1989"/>
      <c r="C9" s="166"/>
      <c r="D9" s="166"/>
      <c r="E9" s="1989"/>
      <c r="F9" s="1976"/>
      <c r="G9" s="1989"/>
      <c r="H9" s="1988"/>
      <c r="I9" s="1989"/>
      <c r="J9" s="1989"/>
    </row>
    <row r="10" spans="1:10" ht="17.649999999999999" thickBot="1">
      <c r="A10" s="166">
        <v>1</v>
      </c>
      <c r="B10" s="612" t="s">
        <v>1396</v>
      </c>
      <c r="C10" s="1989"/>
      <c r="D10" s="1989"/>
      <c r="E10" s="284">
        <v>0</v>
      </c>
      <c r="F10" s="1976"/>
      <c r="G10" s="1988"/>
      <c r="H10" s="166">
        <f>A10</f>
        <v>1</v>
      </c>
      <c r="I10" s="1989"/>
      <c r="J10" s="1989"/>
    </row>
    <row r="11" spans="1:10" ht="15.75" thickTop="1">
      <c r="A11" s="166">
        <f>A10+1</f>
        <v>2</v>
      </c>
      <c r="B11" s="1989"/>
      <c r="C11" s="1989"/>
      <c r="D11" s="1989"/>
      <c r="E11" s="1989"/>
      <c r="F11" s="1976"/>
      <c r="G11" s="1989"/>
      <c r="H11" s="166">
        <f>+H10+1</f>
        <v>2</v>
      </c>
      <c r="I11" s="1989"/>
      <c r="J11" s="1989"/>
    </row>
    <row r="12" spans="1:10" ht="17.649999999999999" thickBot="1">
      <c r="A12" s="166">
        <f t="shared" ref="A12:A18" si="0">A11+1</f>
        <v>3</v>
      </c>
      <c r="B12" s="612" t="s">
        <v>1397</v>
      </c>
      <c r="C12" s="1989"/>
      <c r="D12" s="1989"/>
      <c r="E12" s="284">
        <v>0</v>
      </c>
      <c r="F12" s="1976"/>
      <c r="G12" s="1988"/>
      <c r="H12" s="166">
        <f t="shared" ref="H12:H18" si="1">+H11+1</f>
        <v>3</v>
      </c>
      <c r="I12" s="1989"/>
      <c r="J12" s="1989"/>
    </row>
    <row r="13" spans="1:10" ht="15.75" thickTop="1">
      <c r="A13" s="166">
        <f t="shared" si="0"/>
        <v>4</v>
      </c>
      <c r="B13" s="1989"/>
      <c r="C13" s="1989"/>
      <c r="D13" s="1989"/>
      <c r="E13" s="1989"/>
      <c r="F13" s="1976"/>
      <c r="G13" s="1989"/>
      <c r="H13" s="166">
        <f t="shared" si="1"/>
        <v>4</v>
      </c>
      <c r="I13" s="1989"/>
      <c r="J13" s="1989"/>
    </row>
    <row r="14" spans="1:10" ht="17.649999999999999" thickBot="1">
      <c r="A14" s="166">
        <f t="shared" si="0"/>
        <v>5</v>
      </c>
      <c r="B14" s="612" t="s">
        <v>1398</v>
      </c>
      <c r="C14" s="1989"/>
      <c r="D14" s="1989"/>
      <c r="E14" s="284">
        <v>0</v>
      </c>
      <c r="F14" s="1976"/>
      <c r="G14" s="1988"/>
      <c r="H14" s="166">
        <f t="shared" si="1"/>
        <v>5</v>
      </c>
      <c r="I14" s="1989"/>
      <c r="J14" s="1989"/>
    </row>
    <row r="15" spans="1:10" s="1035" customFormat="1" ht="15.75" thickTop="1">
      <c r="A15" s="166">
        <f t="shared" si="0"/>
        <v>6</v>
      </c>
      <c r="B15" s="612"/>
      <c r="C15" s="159"/>
      <c r="D15" s="159"/>
      <c r="E15" s="1038"/>
      <c r="F15" s="1039"/>
      <c r="G15" s="783"/>
      <c r="H15" s="166">
        <f t="shared" si="1"/>
        <v>6</v>
      </c>
      <c r="I15" s="1989"/>
      <c r="J15" s="1989"/>
    </row>
    <row r="16" spans="1:10" s="1035" customFormat="1" ht="15.75" thickBot="1">
      <c r="A16" s="166">
        <f t="shared" si="0"/>
        <v>7</v>
      </c>
      <c r="B16" s="612" t="s">
        <v>128</v>
      </c>
      <c r="C16" s="159"/>
      <c r="D16" s="159"/>
      <c r="E16" s="284">
        <f>'Misc.-1'!G19</f>
        <v>-7815.1975447212026</v>
      </c>
      <c r="F16" s="1039"/>
      <c r="G16" s="492" t="s">
        <v>1399</v>
      </c>
      <c r="H16" s="166">
        <f t="shared" si="1"/>
        <v>7</v>
      </c>
      <c r="I16" s="1989"/>
      <c r="J16" s="1989"/>
    </row>
    <row r="17" spans="1:10" ht="15.75" thickTop="1">
      <c r="A17" s="166">
        <f t="shared" si="0"/>
        <v>8</v>
      </c>
      <c r="B17" s="1989"/>
      <c r="C17" s="1989"/>
      <c r="D17" s="1989"/>
      <c r="E17" s="1989"/>
      <c r="F17" s="1976"/>
      <c r="G17" s="1989"/>
      <c r="H17" s="166">
        <f t="shared" si="1"/>
        <v>8</v>
      </c>
      <c r="I17" s="1989"/>
      <c r="J17" s="1989"/>
    </row>
    <row r="18" spans="1:10" ht="17.649999999999999" thickBot="1">
      <c r="A18" s="166">
        <f t="shared" si="0"/>
        <v>9</v>
      </c>
      <c r="B18" s="612" t="s">
        <v>1400</v>
      </c>
      <c r="C18" s="1989"/>
      <c r="D18" s="1989"/>
      <c r="E18" s="284">
        <v>0</v>
      </c>
      <c r="F18" s="1976"/>
      <c r="G18" s="1988"/>
      <c r="H18" s="166">
        <f t="shared" si="1"/>
        <v>9</v>
      </c>
      <c r="I18" s="1989"/>
      <c r="J18" s="1989"/>
    </row>
    <row r="19" spans="1:10" ht="15.75" thickTop="1">
      <c r="A19" s="1988"/>
      <c r="B19" s="1989"/>
      <c r="C19" s="1989"/>
      <c r="D19" s="1989"/>
      <c r="E19" s="1989"/>
      <c r="F19" s="1989"/>
      <c r="G19" s="1989"/>
      <c r="H19" s="166"/>
      <c r="I19" s="1989"/>
      <c r="J19" s="1989"/>
    </row>
    <row r="20" spans="1:10">
      <c r="A20" s="1988"/>
      <c r="B20" s="1989"/>
      <c r="C20" s="1989"/>
      <c r="D20" s="1989"/>
      <c r="E20" s="1989"/>
      <c r="F20" s="1989"/>
      <c r="G20" s="1989"/>
      <c r="H20" s="166"/>
      <c r="I20" s="1989"/>
      <c r="J20" s="1989"/>
    </row>
    <row r="21" spans="1:10" ht="17.25">
      <c r="A21" s="758">
        <v>1</v>
      </c>
      <c r="B21" s="1989" t="s">
        <v>1401</v>
      </c>
      <c r="C21" s="1989"/>
      <c r="D21" s="1989"/>
      <c r="E21" s="1989"/>
      <c r="F21" s="1989"/>
      <c r="G21" s="1989"/>
      <c r="H21" s="166"/>
      <c r="I21" s="1989"/>
      <c r="J21" s="1989"/>
    </row>
    <row r="22" spans="1:10">
      <c r="A22" s="1988"/>
      <c r="B22" s="1989" t="s">
        <v>1402</v>
      </c>
      <c r="C22" s="1989"/>
      <c r="D22" s="1989"/>
      <c r="E22" s="1989"/>
      <c r="F22" s="1989"/>
      <c r="G22" s="1989"/>
      <c r="H22" s="1989"/>
      <c r="I22" s="1989"/>
      <c r="J22" s="1989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69" orientation="portrait" r:id="rId1"/>
  <headerFooter scaleWithDoc="0">
    <oddFooter>&amp;C&amp;"Times New Roman,Regular"&amp;10Misc.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26F9B-C7D7-4D25-AC7B-64A33DBCED39}">
  <sheetPr codeName="Sheet63">
    <pageSetUpPr fitToPage="1"/>
  </sheetPr>
  <dimension ref="A2:I32"/>
  <sheetViews>
    <sheetView zoomScale="80" zoomScaleNormal="80" zoomScaleSheetLayoutView="70" workbookViewId="0"/>
  </sheetViews>
  <sheetFormatPr defaultColWidth="8.796875" defaultRowHeight="15.4"/>
  <cols>
    <col min="1" max="1" width="5.19921875" style="1078" customWidth="1"/>
    <col min="2" max="2" width="56.19921875" style="1079" customWidth="1"/>
    <col min="3" max="3" width="16.796875" style="1079" customWidth="1"/>
    <col min="4" max="4" width="1.53125" style="200" customWidth="1"/>
    <col min="5" max="5" width="16.796875" style="1079" customWidth="1"/>
    <col min="6" max="6" width="1.53125" style="1079" customWidth="1"/>
    <col min="7" max="7" width="18.46484375" style="1079" customWidth="1"/>
    <col min="8" max="8" width="62.46484375" style="1079" customWidth="1"/>
    <col min="9" max="9" width="5.19921875" style="1078" customWidth="1"/>
    <col min="10" max="16384" width="8.796875" style="1079"/>
  </cols>
  <sheetData>
    <row r="2" spans="1:9">
      <c r="A2" s="1988"/>
      <c r="B2" s="2083" t="s">
        <v>0</v>
      </c>
      <c r="C2" s="2083"/>
      <c r="D2" s="2083"/>
      <c r="E2" s="2083"/>
      <c r="F2" s="2083"/>
      <c r="G2" s="2083"/>
      <c r="H2" s="2083"/>
      <c r="I2" s="1988"/>
    </row>
    <row r="3" spans="1:9">
      <c r="A3" s="1988"/>
      <c r="B3" s="2083" t="s">
        <v>1403</v>
      </c>
      <c r="C3" s="2083"/>
      <c r="D3" s="2083"/>
      <c r="E3" s="2083"/>
      <c r="F3" s="2083"/>
      <c r="G3" s="2083"/>
      <c r="H3" s="2083"/>
      <c r="I3" s="1988"/>
    </row>
    <row r="4" spans="1:9">
      <c r="A4" s="1988"/>
      <c r="B4" s="2083" t="s">
        <v>1404</v>
      </c>
      <c r="C4" s="2083"/>
      <c r="D4" s="2083"/>
      <c r="E4" s="2083"/>
      <c r="F4" s="2083"/>
      <c r="G4" s="2083"/>
      <c r="H4" s="2083"/>
      <c r="I4" s="1988"/>
    </row>
    <row r="5" spans="1:9">
      <c r="A5" s="1988"/>
      <c r="B5" s="2083" t="s">
        <v>558</v>
      </c>
      <c r="C5" s="2083"/>
      <c r="D5" s="2083"/>
      <c r="E5" s="2083"/>
      <c r="F5" s="2083"/>
      <c r="G5" s="2083"/>
      <c r="H5" s="2083"/>
      <c r="I5" s="1988"/>
    </row>
    <row r="6" spans="1:9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1988"/>
    </row>
    <row r="8" spans="1:9">
      <c r="A8" s="1988" t="s">
        <v>6</v>
      </c>
      <c r="B8" s="1989"/>
      <c r="C8" s="1978" t="s">
        <v>279</v>
      </c>
      <c r="D8" s="1978"/>
      <c r="E8" s="1978" t="s">
        <v>280</v>
      </c>
      <c r="F8" s="1989"/>
      <c r="G8" s="1978" t="s">
        <v>317</v>
      </c>
      <c r="H8" s="1978"/>
      <c r="I8" s="1988" t="s">
        <v>6</v>
      </c>
    </row>
    <row r="9" spans="1:9">
      <c r="A9" s="5" t="s">
        <v>7</v>
      </c>
      <c r="B9" s="1385" t="s">
        <v>421</v>
      </c>
      <c r="C9" s="1386">
        <f>'Stmt AD'!E9</f>
        <v>43465</v>
      </c>
      <c r="D9" s="1387"/>
      <c r="E9" s="1386">
        <f>'Stmt AD'!G9</f>
        <v>43830</v>
      </c>
      <c r="F9" s="1388"/>
      <c r="G9" s="1385" t="s">
        <v>319</v>
      </c>
      <c r="H9" s="1385" t="s">
        <v>9</v>
      </c>
      <c r="I9" s="5" t="s">
        <v>7</v>
      </c>
    </row>
    <row r="11" spans="1:9">
      <c r="A11" s="1988">
        <v>1</v>
      </c>
      <c r="B11" s="1989" t="s">
        <v>1405</v>
      </c>
      <c r="C11" s="165">
        <f>'Misc.-1.1'!C14</f>
        <v>-146.91282242</v>
      </c>
      <c r="D11" s="180"/>
      <c r="E11" s="165">
        <f>'Misc.-1.1'!E14</f>
        <v>-86.724879038221474</v>
      </c>
      <c r="F11" s="165"/>
      <c r="G11" s="165">
        <f>'Misc.-1.1'!G14</f>
        <v>-116.34552387396263</v>
      </c>
      <c r="H11" s="1183" t="s">
        <v>1406</v>
      </c>
      <c r="I11" s="1988">
        <f>A11</f>
        <v>1</v>
      </c>
    </row>
    <row r="12" spans="1:9">
      <c r="A12" s="1988">
        <v>2</v>
      </c>
      <c r="B12" s="1989"/>
      <c r="C12" s="169"/>
      <c r="D12" s="180"/>
      <c r="E12" s="169"/>
      <c r="F12" s="169"/>
      <c r="G12" s="169"/>
      <c r="H12" s="169"/>
      <c r="I12" s="1988">
        <f t="shared" ref="I12:I19" si="0">A12</f>
        <v>2</v>
      </c>
    </row>
    <row r="13" spans="1:9">
      <c r="A13" s="1988">
        <v>3</v>
      </c>
      <c r="B13" s="569" t="s">
        <v>1407</v>
      </c>
      <c r="C13" s="165">
        <f>'Misc.-1.1'!C19</f>
        <v>-3513.1748939199997</v>
      </c>
      <c r="D13" s="180"/>
      <c r="E13" s="165">
        <f>'Misc.-1.1'!E19</f>
        <v>-3083.2285145789392</v>
      </c>
      <c r="F13" s="165"/>
      <c r="G13" s="165">
        <f>'Misc.-1.1'!G19</f>
        <v>-3295.0262242007443</v>
      </c>
      <c r="H13" s="1183" t="s">
        <v>1408</v>
      </c>
      <c r="I13" s="1988">
        <f t="shared" si="0"/>
        <v>3</v>
      </c>
    </row>
    <row r="14" spans="1:9">
      <c r="A14" s="1988">
        <v>4</v>
      </c>
      <c r="B14" s="1989"/>
      <c r="C14" s="165"/>
      <c r="D14" s="180"/>
      <c r="E14" s="165"/>
      <c r="F14" s="165"/>
      <c r="G14" s="165"/>
      <c r="H14" s="1183"/>
      <c r="I14" s="1988">
        <f t="shared" si="0"/>
        <v>4</v>
      </c>
    </row>
    <row r="15" spans="1:9">
      <c r="A15" s="1988">
        <v>5</v>
      </c>
      <c r="B15" s="1989" t="s">
        <v>1409</v>
      </c>
      <c r="C15" s="165">
        <f>'Misc.-1.1'!C24</f>
        <v>-1288.8846446</v>
      </c>
      <c r="D15" s="180"/>
      <c r="E15" s="165">
        <f>'Misc.-1.1'!E24</f>
        <v>-1264.080812648016</v>
      </c>
      <c r="F15" s="165"/>
      <c r="G15" s="165">
        <f>'Misc.-1.1'!G24</f>
        <v>-1276.6353765347931</v>
      </c>
      <c r="H15" s="1183" t="s">
        <v>1410</v>
      </c>
      <c r="I15" s="1988">
        <f t="shared" si="0"/>
        <v>5</v>
      </c>
    </row>
    <row r="16" spans="1:9">
      <c r="A16" s="1988">
        <v>6</v>
      </c>
      <c r="B16" s="1989"/>
      <c r="C16" s="165"/>
      <c r="D16" s="180"/>
      <c r="E16" s="165"/>
      <c r="F16" s="165"/>
      <c r="G16" s="165"/>
      <c r="H16" s="1183"/>
      <c r="I16" s="1988">
        <f t="shared" si="0"/>
        <v>6</v>
      </c>
    </row>
    <row r="17" spans="1:9">
      <c r="A17" s="1988">
        <v>7</v>
      </c>
      <c r="B17" s="1989" t="s">
        <v>1411</v>
      </c>
      <c r="C17" s="1389">
        <f>'Misc.-1.1'!C29</f>
        <v>-2996.1905314799997</v>
      </c>
      <c r="D17" s="180"/>
      <c r="E17" s="1389">
        <f>'Misc.-1.1'!E29</f>
        <v>-3253.0820256777206</v>
      </c>
      <c r="F17" s="165"/>
      <c r="G17" s="1389">
        <f>'Misc.-1.1'!G29</f>
        <v>-3127.1904201117027</v>
      </c>
      <c r="H17" s="1183" t="s">
        <v>1412</v>
      </c>
      <c r="I17" s="1988">
        <f t="shared" si="0"/>
        <v>7</v>
      </c>
    </row>
    <row r="18" spans="1:9">
      <c r="A18" s="1988">
        <v>8</v>
      </c>
      <c r="B18" s="1989"/>
      <c r="C18" s="165"/>
      <c r="D18" s="180"/>
      <c r="E18" s="165"/>
      <c r="F18" s="165"/>
      <c r="G18" s="165"/>
      <c r="H18" s="1183"/>
      <c r="I18" s="1988">
        <f t="shared" si="0"/>
        <v>8</v>
      </c>
    </row>
    <row r="19" spans="1:9" ht="15.75" thickBot="1">
      <c r="A19" s="1988">
        <v>9</v>
      </c>
      <c r="B19" s="1973" t="s">
        <v>1413</v>
      </c>
      <c r="C19" s="172">
        <f>C11+C13+C15+C17</f>
        <v>-7945.1628924199995</v>
      </c>
      <c r="D19" s="180"/>
      <c r="E19" s="172">
        <f>E11+E13+E15+E17</f>
        <v>-7687.1162319428968</v>
      </c>
      <c r="F19" s="165"/>
      <c r="G19" s="172">
        <f>G11+G13+G15+G17</f>
        <v>-7815.1975447212026</v>
      </c>
      <c r="H19" s="446" t="s">
        <v>1414</v>
      </c>
      <c r="I19" s="1988">
        <f t="shared" si="0"/>
        <v>9</v>
      </c>
    </row>
    <row r="20" spans="1:9" ht="15.75" thickTop="1">
      <c r="A20" s="1988"/>
      <c r="B20" s="1989"/>
      <c r="C20" s="575"/>
      <c r="D20" s="576"/>
      <c r="E20" s="575"/>
      <c r="F20" s="575"/>
      <c r="G20" s="575"/>
      <c r="H20" s="575"/>
      <c r="I20" s="1988"/>
    </row>
    <row r="21" spans="1:9">
      <c r="A21" s="1988"/>
      <c r="B21" s="1989"/>
      <c r="C21" s="577"/>
      <c r="D21" s="180"/>
      <c r="E21" s="577"/>
      <c r="F21" s="577"/>
      <c r="G21" s="577"/>
      <c r="H21" s="577"/>
      <c r="I21" s="1988"/>
    </row>
    <row r="22" spans="1:9">
      <c r="A22" s="1988"/>
      <c r="B22" s="578"/>
      <c r="C22" s="1989"/>
      <c r="E22" s="577"/>
      <c r="F22" s="577"/>
      <c r="G22" s="577"/>
      <c r="H22" s="577"/>
      <c r="I22" s="1988"/>
    </row>
    <row r="32" spans="1:9">
      <c r="A32" s="1988"/>
      <c r="B32" s="1088"/>
      <c r="C32" s="1989"/>
      <c r="D32" s="1989"/>
      <c r="E32" s="1989"/>
      <c r="F32" s="1989"/>
      <c r="G32" s="1989"/>
      <c r="H32" s="1989"/>
      <c r="I32" s="1988"/>
    </row>
  </sheetData>
  <mergeCells count="5">
    <mergeCell ref="B2:H2"/>
    <mergeCell ref="B3:H3"/>
    <mergeCell ref="B5:H5"/>
    <mergeCell ref="B6:H6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Roman,Regular"&amp;10&amp;A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B4FB-3E7F-4C13-824D-FFF7F2BF23D9}">
  <sheetPr codeName="Sheet64">
    <pageSetUpPr fitToPage="1"/>
  </sheetPr>
  <dimension ref="A2:N37"/>
  <sheetViews>
    <sheetView zoomScale="80" zoomScaleNormal="80" zoomScaleSheetLayoutView="70" workbookViewId="0"/>
  </sheetViews>
  <sheetFormatPr defaultColWidth="8.796875" defaultRowHeight="15.4"/>
  <cols>
    <col min="1" max="1" width="5.796875" style="1078" customWidth="1"/>
    <col min="2" max="2" width="50.796875" style="1079" customWidth="1"/>
    <col min="3" max="3" width="16.796875" style="1079" customWidth="1"/>
    <col min="4" max="4" width="1.53125" style="1079" customWidth="1"/>
    <col min="5" max="5" width="16.796875" style="1079" customWidth="1"/>
    <col min="6" max="6" width="1.53125" style="1079" customWidth="1"/>
    <col min="7" max="7" width="23.46484375" style="1079" bestFit="1" customWidth="1"/>
    <col min="8" max="8" width="62.53125" style="1079" customWidth="1"/>
    <col min="9" max="9" width="5.19921875" style="1078" customWidth="1"/>
    <col min="10" max="16384" width="8.796875" style="1079"/>
  </cols>
  <sheetData>
    <row r="2" spans="1:14">
      <c r="A2" s="1988"/>
      <c r="B2" s="2083" t="s">
        <v>0</v>
      </c>
      <c r="C2" s="2083"/>
      <c r="D2" s="2083"/>
      <c r="E2" s="2083"/>
      <c r="F2" s="2083"/>
      <c r="G2" s="2083"/>
      <c r="H2" s="2083"/>
      <c r="I2" s="1988"/>
      <c r="J2" s="1989"/>
      <c r="K2" s="1989"/>
      <c r="L2" s="1989"/>
      <c r="M2" s="1989"/>
      <c r="N2" s="1989"/>
    </row>
    <row r="3" spans="1:14">
      <c r="A3" s="1988"/>
      <c r="B3" s="2083" t="s">
        <v>1403</v>
      </c>
      <c r="C3" s="2083"/>
      <c r="D3" s="2083"/>
      <c r="E3" s="2083"/>
      <c r="F3" s="2083"/>
      <c r="G3" s="2083"/>
      <c r="H3" s="2083"/>
      <c r="I3" s="1988"/>
      <c r="J3" s="1989"/>
      <c r="K3" s="200"/>
      <c r="L3" s="200"/>
      <c r="M3" s="200"/>
      <c r="N3" s="200"/>
    </row>
    <row r="4" spans="1:14">
      <c r="A4" s="1988"/>
      <c r="B4" s="2083" t="s">
        <v>1404</v>
      </c>
      <c r="C4" s="2083"/>
      <c r="D4" s="2083"/>
      <c r="E4" s="2083"/>
      <c r="F4" s="2083"/>
      <c r="G4" s="2083"/>
      <c r="H4" s="2083"/>
      <c r="I4" s="1988"/>
      <c r="J4" s="1989"/>
      <c r="K4" s="200"/>
      <c r="L4" s="200"/>
      <c r="M4" s="200"/>
      <c r="N4" s="200"/>
    </row>
    <row r="5" spans="1:14">
      <c r="A5" s="1988"/>
      <c r="B5" s="2083" t="s">
        <v>558</v>
      </c>
      <c r="C5" s="2083"/>
      <c r="D5" s="2083"/>
      <c r="E5" s="2083"/>
      <c r="F5" s="2083"/>
      <c r="G5" s="2083"/>
      <c r="H5" s="2083"/>
      <c r="I5" s="1988"/>
      <c r="J5" s="1989"/>
      <c r="K5" s="200"/>
      <c r="L5" s="200"/>
      <c r="M5" s="200"/>
      <c r="N5" s="200"/>
    </row>
    <row r="6" spans="1:14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1988"/>
      <c r="J6" s="1989"/>
      <c r="K6" s="200"/>
      <c r="L6" s="200"/>
      <c r="M6" s="200"/>
      <c r="N6" s="200"/>
    </row>
    <row r="7" spans="1:14">
      <c r="A7" s="1988"/>
      <c r="B7" s="1989"/>
      <c r="C7" s="1989"/>
      <c r="D7" s="1989"/>
      <c r="E7" s="1989"/>
      <c r="F7" s="1989"/>
      <c r="G7" s="1989"/>
      <c r="H7" s="1989"/>
      <c r="I7" s="1988"/>
      <c r="J7" s="1989"/>
      <c r="K7" s="200"/>
      <c r="L7" s="200"/>
      <c r="M7" s="200"/>
      <c r="N7" s="200"/>
    </row>
    <row r="8" spans="1:14" ht="17.25">
      <c r="A8" s="1988" t="s">
        <v>6</v>
      </c>
      <c r="B8" s="1979"/>
      <c r="C8" s="1978" t="s">
        <v>1415</v>
      </c>
      <c r="D8" s="1978"/>
      <c r="E8" s="1978" t="s">
        <v>280</v>
      </c>
      <c r="F8" s="1989"/>
      <c r="G8" s="1978" t="s">
        <v>317</v>
      </c>
      <c r="H8" s="1978"/>
      <c r="I8" s="1988" t="s">
        <v>6</v>
      </c>
      <c r="J8" s="1989"/>
      <c r="K8" s="200"/>
      <c r="L8" s="200"/>
      <c r="M8" s="200"/>
      <c r="N8" s="200"/>
    </row>
    <row r="9" spans="1:14">
      <c r="A9" s="5" t="s">
        <v>7</v>
      </c>
      <c r="B9" s="1385" t="s">
        <v>421</v>
      </c>
      <c r="C9" s="1386">
        <f>'Stmt AD'!E9</f>
        <v>43465</v>
      </c>
      <c r="D9" s="1386"/>
      <c r="E9" s="1386">
        <f>'Stmt AD'!G9</f>
        <v>43830</v>
      </c>
      <c r="F9" s="1386"/>
      <c r="G9" s="1385" t="s">
        <v>319</v>
      </c>
      <c r="H9" s="1385" t="s">
        <v>9</v>
      </c>
      <c r="I9" s="5" t="s">
        <v>7</v>
      </c>
      <c r="J9" s="1989"/>
      <c r="K9" s="200"/>
      <c r="L9" s="200"/>
      <c r="M9" s="200"/>
      <c r="N9" s="200"/>
    </row>
    <row r="10" spans="1:14">
      <c r="A10" s="5"/>
      <c r="B10" s="173"/>
      <c r="C10" s="570"/>
      <c r="D10" s="570"/>
      <c r="E10" s="570"/>
      <c r="F10" s="570"/>
      <c r="G10" s="1181"/>
      <c r="H10" s="1181"/>
      <c r="I10" s="5"/>
      <c r="J10" s="1989"/>
      <c r="K10" s="200"/>
      <c r="L10" s="200"/>
      <c r="M10" s="200"/>
      <c r="N10" s="200"/>
    </row>
    <row r="11" spans="1:14">
      <c r="A11" s="1988">
        <v>1</v>
      </c>
      <c r="B11" s="1989" t="s">
        <v>1405</v>
      </c>
      <c r="C11" s="179"/>
      <c r="D11" s="179"/>
      <c r="E11" s="179"/>
      <c r="F11" s="179"/>
      <c r="G11" s="1180"/>
      <c r="H11" s="1180"/>
      <c r="I11" s="1988">
        <f>A11</f>
        <v>1</v>
      </c>
      <c r="J11" s="1989"/>
      <c r="K11" s="200"/>
      <c r="L11" s="200"/>
      <c r="M11" s="200"/>
      <c r="N11" s="200"/>
    </row>
    <row r="12" spans="1:14">
      <c r="A12" s="1988">
        <f>A11+1</f>
        <v>2</v>
      </c>
      <c r="B12" s="569" t="s">
        <v>1416</v>
      </c>
      <c r="C12" s="176">
        <v>-1027</v>
      </c>
      <c r="D12" s="176"/>
      <c r="E12" s="176">
        <v>-627</v>
      </c>
      <c r="F12" s="176"/>
      <c r="G12" s="169">
        <f>(C12+E12)/2</f>
        <v>-827</v>
      </c>
      <c r="H12" s="1182" t="s">
        <v>370</v>
      </c>
      <c r="I12" s="1988">
        <f>I11+1</f>
        <v>2</v>
      </c>
      <c r="J12" s="1989"/>
      <c r="K12" s="200"/>
      <c r="L12" s="200"/>
      <c r="M12" s="200"/>
      <c r="N12" s="200"/>
    </row>
    <row r="13" spans="1:14">
      <c r="A13" s="1988">
        <f t="shared" ref="A13:A29" si="0">A12+1</f>
        <v>3</v>
      </c>
      <c r="B13" s="569" t="s">
        <v>1417</v>
      </c>
      <c r="C13" s="1089">
        <f>C$34</f>
        <v>0.14305045999999999</v>
      </c>
      <c r="D13" s="178"/>
      <c r="E13" s="1089">
        <f>'AD-10'!$D$18*'Stmt AI'!$E$25</f>
        <v>0.13831719144851909</v>
      </c>
      <c r="F13" s="178"/>
      <c r="G13" s="790">
        <f>(C13+E13)/2</f>
        <v>0.14068382572425953</v>
      </c>
      <c r="H13" s="1182" t="s">
        <v>1418</v>
      </c>
      <c r="I13" s="1988">
        <f t="shared" ref="I13:I29" si="1">I12+1</f>
        <v>3</v>
      </c>
      <c r="J13" s="1989"/>
      <c r="K13" s="200"/>
      <c r="L13" s="200"/>
      <c r="M13" s="200"/>
      <c r="N13" s="200"/>
    </row>
    <row r="14" spans="1:14" ht="15.75" thickBot="1">
      <c r="A14" s="1988">
        <f t="shared" si="0"/>
        <v>4</v>
      </c>
      <c r="B14" s="571" t="s">
        <v>1419</v>
      </c>
      <c r="C14" s="2011">
        <f>C12*C13</f>
        <v>-146.91282242</v>
      </c>
      <c r="D14" s="1177"/>
      <c r="E14" s="2011">
        <f>E12*E13</f>
        <v>-86.724879038221474</v>
      </c>
      <c r="F14" s="1178"/>
      <c r="G14" s="2011">
        <f>G12*G13</f>
        <v>-116.34552387396263</v>
      </c>
      <c r="H14" s="1090" t="s">
        <v>1420</v>
      </c>
      <c r="I14" s="1988">
        <f t="shared" si="1"/>
        <v>4</v>
      </c>
      <c r="J14" s="1989"/>
      <c r="K14" s="200"/>
      <c r="L14" s="200"/>
      <c r="M14" s="200"/>
      <c r="N14" s="200"/>
    </row>
    <row r="15" spans="1:14" ht="15.75" thickTop="1">
      <c r="A15" s="1988">
        <f t="shared" si="0"/>
        <v>5</v>
      </c>
      <c r="B15" s="1989"/>
      <c r="C15" s="1179"/>
      <c r="D15" s="1179"/>
      <c r="E15" s="1179"/>
      <c r="F15" s="1179"/>
      <c r="G15" s="1179"/>
      <c r="H15" s="1179"/>
      <c r="I15" s="1988">
        <f t="shared" si="1"/>
        <v>5</v>
      </c>
      <c r="J15" s="1989"/>
      <c r="K15" s="200"/>
      <c r="L15" s="200"/>
      <c r="M15" s="200"/>
      <c r="N15" s="200"/>
    </row>
    <row r="16" spans="1:14">
      <c r="A16" s="1988">
        <f t="shared" si="0"/>
        <v>6</v>
      </c>
      <c r="B16" s="569" t="s">
        <v>1407</v>
      </c>
      <c r="C16" s="179"/>
      <c r="D16" s="179"/>
      <c r="E16" s="179"/>
      <c r="F16" s="179"/>
      <c r="G16" s="1180"/>
      <c r="H16" s="1180"/>
      <c r="I16" s="1988">
        <f t="shared" si="1"/>
        <v>6</v>
      </c>
      <c r="J16" s="1989"/>
      <c r="K16" s="200"/>
      <c r="L16" s="200"/>
      <c r="M16" s="200"/>
      <c r="N16" s="200"/>
    </row>
    <row r="17" spans="1:14">
      <c r="A17" s="1988">
        <f t="shared" si="0"/>
        <v>7</v>
      </c>
      <c r="B17" s="569" t="s">
        <v>1421</v>
      </c>
      <c r="C17" s="169">
        <v>-24552</v>
      </c>
      <c r="D17" s="169"/>
      <c r="E17" s="169">
        <v>-22291</v>
      </c>
      <c r="F17" s="169"/>
      <c r="G17" s="169">
        <f>(C17+E17)/2</f>
        <v>-23421.5</v>
      </c>
      <c r="H17" s="1182" t="s">
        <v>370</v>
      </c>
      <c r="I17" s="1988">
        <f t="shared" si="1"/>
        <v>7</v>
      </c>
      <c r="J17" s="1989"/>
      <c r="K17" s="200"/>
      <c r="L17" s="200"/>
      <c r="M17" s="200"/>
      <c r="N17" s="200"/>
    </row>
    <row r="18" spans="1:14">
      <c r="A18" s="1988">
        <f t="shared" si="0"/>
        <v>8</v>
      </c>
      <c r="B18" s="569" t="s">
        <v>1417</v>
      </c>
      <c r="C18" s="1089">
        <f>C$34</f>
        <v>0.14305045999999999</v>
      </c>
      <c r="D18" s="1177"/>
      <c r="E18" s="790">
        <f>'AD-10'!$D$18*'Stmt AI'!$E$25</f>
        <v>0.13831719144851909</v>
      </c>
      <c r="F18" s="1177"/>
      <c r="G18" s="790">
        <f>(C18+E18)/2</f>
        <v>0.14068382572425953</v>
      </c>
      <c r="H18" s="1182" t="s">
        <v>1418</v>
      </c>
      <c r="I18" s="1988">
        <f t="shared" si="1"/>
        <v>8</v>
      </c>
      <c r="J18" s="1989"/>
      <c r="K18" s="1989"/>
      <c r="L18" s="1989"/>
      <c r="M18" s="1989"/>
      <c r="N18" s="1989"/>
    </row>
    <row r="19" spans="1:14" ht="15.75" thickBot="1">
      <c r="A19" s="1988">
        <f t="shared" si="0"/>
        <v>9</v>
      </c>
      <c r="B19" s="571" t="s">
        <v>1422</v>
      </c>
      <c r="C19" s="2011">
        <f>(C17*C18)-1</f>
        <v>-3513.1748939199997</v>
      </c>
      <c r="D19" s="1177"/>
      <c r="E19" s="2011">
        <f>E17*E18</f>
        <v>-3083.2285145789392</v>
      </c>
      <c r="F19" s="1178"/>
      <c r="G19" s="2011">
        <f>G17*G18</f>
        <v>-3295.0262242007443</v>
      </c>
      <c r="H19" s="1090" t="s">
        <v>61</v>
      </c>
      <c r="I19" s="1988">
        <f t="shared" si="1"/>
        <v>9</v>
      </c>
      <c r="J19" s="1989"/>
      <c r="K19" s="1989"/>
      <c r="L19" s="1989"/>
      <c r="M19" s="1989"/>
      <c r="N19" s="1989"/>
    </row>
    <row r="20" spans="1:14" ht="15.75" thickTop="1">
      <c r="A20" s="1988">
        <f t="shared" si="0"/>
        <v>10</v>
      </c>
      <c r="B20" s="1989"/>
      <c r="C20" s="1989"/>
      <c r="D20" s="1989"/>
      <c r="E20" s="1989"/>
      <c r="F20" s="1989"/>
      <c r="G20" s="1989"/>
      <c r="H20" s="1989"/>
      <c r="I20" s="1988">
        <f t="shared" si="1"/>
        <v>10</v>
      </c>
      <c r="J20" s="1989"/>
      <c r="K20" s="1989"/>
      <c r="L20" s="1989"/>
      <c r="M20" s="1989"/>
      <c r="N20" s="1989"/>
    </row>
    <row r="21" spans="1:14">
      <c r="A21" s="1988">
        <f t="shared" si="0"/>
        <v>11</v>
      </c>
      <c r="B21" s="1989" t="s">
        <v>1409</v>
      </c>
      <c r="C21" s="179"/>
      <c r="D21" s="179"/>
      <c r="E21" s="179"/>
      <c r="F21" s="179"/>
      <c r="G21" s="1180"/>
      <c r="H21" s="1988"/>
      <c r="I21" s="1988">
        <f t="shared" si="1"/>
        <v>11</v>
      </c>
      <c r="J21" s="1989"/>
      <c r="K21" s="1989"/>
      <c r="L21" s="1989"/>
      <c r="M21" s="1989"/>
      <c r="N21" s="1989"/>
    </row>
    <row r="22" spans="1:14">
      <c r="A22" s="1988">
        <f t="shared" si="0"/>
        <v>12</v>
      </c>
      <c r="B22" s="569" t="s">
        <v>1423</v>
      </c>
      <c r="C22" s="176">
        <v>-9010</v>
      </c>
      <c r="D22" s="176"/>
      <c r="E22" s="176">
        <v>-9139</v>
      </c>
      <c r="F22" s="176"/>
      <c r="G22" s="169">
        <f>(C22+E22)/2</f>
        <v>-9074.5</v>
      </c>
      <c r="H22" s="1182" t="s">
        <v>370</v>
      </c>
      <c r="I22" s="1988">
        <f t="shared" si="1"/>
        <v>12</v>
      </c>
      <c r="J22" s="1989"/>
      <c r="K22" s="1989"/>
      <c r="L22" s="1989"/>
      <c r="M22" s="1989"/>
      <c r="N22" s="1989"/>
    </row>
    <row r="23" spans="1:14">
      <c r="A23" s="1988">
        <f t="shared" si="0"/>
        <v>13</v>
      </c>
      <c r="B23" s="569" t="s">
        <v>1417</v>
      </c>
      <c r="C23" s="1089">
        <f>C$34</f>
        <v>0.14305045999999999</v>
      </c>
      <c r="D23" s="1177"/>
      <c r="E23" s="1089">
        <f>'AD-10'!$D$18*'Stmt AI'!$E$25</f>
        <v>0.13831719144851909</v>
      </c>
      <c r="F23" s="178"/>
      <c r="G23" s="790">
        <f>(C23+E23)/2</f>
        <v>0.14068382572425953</v>
      </c>
      <c r="H23" s="1182" t="s">
        <v>1418</v>
      </c>
      <c r="I23" s="1988">
        <f t="shared" si="1"/>
        <v>13</v>
      </c>
      <c r="J23" s="1989"/>
      <c r="K23" s="1989"/>
      <c r="L23" s="1989"/>
      <c r="M23" s="1989"/>
      <c r="N23" s="1989"/>
    </row>
    <row r="24" spans="1:14" ht="15.75" thickBot="1">
      <c r="A24" s="1988">
        <f t="shared" si="0"/>
        <v>14</v>
      </c>
      <c r="B24" s="571" t="s">
        <v>1424</v>
      </c>
      <c r="C24" s="2011">
        <f>C22*C23</f>
        <v>-1288.8846446</v>
      </c>
      <c r="D24" s="1177"/>
      <c r="E24" s="2011">
        <f>E22*E23</f>
        <v>-1264.080812648016</v>
      </c>
      <c r="F24" s="1178"/>
      <c r="G24" s="2011">
        <f>G22*G23</f>
        <v>-1276.6353765347931</v>
      </c>
      <c r="H24" s="1090" t="s">
        <v>1425</v>
      </c>
      <c r="I24" s="1988">
        <f t="shared" si="1"/>
        <v>14</v>
      </c>
      <c r="J24" s="1989"/>
      <c r="K24" s="1989"/>
      <c r="L24" s="1989"/>
      <c r="M24" s="1989"/>
      <c r="N24" s="1989"/>
    </row>
    <row r="25" spans="1:14" ht="15.75" thickTop="1">
      <c r="A25" s="1988">
        <f t="shared" si="0"/>
        <v>15</v>
      </c>
      <c r="B25" s="1989"/>
      <c r="C25" s="1989"/>
      <c r="D25" s="1989"/>
      <c r="E25" s="1989"/>
      <c r="F25" s="1989"/>
      <c r="G25" s="1989"/>
      <c r="H25" s="1989"/>
      <c r="I25" s="1988">
        <f t="shared" si="1"/>
        <v>15</v>
      </c>
      <c r="J25" s="1989"/>
      <c r="K25" s="1989"/>
      <c r="L25" s="1989"/>
      <c r="M25" s="1989"/>
      <c r="N25" s="1989"/>
    </row>
    <row r="26" spans="1:14">
      <c r="A26" s="1988">
        <f t="shared" si="0"/>
        <v>16</v>
      </c>
      <c r="B26" s="1989" t="s">
        <v>1411</v>
      </c>
      <c r="C26" s="179"/>
      <c r="D26" s="179"/>
      <c r="E26" s="179"/>
      <c r="F26" s="179"/>
      <c r="G26" s="1180"/>
      <c r="H26" s="1988"/>
      <c r="I26" s="1988">
        <f t="shared" si="1"/>
        <v>16</v>
      </c>
      <c r="J26" s="1989"/>
      <c r="K26" s="1989"/>
      <c r="L26" s="1989"/>
      <c r="M26" s="1989"/>
      <c r="N26" s="1989"/>
    </row>
    <row r="27" spans="1:14">
      <c r="A27" s="1988">
        <f t="shared" si="0"/>
        <v>17</v>
      </c>
      <c r="B27" s="569" t="s">
        <v>1426</v>
      </c>
      <c r="C27" s="176">
        <v>-20938</v>
      </c>
      <c r="D27" s="176"/>
      <c r="E27" s="176">
        <v>-23519</v>
      </c>
      <c r="F27" s="176"/>
      <c r="G27" s="169">
        <f>(C27+E27)/2</f>
        <v>-22228.5</v>
      </c>
      <c r="H27" s="1182" t="s">
        <v>370</v>
      </c>
      <c r="I27" s="1988">
        <f t="shared" si="1"/>
        <v>17</v>
      </c>
      <c r="J27" s="1989"/>
      <c r="K27" s="1989"/>
      <c r="L27" s="1989"/>
      <c r="M27" s="1989"/>
      <c r="N27" s="1989"/>
    </row>
    <row r="28" spans="1:14">
      <c r="A28" s="1988">
        <f t="shared" si="0"/>
        <v>18</v>
      </c>
      <c r="B28" s="569" t="s">
        <v>1417</v>
      </c>
      <c r="C28" s="1089">
        <f>C$34</f>
        <v>0.14305045999999999</v>
      </c>
      <c r="D28" s="1177"/>
      <c r="E28" s="1089">
        <f>'AD-10'!$D$18*'Stmt AI'!$E$25</f>
        <v>0.13831719144851909</v>
      </c>
      <c r="F28" s="178"/>
      <c r="G28" s="790">
        <f>(C28+E28)/2</f>
        <v>0.14068382572425953</v>
      </c>
      <c r="H28" s="1182" t="s">
        <v>1418</v>
      </c>
      <c r="I28" s="1988">
        <f t="shared" si="1"/>
        <v>18</v>
      </c>
      <c r="J28" s="1989"/>
      <c r="K28" s="1989"/>
      <c r="L28" s="1989"/>
      <c r="M28" s="1989"/>
      <c r="N28" s="1989"/>
    </row>
    <row r="29" spans="1:14" ht="15.75" thickBot="1">
      <c r="A29" s="1988">
        <f t="shared" si="0"/>
        <v>19</v>
      </c>
      <c r="B29" s="571" t="s">
        <v>1427</v>
      </c>
      <c r="C29" s="2011">
        <f>(C27*C28)-1</f>
        <v>-2996.1905314799997</v>
      </c>
      <c r="D29" s="1177"/>
      <c r="E29" s="2011">
        <f>E27*E28</f>
        <v>-3253.0820256777206</v>
      </c>
      <c r="F29" s="1178"/>
      <c r="G29" s="2011">
        <f>G27*G28</f>
        <v>-3127.1904201117027</v>
      </c>
      <c r="H29" s="1090" t="s">
        <v>34</v>
      </c>
      <c r="I29" s="1988">
        <f t="shared" si="1"/>
        <v>19</v>
      </c>
      <c r="J29" s="1989"/>
      <c r="K29" s="1989"/>
      <c r="L29" s="1989"/>
      <c r="M29" s="1989"/>
      <c r="N29" s="1989"/>
    </row>
    <row r="30" spans="1:14" ht="15.75" thickTop="1">
      <c r="A30" s="1988"/>
      <c r="B30" s="1989"/>
      <c r="C30" s="1989"/>
      <c r="D30" s="1989"/>
      <c r="E30" s="1989"/>
      <c r="F30" s="1989"/>
      <c r="G30" s="1989"/>
      <c r="H30" s="1989"/>
      <c r="I30" s="1988"/>
      <c r="J30" s="1989"/>
      <c r="K30" s="1989"/>
      <c r="L30" s="1989"/>
      <c r="M30" s="1989"/>
      <c r="N30" s="1989"/>
    </row>
    <row r="31" spans="1:14" ht="17.25">
      <c r="A31" s="1990" t="s">
        <v>1428</v>
      </c>
      <c r="B31" s="1989" t="s">
        <v>1429</v>
      </c>
      <c r="C31" s="1989"/>
      <c r="D31" s="1989"/>
      <c r="E31" s="1989"/>
      <c r="F31" s="1989"/>
      <c r="G31" s="1989"/>
      <c r="H31" s="1989"/>
      <c r="I31" s="1988"/>
      <c r="J31" s="1989"/>
      <c r="K31" s="1989"/>
      <c r="L31" s="1989"/>
      <c r="M31" s="1989"/>
      <c r="N31" s="1989"/>
    </row>
    <row r="32" spans="1:14">
      <c r="A32" s="1988" t="s">
        <v>1430</v>
      </c>
      <c r="B32" s="1989" t="s">
        <v>1431</v>
      </c>
      <c r="C32" s="790">
        <v>0.73509999999999998</v>
      </c>
      <c r="D32" s="1989"/>
      <c r="E32" s="611"/>
      <c r="F32" s="1989"/>
      <c r="G32" s="1989"/>
      <c r="H32" s="1091" t="s">
        <v>1432</v>
      </c>
      <c r="I32" s="1988" t="s">
        <v>1430</v>
      </c>
      <c r="J32" s="1989"/>
      <c r="K32" s="1989"/>
      <c r="L32" s="1989"/>
      <c r="M32" s="1989"/>
      <c r="N32" s="1989"/>
    </row>
    <row r="33" spans="1:9">
      <c r="A33" s="1988" t="s">
        <v>1433</v>
      </c>
      <c r="B33" s="1989" t="s">
        <v>343</v>
      </c>
      <c r="C33" s="790">
        <v>0.1946</v>
      </c>
      <c r="D33" s="1989"/>
      <c r="E33" s="1989"/>
      <c r="F33" s="1989"/>
      <c r="G33" s="1989"/>
      <c r="H33" s="1988" t="s">
        <v>1434</v>
      </c>
      <c r="I33" s="1988" t="s">
        <v>1433</v>
      </c>
    </row>
    <row r="34" spans="1:9" ht="15.75" thickBot="1">
      <c r="A34" s="1988" t="s">
        <v>1435</v>
      </c>
      <c r="B34" s="1989" t="s">
        <v>1417</v>
      </c>
      <c r="C34" s="2037">
        <f>C32*C33</f>
        <v>0.14305045999999999</v>
      </c>
      <c r="D34" s="1989"/>
      <c r="E34" s="1989"/>
      <c r="F34" s="1989"/>
      <c r="G34" s="1989"/>
      <c r="H34" s="1988" t="s">
        <v>1436</v>
      </c>
      <c r="I34" s="1988" t="s">
        <v>1435</v>
      </c>
    </row>
    <row r="35" spans="1:9" ht="15.75" thickTop="1">
      <c r="A35" s="1988"/>
      <c r="B35" s="1989"/>
      <c r="C35" s="1989"/>
      <c r="D35" s="1989"/>
      <c r="E35" s="1989"/>
      <c r="F35" s="1989"/>
      <c r="G35" s="1989"/>
      <c r="H35" s="1989"/>
      <c r="I35" s="1988"/>
    </row>
    <row r="37" spans="1:9">
      <c r="A37" s="1988"/>
      <c r="B37" s="1989"/>
      <c r="C37" s="1989"/>
      <c r="D37" s="1989"/>
      <c r="E37" s="1989"/>
      <c r="F37" s="1989"/>
      <c r="G37" s="1989"/>
      <c r="H37" s="1988"/>
      <c r="I37" s="1989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Roman,Regular"&amp;10&amp;A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1071-5C9E-4243-B74B-1D9A5575832D}">
  <sheetPr>
    <pageSetUpPr fitToPage="1"/>
  </sheetPr>
  <dimension ref="A1:P55"/>
  <sheetViews>
    <sheetView zoomScale="80" zoomScaleNormal="80" workbookViewId="0"/>
  </sheetViews>
  <sheetFormatPr defaultColWidth="14.53125" defaultRowHeight="14.25"/>
  <cols>
    <col min="1" max="1" width="5.796875" customWidth="1"/>
    <col min="2" max="2" width="48.46484375" customWidth="1"/>
    <col min="3" max="3" width="8.796875" customWidth="1"/>
    <col min="4" max="10" width="15.796875" customWidth="1"/>
    <col min="11" max="11" width="16.265625" customWidth="1"/>
    <col min="12" max="13" width="15.796875" customWidth="1"/>
    <col min="14" max="14" width="40.53125" customWidth="1"/>
    <col min="15" max="15" width="5.796875" customWidth="1"/>
  </cols>
  <sheetData>
    <row r="1" spans="1:16" ht="15.75">
      <c r="A1" s="1784"/>
      <c r="B1" s="1761" t="s">
        <v>0</v>
      </c>
      <c r="C1" s="1760"/>
      <c r="D1" s="1760"/>
      <c r="E1" s="1760"/>
      <c r="F1" s="1760"/>
      <c r="G1" s="1760"/>
      <c r="H1" s="1760"/>
      <c r="I1" s="1760"/>
      <c r="J1" s="1760"/>
      <c r="K1" s="1760"/>
      <c r="L1" s="1760"/>
      <c r="M1" s="1760"/>
      <c r="N1" s="1760"/>
    </row>
    <row r="2" spans="1:16">
      <c r="A2" s="1762"/>
      <c r="B2" s="1761" t="s">
        <v>1437</v>
      </c>
      <c r="C2" s="1760"/>
      <c r="D2" s="1760"/>
      <c r="E2" s="1760"/>
      <c r="F2" s="1760"/>
      <c r="G2" s="1760"/>
      <c r="H2" s="1760"/>
      <c r="I2" s="1760"/>
      <c r="J2" s="1760"/>
      <c r="K2" s="1760"/>
      <c r="L2" s="1760"/>
      <c r="M2" s="1760"/>
      <c r="N2" s="1760"/>
    </row>
    <row r="3" spans="1:16">
      <c r="A3" s="1762"/>
      <c r="B3" s="1763" t="s">
        <v>1438</v>
      </c>
      <c r="C3" s="1760"/>
      <c r="D3" s="1760"/>
      <c r="E3" s="1760"/>
      <c r="F3" s="1760"/>
      <c r="G3" s="1760"/>
      <c r="H3" s="1760"/>
      <c r="I3" s="1760"/>
      <c r="J3" s="1760"/>
      <c r="K3" s="1760"/>
      <c r="L3" s="1760"/>
      <c r="M3" s="1760"/>
      <c r="N3" s="1760"/>
    </row>
    <row r="4" spans="1:16">
      <c r="A4" s="1783"/>
      <c r="B4" s="1763" t="s">
        <v>1439</v>
      </c>
      <c r="C4" s="1782"/>
      <c r="D4" s="1782"/>
      <c r="E4" s="1782"/>
      <c r="F4" s="1782"/>
      <c r="G4" s="1782"/>
      <c r="H4" s="1782"/>
      <c r="I4" s="1782"/>
      <c r="J4" s="1782"/>
      <c r="K4" s="1782"/>
      <c r="L4" s="1782"/>
      <c r="M4" s="1782"/>
      <c r="N4" s="1781"/>
      <c r="O4" s="1757"/>
      <c r="P4" s="1757"/>
    </row>
    <row r="5" spans="1:16">
      <c r="A5" s="1783"/>
      <c r="B5" s="2119" t="s">
        <v>5</v>
      </c>
      <c r="C5" s="2119"/>
      <c r="D5" s="2119"/>
      <c r="E5" s="2119"/>
      <c r="F5" s="2119"/>
      <c r="G5" s="2119"/>
      <c r="H5" s="2119"/>
      <c r="I5" s="2119"/>
      <c r="J5" s="2119"/>
      <c r="K5" s="2119"/>
      <c r="L5" s="2119"/>
      <c r="M5" s="2119"/>
      <c r="N5" s="2119"/>
      <c r="O5" s="1757"/>
      <c r="P5" s="1757"/>
    </row>
    <row r="6" spans="1:16">
      <c r="A6" s="1783"/>
      <c r="B6" s="1994"/>
      <c r="C6" s="1994"/>
      <c r="D6" s="1994"/>
      <c r="E6" s="1994"/>
      <c r="F6" s="1994"/>
      <c r="G6" s="1994"/>
      <c r="H6" s="1994"/>
      <c r="I6" s="1994"/>
      <c r="J6" s="1994"/>
      <c r="K6" s="1994"/>
      <c r="L6" s="1994"/>
      <c r="M6" s="1994"/>
      <c r="N6" s="1994"/>
      <c r="O6" s="1757"/>
      <c r="P6" s="1757"/>
    </row>
    <row r="7" spans="1:16">
      <c r="A7" s="1715"/>
      <c r="B7" s="1783"/>
      <c r="C7" s="1783"/>
      <c r="D7" s="1759"/>
      <c r="E7" s="1759"/>
      <c r="F7" s="1759"/>
      <c r="G7" s="1759"/>
      <c r="H7" s="1759"/>
      <c r="I7" s="1759"/>
      <c r="J7" s="1759"/>
      <c r="K7" s="1805"/>
      <c r="L7" s="1754" t="s">
        <v>1440</v>
      </c>
      <c r="M7" s="1756">
        <v>2018</v>
      </c>
      <c r="N7" s="1746"/>
      <c r="O7" s="1712"/>
      <c r="P7" s="1712"/>
    </row>
    <row r="8" spans="1:16">
      <c r="A8" s="1715"/>
      <c r="B8" s="1759"/>
      <c r="C8" s="1759"/>
      <c r="D8" s="1759"/>
      <c r="E8" s="1759"/>
      <c r="F8" s="1759"/>
      <c r="G8" s="1759"/>
      <c r="H8" s="1759"/>
      <c r="I8" s="1759"/>
      <c r="J8" s="1759"/>
      <c r="K8" s="1759"/>
      <c r="L8" s="1759"/>
      <c r="M8" s="1759"/>
      <c r="N8" s="1746"/>
      <c r="O8" s="1712"/>
      <c r="P8" s="1712"/>
    </row>
    <row r="9" spans="1:16">
      <c r="A9" s="1721"/>
      <c r="B9" s="1750" t="s">
        <v>1441</v>
      </c>
      <c r="C9" s="1750" t="s">
        <v>1442</v>
      </c>
      <c r="D9" s="1750" t="s">
        <v>1443</v>
      </c>
      <c r="E9" s="1750" t="s">
        <v>1444</v>
      </c>
      <c r="F9" s="1750" t="s">
        <v>1445</v>
      </c>
      <c r="G9" s="1750" t="s">
        <v>1446</v>
      </c>
      <c r="H9" s="1750" t="s">
        <v>1447</v>
      </c>
      <c r="I9" s="1750" t="s">
        <v>1448</v>
      </c>
      <c r="J9" s="1750" t="s">
        <v>1449</v>
      </c>
      <c r="K9" s="1750" t="s">
        <v>1450</v>
      </c>
      <c r="L9" s="1750" t="s">
        <v>1451</v>
      </c>
      <c r="M9" s="1750" t="s">
        <v>1452</v>
      </c>
      <c r="N9" s="1774"/>
      <c r="O9" s="1777"/>
      <c r="P9" s="1777"/>
    </row>
    <row r="10" spans="1:16" ht="14.65" thickBot="1">
      <c r="A10" s="1715"/>
      <c r="B10" s="1721"/>
      <c r="C10" s="1721"/>
      <c r="D10" s="1721"/>
      <c r="E10" s="1721"/>
      <c r="F10" s="1721"/>
      <c r="G10" s="1721"/>
      <c r="H10" s="1721"/>
      <c r="I10" s="1721"/>
      <c r="J10" s="1721"/>
      <c r="K10" s="1721"/>
      <c r="L10" s="1721"/>
      <c r="M10" s="1721"/>
      <c r="N10" s="1774"/>
      <c r="O10" s="1774"/>
      <c r="P10" s="1774"/>
    </row>
    <row r="11" spans="1:16" ht="14.65" thickBot="1">
      <c r="A11" s="1715"/>
      <c r="B11" s="1721"/>
      <c r="C11" s="1721"/>
      <c r="D11" s="1749"/>
      <c r="E11" s="1749"/>
      <c r="F11" s="1749"/>
      <c r="G11" s="1749"/>
      <c r="H11" s="1749"/>
      <c r="I11" s="1749"/>
      <c r="J11" s="1776" t="s">
        <v>1453</v>
      </c>
      <c r="K11" s="1775" t="s">
        <v>1454</v>
      </c>
      <c r="L11" s="1775" t="s">
        <v>1455</v>
      </c>
      <c r="M11" s="1775" t="s">
        <v>1455</v>
      </c>
      <c r="N11" s="1774"/>
      <c r="O11" s="1774"/>
      <c r="P11" s="1774"/>
    </row>
    <row r="12" spans="1:16" ht="39.75" thickBot="1">
      <c r="A12" s="1741" t="s">
        <v>1456</v>
      </c>
      <c r="B12" s="1742" t="s">
        <v>421</v>
      </c>
      <c r="C12" s="1744" t="s">
        <v>1457</v>
      </c>
      <c r="D12" s="1743" t="s">
        <v>1458</v>
      </c>
      <c r="E12" s="1743" t="s">
        <v>1459</v>
      </c>
      <c r="F12" s="1743" t="s">
        <v>1460</v>
      </c>
      <c r="G12" s="1743" t="s">
        <v>1461</v>
      </c>
      <c r="H12" s="1773" t="s">
        <v>1462</v>
      </c>
      <c r="I12" s="1743" t="s">
        <v>1463</v>
      </c>
      <c r="J12" s="1743" t="s">
        <v>1464</v>
      </c>
      <c r="K12" s="1773" t="s">
        <v>1465</v>
      </c>
      <c r="L12" s="1743" t="s">
        <v>1466</v>
      </c>
      <c r="M12" s="1743" t="s">
        <v>1467</v>
      </c>
      <c r="N12" s="1742" t="s">
        <v>9</v>
      </c>
      <c r="O12" s="1741" t="s">
        <v>1456</v>
      </c>
      <c r="P12" s="1804"/>
    </row>
    <row r="13" spans="1:16">
      <c r="A13" s="1720">
        <v>1</v>
      </c>
      <c r="B13" s="1715" t="s">
        <v>1468</v>
      </c>
      <c r="C13" s="1733"/>
      <c r="D13" s="1715"/>
      <c r="E13" s="1715"/>
      <c r="F13" s="1715"/>
      <c r="G13" s="1715"/>
      <c r="H13" s="1715"/>
      <c r="I13" s="1715"/>
      <c r="J13" s="1715"/>
      <c r="K13" s="1715"/>
      <c r="L13" s="1715"/>
      <c r="M13" s="1715"/>
      <c r="N13" s="1713"/>
      <c r="O13" s="1720">
        <v>1</v>
      </c>
      <c r="P13" s="1712"/>
    </row>
    <row r="14" spans="1:16">
      <c r="A14" s="1720">
        <f t="shared" ref="A14:A35" si="0">+A13+1</f>
        <v>2</v>
      </c>
      <c r="B14" s="1715" t="s">
        <v>542</v>
      </c>
      <c r="C14" s="1720">
        <v>190</v>
      </c>
      <c r="D14" s="1732">
        <v>403.47960000000057</v>
      </c>
      <c r="E14" s="1732">
        <v>0</v>
      </c>
      <c r="F14" s="1732"/>
      <c r="G14" s="1732"/>
      <c r="H14" s="1732"/>
      <c r="I14" s="1732">
        <v>-188.989417344</v>
      </c>
      <c r="J14" s="1715">
        <f>SUM(D14:I14)</f>
        <v>214.49018265600057</v>
      </c>
      <c r="K14" s="1715">
        <f>+'Order 864-2'!I17</f>
        <v>0</v>
      </c>
      <c r="L14" s="1715">
        <f>IF(+J14+K14&gt;0,+J14+K14,0)</f>
        <v>214.49018265600057</v>
      </c>
      <c r="M14" s="1715">
        <f>IF(+J14+K14&gt;0,0,+J14+K14)</f>
        <v>0</v>
      </c>
      <c r="N14" s="1721" t="s">
        <v>370</v>
      </c>
      <c r="O14" s="1720">
        <f t="shared" ref="O14:O35" si="1">+O13+1</f>
        <v>2</v>
      </c>
      <c r="P14" s="1712"/>
    </row>
    <row r="15" spans="1:16">
      <c r="A15" s="1720">
        <f t="shared" si="0"/>
        <v>3</v>
      </c>
      <c r="B15" s="1715" t="s">
        <v>544</v>
      </c>
      <c r="C15" s="1720">
        <v>190</v>
      </c>
      <c r="D15" s="1732">
        <v>555.44960000000071</v>
      </c>
      <c r="E15" s="1732">
        <v>0</v>
      </c>
      <c r="F15" s="1732"/>
      <c r="G15" s="1732"/>
      <c r="H15" s="1732"/>
      <c r="I15" s="1732"/>
      <c r="J15" s="1715">
        <f>SUM(D15:I15)</f>
        <v>555.44960000000071</v>
      </c>
      <c r="K15" s="1715">
        <f>+'Order 864-2'!I18</f>
        <v>0</v>
      </c>
      <c r="L15" s="1715">
        <f>IF(+J15+K15&gt;0,+J15+K15,0)</f>
        <v>555.44960000000071</v>
      </c>
      <c r="M15" s="1715">
        <f>IF(+J15+K15&gt;0,0,+J15+K15)</f>
        <v>0</v>
      </c>
      <c r="N15" s="1721" t="s">
        <v>370</v>
      </c>
      <c r="O15" s="1720">
        <f t="shared" si="1"/>
        <v>3</v>
      </c>
      <c r="P15" s="1712"/>
    </row>
    <row r="16" spans="1:16">
      <c r="A16" s="1720">
        <f t="shared" si="0"/>
        <v>4</v>
      </c>
      <c r="B16" s="1715" t="s">
        <v>554</v>
      </c>
      <c r="C16" s="1720">
        <v>283</v>
      </c>
      <c r="D16" s="1732">
        <v>0</v>
      </c>
      <c r="E16" s="1732">
        <v>-2558.9562000000005</v>
      </c>
      <c r="F16" s="1732"/>
      <c r="G16" s="1732"/>
      <c r="H16" s="1732">
        <v>2558.9562000000001</v>
      </c>
      <c r="I16" s="1732"/>
      <c r="J16" s="1715">
        <f>SUM(D16:I16)</f>
        <v>0</v>
      </c>
      <c r="K16" s="1715">
        <f>+'Order 864-2'!I19</f>
        <v>0</v>
      </c>
      <c r="L16" s="1715">
        <f>IF(+J16+K16&gt;0,+J16+K16,0)</f>
        <v>0</v>
      </c>
      <c r="M16" s="1715">
        <f>IF(+J16+K16&gt;0,0,+J16+K16)</f>
        <v>0</v>
      </c>
      <c r="N16" s="1721" t="s">
        <v>370</v>
      </c>
      <c r="O16" s="1720">
        <f t="shared" si="1"/>
        <v>4</v>
      </c>
      <c r="P16" s="1712"/>
    </row>
    <row r="17" spans="1:16">
      <c r="A17" s="1720">
        <f t="shared" si="0"/>
        <v>5</v>
      </c>
      <c r="B17" s="1721"/>
      <c r="C17" s="1724"/>
      <c r="D17" s="1800"/>
      <c r="E17" s="1800"/>
      <c r="F17" s="1769"/>
      <c r="G17" s="1769"/>
      <c r="H17" s="1769"/>
      <c r="I17" s="1769"/>
      <c r="J17" s="1769"/>
      <c r="K17" s="1769"/>
      <c r="L17" s="1769"/>
      <c r="M17" s="1769"/>
      <c r="N17" s="1715"/>
      <c r="O17" s="1720">
        <f t="shared" si="1"/>
        <v>5</v>
      </c>
      <c r="P17" s="1712"/>
    </row>
    <row r="18" spans="1:16" ht="14.65" thickBot="1">
      <c r="A18" s="1720">
        <f t="shared" si="0"/>
        <v>6</v>
      </c>
      <c r="B18" s="1721" t="s">
        <v>1469</v>
      </c>
      <c r="C18" s="1715"/>
      <c r="D18" s="1803">
        <f t="shared" ref="D18:M18" si="2">SUM(D14:D16)</f>
        <v>958.92920000000129</v>
      </c>
      <c r="E18" s="1803">
        <f t="shared" si="2"/>
        <v>-2558.9562000000005</v>
      </c>
      <c r="F18" s="1737">
        <f t="shared" si="2"/>
        <v>0</v>
      </c>
      <c r="G18" s="1737">
        <f t="shared" si="2"/>
        <v>0</v>
      </c>
      <c r="H18" s="1737">
        <f t="shared" si="2"/>
        <v>2558.9562000000001</v>
      </c>
      <c r="I18" s="1737">
        <f t="shared" si="2"/>
        <v>-188.989417344</v>
      </c>
      <c r="J18" s="1737">
        <f t="shared" si="2"/>
        <v>769.93978265600128</v>
      </c>
      <c r="K18" s="1737">
        <f t="shared" si="2"/>
        <v>0</v>
      </c>
      <c r="L18" s="1737">
        <f t="shared" si="2"/>
        <v>769.93978265600128</v>
      </c>
      <c r="M18" s="1737">
        <f t="shared" si="2"/>
        <v>0</v>
      </c>
      <c r="N18" s="1721" t="s">
        <v>1470</v>
      </c>
      <c r="O18" s="1720">
        <f t="shared" si="1"/>
        <v>6</v>
      </c>
      <c r="P18" s="1712"/>
    </row>
    <row r="19" spans="1:16" ht="14.65" thickTop="1">
      <c r="A19" s="1720">
        <f t="shared" si="0"/>
        <v>7</v>
      </c>
      <c r="B19" s="1715"/>
      <c r="C19" s="1715"/>
      <c r="D19" s="1802"/>
      <c r="E19" s="1802"/>
      <c r="F19" s="1736"/>
      <c r="G19" s="1736"/>
      <c r="H19" s="1736"/>
      <c r="I19" s="1736"/>
      <c r="J19" s="1736"/>
      <c r="K19" s="1736"/>
      <c r="L19" s="1736"/>
      <c r="M19" s="1736"/>
      <c r="N19" s="1715"/>
      <c r="O19" s="1720">
        <f t="shared" si="1"/>
        <v>7</v>
      </c>
      <c r="P19" s="1712"/>
    </row>
    <row r="20" spans="1:16">
      <c r="A20" s="1720">
        <f t="shared" si="0"/>
        <v>8</v>
      </c>
      <c r="B20" s="1715" t="s">
        <v>1471</v>
      </c>
      <c r="C20" s="1735"/>
      <c r="D20" s="1802"/>
      <c r="E20" s="1802"/>
      <c r="F20" s="1736"/>
      <c r="G20" s="1736"/>
      <c r="H20" s="1736"/>
      <c r="I20" s="1736"/>
      <c r="J20" s="1736"/>
      <c r="K20" s="1736"/>
      <c r="L20" s="1736"/>
      <c r="M20" s="1736"/>
      <c r="N20" s="1715"/>
      <c r="O20" s="1720">
        <f t="shared" si="1"/>
        <v>8</v>
      </c>
      <c r="P20" s="1712"/>
    </row>
    <row r="21" spans="1:16">
      <c r="A21" s="1720">
        <f t="shared" si="0"/>
        <v>9</v>
      </c>
      <c r="B21" s="1715" t="s">
        <v>545</v>
      </c>
      <c r="C21" s="1720">
        <v>190</v>
      </c>
      <c r="D21" s="1732">
        <v>108283.99719999998</v>
      </c>
      <c r="E21" s="1732">
        <v>0</v>
      </c>
      <c r="F21" s="1732">
        <v>2175.0990000000002</v>
      </c>
      <c r="G21" s="1732"/>
      <c r="H21" s="1732"/>
      <c r="I21" s="1732">
        <v>-992.26300000000003</v>
      </c>
      <c r="J21" s="1715">
        <f>SUM(D21:I21)</f>
        <v>109466.83319999998</v>
      </c>
      <c r="K21" s="1715">
        <f>+'Order 864-2'!I24</f>
        <v>0</v>
      </c>
      <c r="L21" s="1715">
        <f>IF(+J21+K21&gt;0,+J21+K21,0)</f>
        <v>109466.83319999998</v>
      </c>
      <c r="M21" s="1715">
        <f>IF(+J21+K21&gt;0,0,+J21+K21)</f>
        <v>0</v>
      </c>
      <c r="N21" s="1721" t="s">
        <v>370</v>
      </c>
      <c r="O21" s="1720">
        <f t="shared" si="1"/>
        <v>9</v>
      </c>
      <c r="P21" s="1712"/>
    </row>
    <row r="22" spans="1:16">
      <c r="A22" s="1720">
        <f t="shared" si="0"/>
        <v>10</v>
      </c>
      <c r="B22" s="1715" t="s">
        <v>549</v>
      </c>
      <c r="C22" s="1720">
        <v>282</v>
      </c>
      <c r="D22" s="1732">
        <v>0</v>
      </c>
      <c r="E22" s="1732">
        <v>-384031.86399999959</v>
      </c>
      <c r="F22" s="1732"/>
      <c r="G22" s="1732">
        <v>6131.4369999999999</v>
      </c>
      <c r="H22" s="1732">
        <v>2358.7179999999998</v>
      </c>
      <c r="I22" s="1732"/>
      <c r="J22" s="1715">
        <f>SUM(D22:I22)</f>
        <v>-375541.70899999962</v>
      </c>
      <c r="K22" s="1715">
        <f>+'Order 864-2'!I25</f>
        <v>0</v>
      </c>
      <c r="L22" s="1715">
        <f>IF(+J22+K22&gt;0,+J22+K22,0)</f>
        <v>0</v>
      </c>
      <c r="M22" s="1715">
        <f>IF(+J22+K22&gt;0,0,+J22+K22)</f>
        <v>-375541.70899999962</v>
      </c>
      <c r="N22" s="1721" t="s">
        <v>370</v>
      </c>
      <c r="O22" s="1720">
        <f t="shared" si="1"/>
        <v>10</v>
      </c>
      <c r="P22" s="1712"/>
    </row>
    <row r="23" spans="1:16">
      <c r="A23" s="1720">
        <f t="shared" si="0"/>
        <v>11</v>
      </c>
      <c r="B23" s="1721" t="s">
        <v>1472</v>
      </c>
      <c r="C23" s="1724"/>
      <c r="D23" s="1801">
        <f t="shared" ref="D23:M23" si="3">SUM(D21:D22)</f>
        <v>108283.99719999998</v>
      </c>
      <c r="E23" s="1801">
        <f t="shared" si="3"/>
        <v>-384031.86399999959</v>
      </c>
      <c r="F23" s="1731">
        <f t="shared" si="3"/>
        <v>2175.0990000000002</v>
      </c>
      <c r="G23" s="1731">
        <f t="shared" si="3"/>
        <v>6131.4369999999999</v>
      </c>
      <c r="H23" s="1731">
        <f t="shared" si="3"/>
        <v>2358.7179999999998</v>
      </c>
      <c r="I23" s="1731">
        <f t="shared" si="3"/>
        <v>-992.26300000000003</v>
      </c>
      <c r="J23" s="1731">
        <f t="shared" si="3"/>
        <v>-266074.87579999963</v>
      </c>
      <c r="K23" s="1731">
        <f t="shared" si="3"/>
        <v>0</v>
      </c>
      <c r="L23" s="1731">
        <f t="shared" si="3"/>
        <v>109466.83319999998</v>
      </c>
      <c r="M23" s="1731">
        <f t="shared" si="3"/>
        <v>-375541.70899999962</v>
      </c>
      <c r="N23" s="1721" t="s">
        <v>1473</v>
      </c>
      <c r="O23" s="1720">
        <f t="shared" si="1"/>
        <v>11</v>
      </c>
      <c r="P23" s="1712"/>
    </row>
    <row r="24" spans="1:16">
      <c r="A24" s="1720">
        <f t="shared" si="0"/>
        <v>12</v>
      </c>
      <c r="B24" s="1715"/>
      <c r="C24" s="1724"/>
      <c r="D24" s="1802"/>
      <c r="E24" s="1802"/>
      <c r="F24" s="1736"/>
      <c r="G24" s="1736"/>
      <c r="H24" s="1736"/>
      <c r="I24" s="1736"/>
      <c r="J24" s="1736"/>
      <c r="K24" s="1736"/>
      <c r="L24" s="1736"/>
      <c r="M24" s="1736"/>
      <c r="N24" s="1715"/>
      <c r="O24" s="1720">
        <f t="shared" si="1"/>
        <v>12</v>
      </c>
      <c r="P24" s="1712"/>
    </row>
    <row r="25" spans="1:16">
      <c r="A25" s="1720">
        <f t="shared" si="0"/>
        <v>13</v>
      </c>
      <c r="B25" s="1715" t="s">
        <v>1474</v>
      </c>
      <c r="C25" s="1733"/>
      <c r="D25" s="1802"/>
      <c r="E25" s="1802"/>
      <c r="F25" s="1736"/>
      <c r="G25" s="1736"/>
      <c r="H25" s="1736"/>
      <c r="I25" s="1736"/>
      <c r="J25" s="1736"/>
      <c r="K25" s="1736"/>
      <c r="L25" s="1736"/>
      <c r="M25" s="1736"/>
      <c r="N25" s="1715"/>
      <c r="O25" s="1720">
        <f t="shared" si="1"/>
        <v>13</v>
      </c>
      <c r="P25" s="1712"/>
    </row>
    <row r="26" spans="1:16">
      <c r="A26" s="1720">
        <f t="shared" si="0"/>
        <v>14</v>
      </c>
      <c r="B26" s="1715" t="s">
        <v>1475</v>
      </c>
      <c r="C26" s="1720">
        <v>282</v>
      </c>
      <c r="D26" s="1732">
        <v>0</v>
      </c>
      <c r="E26" s="1732">
        <v>-12106.111000000001</v>
      </c>
      <c r="F26" s="1732"/>
      <c r="G26" s="1732">
        <v>-1125.96</v>
      </c>
      <c r="H26" s="1732">
        <v>265.28999900000002</v>
      </c>
      <c r="I26" s="1732"/>
      <c r="J26" s="1715">
        <f>SUM(D26:I26)</f>
        <v>-12966.781000999999</v>
      </c>
      <c r="K26" s="1715">
        <f>+'Order 864-2'!I29</f>
        <v>0</v>
      </c>
      <c r="L26" s="1715">
        <f>IF(+J26+K26&gt;0,+J26+K26,0)</f>
        <v>0</v>
      </c>
      <c r="M26" s="1715">
        <f>IF(+J26+K26&gt;0,0,+J26+K26)</f>
        <v>-12966.781000999999</v>
      </c>
      <c r="N26" s="1721" t="s">
        <v>370</v>
      </c>
      <c r="O26" s="1720">
        <f t="shared" si="1"/>
        <v>14</v>
      </c>
      <c r="P26" s="1712"/>
    </row>
    <row r="27" spans="1:16">
      <c r="A27" s="1720">
        <f t="shared" si="0"/>
        <v>15</v>
      </c>
      <c r="B27" s="1715" t="s">
        <v>1476</v>
      </c>
      <c r="C27" s="1720">
        <v>282</v>
      </c>
      <c r="D27" s="1732">
        <v>0</v>
      </c>
      <c r="E27" s="1732">
        <v>-33655.884999999995</v>
      </c>
      <c r="F27" s="1732"/>
      <c r="G27" s="1732">
        <v>-4998.4440000000004</v>
      </c>
      <c r="H27" s="1732">
        <v>1630.395</v>
      </c>
      <c r="I27" s="1732"/>
      <c r="J27" s="1715">
        <f>SUM(D27:I27)</f>
        <v>-37023.934000000001</v>
      </c>
      <c r="K27" s="1715">
        <f>+'Order 864-2'!I30</f>
        <v>0</v>
      </c>
      <c r="L27" s="1715">
        <f>IF(+J27+K27&gt;0,+J27+K27,0)</f>
        <v>0</v>
      </c>
      <c r="M27" s="1715">
        <f>IF(+J27+K27&gt;0,0,+J27+K27)</f>
        <v>-37023.934000000001</v>
      </c>
      <c r="N27" s="1721" t="s">
        <v>370</v>
      </c>
      <c r="O27" s="1720">
        <f t="shared" si="1"/>
        <v>15</v>
      </c>
      <c r="P27" s="1712"/>
    </row>
    <row r="28" spans="1:16">
      <c r="A28" s="1720">
        <f t="shared" si="0"/>
        <v>16</v>
      </c>
      <c r="B28" s="1715" t="s">
        <v>1477</v>
      </c>
      <c r="C28" s="1728">
        <v>282</v>
      </c>
      <c r="D28" s="1732">
        <v>301.68100000000067</v>
      </c>
      <c r="E28" s="1732">
        <v>0</v>
      </c>
      <c r="F28" s="1732">
        <v>-274.86599999999999</v>
      </c>
      <c r="G28" s="1732"/>
      <c r="H28" s="1732"/>
      <c r="I28" s="1732">
        <v>-208.02600000000001</v>
      </c>
      <c r="J28" s="1715">
        <f>SUM(D28:I28)</f>
        <v>-181.21099999999933</v>
      </c>
      <c r="K28" s="1715">
        <f>+'Order 864-2'!I31</f>
        <v>0</v>
      </c>
      <c r="L28" s="1715">
        <f>IF(+J28+K28&gt;0,+J28+K28,0)</f>
        <v>0</v>
      </c>
      <c r="M28" s="1715">
        <f>IF(+J28+K28&gt;0,0,+J28+K28)</f>
        <v>-181.21099999999933</v>
      </c>
      <c r="N28" s="1721" t="s">
        <v>370</v>
      </c>
      <c r="O28" s="1720">
        <f t="shared" si="1"/>
        <v>16</v>
      </c>
      <c r="P28" s="1712"/>
    </row>
    <row r="29" spans="1:16">
      <c r="A29" s="1720">
        <f t="shared" si="0"/>
        <v>17</v>
      </c>
      <c r="B29" s="1721" t="s">
        <v>1472</v>
      </c>
      <c r="C29" s="1724"/>
      <c r="D29" s="1801">
        <f t="shared" ref="D29:M29" si="4">SUM(D26:D28)</f>
        <v>301.68100000000067</v>
      </c>
      <c r="E29" s="1801">
        <f t="shared" si="4"/>
        <v>-45761.995999999999</v>
      </c>
      <c r="F29" s="1731">
        <f t="shared" si="4"/>
        <v>-274.86599999999999</v>
      </c>
      <c r="G29" s="1731">
        <f t="shared" si="4"/>
        <v>-6124.4040000000005</v>
      </c>
      <c r="H29" s="1731">
        <f t="shared" si="4"/>
        <v>1895.6849990000001</v>
      </c>
      <c r="I29" s="1731">
        <f t="shared" si="4"/>
        <v>-208.02600000000001</v>
      </c>
      <c r="J29" s="1731">
        <f t="shared" si="4"/>
        <v>-50171.926001</v>
      </c>
      <c r="K29" s="1731">
        <f t="shared" si="4"/>
        <v>0</v>
      </c>
      <c r="L29" s="1731">
        <f t="shared" si="4"/>
        <v>0</v>
      </c>
      <c r="M29" s="1731">
        <f t="shared" si="4"/>
        <v>-50171.926001</v>
      </c>
      <c r="N29" s="1721" t="s">
        <v>1478</v>
      </c>
      <c r="O29" s="1720">
        <f t="shared" si="1"/>
        <v>17</v>
      </c>
      <c r="P29" s="1712"/>
    </row>
    <row r="30" spans="1:16">
      <c r="A30" s="1720">
        <f t="shared" si="0"/>
        <v>18</v>
      </c>
      <c r="B30" s="1715"/>
      <c r="C30" s="1724"/>
      <c r="D30" s="1800"/>
      <c r="E30" s="1800"/>
      <c r="F30" s="1769"/>
      <c r="G30" s="1769"/>
      <c r="H30" s="1769"/>
      <c r="I30" s="1769"/>
      <c r="J30" s="1769"/>
      <c r="K30" s="1769"/>
      <c r="L30" s="1769"/>
      <c r="M30" s="1769"/>
      <c r="N30" s="1715"/>
      <c r="O30" s="1720">
        <f t="shared" si="1"/>
        <v>18</v>
      </c>
      <c r="P30" s="1712"/>
    </row>
    <row r="31" spans="1:16">
      <c r="A31" s="1720">
        <f t="shared" si="0"/>
        <v>19</v>
      </c>
      <c r="B31" s="1715" t="s">
        <v>1479</v>
      </c>
      <c r="C31" s="1728">
        <v>282</v>
      </c>
      <c r="D31" s="1767">
        <v>40607.301000000036</v>
      </c>
      <c r="E31" s="1767">
        <v>0</v>
      </c>
      <c r="F31" s="1767"/>
      <c r="G31" s="1767"/>
      <c r="H31" s="1767"/>
      <c r="I31" s="1767">
        <v>-391.27693529918503</v>
      </c>
      <c r="J31" s="1738">
        <f>SUM(D31:I31)</f>
        <v>40216.024064700854</v>
      </c>
      <c r="K31" s="1738">
        <f>+'Order 864-2'!I34</f>
        <v>0</v>
      </c>
      <c r="L31" s="1738">
        <f>IF(+J31+K31&gt;0,+J31+K31,0)</f>
        <v>40216.024064700854</v>
      </c>
      <c r="M31" s="1738">
        <f>IF(+J31+K31&gt;0,0,+J31+K31)</f>
        <v>0</v>
      </c>
      <c r="N31" s="1721" t="s">
        <v>370</v>
      </c>
      <c r="O31" s="1720">
        <f t="shared" si="1"/>
        <v>19</v>
      </c>
      <c r="P31" s="1712"/>
    </row>
    <row r="32" spans="1:16">
      <c r="A32" s="1720">
        <f t="shared" si="0"/>
        <v>20</v>
      </c>
      <c r="B32" s="1715"/>
      <c r="C32" s="1724"/>
      <c r="D32" s="1725"/>
      <c r="E32" s="1725"/>
      <c r="F32" s="1725"/>
      <c r="G32" s="1725"/>
      <c r="H32" s="1725"/>
      <c r="I32" s="1725"/>
      <c r="J32" s="1725"/>
      <c r="K32" s="1725"/>
      <c r="L32" s="1725"/>
      <c r="M32" s="1725"/>
      <c r="N32" s="1715"/>
      <c r="O32" s="1720">
        <f t="shared" si="1"/>
        <v>20</v>
      </c>
      <c r="P32" s="1712"/>
    </row>
    <row r="33" spans="1:16" ht="14.65" thickBot="1">
      <c r="A33" s="1720">
        <f t="shared" si="0"/>
        <v>21</v>
      </c>
      <c r="B33" s="1721" t="s">
        <v>1480</v>
      </c>
      <c r="C33" s="1724"/>
      <c r="D33" s="1737">
        <f t="shared" ref="D33:M33" si="5">+D31+D29+D23</f>
        <v>149192.97920000003</v>
      </c>
      <c r="E33" s="1737">
        <f t="shared" si="5"/>
        <v>-429793.85999999958</v>
      </c>
      <c r="F33" s="1737">
        <f t="shared" si="5"/>
        <v>1900.2330000000002</v>
      </c>
      <c r="G33" s="1737">
        <f t="shared" si="5"/>
        <v>7.032999999999447</v>
      </c>
      <c r="H33" s="1737">
        <f t="shared" si="5"/>
        <v>4254.4029989999999</v>
      </c>
      <c r="I33" s="1737">
        <f t="shared" si="5"/>
        <v>-1591.5659352991852</v>
      </c>
      <c r="J33" s="1737">
        <f t="shared" si="5"/>
        <v>-276030.7777362988</v>
      </c>
      <c r="K33" s="1737">
        <f t="shared" si="5"/>
        <v>0</v>
      </c>
      <c r="L33" s="1737">
        <f t="shared" si="5"/>
        <v>149682.85726470084</v>
      </c>
      <c r="M33" s="1737">
        <f t="shared" si="5"/>
        <v>-425713.63500099961</v>
      </c>
      <c r="N33" s="1721" t="s">
        <v>1481</v>
      </c>
      <c r="O33" s="1720">
        <f t="shared" si="1"/>
        <v>21</v>
      </c>
      <c r="P33" s="1712"/>
    </row>
    <row r="34" spans="1:16" ht="14.65" thickTop="1">
      <c r="A34" s="1720">
        <f t="shared" si="0"/>
        <v>22</v>
      </c>
      <c r="B34" s="1715"/>
      <c r="C34" s="1715"/>
      <c r="D34" s="1765"/>
      <c r="E34" s="1765"/>
      <c r="F34" s="1765"/>
      <c r="G34" s="1765"/>
      <c r="H34" s="1765"/>
      <c r="I34" s="1765"/>
      <c r="J34" s="1765"/>
      <c r="K34" s="1765"/>
      <c r="L34" s="1765"/>
      <c r="M34" s="1765"/>
      <c r="N34" s="1715"/>
      <c r="O34" s="1720">
        <f t="shared" si="1"/>
        <v>22</v>
      </c>
      <c r="P34" s="1712"/>
    </row>
    <row r="35" spans="1:16" ht="14.65" thickBot="1">
      <c r="A35" s="1720">
        <f t="shared" si="0"/>
        <v>23</v>
      </c>
      <c r="B35" s="1721" t="s">
        <v>1482</v>
      </c>
      <c r="C35" s="1715"/>
      <c r="D35" s="1737">
        <f t="shared" ref="D35:M35" si="6">D18+D33</f>
        <v>150151.90840000004</v>
      </c>
      <c r="E35" s="1737">
        <f t="shared" si="6"/>
        <v>-432352.81619999959</v>
      </c>
      <c r="F35" s="1737">
        <f t="shared" si="6"/>
        <v>1900.2330000000002</v>
      </c>
      <c r="G35" s="1737">
        <f t="shared" si="6"/>
        <v>7.032999999999447</v>
      </c>
      <c r="H35" s="1737">
        <f t="shared" si="6"/>
        <v>6813.3591990000004</v>
      </c>
      <c r="I35" s="1737">
        <f t="shared" si="6"/>
        <v>-1780.5553526431852</v>
      </c>
      <c r="J35" s="1737">
        <f t="shared" si="6"/>
        <v>-275260.83795364283</v>
      </c>
      <c r="K35" s="1737">
        <f t="shared" si="6"/>
        <v>0</v>
      </c>
      <c r="L35" s="1737">
        <f t="shared" si="6"/>
        <v>150452.79704735684</v>
      </c>
      <c r="M35" s="1737">
        <f t="shared" si="6"/>
        <v>-425713.63500099961</v>
      </c>
      <c r="N35" s="1721" t="s">
        <v>1483</v>
      </c>
      <c r="O35" s="1720">
        <f t="shared" si="1"/>
        <v>23</v>
      </c>
      <c r="P35" s="1712"/>
    </row>
    <row r="36" spans="1:16" ht="14.65" thickTop="1">
      <c r="A36" s="1720"/>
      <c r="B36" s="1719"/>
      <c r="C36" s="1719"/>
      <c r="D36" s="1715"/>
      <c r="E36" s="1715"/>
      <c r="F36" s="1715"/>
      <c r="G36" s="1715"/>
      <c r="H36" s="1715"/>
      <c r="I36" s="1715"/>
      <c r="J36" s="1715"/>
      <c r="K36" s="1715"/>
      <c r="L36" s="1715"/>
      <c r="M36" s="1715"/>
      <c r="N36" s="1712"/>
      <c r="O36" s="1745"/>
      <c r="P36" s="1712"/>
    </row>
    <row r="37" spans="1:16">
      <c r="A37" s="1716"/>
      <c r="B37" s="1718" t="s">
        <v>1484</v>
      </c>
      <c r="C37" s="1717"/>
      <c r="D37" s="1715"/>
      <c r="E37" s="1715"/>
      <c r="F37" s="1715"/>
      <c r="G37" s="1715"/>
      <c r="H37" s="1715"/>
      <c r="I37" s="1715"/>
      <c r="J37" s="1715"/>
      <c r="K37" s="1715"/>
      <c r="L37" s="1715"/>
      <c r="M37" s="1715"/>
      <c r="N37" s="1712"/>
      <c r="O37" s="1745"/>
      <c r="P37" s="1712"/>
    </row>
    <row r="38" spans="1:16">
      <c r="A38" s="1716"/>
      <c r="B38" s="1714" t="s">
        <v>1485</v>
      </c>
      <c r="C38" s="1713"/>
      <c r="D38" s="1713"/>
      <c r="E38" s="1713"/>
      <c r="F38" s="1715"/>
      <c r="G38" s="1715"/>
      <c r="H38" s="1715"/>
      <c r="I38" s="1715"/>
      <c r="J38" s="1715"/>
      <c r="K38" s="1715"/>
      <c r="L38" s="1715"/>
      <c r="M38" s="1715"/>
      <c r="N38" s="1712"/>
      <c r="O38" s="1745"/>
      <c r="P38" s="1712"/>
    </row>
    <row r="39" spans="1:16">
      <c r="A39" s="1713"/>
      <c r="B39" s="1713"/>
      <c r="C39" s="1713"/>
      <c r="D39" s="1713"/>
      <c r="E39" s="1713"/>
      <c r="F39" s="1713"/>
      <c r="G39" s="1713"/>
      <c r="H39" s="1713"/>
      <c r="I39" s="1713"/>
      <c r="J39" s="1713"/>
      <c r="K39" s="1713"/>
      <c r="L39" s="1713"/>
      <c r="M39" s="1713"/>
      <c r="N39" s="1712"/>
      <c r="O39" s="1745"/>
      <c r="P39" s="1712"/>
    </row>
    <row r="40" spans="1:16">
      <c r="A40" s="1713"/>
      <c r="B40" s="1713"/>
      <c r="C40" s="1713"/>
      <c r="D40" s="1713"/>
      <c r="E40" s="1713"/>
      <c r="F40" s="1713"/>
      <c r="G40" s="1713"/>
      <c r="H40" s="1713"/>
      <c r="I40" s="1713"/>
      <c r="J40" s="1713"/>
      <c r="K40" s="1713"/>
      <c r="L40" s="1713"/>
      <c r="M40" s="1713"/>
      <c r="N40" s="1712"/>
      <c r="O40" s="1745"/>
      <c r="P40" s="1712"/>
    </row>
    <row r="41" spans="1:16">
      <c r="A41" s="1713"/>
      <c r="B41" s="1713"/>
      <c r="C41" s="1713"/>
      <c r="D41" s="1713"/>
      <c r="E41" s="1713"/>
      <c r="F41" s="1713"/>
      <c r="G41" s="1713"/>
      <c r="H41" s="1713"/>
      <c r="I41" s="1713"/>
      <c r="J41" s="1713"/>
      <c r="K41" s="1713"/>
      <c r="L41" s="1713"/>
      <c r="M41" s="1713"/>
      <c r="N41" s="1712"/>
      <c r="O41" s="1745"/>
      <c r="P41" s="1712"/>
    </row>
    <row r="42" spans="1:16">
      <c r="A42" s="1799"/>
      <c r="B42" s="1799"/>
      <c r="C42" s="1799"/>
      <c r="D42" s="1799"/>
      <c r="E42" s="1799"/>
      <c r="F42" s="1799"/>
      <c r="G42" s="1799"/>
      <c r="H42" s="1799"/>
      <c r="I42" s="1799"/>
      <c r="J42" s="1799"/>
      <c r="K42" s="1799"/>
      <c r="L42" s="1799"/>
      <c r="M42" s="1799"/>
    </row>
    <row r="43" spans="1:16">
      <c r="A43" s="1799"/>
      <c r="B43" s="1799"/>
      <c r="C43" s="1799"/>
      <c r="D43" s="1799"/>
      <c r="E43" s="1799"/>
      <c r="F43" s="1799"/>
      <c r="G43" s="1799"/>
      <c r="H43" s="1799"/>
      <c r="I43" s="1799"/>
      <c r="J43" s="1799"/>
      <c r="K43" s="1799"/>
      <c r="L43" s="1799"/>
      <c r="M43" s="1799"/>
    </row>
    <row r="44" spans="1:16">
      <c r="A44" s="1799"/>
      <c r="B44" s="1799"/>
      <c r="C44" s="1799"/>
      <c r="D44" s="1799"/>
      <c r="E44" s="1799"/>
      <c r="F44" s="1799"/>
      <c r="G44" s="1799"/>
      <c r="H44" s="1799"/>
      <c r="I44" s="1799"/>
      <c r="J44" s="1799"/>
      <c r="K44" s="1799"/>
      <c r="L44" s="1799"/>
      <c r="M44" s="1799"/>
    </row>
    <row r="45" spans="1:16">
      <c r="A45" s="1799"/>
      <c r="B45" s="1714"/>
      <c r="C45" s="1715"/>
      <c r="D45" s="1715"/>
      <c r="E45" s="1715"/>
      <c r="F45" s="1799"/>
      <c r="G45" s="1799"/>
      <c r="H45" s="1799"/>
      <c r="I45" s="1799"/>
      <c r="J45" s="1799"/>
      <c r="K45" s="1799"/>
      <c r="L45" s="1799"/>
      <c r="M45" s="1799"/>
    </row>
    <row r="46" spans="1:16">
      <c r="A46" s="1799"/>
      <c r="B46" s="1714"/>
      <c r="C46" s="1715"/>
      <c r="D46" s="1715"/>
      <c r="E46" s="1715"/>
      <c r="F46" s="1799"/>
      <c r="G46" s="1799"/>
      <c r="H46" s="1799"/>
      <c r="I46" s="1799"/>
      <c r="J46" s="1799"/>
      <c r="K46" s="1799"/>
      <c r="L46" s="1799"/>
      <c r="M46" s="1799"/>
    </row>
    <row r="47" spans="1:16">
      <c r="A47" s="1799"/>
      <c r="B47" s="1713"/>
      <c r="C47" s="1751"/>
      <c r="D47" s="1754"/>
      <c r="E47" s="1754"/>
      <c r="F47" s="1799"/>
      <c r="G47" s="1799"/>
      <c r="H47" s="1799"/>
      <c r="I47" s="1799"/>
      <c r="J47" s="1799"/>
      <c r="K47" s="1799"/>
      <c r="L47" s="1799"/>
      <c r="M47" s="1799"/>
    </row>
    <row r="48" spans="1:16">
      <c r="A48" s="1799"/>
      <c r="B48" s="1713"/>
      <c r="C48" s="1751"/>
      <c r="D48" s="1764"/>
      <c r="E48" s="1764"/>
      <c r="F48" s="1799"/>
      <c r="G48" s="1799"/>
      <c r="H48" s="1799"/>
      <c r="I48" s="1799"/>
      <c r="J48" s="1799"/>
      <c r="K48" s="1799"/>
      <c r="L48" s="1799"/>
      <c r="M48" s="1799"/>
    </row>
    <row r="49" spans="1:13">
      <c r="A49" s="1799"/>
      <c r="B49" s="1714"/>
      <c r="C49" s="1715"/>
      <c r="D49" s="1715"/>
      <c r="E49" s="1715"/>
      <c r="F49" s="1799"/>
      <c r="G49" s="1799"/>
      <c r="H49" s="1799"/>
      <c r="I49" s="1799"/>
      <c r="J49" s="1799"/>
      <c r="K49" s="1799"/>
      <c r="L49" s="1799"/>
      <c r="M49" s="1799"/>
    </row>
    <row r="50" spans="1:13">
      <c r="A50" s="1799"/>
      <c r="B50" s="1713"/>
      <c r="C50" s="1751"/>
      <c r="D50" s="1754"/>
      <c r="E50" s="1754"/>
      <c r="F50" s="1799"/>
      <c r="G50" s="1799"/>
      <c r="H50" s="1799"/>
      <c r="I50" s="1799"/>
      <c r="J50" s="1799"/>
      <c r="K50" s="1799"/>
      <c r="L50" s="1799"/>
      <c r="M50" s="1799"/>
    </row>
    <row r="51" spans="1:13">
      <c r="B51" s="1713"/>
      <c r="C51" s="1751"/>
      <c r="D51" s="1764"/>
      <c r="E51" s="1764"/>
    </row>
    <row r="52" spans="1:13">
      <c r="B52" s="1714"/>
      <c r="C52" s="1713"/>
      <c r="D52" s="1713"/>
      <c r="E52" s="1713"/>
    </row>
    <row r="53" spans="1:13">
      <c r="B53" s="1713"/>
      <c r="C53" s="1751"/>
      <c r="D53" s="1754"/>
      <c r="E53" s="1754"/>
    </row>
    <row r="54" spans="1:13">
      <c r="B54" s="1713"/>
      <c r="C54" s="1751"/>
      <c r="D54" s="1764"/>
      <c r="E54" s="1764"/>
    </row>
    <row r="55" spans="1:13">
      <c r="B55" s="1714"/>
      <c r="C55" s="1713"/>
      <c r="D55" s="1713"/>
      <c r="E55" s="1713"/>
    </row>
  </sheetData>
  <mergeCells count="1">
    <mergeCell ref="B5:N5"/>
  </mergeCells>
  <printOptions horizontalCentered="1"/>
  <pageMargins left="0.5" right="0.5" top="0.5" bottom="0.5" header="0.3" footer="0.25"/>
  <pageSetup scale="48" orientation="landscape" r:id="rId1"/>
  <headerFooter>
    <oddFooter>&amp;C&amp;A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1FBF-40C9-49ED-8EBE-DAD2E2F84864}">
  <sheetPr>
    <pageSetUpPr fitToPage="1"/>
  </sheetPr>
  <dimension ref="A1:N89"/>
  <sheetViews>
    <sheetView zoomScale="80" zoomScaleNormal="80" workbookViewId="0"/>
  </sheetViews>
  <sheetFormatPr defaultColWidth="14.53125" defaultRowHeight="14.25"/>
  <cols>
    <col min="1" max="1" width="5.796875" customWidth="1"/>
    <col min="2" max="2" width="48.53125" customWidth="1"/>
    <col min="3" max="3" width="8.796875" customWidth="1"/>
    <col min="4" max="9" width="16.53125" customWidth="1"/>
    <col min="10" max="10" width="40.53125" customWidth="1"/>
    <col min="11" max="11" width="5.796875" customWidth="1"/>
    <col min="12" max="12" width="18.796875" customWidth="1"/>
  </cols>
  <sheetData>
    <row r="1" spans="1:14" ht="15.75">
      <c r="A1" s="1784"/>
      <c r="B1" s="1761" t="s">
        <v>0</v>
      </c>
      <c r="C1" s="1760"/>
      <c r="D1" s="1760"/>
      <c r="E1" s="1760"/>
      <c r="F1" s="1760"/>
      <c r="G1" s="1760"/>
      <c r="H1" s="1760"/>
      <c r="I1" s="1760"/>
      <c r="J1" s="1760"/>
      <c r="K1" s="1762"/>
    </row>
    <row r="2" spans="1:14">
      <c r="A2" s="1762"/>
      <c r="B2" s="1761" t="s">
        <v>1486</v>
      </c>
      <c r="C2" s="1760"/>
      <c r="D2" s="1760"/>
      <c r="E2" s="1760"/>
      <c r="F2" s="1760"/>
      <c r="G2" s="1760"/>
      <c r="H2" s="1760"/>
      <c r="I2" s="1760"/>
      <c r="J2" s="1760"/>
      <c r="K2" s="1762"/>
    </row>
    <row r="3" spans="1:14">
      <c r="A3" s="1762"/>
      <c r="B3" s="1763" t="s">
        <v>1438</v>
      </c>
      <c r="C3" s="1760"/>
      <c r="D3" s="1760"/>
      <c r="E3" s="1760"/>
      <c r="F3" s="1760"/>
      <c r="G3" s="1760"/>
      <c r="H3" s="1760"/>
      <c r="I3" s="1760"/>
      <c r="J3" s="1760"/>
      <c r="K3" s="1762"/>
    </row>
    <row r="4" spans="1:14">
      <c r="A4" s="1762"/>
      <c r="B4" s="1761" t="s">
        <v>1439</v>
      </c>
      <c r="C4" s="1760"/>
      <c r="D4" s="1760"/>
      <c r="E4" s="1760"/>
      <c r="F4" s="1760"/>
      <c r="G4" s="1760"/>
      <c r="H4" s="1760"/>
      <c r="I4" s="1760"/>
      <c r="J4" s="1760"/>
      <c r="K4" s="1762"/>
    </row>
    <row r="5" spans="1:14">
      <c r="A5" s="1762"/>
      <c r="B5" s="2119" t="s">
        <v>5</v>
      </c>
      <c r="C5" s="2119"/>
      <c r="D5" s="2119"/>
      <c r="E5" s="2119"/>
      <c r="F5" s="2119"/>
      <c r="G5" s="2119"/>
      <c r="H5" s="2119"/>
      <c r="I5" s="2119"/>
      <c r="J5" s="2119"/>
      <c r="K5" s="1798"/>
      <c r="L5" s="1798"/>
      <c r="M5" s="1798"/>
      <c r="N5" s="1798"/>
    </row>
    <row r="6" spans="1:14">
      <c r="A6" s="1762"/>
      <c r="B6" s="1761"/>
      <c r="C6" s="1760"/>
      <c r="D6" s="1760"/>
      <c r="E6" s="1760"/>
      <c r="F6" s="1760"/>
      <c r="G6" s="1760"/>
      <c r="H6" s="1760"/>
      <c r="I6" s="1760"/>
      <c r="J6" s="1760"/>
      <c r="K6" s="1762"/>
    </row>
    <row r="7" spans="1:14">
      <c r="A7" s="1715"/>
      <c r="B7" s="1797"/>
      <c r="C7" s="1730"/>
      <c r="D7" s="1730"/>
      <c r="E7" s="1730"/>
      <c r="F7" s="1730"/>
      <c r="G7" s="1730"/>
      <c r="H7" s="1754" t="s">
        <v>1440</v>
      </c>
      <c r="I7" s="1756">
        <v>2018</v>
      </c>
      <c r="J7" s="1715"/>
      <c r="K7" s="1715"/>
      <c r="L7" s="1715"/>
    </row>
    <row r="8" spans="1:14">
      <c r="A8" s="1715"/>
      <c r="B8" s="1797"/>
      <c r="C8" s="1730"/>
      <c r="D8" s="1730"/>
      <c r="E8" s="1730"/>
      <c r="F8" s="1730"/>
      <c r="G8" s="1730"/>
      <c r="H8" s="1754" t="s">
        <v>1487</v>
      </c>
      <c r="I8" s="1753" t="s">
        <v>1171</v>
      </c>
      <c r="J8" s="1715"/>
      <c r="K8" s="1715"/>
      <c r="L8" s="1715"/>
    </row>
    <row r="9" spans="1:14">
      <c r="A9" s="1715"/>
      <c r="B9" s="1759"/>
      <c r="C9" s="1759"/>
      <c r="D9" s="1759"/>
      <c r="E9" s="1759"/>
      <c r="F9" s="1759"/>
      <c r="G9" s="1759"/>
      <c r="H9" s="1751" t="s">
        <v>1488</v>
      </c>
      <c r="I9" s="1752"/>
      <c r="J9" s="1715"/>
      <c r="K9" s="1715"/>
      <c r="L9" s="1715"/>
    </row>
    <row r="10" spans="1:14">
      <c r="A10" s="1715"/>
      <c r="B10" s="1759"/>
      <c r="C10" s="1759"/>
      <c r="D10" s="1759"/>
      <c r="E10" s="1759"/>
      <c r="F10" s="1759"/>
      <c r="G10" s="1759"/>
      <c r="H10" s="1796"/>
      <c r="I10" s="1796"/>
      <c r="J10" s="1715"/>
      <c r="K10" s="1715"/>
      <c r="L10" s="1715"/>
    </row>
    <row r="11" spans="1:14">
      <c r="A11" s="1721"/>
      <c r="B11" s="1750" t="s">
        <v>1441</v>
      </c>
      <c r="C11" s="1750" t="s">
        <v>1442</v>
      </c>
      <c r="D11" s="1750" t="s">
        <v>1443</v>
      </c>
      <c r="E11" s="1750" t="s">
        <v>1444</v>
      </c>
      <c r="F11" s="1750" t="s">
        <v>1445</v>
      </c>
      <c r="G11" s="1750" t="s">
        <v>1446</v>
      </c>
      <c r="H11" s="1750" t="s">
        <v>1447</v>
      </c>
      <c r="I11" s="1750" t="s">
        <v>1448</v>
      </c>
      <c r="J11" s="1715"/>
      <c r="K11" s="1715"/>
      <c r="L11" s="1715"/>
    </row>
    <row r="12" spans="1:14" ht="14.65" thickBot="1">
      <c r="A12" s="1715"/>
      <c r="B12" s="1721"/>
      <c r="C12" s="1721"/>
      <c r="D12" s="1715"/>
      <c r="E12" s="1715"/>
      <c r="F12" s="1715"/>
      <c r="G12" s="1715"/>
      <c r="H12" s="1715"/>
      <c r="I12" s="1715"/>
      <c r="J12" s="1715"/>
      <c r="K12" s="1715"/>
      <c r="L12" s="1715"/>
    </row>
    <row r="13" spans="1:14" ht="14.65" thickBot="1">
      <c r="A13" s="1715"/>
      <c r="B13" s="1721"/>
      <c r="C13" s="1721"/>
      <c r="D13" s="2120" t="s">
        <v>1489</v>
      </c>
      <c r="E13" s="2121"/>
      <c r="F13" s="2121"/>
      <c r="G13" s="2121"/>
      <c r="H13" s="2121"/>
      <c r="I13" s="2122"/>
      <c r="J13" s="1715"/>
      <c r="K13" s="1715"/>
      <c r="L13" s="1715"/>
    </row>
    <row r="14" spans="1:14" ht="14.65" thickBot="1">
      <c r="A14" s="1715"/>
      <c r="B14" s="1721"/>
      <c r="C14" s="1721"/>
      <c r="D14" s="1795"/>
      <c r="E14" s="1795"/>
      <c r="F14" s="1747" t="s">
        <v>1490</v>
      </c>
      <c r="G14" s="1748" t="s">
        <v>1491</v>
      </c>
      <c r="H14" s="1747" t="s">
        <v>1492</v>
      </c>
      <c r="I14" s="1747" t="s">
        <v>1493</v>
      </c>
      <c r="J14" s="1715"/>
      <c r="K14" s="1715"/>
      <c r="L14" s="1715"/>
    </row>
    <row r="15" spans="1:14" ht="39.75" thickBot="1">
      <c r="A15" s="1741" t="s">
        <v>1456</v>
      </c>
      <c r="B15" s="1742" t="s">
        <v>421</v>
      </c>
      <c r="C15" s="1744" t="s">
        <v>1457</v>
      </c>
      <c r="D15" s="1743" t="s">
        <v>1494</v>
      </c>
      <c r="E15" s="1743" t="s">
        <v>1495</v>
      </c>
      <c r="F15" s="1743" t="s">
        <v>1496</v>
      </c>
      <c r="G15" s="1743" t="s">
        <v>1497</v>
      </c>
      <c r="H15" s="1743" t="s">
        <v>1498</v>
      </c>
      <c r="I15" s="1743" t="s">
        <v>1499</v>
      </c>
      <c r="J15" s="1742" t="s">
        <v>9</v>
      </c>
      <c r="K15" s="1741" t="s">
        <v>1456</v>
      </c>
      <c r="L15" s="1740"/>
    </row>
    <row r="16" spans="1:14">
      <c r="A16" s="1720">
        <v>1</v>
      </c>
      <c r="B16" s="1715" t="s">
        <v>1468</v>
      </c>
      <c r="C16" s="1733"/>
      <c r="D16" s="1736"/>
      <c r="E16" s="1715"/>
      <c r="F16" s="1715"/>
      <c r="G16" s="1715"/>
      <c r="H16" s="1715"/>
      <c r="I16" s="1715"/>
      <c r="J16" s="1715"/>
      <c r="K16" s="1720">
        <v>1</v>
      </c>
      <c r="L16" s="1740"/>
    </row>
    <row r="17" spans="1:12">
      <c r="A17" s="1720">
        <f t="shared" ref="A17:A38" si="0">+A16+1</f>
        <v>2</v>
      </c>
      <c r="B17" s="1715" t="s">
        <v>542</v>
      </c>
      <c r="C17" s="1720">
        <v>190</v>
      </c>
      <c r="D17" s="1732"/>
      <c r="E17" s="1732"/>
      <c r="F17" s="1715">
        <f>+D17*$I$9</f>
        <v>0</v>
      </c>
      <c r="G17" s="1715">
        <f>+E17-F17</f>
        <v>0</v>
      </c>
      <c r="H17" s="1715">
        <f>IF(+$I$8="No",0,'Order 864-1'!J14)</f>
        <v>0</v>
      </c>
      <c r="I17" s="1715">
        <f>+G17-H17</f>
        <v>0</v>
      </c>
      <c r="J17" s="1721" t="s">
        <v>370</v>
      </c>
      <c r="K17" s="1720">
        <f t="shared" ref="K17:K38" si="1">+K16+1</f>
        <v>2</v>
      </c>
      <c r="L17" s="1740"/>
    </row>
    <row r="18" spans="1:12">
      <c r="A18" s="1720">
        <f t="shared" si="0"/>
        <v>3</v>
      </c>
      <c r="B18" s="1715" t="s">
        <v>544</v>
      </c>
      <c r="C18" s="1720">
        <v>190</v>
      </c>
      <c r="D18" s="1732"/>
      <c r="E18" s="1732"/>
      <c r="F18" s="1715">
        <f>+D18*$I$9</f>
        <v>0</v>
      </c>
      <c r="G18" s="1715">
        <f>+E18-F18</f>
        <v>0</v>
      </c>
      <c r="H18" s="1715">
        <f>IF(+$I$8="No",0,'Order 864-1'!J15)</f>
        <v>0</v>
      </c>
      <c r="I18" s="1715">
        <f>+G18-H18</f>
        <v>0</v>
      </c>
      <c r="J18" s="1721" t="s">
        <v>370</v>
      </c>
      <c r="K18" s="1720">
        <f t="shared" si="1"/>
        <v>3</v>
      </c>
      <c r="L18" s="1740"/>
    </row>
    <row r="19" spans="1:12">
      <c r="A19" s="1720">
        <f t="shared" si="0"/>
        <v>4</v>
      </c>
      <c r="B19" s="1715" t="s">
        <v>554</v>
      </c>
      <c r="C19" s="1720">
        <v>283</v>
      </c>
      <c r="D19" s="1787"/>
      <c r="E19" s="1787"/>
      <c r="F19" s="1715">
        <f>+D19*$I$9</f>
        <v>0</v>
      </c>
      <c r="G19" s="1715">
        <f>+E19-F19</f>
        <v>0</v>
      </c>
      <c r="H19" s="1715">
        <f>IF(+$I$8="No",0,'Order 864-1'!J16)</f>
        <v>0</v>
      </c>
      <c r="I19" s="1715">
        <f>+G19-H19</f>
        <v>0</v>
      </c>
      <c r="J19" s="1721" t="s">
        <v>370</v>
      </c>
      <c r="K19" s="1720">
        <f t="shared" si="1"/>
        <v>4</v>
      </c>
      <c r="L19" s="1740"/>
    </row>
    <row r="20" spans="1:12">
      <c r="A20" s="1720">
        <f t="shared" si="0"/>
        <v>5</v>
      </c>
      <c r="B20" s="1721"/>
      <c r="C20" s="1740"/>
      <c r="D20" s="1794"/>
      <c r="E20" s="1794"/>
      <c r="F20" s="1793"/>
      <c r="G20" s="1793"/>
      <c r="H20" s="1793"/>
      <c r="I20" s="1793"/>
      <c r="J20" s="1715"/>
      <c r="K20" s="1720">
        <f t="shared" si="1"/>
        <v>5</v>
      </c>
      <c r="L20" s="1740"/>
    </row>
    <row r="21" spans="1:12" ht="14.65" thickBot="1">
      <c r="A21" s="1720">
        <f t="shared" si="0"/>
        <v>6</v>
      </c>
      <c r="B21" s="1721" t="s">
        <v>1500</v>
      </c>
      <c r="C21" s="1715"/>
      <c r="D21" s="1792">
        <f t="shared" ref="D21:I21" si="2">SUM(D17:D19)</f>
        <v>0</v>
      </c>
      <c r="E21" s="1792">
        <f t="shared" si="2"/>
        <v>0</v>
      </c>
      <c r="F21" s="1737">
        <f t="shared" si="2"/>
        <v>0</v>
      </c>
      <c r="G21" s="1737">
        <f t="shared" si="2"/>
        <v>0</v>
      </c>
      <c r="H21" s="1737">
        <f t="shared" si="2"/>
        <v>0</v>
      </c>
      <c r="I21" s="1737">
        <f t="shared" si="2"/>
        <v>0</v>
      </c>
      <c r="J21" s="1721" t="s">
        <v>1470</v>
      </c>
      <c r="K21" s="1720">
        <f t="shared" si="1"/>
        <v>6</v>
      </c>
      <c r="L21" s="1740"/>
    </row>
    <row r="22" spans="1:12" ht="14.65" thickTop="1">
      <c r="A22" s="1720">
        <f t="shared" si="0"/>
        <v>7</v>
      </c>
      <c r="B22" s="1730"/>
      <c r="C22" s="1791"/>
      <c r="D22" s="1790"/>
      <c r="E22" s="1790"/>
      <c r="F22" s="1789"/>
      <c r="G22" s="1789"/>
      <c r="H22" s="1789"/>
      <c r="I22" s="1789"/>
      <c r="J22" s="1715"/>
      <c r="K22" s="1720">
        <f t="shared" si="1"/>
        <v>7</v>
      </c>
      <c r="L22" s="1740"/>
    </row>
    <row r="23" spans="1:12">
      <c r="A23" s="1720">
        <f t="shared" si="0"/>
        <v>8</v>
      </c>
      <c r="B23" s="1715" t="s">
        <v>1471</v>
      </c>
      <c r="C23" s="1735"/>
      <c r="D23" s="1788"/>
      <c r="E23" s="1788"/>
      <c r="F23" s="1715"/>
      <c r="G23" s="1715"/>
      <c r="H23" s="1715"/>
      <c r="I23" s="1715"/>
      <c r="J23" s="1715"/>
      <c r="K23" s="1720">
        <f t="shared" si="1"/>
        <v>8</v>
      </c>
      <c r="L23" s="1720"/>
    </row>
    <row r="24" spans="1:12">
      <c r="A24" s="1720">
        <f t="shared" si="0"/>
        <v>9</v>
      </c>
      <c r="B24" s="1715" t="s">
        <v>545</v>
      </c>
      <c r="C24" s="1720">
        <v>190</v>
      </c>
      <c r="D24" s="1787"/>
      <c r="E24" s="1787"/>
      <c r="F24" s="1715">
        <f>+D24*$I$9</f>
        <v>0</v>
      </c>
      <c r="G24" s="1715">
        <f>+E24-F24</f>
        <v>0</v>
      </c>
      <c r="H24" s="1715">
        <f>IF(+$I$8="No",0,'Order 864-1'!J21)</f>
        <v>0</v>
      </c>
      <c r="I24" s="1715">
        <f>+G24-H24</f>
        <v>0</v>
      </c>
      <c r="J24" s="1721" t="s">
        <v>370</v>
      </c>
      <c r="K24" s="1720">
        <f t="shared" si="1"/>
        <v>9</v>
      </c>
      <c r="L24" s="1720"/>
    </row>
    <row r="25" spans="1:12">
      <c r="A25" s="1720">
        <f t="shared" si="0"/>
        <v>10</v>
      </c>
      <c r="B25" s="1715" t="s">
        <v>549</v>
      </c>
      <c r="C25" s="1720">
        <v>282</v>
      </c>
      <c r="D25" s="1732"/>
      <c r="E25" s="1732"/>
      <c r="F25" s="1715">
        <f>+D25*$I$9</f>
        <v>0</v>
      </c>
      <c r="G25" s="1715">
        <f>+E25-F25</f>
        <v>0</v>
      </c>
      <c r="H25" s="1715">
        <f>IF(+$I$8="No",0,'Order 864-1'!J22)</f>
        <v>0</v>
      </c>
      <c r="I25" s="1715">
        <f>+G25-H25</f>
        <v>0</v>
      </c>
      <c r="J25" s="1721" t="s">
        <v>370</v>
      </c>
      <c r="K25" s="1720">
        <f t="shared" si="1"/>
        <v>10</v>
      </c>
      <c r="L25" s="1720"/>
    </row>
    <row r="26" spans="1:12">
      <c r="A26" s="1720">
        <f t="shared" si="0"/>
        <v>11</v>
      </c>
      <c r="B26" s="1721" t="s">
        <v>1472</v>
      </c>
      <c r="C26" s="1724"/>
      <c r="D26" s="1731">
        <f t="shared" ref="D26:I26" si="3">SUM(D24:D25)</f>
        <v>0</v>
      </c>
      <c r="E26" s="1731">
        <f t="shared" si="3"/>
        <v>0</v>
      </c>
      <c r="F26" s="1731">
        <f t="shared" si="3"/>
        <v>0</v>
      </c>
      <c r="G26" s="1731">
        <f t="shared" si="3"/>
        <v>0</v>
      </c>
      <c r="H26" s="1731">
        <f t="shared" si="3"/>
        <v>0</v>
      </c>
      <c r="I26" s="1731">
        <f t="shared" si="3"/>
        <v>0</v>
      </c>
      <c r="J26" s="1721" t="s">
        <v>1473</v>
      </c>
      <c r="K26" s="1720">
        <f t="shared" si="1"/>
        <v>11</v>
      </c>
      <c r="L26" s="1720"/>
    </row>
    <row r="27" spans="1:12">
      <c r="A27" s="1720">
        <f t="shared" si="0"/>
        <v>12</v>
      </c>
      <c r="B27" s="1715"/>
      <c r="C27" s="1724"/>
      <c r="D27" s="1715"/>
      <c r="E27" s="1715"/>
      <c r="F27" s="1715"/>
      <c r="G27" s="1715"/>
      <c r="H27" s="1715"/>
      <c r="I27" s="1715"/>
      <c r="J27" s="1715"/>
      <c r="K27" s="1720">
        <f t="shared" si="1"/>
        <v>12</v>
      </c>
      <c r="L27" s="1720"/>
    </row>
    <row r="28" spans="1:12">
      <c r="A28" s="1720">
        <f t="shared" si="0"/>
        <v>13</v>
      </c>
      <c r="B28" s="1715" t="s">
        <v>1474</v>
      </c>
      <c r="C28" s="1733"/>
      <c r="D28" s="1715"/>
      <c r="E28" s="1715"/>
      <c r="F28" s="1715"/>
      <c r="G28" s="1715"/>
      <c r="H28" s="1715"/>
      <c r="I28" s="1715"/>
      <c r="J28" s="1715"/>
      <c r="K28" s="1720">
        <f t="shared" si="1"/>
        <v>13</v>
      </c>
      <c r="L28" s="1720"/>
    </row>
    <row r="29" spans="1:12">
      <c r="A29" s="1720">
        <f t="shared" si="0"/>
        <v>14</v>
      </c>
      <c r="B29" s="1715" t="s">
        <v>1475</v>
      </c>
      <c r="C29" s="1720">
        <v>282</v>
      </c>
      <c r="D29" s="1732"/>
      <c r="E29" s="1732"/>
      <c r="F29" s="1715">
        <f>+D29*$I$9</f>
        <v>0</v>
      </c>
      <c r="G29" s="1715">
        <f>+E29-F29</f>
        <v>0</v>
      </c>
      <c r="H29" s="1715">
        <f>IF(+$I$8="No",0,'Order 864-1'!J26)</f>
        <v>0</v>
      </c>
      <c r="I29" s="1715">
        <f>+G29-H29</f>
        <v>0</v>
      </c>
      <c r="J29" s="1721" t="s">
        <v>370</v>
      </c>
      <c r="K29" s="1720">
        <f t="shared" si="1"/>
        <v>14</v>
      </c>
      <c r="L29" s="1720"/>
    </row>
    <row r="30" spans="1:12">
      <c r="A30" s="1720">
        <f t="shared" si="0"/>
        <v>15</v>
      </c>
      <c r="B30" s="1715" t="s">
        <v>1476</v>
      </c>
      <c r="C30" s="1720">
        <v>282</v>
      </c>
      <c r="D30" s="1732"/>
      <c r="E30" s="1732"/>
      <c r="F30" s="1715">
        <f>+D30*$I$9</f>
        <v>0</v>
      </c>
      <c r="G30" s="1715">
        <f>+E30-F30</f>
        <v>0</v>
      </c>
      <c r="H30" s="1715">
        <f>IF(+$I$8="No",0,'Order 864-1'!J27)</f>
        <v>0</v>
      </c>
      <c r="I30" s="1715">
        <f>+G30-H30</f>
        <v>0</v>
      </c>
      <c r="J30" s="1721" t="s">
        <v>370</v>
      </c>
      <c r="K30" s="1720">
        <f t="shared" si="1"/>
        <v>15</v>
      </c>
      <c r="L30" s="1720"/>
    </row>
    <row r="31" spans="1:12">
      <c r="A31" s="1720">
        <f t="shared" si="0"/>
        <v>16</v>
      </c>
      <c r="B31" s="1715" t="s">
        <v>1477</v>
      </c>
      <c r="C31" s="1728">
        <v>282</v>
      </c>
      <c r="D31" s="1732"/>
      <c r="E31" s="1732"/>
      <c r="F31" s="1715">
        <f>+D31*$I$9</f>
        <v>0</v>
      </c>
      <c r="G31" s="1715">
        <f>+E31-F31</f>
        <v>0</v>
      </c>
      <c r="H31" s="1715">
        <f>IF(+$I$8="No",0,'Order 864-1'!J28)</f>
        <v>0</v>
      </c>
      <c r="I31" s="1715">
        <f>+G31-H31</f>
        <v>0</v>
      </c>
      <c r="J31" s="1721" t="s">
        <v>370</v>
      </c>
      <c r="K31" s="1720">
        <f t="shared" si="1"/>
        <v>16</v>
      </c>
      <c r="L31" s="1720"/>
    </row>
    <row r="32" spans="1:12">
      <c r="A32" s="1720">
        <f t="shared" si="0"/>
        <v>17</v>
      </c>
      <c r="B32" s="1721" t="s">
        <v>1472</v>
      </c>
      <c r="C32" s="1724"/>
      <c r="D32" s="1731">
        <f t="shared" ref="D32:I32" si="4">SUM(D29:D31)</f>
        <v>0</v>
      </c>
      <c r="E32" s="1731">
        <f t="shared" si="4"/>
        <v>0</v>
      </c>
      <c r="F32" s="1731">
        <f t="shared" si="4"/>
        <v>0</v>
      </c>
      <c r="G32" s="1731">
        <f t="shared" si="4"/>
        <v>0</v>
      </c>
      <c r="H32" s="1731">
        <f t="shared" si="4"/>
        <v>0</v>
      </c>
      <c r="I32" s="1731">
        <f t="shared" si="4"/>
        <v>0</v>
      </c>
      <c r="J32" s="1721" t="s">
        <v>1478</v>
      </c>
      <c r="K32" s="1720">
        <f t="shared" si="1"/>
        <v>17</v>
      </c>
      <c r="L32" s="1720"/>
    </row>
    <row r="33" spans="1:12">
      <c r="A33" s="1720">
        <f t="shared" si="0"/>
        <v>18</v>
      </c>
      <c r="B33" s="1715"/>
      <c r="C33" s="1724"/>
      <c r="D33" s="1725"/>
      <c r="E33" s="1786"/>
      <c r="F33" s="1725"/>
      <c r="G33" s="1725"/>
      <c r="H33" s="1725"/>
      <c r="I33" s="1725"/>
      <c r="J33" s="1715"/>
      <c r="K33" s="1720">
        <f t="shared" si="1"/>
        <v>18</v>
      </c>
      <c r="L33" s="1720"/>
    </row>
    <row r="34" spans="1:12">
      <c r="A34" s="1720">
        <f t="shared" si="0"/>
        <v>19</v>
      </c>
      <c r="B34" s="1715" t="s">
        <v>1479</v>
      </c>
      <c r="C34" s="1728">
        <v>282</v>
      </c>
      <c r="D34" s="1739"/>
      <c r="E34" s="1739"/>
      <c r="F34" s="1738">
        <f>+D34*$I$9</f>
        <v>0</v>
      </c>
      <c r="G34" s="1738">
        <f>+E34-F34</f>
        <v>0</v>
      </c>
      <c r="H34" s="1738">
        <f>IF(+$I$8="No",0,'Order 864-1'!J31)</f>
        <v>0</v>
      </c>
      <c r="I34" s="1738">
        <f>+G34-H34</f>
        <v>0</v>
      </c>
      <c r="J34" s="1721" t="s">
        <v>370</v>
      </c>
      <c r="K34" s="1720">
        <f t="shared" si="1"/>
        <v>19</v>
      </c>
      <c r="L34" s="1720"/>
    </row>
    <row r="35" spans="1:12">
      <c r="A35" s="1720">
        <f t="shared" si="0"/>
        <v>20</v>
      </c>
      <c r="B35" s="1715"/>
      <c r="C35" s="1724"/>
      <c r="D35" s="1725"/>
      <c r="E35" s="1725"/>
      <c r="F35" s="1725"/>
      <c r="G35" s="1725"/>
      <c r="H35" s="1725"/>
      <c r="I35" s="1725"/>
      <c r="J35" s="1715"/>
      <c r="K35" s="1720">
        <f t="shared" si="1"/>
        <v>20</v>
      </c>
      <c r="L35" s="1720"/>
    </row>
    <row r="36" spans="1:12" ht="14.65" thickBot="1">
      <c r="A36" s="1720">
        <f t="shared" si="0"/>
        <v>21</v>
      </c>
      <c r="B36" s="1721" t="s">
        <v>1501</v>
      </c>
      <c r="C36" s="1724"/>
      <c r="D36" s="1737">
        <f t="shared" ref="D36:I36" si="5">+D34+D32+D26</f>
        <v>0</v>
      </c>
      <c r="E36" s="1737">
        <f t="shared" si="5"/>
        <v>0</v>
      </c>
      <c r="F36" s="1737">
        <f t="shared" si="5"/>
        <v>0</v>
      </c>
      <c r="G36" s="1737">
        <f t="shared" si="5"/>
        <v>0</v>
      </c>
      <c r="H36" s="1737">
        <f t="shared" si="5"/>
        <v>0</v>
      </c>
      <c r="I36" s="1737">
        <f t="shared" si="5"/>
        <v>0</v>
      </c>
      <c r="J36" s="1721" t="s">
        <v>1481</v>
      </c>
      <c r="K36" s="1720">
        <f t="shared" si="1"/>
        <v>21</v>
      </c>
      <c r="L36" s="1720"/>
    </row>
    <row r="37" spans="1:12" ht="14.65" thickTop="1">
      <c r="A37" s="1720">
        <f t="shared" si="0"/>
        <v>22</v>
      </c>
      <c r="B37" s="1719"/>
      <c r="C37" s="1723"/>
      <c r="D37" s="1785"/>
      <c r="E37" s="1785"/>
      <c r="F37" s="1785"/>
      <c r="G37" s="1785"/>
      <c r="H37" s="1785"/>
      <c r="I37" s="1785"/>
      <c r="J37" s="1715"/>
      <c r="K37" s="1720">
        <f t="shared" si="1"/>
        <v>22</v>
      </c>
      <c r="L37" s="1720"/>
    </row>
    <row r="38" spans="1:12" ht="14.65" thickBot="1">
      <c r="A38" s="1720">
        <f t="shared" si="0"/>
        <v>23</v>
      </c>
      <c r="B38" s="1719"/>
      <c r="C38" s="1715"/>
      <c r="D38" s="1737">
        <f t="shared" ref="D38:I38" si="6">D36+D21</f>
        <v>0</v>
      </c>
      <c r="E38" s="1737">
        <f t="shared" si="6"/>
        <v>0</v>
      </c>
      <c r="F38" s="1737">
        <f t="shared" si="6"/>
        <v>0</v>
      </c>
      <c r="G38" s="1737">
        <f t="shared" si="6"/>
        <v>0</v>
      </c>
      <c r="H38" s="1737">
        <f t="shared" si="6"/>
        <v>0</v>
      </c>
      <c r="I38" s="1737">
        <f t="shared" si="6"/>
        <v>0</v>
      </c>
      <c r="J38" s="1721" t="s">
        <v>1483</v>
      </c>
      <c r="K38" s="1720">
        <f t="shared" si="1"/>
        <v>23</v>
      </c>
      <c r="L38" s="1720"/>
    </row>
    <row r="39" spans="1:12" ht="14.65" thickTop="1">
      <c r="A39" s="1720"/>
      <c r="B39" s="1719"/>
      <c r="C39" s="1719"/>
      <c r="D39" s="1715"/>
      <c r="E39" s="1715"/>
      <c r="F39" s="1715"/>
      <c r="G39" s="1715"/>
      <c r="H39" s="1715"/>
      <c r="I39" s="1715"/>
      <c r="J39" s="1715"/>
      <c r="K39" s="1715"/>
      <c r="L39" s="1715"/>
    </row>
    <row r="40" spans="1:12">
      <c r="A40" s="1720"/>
      <c r="B40" s="1718" t="s">
        <v>1502</v>
      </c>
      <c r="C40" s="1719"/>
      <c r="D40" s="1715"/>
      <c r="E40" s="1715"/>
      <c r="F40" s="1715"/>
      <c r="G40" s="1715"/>
      <c r="H40" s="1715"/>
      <c r="I40" s="1715"/>
      <c r="J40" s="1715"/>
      <c r="K40" s="1715"/>
      <c r="L40" s="1715"/>
    </row>
    <row r="41" spans="1:12" ht="15">
      <c r="A41" s="1720"/>
      <c r="B41" s="1714" t="s">
        <v>1503</v>
      </c>
      <c r="C41" s="1719"/>
      <c r="D41" s="1715"/>
      <c r="E41" s="1715"/>
      <c r="F41" s="1715"/>
      <c r="G41" s="1715"/>
      <c r="H41" s="1715"/>
      <c r="I41" s="1715"/>
      <c r="J41" s="1715"/>
      <c r="K41" s="1715"/>
      <c r="L41" s="1715"/>
    </row>
    <row r="42" spans="1:12">
      <c r="A42" s="1720"/>
      <c r="B42" s="1714" t="s">
        <v>1504</v>
      </c>
      <c r="C42" s="1719"/>
      <c r="D42" s="1715"/>
      <c r="E42" s="1715"/>
      <c r="F42" s="1715"/>
      <c r="G42" s="1715"/>
      <c r="H42" s="1715"/>
      <c r="I42" s="1715"/>
      <c r="J42" s="1715"/>
      <c r="K42" s="1715"/>
      <c r="L42" s="1715"/>
    </row>
    <row r="43" spans="1:12">
      <c r="A43" s="1720"/>
      <c r="B43" s="1718" t="s">
        <v>1484</v>
      </c>
      <c r="C43" s="1717"/>
      <c r="D43" s="1715"/>
      <c r="E43" s="1715"/>
      <c r="F43" s="1715"/>
      <c r="G43" s="1715"/>
      <c r="H43" s="1715"/>
      <c r="I43" s="1715"/>
      <c r="J43" s="1715"/>
      <c r="K43" s="1715"/>
      <c r="L43" s="1715"/>
    </row>
    <row r="44" spans="1:12">
      <c r="A44" s="1720"/>
      <c r="B44" s="1714" t="s">
        <v>1485</v>
      </c>
      <c r="C44" s="1713"/>
      <c r="D44" s="1713"/>
      <c r="E44" s="1713"/>
      <c r="F44" s="1715"/>
      <c r="G44" s="1715"/>
      <c r="H44" s="1715"/>
      <c r="I44" s="1715"/>
      <c r="J44" s="1715"/>
      <c r="K44" s="1715"/>
      <c r="L44" s="1715"/>
    </row>
    <row r="45" spans="1:12">
      <c r="A45" s="1713"/>
      <c r="B45" s="1714"/>
      <c r="C45" s="1713"/>
      <c r="D45" s="1713"/>
      <c r="E45" s="1713"/>
      <c r="F45" s="1713"/>
      <c r="G45" s="1713"/>
      <c r="H45" s="1713"/>
      <c r="I45" s="1713"/>
      <c r="J45" s="1715"/>
      <c r="K45" s="1715"/>
      <c r="L45" s="1715"/>
    </row>
    <row r="46" spans="1:12">
      <c r="A46" s="1713"/>
      <c r="B46" s="1713"/>
      <c r="C46" s="1713"/>
      <c r="D46" s="1713"/>
      <c r="E46" s="1713"/>
      <c r="F46" s="1713"/>
      <c r="G46" s="1713"/>
      <c r="H46" s="1713"/>
      <c r="I46" s="1713"/>
      <c r="J46" s="1715"/>
      <c r="K46" s="1715"/>
      <c r="L46" s="1715"/>
    </row>
    <row r="47" spans="1:12">
      <c r="A47" s="1713"/>
      <c r="B47" s="1713"/>
      <c r="C47" s="1713"/>
      <c r="D47" s="1713"/>
      <c r="E47" s="1713"/>
      <c r="F47" s="1713"/>
      <c r="G47" s="1713"/>
      <c r="H47" s="1713"/>
      <c r="I47" s="1713"/>
      <c r="J47" s="1715"/>
      <c r="K47" s="1715"/>
      <c r="L47" s="1715"/>
    </row>
    <row r="48" spans="1:12">
      <c r="A48" s="1713"/>
      <c r="B48" s="1713"/>
      <c r="C48" s="1713"/>
      <c r="D48" s="1713"/>
      <c r="E48" s="1713"/>
      <c r="F48" s="1713"/>
      <c r="G48" s="1713"/>
      <c r="H48" s="1713"/>
      <c r="I48" s="1713"/>
      <c r="J48" s="1715"/>
      <c r="K48" s="1715"/>
      <c r="L48" s="1715"/>
    </row>
    <row r="49" spans="1:12">
      <c r="A49" s="1712"/>
      <c r="B49" s="1712"/>
      <c r="C49" s="1712"/>
      <c r="D49" s="1712"/>
      <c r="E49" s="1712"/>
      <c r="F49" s="1712"/>
      <c r="G49" s="1712"/>
      <c r="H49" s="1712"/>
      <c r="I49" s="1712"/>
      <c r="J49" s="1715"/>
      <c r="K49" s="1715"/>
      <c r="L49" s="1715"/>
    </row>
    <row r="50" spans="1:12">
      <c r="A50" s="1720"/>
      <c r="B50" s="1714"/>
      <c r="C50" s="1715"/>
      <c r="D50" s="1715"/>
      <c r="E50" s="1715"/>
      <c r="F50" s="1715"/>
      <c r="J50" s="1779"/>
      <c r="K50" s="1779"/>
      <c r="L50" s="1779"/>
    </row>
    <row r="51" spans="1:12">
      <c r="A51" s="1720"/>
      <c r="B51" s="1714"/>
      <c r="C51" s="1715"/>
      <c r="D51" s="1715"/>
      <c r="E51" s="1715"/>
      <c r="F51" s="1715"/>
      <c r="J51" s="1779"/>
      <c r="K51" s="1779"/>
      <c r="L51" s="1779"/>
    </row>
    <row r="52" spans="1:12">
      <c r="A52" s="1720"/>
      <c r="B52" s="1713"/>
      <c r="C52" s="1751"/>
      <c r="D52" s="1754"/>
      <c r="E52" s="1715"/>
      <c r="F52" s="1715"/>
      <c r="J52" s="1779"/>
      <c r="K52" s="1779"/>
      <c r="L52" s="1779"/>
    </row>
    <row r="53" spans="1:12">
      <c r="A53" s="1720"/>
      <c r="B53" s="1713"/>
      <c r="C53" s="1751"/>
      <c r="D53" s="1764"/>
      <c r="E53" s="1715"/>
      <c r="F53" s="1715"/>
      <c r="J53" s="1779"/>
      <c r="K53" s="1779"/>
      <c r="L53" s="1779"/>
    </row>
    <row r="54" spans="1:12">
      <c r="A54" s="1720"/>
      <c r="B54" s="1714"/>
      <c r="C54" s="1715"/>
      <c r="D54" s="1715"/>
      <c r="E54" s="1715"/>
      <c r="F54" s="1715"/>
      <c r="J54" s="1779"/>
      <c r="K54" s="1779"/>
      <c r="L54" s="1779"/>
    </row>
    <row r="55" spans="1:12">
      <c r="A55" s="1720"/>
      <c r="B55" s="1713"/>
      <c r="C55" s="1751"/>
      <c r="D55" s="1754"/>
      <c r="E55" s="1715"/>
      <c r="F55" s="1715"/>
      <c r="J55" s="1779"/>
      <c r="K55" s="1779"/>
      <c r="L55" s="1779"/>
    </row>
    <row r="56" spans="1:12">
      <c r="A56" s="1720"/>
      <c r="B56" s="1713"/>
      <c r="C56" s="1751"/>
      <c r="D56" s="1764"/>
      <c r="E56" s="1715"/>
      <c r="F56" s="1715"/>
      <c r="J56" s="1779"/>
      <c r="K56" s="1779"/>
      <c r="L56" s="1779"/>
    </row>
    <row r="57" spans="1:12">
      <c r="A57" s="1720"/>
      <c r="B57" s="1714"/>
      <c r="C57" s="1713"/>
      <c r="D57" s="1713"/>
      <c r="E57" s="1713"/>
      <c r="F57" s="1713"/>
      <c r="J57" s="1779"/>
      <c r="K57" s="1779"/>
      <c r="L57" s="1779"/>
    </row>
    <row r="58" spans="1:12">
      <c r="A58" s="1713"/>
      <c r="B58" s="1713"/>
      <c r="C58" s="1751"/>
      <c r="D58" s="1754"/>
      <c r="E58" s="1713"/>
      <c r="F58" s="1713"/>
      <c r="J58" s="1779"/>
      <c r="K58" s="1779"/>
      <c r="L58" s="1779"/>
    </row>
    <row r="59" spans="1:12">
      <c r="A59" s="1713"/>
      <c r="B59" s="1713"/>
      <c r="C59" s="1751"/>
      <c r="D59" s="1764"/>
      <c r="E59" s="1713"/>
      <c r="F59" s="1713"/>
      <c r="J59" s="1779"/>
      <c r="K59" s="1779"/>
      <c r="L59" s="1779"/>
    </row>
    <row r="60" spans="1:12">
      <c r="A60" s="1713"/>
      <c r="B60" s="1714"/>
      <c r="C60" s="1713"/>
      <c r="D60" s="1713"/>
      <c r="E60" s="1713"/>
      <c r="F60" s="1713"/>
      <c r="J60" s="1779"/>
      <c r="K60" s="1779"/>
      <c r="L60" s="1779"/>
    </row>
    <row r="61" spans="1:12">
      <c r="J61" s="1779"/>
      <c r="K61" s="1779"/>
      <c r="L61" s="1779"/>
    </row>
    <row r="62" spans="1:12">
      <c r="J62" s="1779"/>
      <c r="K62" s="1779"/>
      <c r="L62" s="1779"/>
    </row>
    <row r="63" spans="1:12">
      <c r="J63" s="1779"/>
      <c r="K63" s="1779"/>
      <c r="L63" s="1779"/>
    </row>
    <row r="64" spans="1:12">
      <c r="J64" s="1779"/>
      <c r="K64" s="1779"/>
      <c r="L64" s="1779"/>
    </row>
    <row r="65" spans="10:12">
      <c r="J65" s="1779"/>
      <c r="K65" s="1779"/>
      <c r="L65" s="1779"/>
    </row>
    <row r="66" spans="10:12">
      <c r="J66" s="1779"/>
      <c r="K66" s="1779"/>
      <c r="L66" s="1779"/>
    </row>
    <row r="67" spans="10:12">
      <c r="J67" s="1779"/>
      <c r="K67" s="1779"/>
      <c r="L67" s="1779"/>
    </row>
    <row r="68" spans="10:12">
      <c r="J68" s="1779"/>
      <c r="K68" s="1779"/>
      <c r="L68" s="1779"/>
    </row>
    <row r="69" spans="10:12">
      <c r="J69" s="1779"/>
      <c r="K69" s="1779"/>
      <c r="L69" s="1779"/>
    </row>
    <row r="70" spans="10:12">
      <c r="J70" s="1779"/>
      <c r="K70" s="1779"/>
      <c r="L70" s="1779"/>
    </row>
    <row r="71" spans="10:12">
      <c r="J71" s="1779"/>
      <c r="K71" s="1779"/>
      <c r="L71" s="1779"/>
    </row>
    <row r="72" spans="10:12">
      <c r="J72" s="1779"/>
      <c r="K72" s="1779"/>
      <c r="L72" s="1779"/>
    </row>
    <row r="73" spans="10:12">
      <c r="J73" s="1779"/>
      <c r="K73" s="1779"/>
      <c r="L73" s="1779"/>
    </row>
    <row r="74" spans="10:12">
      <c r="J74" s="1779"/>
      <c r="K74" s="1779"/>
      <c r="L74" s="1779"/>
    </row>
    <row r="75" spans="10:12">
      <c r="J75" s="1779"/>
      <c r="K75" s="1779"/>
      <c r="L75" s="1779"/>
    </row>
    <row r="76" spans="10:12">
      <c r="J76" s="1779"/>
      <c r="K76" s="1779"/>
      <c r="L76" s="1779"/>
    </row>
    <row r="77" spans="10:12">
      <c r="J77" s="1779"/>
      <c r="K77" s="1779"/>
      <c r="L77" s="1779"/>
    </row>
    <row r="78" spans="10:12">
      <c r="J78" s="1779"/>
      <c r="K78" s="1779"/>
      <c r="L78" s="1779"/>
    </row>
    <row r="79" spans="10:12">
      <c r="J79" s="1779"/>
      <c r="K79" s="1779"/>
      <c r="L79" s="1779"/>
    </row>
    <row r="80" spans="10:12">
      <c r="J80" s="1779"/>
      <c r="K80" s="1779"/>
      <c r="L80" s="1779"/>
    </row>
    <row r="81" spans="10:12">
      <c r="J81" s="1779"/>
      <c r="K81" s="1779"/>
      <c r="L81" s="1779"/>
    </row>
    <row r="82" spans="10:12">
      <c r="J82" s="1779"/>
      <c r="K82" s="1779"/>
      <c r="L82" s="1779"/>
    </row>
    <row r="83" spans="10:12">
      <c r="J83" s="1779"/>
      <c r="K83" s="1779"/>
      <c r="L83" s="1779"/>
    </row>
    <row r="84" spans="10:12">
      <c r="J84" s="1779"/>
      <c r="K84" s="1779"/>
      <c r="L84" s="1779"/>
    </row>
    <row r="85" spans="10:12">
      <c r="J85" s="1779"/>
      <c r="K85" s="1779"/>
      <c r="L85" s="1779"/>
    </row>
    <row r="86" spans="10:12">
      <c r="J86" s="1779"/>
      <c r="K86" s="1779"/>
      <c r="L86" s="1779"/>
    </row>
    <row r="87" spans="10:12">
      <c r="J87" s="1779"/>
      <c r="K87" s="1779"/>
      <c r="L87" s="1779"/>
    </row>
    <row r="88" spans="10:12">
      <c r="J88" s="1779"/>
      <c r="K88" s="1779"/>
      <c r="L88" s="1779"/>
    </row>
    <row r="89" spans="10:12">
      <c r="J89" s="1779"/>
      <c r="K89" s="1779"/>
      <c r="L89" s="1779"/>
    </row>
  </sheetData>
  <mergeCells count="2">
    <mergeCell ref="D13:I13"/>
    <mergeCell ref="B5:J5"/>
  </mergeCells>
  <printOptions horizontalCentered="1"/>
  <pageMargins left="0.5" right="0.5" top="0.5" bottom="0.5" header="0.3" footer="0.25"/>
  <pageSetup scale="61" orientation="landscape" r:id="rId1"/>
  <headerFooter>
    <oddFooter>&amp;C&amp;A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5BB6-2403-44A2-97B7-050E5EDC00D4}">
  <sheetPr>
    <pageSetUpPr fitToPage="1"/>
  </sheetPr>
  <dimension ref="A1:P44"/>
  <sheetViews>
    <sheetView zoomScale="80" zoomScaleNormal="80" workbookViewId="0">
      <pane xSplit="1" ySplit="12" topLeftCell="B13" activePane="bottomRight" state="frozen"/>
      <selection pane="topRight" activeCell="G16" sqref="G16"/>
      <selection pane="bottomLeft" activeCell="G16" sqref="G16"/>
      <selection pane="bottomRight"/>
    </sheetView>
  </sheetViews>
  <sheetFormatPr defaultColWidth="14.53125" defaultRowHeight="14.25"/>
  <cols>
    <col min="1" max="1" width="5.796875" customWidth="1"/>
    <col min="2" max="2" width="49" customWidth="1"/>
    <col min="3" max="3" width="8.796875" customWidth="1"/>
    <col min="4" max="10" width="15.796875" customWidth="1"/>
    <col min="11" max="11" width="16.265625" customWidth="1"/>
    <col min="12" max="13" width="15.796875" customWidth="1"/>
    <col min="14" max="14" width="40.73046875" customWidth="1"/>
    <col min="15" max="15" width="5.796875" customWidth="1"/>
  </cols>
  <sheetData>
    <row r="1" spans="1:16" ht="15.75">
      <c r="A1" s="1784"/>
      <c r="B1" s="1761" t="s">
        <v>0</v>
      </c>
      <c r="C1" s="1760"/>
      <c r="D1" s="1760"/>
      <c r="E1" s="1760"/>
      <c r="F1" s="1760"/>
      <c r="G1" s="1760"/>
      <c r="H1" s="1760"/>
      <c r="I1" s="1760"/>
      <c r="J1" s="1760"/>
      <c r="K1" s="1760"/>
      <c r="L1" s="1760"/>
      <c r="M1" s="1760"/>
      <c r="N1" s="1760"/>
    </row>
    <row r="2" spans="1:16">
      <c r="A2" s="1762"/>
      <c r="B2" s="1761" t="s">
        <v>1505</v>
      </c>
      <c r="C2" s="1760"/>
      <c r="D2" s="1760"/>
      <c r="E2" s="1760"/>
      <c r="F2" s="1760"/>
      <c r="G2" s="1760"/>
      <c r="H2" s="1760"/>
      <c r="I2" s="1760"/>
      <c r="J2" s="1760"/>
      <c r="K2" s="1760"/>
      <c r="L2" s="1760"/>
      <c r="M2" s="1760"/>
      <c r="N2" s="1760"/>
    </row>
    <row r="3" spans="1:16">
      <c r="A3" s="1762"/>
      <c r="B3" s="1763" t="s">
        <v>1438</v>
      </c>
      <c r="C3" s="1760"/>
      <c r="D3" s="1760"/>
      <c r="E3" s="1760"/>
      <c r="F3" s="1760"/>
      <c r="G3" s="1760"/>
      <c r="H3" s="1760"/>
      <c r="I3" s="1760"/>
      <c r="J3" s="1760"/>
      <c r="K3" s="1760"/>
      <c r="L3" s="1760"/>
      <c r="M3" s="1760"/>
      <c r="N3" s="1760"/>
    </row>
    <row r="4" spans="1:16">
      <c r="A4" s="1783"/>
      <c r="B4" s="1763" t="s">
        <v>1506</v>
      </c>
      <c r="C4" s="1782"/>
      <c r="D4" s="1782"/>
      <c r="E4" s="1782"/>
      <c r="F4" s="1782"/>
      <c r="G4" s="1782"/>
      <c r="H4" s="1782"/>
      <c r="I4" s="1782"/>
      <c r="J4" s="1782"/>
      <c r="K4" s="1782"/>
      <c r="L4" s="1782"/>
      <c r="M4" s="1782"/>
      <c r="N4" s="1781"/>
      <c r="O4" s="1757"/>
      <c r="P4" s="1757"/>
    </row>
    <row r="5" spans="1:16">
      <c r="A5" s="1783"/>
      <c r="B5" s="2119" t="s">
        <v>5</v>
      </c>
      <c r="C5" s="2119"/>
      <c r="D5" s="2119"/>
      <c r="E5" s="2119"/>
      <c r="F5" s="2119"/>
      <c r="G5" s="2119"/>
      <c r="H5" s="2119"/>
      <c r="I5" s="2119"/>
      <c r="J5" s="2119"/>
      <c r="K5" s="2119"/>
      <c r="L5" s="2119"/>
      <c r="M5" s="2119"/>
      <c r="N5" s="2119"/>
      <c r="O5" s="1757"/>
      <c r="P5" s="1757"/>
    </row>
    <row r="6" spans="1:16">
      <c r="A6" s="1783"/>
      <c r="B6" s="1763"/>
      <c r="C6" s="1782"/>
      <c r="D6" s="1782"/>
      <c r="E6" s="1782"/>
      <c r="F6" s="1782"/>
      <c r="G6" s="1782"/>
      <c r="H6" s="1782"/>
      <c r="I6" s="1782"/>
      <c r="J6" s="1782"/>
      <c r="K6" s="1782"/>
      <c r="L6" s="1782"/>
      <c r="M6" s="1782"/>
      <c r="N6" s="1781"/>
      <c r="O6" s="1757"/>
      <c r="P6" s="1757"/>
    </row>
    <row r="7" spans="1:16">
      <c r="A7" s="1715"/>
      <c r="B7" s="1780"/>
      <c r="C7" s="1780"/>
      <c r="D7" s="1715"/>
      <c r="E7" s="1715"/>
      <c r="F7" s="1715"/>
      <c r="G7" s="1715"/>
      <c r="H7" s="1715"/>
      <c r="I7" s="1715"/>
      <c r="J7" s="1715"/>
      <c r="K7" s="1779"/>
      <c r="L7" s="1754" t="s">
        <v>1440</v>
      </c>
      <c r="M7" s="1756">
        <v>2019</v>
      </c>
      <c r="N7" s="1746"/>
      <c r="O7" s="1745"/>
      <c r="P7" s="1712"/>
    </row>
    <row r="8" spans="1:16">
      <c r="A8" s="1715"/>
      <c r="B8" s="1715"/>
      <c r="C8" s="1715"/>
      <c r="D8" s="1715"/>
      <c r="E8" s="1715"/>
      <c r="F8" s="1715"/>
      <c r="G8" s="1715"/>
      <c r="H8" s="1715"/>
      <c r="I8" s="1715"/>
      <c r="J8" s="1715"/>
      <c r="K8" s="1715"/>
      <c r="L8" s="1715"/>
      <c r="M8" s="1715"/>
      <c r="N8" s="1746"/>
      <c r="O8" s="1745"/>
      <c r="P8" s="1712"/>
    </row>
    <row r="9" spans="1:16">
      <c r="A9" s="1721"/>
      <c r="B9" s="1750" t="s">
        <v>1441</v>
      </c>
      <c r="C9" s="1750" t="s">
        <v>1442</v>
      </c>
      <c r="D9" s="1750" t="s">
        <v>1443</v>
      </c>
      <c r="E9" s="1750" t="s">
        <v>1444</v>
      </c>
      <c r="F9" s="1750" t="s">
        <v>1445</v>
      </c>
      <c r="G9" s="1750" t="s">
        <v>1446</v>
      </c>
      <c r="H9" s="1750" t="s">
        <v>1447</v>
      </c>
      <c r="I9" s="1750" t="s">
        <v>1448</v>
      </c>
      <c r="J9" s="1750" t="s">
        <v>1449</v>
      </c>
      <c r="K9" s="1750" t="s">
        <v>1450</v>
      </c>
      <c r="L9" s="1750" t="s">
        <v>1451</v>
      </c>
      <c r="M9" s="1750" t="s">
        <v>1452</v>
      </c>
      <c r="N9" s="1774"/>
      <c r="O9" s="1778"/>
      <c r="P9" s="1777"/>
    </row>
    <row r="10" spans="1:16" ht="14.65" thickBot="1">
      <c r="A10" s="1715"/>
      <c r="B10" s="1721"/>
      <c r="C10" s="1721"/>
      <c r="D10" s="1721"/>
      <c r="E10" s="1721"/>
      <c r="F10" s="1721"/>
      <c r="G10" s="1721"/>
      <c r="H10" s="1721"/>
      <c r="I10" s="1721"/>
      <c r="J10" s="1721"/>
      <c r="K10" s="1721"/>
      <c r="L10" s="1721"/>
      <c r="M10" s="1721"/>
      <c r="N10" s="1774"/>
      <c r="O10" s="1774"/>
      <c r="P10" s="1774"/>
    </row>
    <row r="11" spans="1:16" ht="14.65" thickBot="1">
      <c r="A11" s="1715"/>
      <c r="B11" s="1721"/>
      <c r="C11" s="1721"/>
      <c r="D11" s="1749"/>
      <c r="E11" s="1749"/>
      <c r="F11" s="1749"/>
      <c r="G11" s="1749"/>
      <c r="H11" s="1749"/>
      <c r="I11" s="1749"/>
      <c r="J11" s="1776" t="s">
        <v>1453</v>
      </c>
      <c r="K11" s="1775" t="s">
        <v>1507</v>
      </c>
      <c r="L11" s="1775" t="s">
        <v>1455</v>
      </c>
      <c r="M11" s="1775" t="s">
        <v>1455</v>
      </c>
      <c r="N11" s="1774"/>
      <c r="O11" s="1774"/>
      <c r="P11" s="1774"/>
    </row>
    <row r="12" spans="1:16" ht="39.75" thickBot="1">
      <c r="A12" s="1741" t="s">
        <v>1456</v>
      </c>
      <c r="B12" s="1742" t="s">
        <v>421</v>
      </c>
      <c r="C12" s="1744" t="s">
        <v>1457</v>
      </c>
      <c r="D12" s="1743" t="s">
        <v>1458</v>
      </c>
      <c r="E12" s="1743" t="s">
        <v>1459</v>
      </c>
      <c r="F12" s="1743" t="s">
        <v>1460</v>
      </c>
      <c r="G12" s="1743" t="s">
        <v>1461</v>
      </c>
      <c r="H12" s="1773" t="s">
        <v>1462</v>
      </c>
      <c r="I12" s="1743" t="s">
        <v>1463</v>
      </c>
      <c r="J12" s="1743" t="s">
        <v>1464</v>
      </c>
      <c r="K12" s="1773" t="s">
        <v>1465</v>
      </c>
      <c r="L12" s="1743" t="s">
        <v>1466</v>
      </c>
      <c r="M12" s="1743" t="s">
        <v>1467</v>
      </c>
      <c r="N12" s="1742" t="s">
        <v>9</v>
      </c>
      <c r="O12" s="1741" t="s">
        <v>1456</v>
      </c>
      <c r="P12" s="1772"/>
    </row>
    <row r="13" spans="1:16">
      <c r="A13" s="1720">
        <v>1</v>
      </c>
      <c r="B13" s="1715" t="s">
        <v>1468</v>
      </c>
      <c r="C13" s="1733"/>
      <c r="D13" s="1715"/>
      <c r="E13" s="1715"/>
      <c r="F13" s="1715"/>
      <c r="G13" s="1715"/>
      <c r="H13" s="1715"/>
      <c r="I13" s="1715"/>
      <c r="J13" s="1715"/>
      <c r="K13" s="1715"/>
      <c r="L13" s="1715"/>
      <c r="M13" s="1715"/>
      <c r="N13" s="1713"/>
      <c r="O13" s="1720">
        <v>1</v>
      </c>
      <c r="P13" s="1712"/>
    </row>
    <row r="14" spans="1:16">
      <c r="A14" s="1720">
        <f t="shared" ref="A14:A35" si="0">+A13+1</f>
        <v>2</v>
      </c>
      <c r="B14" s="1715" t="s">
        <v>542</v>
      </c>
      <c r="C14" s="1720">
        <v>190</v>
      </c>
      <c r="D14" s="1770">
        <f>'Order 864-1'!L14</f>
        <v>214.49018265600057</v>
      </c>
      <c r="E14" s="1770">
        <f>'Order 864-1'!M14</f>
        <v>0</v>
      </c>
      <c r="F14" s="1732"/>
      <c r="G14" s="1732"/>
      <c r="H14" s="1732"/>
      <c r="I14" s="1732"/>
      <c r="J14" s="1715">
        <f>SUM(D14:I14)</f>
        <v>214.49018265600057</v>
      </c>
      <c r="K14" s="1715">
        <f>'Order 864-4'!I17</f>
        <v>0</v>
      </c>
      <c r="L14" s="1715">
        <f>IF(+J14+K14&gt;0,+J14+K14,0)</f>
        <v>214.49018265600057</v>
      </c>
      <c r="M14" s="1715">
        <f>IF(+J14+K14&gt;0,0,+J14+K14)</f>
        <v>0</v>
      </c>
      <c r="N14" s="1721" t="s">
        <v>370</v>
      </c>
      <c r="O14" s="1720">
        <f t="shared" ref="O14:O35" si="1">+O13+1</f>
        <v>2</v>
      </c>
      <c r="P14" s="1712"/>
    </row>
    <row r="15" spans="1:16">
      <c r="A15" s="1720">
        <f t="shared" si="0"/>
        <v>3</v>
      </c>
      <c r="B15" s="1715" t="s">
        <v>544</v>
      </c>
      <c r="C15" s="1720">
        <v>190</v>
      </c>
      <c r="D15" s="1770">
        <f>'Order 864-1'!L15</f>
        <v>555.44960000000071</v>
      </c>
      <c r="E15" s="1770">
        <f>'Order 864-1'!M15</f>
        <v>0</v>
      </c>
      <c r="F15" s="1732"/>
      <c r="G15" s="1732"/>
      <c r="H15" s="1732"/>
      <c r="I15" s="1732"/>
      <c r="J15" s="1715">
        <f>SUM(D15:I15)</f>
        <v>555.44960000000071</v>
      </c>
      <c r="K15" s="1715">
        <f>'Order 864-4'!I18</f>
        <v>0</v>
      </c>
      <c r="L15" s="1715">
        <f>IF(+J15+K15&gt;0,+J15+K15,0)</f>
        <v>555.44960000000071</v>
      </c>
      <c r="M15" s="1715">
        <f>IF(+J15+K15&gt;0,0,+J15+K15)</f>
        <v>0</v>
      </c>
      <c r="N15" s="1721" t="s">
        <v>370</v>
      </c>
      <c r="O15" s="1720">
        <f t="shared" si="1"/>
        <v>3</v>
      </c>
      <c r="P15" s="1712"/>
    </row>
    <row r="16" spans="1:16">
      <c r="A16" s="1720">
        <f t="shared" si="0"/>
        <v>4</v>
      </c>
      <c r="B16" s="1715" t="s">
        <v>554</v>
      </c>
      <c r="C16" s="1720">
        <v>283</v>
      </c>
      <c r="D16" s="1770">
        <f>'Order 864-1'!L16</f>
        <v>0</v>
      </c>
      <c r="E16" s="1770">
        <f>'Order 864-1'!M16</f>
        <v>0</v>
      </c>
      <c r="F16" s="1732"/>
      <c r="G16" s="1732"/>
      <c r="H16" s="1732"/>
      <c r="I16" s="1732"/>
      <c r="J16" s="1715">
        <f>SUM(D16:I16)</f>
        <v>0</v>
      </c>
      <c r="K16" s="1715">
        <f>'Order 864-4'!I19</f>
        <v>0</v>
      </c>
      <c r="L16" s="1715">
        <f>IF(+J16+K16&gt;0,+J16+K16,0)</f>
        <v>0</v>
      </c>
      <c r="M16" s="1715">
        <f>IF(+J16+K16&gt;0,0,+J16+K16)</f>
        <v>0</v>
      </c>
      <c r="N16" s="1721" t="s">
        <v>370</v>
      </c>
      <c r="O16" s="1720">
        <f t="shared" si="1"/>
        <v>4</v>
      </c>
      <c r="P16" s="1712"/>
    </row>
    <row r="17" spans="1:16">
      <c r="A17" s="1720">
        <f t="shared" si="0"/>
        <v>5</v>
      </c>
      <c r="B17" s="1721"/>
      <c r="C17" s="1724"/>
      <c r="D17" s="1771"/>
      <c r="E17" s="1771"/>
      <c r="F17" s="1771"/>
      <c r="G17" s="1771"/>
      <c r="H17" s="1771"/>
      <c r="I17" s="1771"/>
      <c r="J17" s="1771"/>
      <c r="K17" s="1771"/>
      <c r="L17" s="1771"/>
      <c r="M17" s="1771"/>
      <c r="N17" s="1715"/>
      <c r="O17" s="1720">
        <f t="shared" si="1"/>
        <v>5</v>
      </c>
      <c r="P17" s="1712"/>
    </row>
    <row r="18" spans="1:16" ht="14.65" thickBot="1">
      <c r="A18" s="1720">
        <f t="shared" si="0"/>
        <v>6</v>
      </c>
      <c r="B18" s="1721" t="s">
        <v>1469</v>
      </c>
      <c r="C18" s="1759"/>
      <c r="D18" s="1737">
        <f t="shared" ref="D18:M18" si="2">SUM(D14:D16)</f>
        <v>769.93978265600128</v>
      </c>
      <c r="E18" s="1737">
        <f t="shared" si="2"/>
        <v>0</v>
      </c>
      <c r="F18" s="1737">
        <f t="shared" si="2"/>
        <v>0</v>
      </c>
      <c r="G18" s="1737">
        <f t="shared" si="2"/>
        <v>0</v>
      </c>
      <c r="H18" s="1737">
        <f t="shared" si="2"/>
        <v>0</v>
      </c>
      <c r="I18" s="1737">
        <f t="shared" si="2"/>
        <v>0</v>
      </c>
      <c r="J18" s="1737">
        <f t="shared" si="2"/>
        <v>769.93978265600128</v>
      </c>
      <c r="K18" s="1737">
        <f t="shared" si="2"/>
        <v>0</v>
      </c>
      <c r="L18" s="1737">
        <f t="shared" si="2"/>
        <v>769.93978265600128</v>
      </c>
      <c r="M18" s="1737">
        <f t="shared" si="2"/>
        <v>0</v>
      </c>
      <c r="N18" s="1721" t="s">
        <v>1470</v>
      </c>
      <c r="O18" s="1720">
        <f t="shared" si="1"/>
        <v>6</v>
      </c>
      <c r="P18" s="1712"/>
    </row>
    <row r="19" spans="1:16" ht="14.65" thickTop="1">
      <c r="A19" s="1720">
        <f t="shared" si="0"/>
        <v>7</v>
      </c>
      <c r="B19" s="1715"/>
      <c r="C19" s="1715"/>
      <c r="D19" s="1736"/>
      <c r="E19" s="1736"/>
      <c r="F19" s="1736"/>
      <c r="G19" s="1736"/>
      <c r="H19" s="1736"/>
      <c r="I19" s="1736"/>
      <c r="J19" s="1736"/>
      <c r="K19" s="1736"/>
      <c r="L19" s="1736"/>
      <c r="M19" s="1736"/>
      <c r="N19" s="1715"/>
      <c r="O19" s="1720">
        <f t="shared" si="1"/>
        <v>7</v>
      </c>
      <c r="P19" s="1712"/>
    </row>
    <row r="20" spans="1:16">
      <c r="A20" s="1720">
        <f t="shared" si="0"/>
        <v>8</v>
      </c>
      <c r="B20" s="1715" t="s">
        <v>1471</v>
      </c>
      <c r="C20" s="1735"/>
      <c r="D20" s="1736"/>
      <c r="E20" s="1736"/>
      <c r="F20" s="1736"/>
      <c r="G20" s="1736"/>
      <c r="H20" s="1736"/>
      <c r="I20" s="1736"/>
      <c r="J20" s="1736"/>
      <c r="K20" s="1736"/>
      <c r="L20" s="1736"/>
      <c r="M20" s="1736"/>
      <c r="N20" s="1715"/>
      <c r="O20" s="1720">
        <f t="shared" si="1"/>
        <v>8</v>
      </c>
      <c r="P20" s="1712"/>
    </row>
    <row r="21" spans="1:16">
      <c r="A21" s="1720">
        <f t="shared" si="0"/>
        <v>9</v>
      </c>
      <c r="B21" s="1715" t="s">
        <v>545</v>
      </c>
      <c r="C21" s="1720">
        <v>190</v>
      </c>
      <c r="D21" s="1770">
        <f>'Order 864-1'!L21</f>
        <v>109466.83319999998</v>
      </c>
      <c r="E21" s="1770">
        <f>'Order 864-1'!M21</f>
        <v>0</v>
      </c>
      <c r="F21" s="1732"/>
      <c r="G21" s="1732"/>
      <c r="H21" s="1732"/>
      <c r="I21" s="1732">
        <v>-1228</v>
      </c>
      <c r="J21" s="1715">
        <f>SUM(D21:I21)</f>
        <v>108238.83319999998</v>
      </c>
      <c r="K21" s="1715">
        <f>'Order 864-4'!I24</f>
        <v>0</v>
      </c>
      <c r="L21" s="1715">
        <f>IF(+J21+K21&gt;0,+J21+K21,0)</f>
        <v>108238.83319999998</v>
      </c>
      <c r="M21" s="1715">
        <f>IF(+J21+K21&gt;0,0,+J21+K21)</f>
        <v>0</v>
      </c>
      <c r="N21" s="1721" t="s">
        <v>370</v>
      </c>
      <c r="O21" s="1720">
        <f t="shared" si="1"/>
        <v>9</v>
      </c>
      <c r="P21" s="1712"/>
    </row>
    <row r="22" spans="1:16">
      <c r="A22" s="1720">
        <f t="shared" si="0"/>
        <v>10</v>
      </c>
      <c r="B22" s="1715" t="s">
        <v>549</v>
      </c>
      <c r="C22" s="1720">
        <v>282</v>
      </c>
      <c r="D22" s="1770">
        <f>'Order 864-1'!L22</f>
        <v>0</v>
      </c>
      <c r="E22" s="1770">
        <f>'Order 864-1'!M22</f>
        <v>-375541.70899999962</v>
      </c>
      <c r="F22" s="1732"/>
      <c r="G22" s="1732"/>
      <c r="H22" s="1732">
        <v>2661</v>
      </c>
      <c r="I22" s="1732"/>
      <c r="J22" s="1715">
        <f>SUM(D22:I22)</f>
        <v>-372880.70899999962</v>
      </c>
      <c r="K22" s="1715">
        <f>'Order 864-4'!I25</f>
        <v>0</v>
      </c>
      <c r="L22" s="1715">
        <f>IF(+J22+K22&gt;0,+J22+K22,0)</f>
        <v>0</v>
      </c>
      <c r="M22" s="1715">
        <f>IF(+J22+K22&gt;0,0,+J22+K22)</f>
        <v>-372880.70899999962</v>
      </c>
      <c r="N22" s="1721" t="s">
        <v>370</v>
      </c>
      <c r="O22" s="1720">
        <f t="shared" si="1"/>
        <v>10</v>
      </c>
      <c r="P22" s="1712"/>
    </row>
    <row r="23" spans="1:16">
      <c r="A23" s="1720">
        <f t="shared" si="0"/>
        <v>11</v>
      </c>
      <c r="B23" s="1721" t="s">
        <v>1472</v>
      </c>
      <c r="C23" s="1766"/>
      <c r="D23" s="1731">
        <f t="shared" ref="D23:M23" si="3">SUM(D21:D22)</f>
        <v>109466.83319999998</v>
      </c>
      <c r="E23" s="1731">
        <f t="shared" si="3"/>
        <v>-375541.70899999962</v>
      </c>
      <c r="F23" s="1731">
        <f t="shared" si="3"/>
        <v>0</v>
      </c>
      <c r="G23" s="1731">
        <f t="shared" si="3"/>
        <v>0</v>
      </c>
      <c r="H23" s="1731">
        <f t="shared" si="3"/>
        <v>2661</v>
      </c>
      <c r="I23" s="1731">
        <f t="shared" si="3"/>
        <v>-1228</v>
      </c>
      <c r="J23" s="1731">
        <f t="shared" si="3"/>
        <v>-264641.87579999963</v>
      </c>
      <c r="K23" s="1731">
        <f t="shared" si="3"/>
        <v>0</v>
      </c>
      <c r="L23" s="1731">
        <f t="shared" si="3"/>
        <v>108238.83319999998</v>
      </c>
      <c r="M23" s="1731">
        <f t="shared" si="3"/>
        <v>-372880.70899999962</v>
      </c>
      <c r="N23" s="1721" t="s">
        <v>1473</v>
      </c>
      <c r="O23" s="1720">
        <f t="shared" si="1"/>
        <v>11</v>
      </c>
      <c r="P23" s="1712"/>
    </row>
    <row r="24" spans="1:16">
      <c r="A24" s="1720">
        <f t="shared" si="0"/>
        <v>12</v>
      </c>
      <c r="B24" s="1715"/>
      <c r="C24" s="1724"/>
      <c r="D24" s="1715"/>
      <c r="E24" s="1715"/>
      <c r="F24" s="1715"/>
      <c r="G24" s="1715"/>
      <c r="H24" s="1715"/>
      <c r="I24" s="1715"/>
      <c r="J24" s="1715"/>
      <c r="K24" s="1715"/>
      <c r="L24" s="1715"/>
      <c r="M24" s="1715"/>
      <c r="N24" s="1715"/>
      <c r="O24" s="1720">
        <f t="shared" si="1"/>
        <v>12</v>
      </c>
      <c r="P24" s="1712"/>
    </row>
    <row r="25" spans="1:16">
      <c r="A25" s="1720">
        <f t="shared" si="0"/>
        <v>13</v>
      </c>
      <c r="B25" s="1715" t="s">
        <v>1474</v>
      </c>
      <c r="C25" s="1733"/>
      <c r="D25" s="1715"/>
      <c r="E25" s="1715"/>
      <c r="F25" s="1715"/>
      <c r="G25" s="1715"/>
      <c r="H25" s="1715"/>
      <c r="I25" s="1715"/>
      <c r="J25" s="1715"/>
      <c r="K25" s="1715"/>
      <c r="L25" s="1715"/>
      <c r="M25" s="1715"/>
      <c r="N25" s="1715"/>
      <c r="O25" s="1720">
        <f t="shared" si="1"/>
        <v>13</v>
      </c>
      <c r="P25" s="1712"/>
    </row>
    <row r="26" spans="1:16">
      <c r="A26" s="1720">
        <f t="shared" si="0"/>
        <v>14</v>
      </c>
      <c r="B26" s="1715" t="s">
        <v>1475</v>
      </c>
      <c r="C26" s="1720">
        <v>282</v>
      </c>
      <c r="D26" s="1770">
        <f>'Order 864-1'!L26</f>
        <v>0</v>
      </c>
      <c r="E26" s="1770">
        <f>'Order 864-1'!M26</f>
        <v>-12966.781000999999</v>
      </c>
      <c r="F26" s="1732"/>
      <c r="G26" s="1732"/>
      <c r="H26" s="1732">
        <v>255</v>
      </c>
      <c r="I26" s="1732"/>
      <c r="J26" s="1715">
        <f>SUM(D26:I26)</f>
        <v>-12711.781000999999</v>
      </c>
      <c r="K26" s="1715">
        <f>'Order 864-4'!I29</f>
        <v>0</v>
      </c>
      <c r="L26" s="1715">
        <f>IF(+J26+K26&gt;0,+J26+K26,0)</f>
        <v>0</v>
      </c>
      <c r="M26" s="1715">
        <f>IF(+J26+K26&gt;0,0,+J26+K26)</f>
        <v>-12711.781000999999</v>
      </c>
      <c r="N26" s="1721" t="s">
        <v>370</v>
      </c>
      <c r="O26" s="1720">
        <f t="shared" si="1"/>
        <v>14</v>
      </c>
      <c r="P26" s="1712"/>
    </row>
    <row r="27" spans="1:16">
      <c r="A27" s="1720">
        <f t="shared" si="0"/>
        <v>15</v>
      </c>
      <c r="B27" s="1715" t="s">
        <v>1476</v>
      </c>
      <c r="C27" s="1720">
        <v>282</v>
      </c>
      <c r="D27" s="1770">
        <f>'Order 864-1'!L27</f>
        <v>0</v>
      </c>
      <c r="E27" s="1770">
        <f>'Order 864-1'!M27</f>
        <v>-37023.934000000001</v>
      </c>
      <c r="F27" s="1732"/>
      <c r="G27" s="1732"/>
      <c r="H27" s="1732">
        <v>1590</v>
      </c>
      <c r="I27" s="1732"/>
      <c r="J27" s="1715">
        <f>SUM(D27:I27)</f>
        <v>-35433.934000000001</v>
      </c>
      <c r="K27" s="1715">
        <f>'Order 864-4'!I30</f>
        <v>0</v>
      </c>
      <c r="L27" s="1715">
        <f>IF(+J27+K27&gt;0,+J27+K27,0)</f>
        <v>0</v>
      </c>
      <c r="M27" s="1715">
        <f>IF(+J27+K27&gt;0,0,+J27+K27)</f>
        <v>-35433.934000000001</v>
      </c>
      <c r="N27" s="1721" t="s">
        <v>370</v>
      </c>
      <c r="O27" s="1720">
        <f t="shared" si="1"/>
        <v>15</v>
      </c>
      <c r="P27" s="1712"/>
    </row>
    <row r="28" spans="1:16">
      <c r="A28" s="1720">
        <f t="shared" si="0"/>
        <v>16</v>
      </c>
      <c r="B28" s="1715" t="s">
        <v>1477</v>
      </c>
      <c r="C28" s="1728">
        <v>282</v>
      </c>
      <c r="D28" s="1770">
        <f>'Order 864-1'!L28</f>
        <v>0</v>
      </c>
      <c r="E28" s="1770">
        <f>'Order 864-1'!M28</f>
        <v>-181.21099999999933</v>
      </c>
      <c r="F28" s="1732"/>
      <c r="G28" s="1732"/>
      <c r="H28" s="1732">
        <v>545</v>
      </c>
      <c r="I28" s="1732"/>
      <c r="J28" s="1715">
        <f>SUM(D28:I28)</f>
        <v>363.78900000000067</v>
      </c>
      <c r="K28" s="1715">
        <f>'Order 864-4'!I31</f>
        <v>0</v>
      </c>
      <c r="L28" s="1715">
        <f>IF(+J28+K28&gt;0,+J28+K28,0)</f>
        <v>363.78900000000067</v>
      </c>
      <c r="M28" s="1715">
        <f>IF(+J28+K28&gt;0,0,+J28+K28)</f>
        <v>0</v>
      </c>
      <c r="N28" s="1721" t="s">
        <v>370</v>
      </c>
      <c r="O28" s="1720">
        <f t="shared" si="1"/>
        <v>16</v>
      </c>
      <c r="P28" s="1712"/>
    </row>
    <row r="29" spans="1:16">
      <c r="A29" s="1720">
        <f t="shared" si="0"/>
        <v>17</v>
      </c>
      <c r="B29" s="1721" t="s">
        <v>1472</v>
      </c>
      <c r="C29" s="1766"/>
      <c r="D29" s="1731">
        <f t="shared" ref="D29:M29" si="4">SUM(D26:D28)</f>
        <v>0</v>
      </c>
      <c r="E29" s="1731">
        <f t="shared" si="4"/>
        <v>-50171.926001</v>
      </c>
      <c r="F29" s="1731">
        <f t="shared" si="4"/>
        <v>0</v>
      </c>
      <c r="G29" s="1731">
        <f t="shared" si="4"/>
        <v>0</v>
      </c>
      <c r="H29" s="1731">
        <f t="shared" si="4"/>
        <v>2390</v>
      </c>
      <c r="I29" s="1731">
        <f t="shared" si="4"/>
        <v>0</v>
      </c>
      <c r="J29" s="1731">
        <f t="shared" si="4"/>
        <v>-47781.926001</v>
      </c>
      <c r="K29" s="1731">
        <f t="shared" si="4"/>
        <v>0</v>
      </c>
      <c r="L29" s="1731">
        <f t="shared" si="4"/>
        <v>363.78900000000067</v>
      </c>
      <c r="M29" s="1731">
        <f t="shared" si="4"/>
        <v>-48145.715001000004</v>
      </c>
      <c r="N29" s="1721" t="s">
        <v>1478</v>
      </c>
      <c r="O29" s="1720">
        <f t="shared" si="1"/>
        <v>17</v>
      </c>
      <c r="P29" s="1712"/>
    </row>
    <row r="30" spans="1:16">
      <c r="A30" s="1720">
        <f t="shared" si="0"/>
        <v>18</v>
      </c>
      <c r="B30" s="1715"/>
      <c r="C30" s="1724"/>
      <c r="D30" s="1769"/>
      <c r="E30" s="1769"/>
      <c r="F30" s="1769"/>
      <c r="G30" s="1769"/>
      <c r="H30" s="1769"/>
      <c r="I30" s="1769"/>
      <c r="J30" s="1769"/>
      <c r="K30" s="1769"/>
      <c r="L30" s="1769"/>
      <c r="M30" s="1769"/>
      <c r="N30" s="1715"/>
      <c r="O30" s="1720">
        <f t="shared" si="1"/>
        <v>18</v>
      </c>
      <c r="P30" s="1712"/>
    </row>
    <row r="31" spans="1:16">
      <c r="A31" s="1720">
        <f t="shared" si="0"/>
        <v>19</v>
      </c>
      <c r="B31" s="1715" t="s">
        <v>1479</v>
      </c>
      <c r="C31" s="1728">
        <v>282</v>
      </c>
      <c r="D31" s="1768">
        <f>'Order 864-1'!L31</f>
        <v>40216.024064700854</v>
      </c>
      <c r="E31" s="1768">
        <f>'Order 864-1'!M31</f>
        <v>0</v>
      </c>
      <c r="F31" s="1767"/>
      <c r="G31" s="1767"/>
      <c r="H31" s="1767"/>
      <c r="I31" s="1767">
        <v>-484</v>
      </c>
      <c r="J31" s="1715">
        <f>SUM(D31:I31)</f>
        <v>39732.024064700854</v>
      </c>
      <c r="K31" s="1715">
        <f>'Order 864-4'!I34</f>
        <v>0</v>
      </c>
      <c r="L31" s="1715">
        <f>IF(+J31+K31&gt;0,+J31+K31,0)</f>
        <v>39732.024064700854</v>
      </c>
      <c r="M31" s="1715">
        <f>IF(+J31+K31&gt;0,0,+J31+K31)</f>
        <v>0</v>
      </c>
      <c r="N31" s="1721" t="s">
        <v>370</v>
      </c>
      <c r="O31" s="1720">
        <f t="shared" si="1"/>
        <v>19</v>
      </c>
      <c r="P31" s="1712"/>
    </row>
    <row r="32" spans="1:16">
      <c r="A32" s="1720">
        <f t="shared" si="0"/>
        <v>20</v>
      </c>
      <c r="B32" s="1715"/>
      <c r="C32" s="1724"/>
      <c r="D32" s="1725"/>
      <c r="E32" s="1725"/>
      <c r="F32" s="1725"/>
      <c r="G32" s="1725"/>
      <c r="H32" s="1725"/>
      <c r="I32" s="1725"/>
      <c r="J32" s="1725"/>
      <c r="K32" s="1725"/>
      <c r="L32" s="1725"/>
      <c r="M32" s="1725"/>
      <c r="N32" s="1715"/>
      <c r="O32" s="1720">
        <f t="shared" si="1"/>
        <v>20</v>
      </c>
      <c r="P32" s="1712"/>
    </row>
    <row r="33" spans="1:16" ht="14.65" thickBot="1">
      <c r="A33" s="1720">
        <f t="shared" si="0"/>
        <v>21</v>
      </c>
      <c r="B33" s="1721" t="s">
        <v>1480</v>
      </c>
      <c r="C33" s="1766"/>
      <c r="D33" s="1737">
        <f t="shared" ref="D33:L33" si="5">D23+D29+D31</f>
        <v>149682.85726470084</v>
      </c>
      <c r="E33" s="1737">
        <f t="shared" si="5"/>
        <v>-425713.63500099961</v>
      </c>
      <c r="F33" s="1737">
        <f t="shared" si="5"/>
        <v>0</v>
      </c>
      <c r="G33" s="1737">
        <f t="shared" si="5"/>
        <v>0</v>
      </c>
      <c r="H33" s="1737">
        <f t="shared" si="5"/>
        <v>5051</v>
      </c>
      <c r="I33" s="1737">
        <f t="shared" si="5"/>
        <v>-1712</v>
      </c>
      <c r="J33" s="1737">
        <f t="shared" si="5"/>
        <v>-272691.77773629874</v>
      </c>
      <c r="K33" s="1737">
        <f t="shared" si="5"/>
        <v>0</v>
      </c>
      <c r="L33" s="1737">
        <f t="shared" si="5"/>
        <v>148334.64626470083</v>
      </c>
      <c r="M33" s="1737">
        <f>M23+M29+M31-1</f>
        <v>-421027.42400099966</v>
      </c>
      <c r="N33" s="1721" t="s">
        <v>1481</v>
      </c>
      <c r="O33" s="1720">
        <f t="shared" si="1"/>
        <v>21</v>
      </c>
      <c r="P33" s="1712"/>
    </row>
    <row r="34" spans="1:16" ht="14.65" thickTop="1">
      <c r="A34" s="1720">
        <f t="shared" si="0"/>
        <v>22</v>
      </c>
      <c r="B34" s="1715"/>
      <c r="C34" s="1715"/>
      <c r="D34" s="1765"/>
      <c r="E34" s="1765"/>
      <c r="F34" s="1765"/>
      <c r="G34" s="1765"/>
      <c r="H34" s="1765"/>
      <c r="I34" s="1765"/>
      <c r="J34" s="1765"/>
      <c r="K34" s="1765"/>
      <c r="L34" s="1765"/>
      <c r="M34" s="1765"/>
      <c r="N34" s="1715"/>
      <c r="O34" s="1720">
        <f t="shared" si="1"/>
        <v>22</v>
      </c>
      <c r="P34" s="1712"/>
    </row>
    <row r="35" spans="1:16" ht="14.65" thickBot="1">
      <c r="A35" s="1720">
        <f t="shared" si="0"/>
        <v>23</v>
      </c>
      <c r="B35" s="1721" t="s">
        <v>1482</v>
      </c>
      <c r="C35" s="1759"/>
      <c r="D35" s="1737">
        <f t="shared" ref="D35:M35" si="6">D18+D33</f>
        <v>150452.79704735684</v>
      </c>
      <c r="E35" s="1737">
        <f t="shared" si="6"/>
        <v>-425713.63500099961</v>
      </c>
      <c r="F35" s="1737">
        <f t="shared" si="6"/>
        <v>0</v>
      </c>
      <c r="G35" s="1737">
        <f t="shared" si="6"/>
        <v>0</v>
      </c>
      <c r="H35" s="1737">
        <f t="shared" si="6"/>
        <v>5051</v>
      </c>
      <c r="I35" s="1737">
        <f t="shared" si="6"/>
        <v>-1712</v>
      </c>
      <c r="J35" s="1737">
        <f t="shared" si="6"/>
        <v>-271921.83795364277</v>
      </c>
      <c r="K35" s="1737">
        <f t="shared" si="6"/>
        <v>0</v>
      </c>
      <c r="L35" s="1737">
        <f t="shared" si="6"/>
        <v>149104.58604735683</v>
      </c>
      <c r="M35" s="1737">
        <f t="shared" si="6"/>
        <v>-421027.42400099966</v>
      </c>
      <c r="N35" s="1721" t="s">
        <v>1483</v>
      </c>
      <c r="O35" s="1720">
        <f t="shared" si="1"/>
        <v>23</v>
      </c>
      <c r="P35" s="1712"/>
    </row>
    <row r="36" spans="1:16" ht="14.65" thickTop="1">
      <c r="A36" s="1716"/>
      <c r="B36" s="1719"/>
      <c r="C36" s="1719"/>
      <c r="D36" s="1715"/>
      <c r="E36" s="1715"/>
      <c r="F36" s="1715"/>
      <c r="G36" s="1715"/>
      <c r="H36" s="1715"/>
      <c r="I36" s="1715"/>
      <c r="J36" s="1715"/>
      <c r="K36" s="1715"/>
      <c r="L36" s="1715"/>
      <c r="M36" s="1715"/>
      <c r="N36" s="1712"/>
      <c r="O36" s="1712"/>
      <c r="P36" s="1712"/>
    </row>
    <row r="37" spans="1:16">
      <c r="A37" s="1716"/>
      <c r="B37" s="1718" t="s">
        <v>1484</v>
      </c>
      <c r="C37" s="1717"/>
      <c r="D37" s="1715"/>
      <c r="E37" s="1715"/>
      <c r="F37" s="1715"/>
      <c r="G37" s="1715"/>
      <c r="H37" s="1715"/>
      <c r="I37" s="1715"/>
      <c r="J37" s="1715"/>
      <c r="K37" s="1715"/>
      <c r="L37" s="1715"/>
      <c r="M37" s="1715"/>
      <c r="N37" s="1712"/>
      <c r="O37" s="1712"/>
      <c r="P37" s="1712"/>
    </row>
    <row r="38" spans="1:16">
      <c r="A38" s="1716"/>
      <c r="B38" s="1714" t="s">
        <v>1485</v>
      </c>
      <c r="C38" s="1713"/>
      <c r="D38" s="1713"/>
      <c r="E38" s="1713"/>
      <c r="F38" s="1715"/>
      <c r="G38" s="1715"/>
      <c r="H38" s="1715"/>
      <c r="I38" s="1715"/>
      <c r="J38" s="1715"/>
      <c r="K38" s="1715"/>
      <c r="L38" s="1715"/>
      <c r="M38" s="1715"/>
      <c r="N38" s="1712"/>
      <c r="O38" s="1712"/>
      <c r="P38" s="1712"/>
    </row>
    <row r="39" spans="1:16">
      <c r="A39" s="1716"/>
      <c r="B39" s="1714"/>
      <c r="C39" s="1715"/>
      <c r="D39" s="1715"/>
      <c r="E39" s="1715"/>
      <c r="F39" s="1715"/>
      <c r="G39" s="1715"/>
      <c r="H39" s="1715"/>
      <c r="I39" s="1715"/>
      <c r="J39" s="1715"/>
      <c r="K39" s="1715"/>
      <c r="L39" s="1715"/>
      <c r="M39" s="1715"/>
      <c r="N39" s="1712"/>
      <c r="O39" s="1712"/>
      <c r="P39" s="1712"/>
    </row>
    <row r="40" spans="1:16">
      <c r="A40" s="1716"/>
      <c r="B40" s="1714"/>
      <c r="C40" s="1715"/>
      <c r="D40" s="1715"/>
      <c r="E40" s="1715"/>
      <c r="F40" s="1715"/>
      <c r="G40" s="1715"/>
      <c r="H40" s="1715"/>
      <c r="I40" s="1715"/>
      <c r="J40" s="1715"/>
      <c r="K40" s="1715"/>
      <c r="L40" s="1715"/>
      <c r="M40" s="1715"/>
      <c r="N40" s="1712"/>
      <c r="O40" s="1712"/>
      <c r="P40" s="1712"/>
    </row>
    <row r="41" spans="1:16">
      <c r="A41" s="1716"/>
      <c r="B41" s="1713"/>
      <c r="C41" s="1751"/>
      <c r="D41" s="1754"/>
      <c r="E41" s="1754"/>
      <c r="F41" s="1715"/>
      <c r="G41" s="1715"/>
      <c r="H41" s="1715"/>
      <c r="I41" s="1715"/>
      <c r="J41" s="1715"/>
      <c r="K41" s="1715"/>
      <c r="L41" s="1715"/>
      <c r="M41" s="1715"/>
      <c r="N41" s="1712"/>
      <c r="O41" s="1712"/>
      <c r="P41" s="1712"/>
    </row>
    <row r="42" spans="1:16">
      <c r="B42" s="1713"/>
      <c r="C42" s="1751"/>
      <c r="D42" s="1754"/>
      <c r="E42" s="1754"/>
    </row>
    <row r="43" spans="1:16">
      <c r="B43" s="1713"/>
      <c r="C43" s="1751"/>
      <c r="D43" s="1764"/>
      <c r="E43" s="1764"/>
    </row>
    <row r="44" spans="1:16">
      <c r="B44" s="1714"/>
      <c r="C44" s="1713"/>
      <c r="D44" s="1713"/>
      <c r="E44" s="1713"/>
    </row>
  </sheetData>
  <mergeCells count="1">
    <mergeCell ref="B5:N5"/>
  </mergeCells>
  <printOptions horizontalCentered="1"/>
  <pageMargins left="0.5" right="0.5" top="0.5" bottom="0.5" header="0.3" footer="0.25"/>
  <pageSetup scale="47" orientation="landscape" r:id="rId1"/>
  <headerFooter>
    <oddFooter>&amp;C&amp;A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8BCD-95A8-4D21-BB86-50A729FC329F}">
  <sheetPr>
    <pageSetUpPr fitToPage="1"/>
  </sheetPr>
  <dimension ref="A1:L53"/>
  <sheetViews>
    <sheetView zoomScale="80" zoomScaleNormal="80" workbookViewId="0"/>
  </sheetViews>
  <sheetFormatPr defaultColWidth="14.53125" defaultRowHeight="14.25"/>
  <cols>
    <col min="1" max="1" width="5.796875" customWidth="1"/>
    <col min="2" max="2" width="45.796875" customWidth="1"/>
    <col min="3" max="3" width="8.796875" customWidth="1"/>
    <col min="4" max="9" width="16.53125" customWidth="1"/>
    <col min="10" max="10" width="40.73046875" customWidth="1"/>
    <col min="11" max="11" width="5.796875" customWidth="1"/>
    <col min="12" max="12" width="15.796875" customWidth="1"/>
  </cols>
  <sheetData>
    <row r="1" spans="1:12">
      <c r="A1" s="1762"/>
      <c r="B1" s="1761" t="s">
        <v>0</v>
      </c>
      <c r="C1" s="1760"/>
      <c r="D1" s="1760"/>
      <c r="E1" s="1760"/>
      <c r="F1" s="1760"/>
      <c r="G1" s="1760"/>
      <c r="H1" s="1760"/>
      <c r="I1" s="1760"/>
      <c r="J1" s="1760"/>
      <c r="K1" s="1762"/>
    </row>
    <row r="2" spans="1:12">
      <c r="A2" s="1762"/>
      <c r="B2" s="1761" t="s">
        <v>1508</v>
      </c>
      <c r="C2" s="1760"/>
      <c r="D2" s="1760"/>
      <c r="E2" s="1760"/>
      <c r="F2" s="1760"/>
      <c r="G2" s="1760"/>
      <c r="H2" s="1760"/>
      <c r="I2" s="1760"/>
      <c r="J2" s="1760"/>
      <c r="K2" s="1762"/>
    </row>
    <row r="3" spans="1:12">
      <c r="A3" s="1762"/>
      <c r="B3" s="1763" t="s">
        <v>1438</v>
      </c>
      <c r="C3" s="1760"/>
      <c r="D3" s="1760"/>
      <c r="E3" s="1760"/>
      <c r="F3" s="1760"/>
      <c r="G3" s="1760"/>
      <c r="H3" s="1760"/>
      <c r="I3" s="1760"/>
      <c r="J3" s="1760"/>
      <c r="K3" s="1762"/>
    </row>
    <row r="4" spans="1:12">
      <c r="A4" s="1759"/>
      <c r="B4" s="1761" t="s">
        <v>1506</v>
      </c>
      <c r="C4" s="1760"/>
      <c r="D4" s="1760"/>
      <c r="E4" s="1760"/>
      <c r="F4" s="1760"/>
      <c r="G4" s="1760"/>
      <c r="H4" s="1760"/>
      <c r="I4" s="1760"/>
      <c r="J4" s="1760"/>
      <c r="K4" s="1758"/>
      <c r="L4" s="1757"/>
    </row>
    <row r="5" spans="1:12">
      <c r="A5" s="1759"/>
      <c r="B5" s="2119" t="s">
        <v>5</v>
      </c>
      <c r="C5" s="2119"/>
      <c r="D5" s="2119"/>
      <c r="E5" s="2119"/>
      <c r="F5" s="2119"/>
      <c r="G5" s="2119"/>
      <c r="H5" s="2119"/>
      <c r="I5" s="2119"/>
      <c r="J5" s="2119"/>
      <c r="K5" s="1758"/>
      <c r="L5" s="1757"/>
    </row>
    <row r="6" spans="1:12">
      <c r="A6" s="1715"/>
      <c r="B6" s="1755"/>
      <c r="C6" s="1721"/>
      <c r="D6" s="1721"/>
      <c r="E6" s="1721"/>
      <c r="F6" s="1721"/>
      <c r="G6" s="1721"/>
      <c r="H6" s="1721"/>
      <c r="I6" s="1721"/>
      <c r="J6" s="1746"/>
      <c r="K6" s="1746"/>
      <c r="L6" s="1745"/>
    </row>
    <row r="7" spans="1:12">
      <c r="A7" s="1715"/>
      <c r="B7" s="1755"/>
      <c r="C7" s="1721"/>
      <c r="D7" s="1721"/>
      <c r="E7" s="1721"/>
      <c r="F7" s="1721"/>
      <c r="G7" s="1721"/>
      <c r="H7" s="1754" t="s">
        <v>1440</v>
      </c>
      <c r="I7" s="1756">
        <v>2019</v>
      </c>
      <c r="J7" s="1746"/>
      <c r="K7" s="1746"/>
      <c r="L7" s="1745"/>
    </row>
    <row r="8" spans="1:12">
      <c r="A8" s="1715"/>
      <c r="B8" s="1755"/>
      <c r="C8" s="1721"/>
      <c r="D8" s="1721"/>
      <c r="E8" s="1721"/>
      <c r="F8" s="1721"/>
      <c r="G8" s="1721"/>
      <c r="H8" s="1754" t="s">
        <v>1487</v>
      </c>
      <c r="I8" s="1753" t="s">
        <v>1171</v>
      </c>
      <c r="J8" s="1746"/>
      <c r="K8" s="1746"/>
      <c r="L8" s="1745"/>
    </row>
    <row r="9" spans="1:12">
      <c r="A9" s="1715"/>
      <c r="B9" s="1715"/>
      <c r="C9" s="1715"/>
      <c r="D9" s="1715"/>
      <c r="E9" s="1715"/>
      <c r="F9" s="1715"/>
      <c r="G9" s="1715"/>
      <c r="H9" s="1751" t="s">
        <v>1488</v>
      </c>
      <c r="I9" s="1752"/>
      <c r="J9" s="1746"/>
      <c r="K9" s="1746"/>
      <c r="L9" s="1745"/>
    </row>
    <row r="10" spans="1:12">
      <c r="A10" s="1715"/>
      <c r="B10" s="1715"/>
      <c r="C10" s="1715"/>
      <c r="D10" s="1715"/>
      <c r="E10" s="1715"/>
      <c r="F10" s="1715"/>
      <c r="G10" s="1715"/>
      <c r="H10" s="1751"/>
      <c r="I10" s="1751"/>
      <c r="J10" s="1746"/>
      <c r="K10" s="1746"/>
      <c r="L10" s="1745"/>
    </row>
    <row r="11" spans="1:12">
      <c r="A11" s="1721"/>
      <c r="B11" s="1750" t="s">
        <v>1441</v>
      </c>
      <c r="C11" s="1750" t="s">
        <v>1442</v>
      </c>
      <c r="D11" s="1750" t="s">
        <v>1443</v>
      </c>
      <c r="E11" s="1750" t="s">
        <v>1444</v>
      </c>
      <c r="F11" s="1750" t="s">
        <v>1445</v>
      </c>
      <c r="G11" s="1750" t="s">
        <v>1446</v>
      </c>
      <c r="H11" s="1750" t="s">
        <v>1447</v>
      </c>
      <c r="I11" s="1750" t="s">
        <v>1448</v>
      </c>
      <c r="J11" s="1746"/>
      <c r="K11" s="1746"/>
      <c r="L11" s="1745"/>
    </row>
    <row r="12" spans="1:12" ht="14.65" thickBot="1">
      <c r="A12" s="1715"/>
      <c r="B12" s="1721"/>
      <c r="C12" s="1721"/>
      <c r="D12" s="1715"/>
      <c r="E12" s="1715"/>
      <c r="F12" s="1715"/>
      <c r="G12" s="1715"/>
      <c r="H12" s="1715"/>
      <c r="I12" s="1715"/>
      <c r="J12" s="1746"/>
      <c r="K12" s="1746"/>
      <c r="L12" s="1745"/>
    </row>
    <row r="13" spans="1:12" ht="14.65" thickBot="1">
      <c r="A13" s="1715"/>
      <c r="B13" s="1721"/>
      <c r="C13" s="1721"/>
      <c r="D13" s="2120" t="s">
        <v>1509</v>
      </c>
      <c r="E13" s="2121"/>
      <c r="F13" s="2121"/>
      <c r="G13" s="2121"/>
      <c r="H13" s="2121"/>
      <c r="I13" s="2122"/>
      <c r="J13" s="1746"/>
      <c r="K13" s="1746"/>
      <c r="L13" s="1745"/>
    </row>
    <row r="14" spans="1:12" ht="14.65" thickBot="1">
      <c r="A14" s="1715"/>
      <c r="B14" s="1721"/>
      <c r="C14" s="1721"/>
      <c r="D14" s="1749"/>
      <c r="E14" s="1749"/>
      <c r="F14" s="1747" t="s">
        <v>1490</v>
      </c>
      <c r="G14" s="1748" t="s">
        <v>1491</v>
      </c>
      <c r="H14" s="1747" t="s">
        <v>1510</v>
      </c>
      <c r="I14" s="1747" t="s">
        <v>1493</v>
      </c>
      <c r="J14" s="1746"/>
      <c r="K14" s="1746"/>
      <c r="L14" s="1745"/>
    </row>
    <row r="15" spans="1:12" ht="39.75" thickBot="1">
      <c r="A15" s="1741" t="s">
        <v>1456</v>
      </c>
      <c r="B15" s="1742" t="s">
        <v>421</v>
      </c>
      <c r="C15" s="1744" t="s">
        <v>1457</v>
      </c>
      <c r="D15" s="1743" t="s">
        <v>1494</v>
      </c>
      <c r="E15" s="1743" t="s">
        <v>1495</v>
      </c>
      <c r="F15" s="1743" t="s">
        <v>1496</v>
      </c>
      <c r="G15" s="1743" t="s">
        <v>1497</v>
      </c>
      <c r="H15" s="1743" t="s">
        <v>1498</v>
      </c>
      <c r="I15" s="1743" t="s">
        <v>1499</v>
      </c>
      <c r="J15" s="1742" t="s">
        <v>9</v>
      </c>
      <c r="K15" s="1741" t="s">
        <v>1456</v>
      </c>
      <c r="L15" s="1740"/>
    </row>
    <row r="16" spans="1:12">
      <c r="A16" s="1720">
        <v>1</v>
      </c>
      <c r="B16" s="1715" t="s">
        <v>1468</v>
      </c>
      <c r="C16" s="1733"/>
      <c r="D16" s="1715"/>
      <c r="E16" s="1715"/>
      <c r="F16" s="1715"/>
      <c r="G16" s="1715"/>
      <c r="H16" s="1715"/>
      <c r="I16" s="1715"/>
      <c r="J16" s="1715"/>
      <c r="K16" s="1720">
        <v>1</v>
      </c>
      <c r="L16" s="1712"/>
    </row>
    <row r="17" spans="1:12">
      <c r="A17" s="1720">
        <f t="shared" ref="A17:A38" si="0">+A16+1</f>
        <v>2</v>
      </c>
      <c r="B17" s="1715" t="s">
        <v>542</v>
      </c>
      <c r="C17" s="1720">
        <v>190</v>
      </c>
      <c r="D17" s="1732"/>
      <c r="E17" s="1732"/>
      <c r="F17" s="1715">
        <f>+D17*$I$9</f>
        <v>0</v>
      </c>
      <c r="G17" s="1715">
        <f>+E17-F17</f>
        <v>0</v>
      </c>
      <c r="H17" s="1715">
        <f>IF(+$I$8="No",0,'Order 864-3'!J14)</f>
        <v>0</v>
      </c>
      <c r="I17" s="1715">
        <f>+G17-H17</f>
        <v>0</v>
      </c>
      <c r="J17" s="1721" t="s">
        <v>370</v>
      </c>
      <c r="K17" s="1720">
        <f t="shared" ref="K17:K38" si="1">+K16+1</f>
        <v>2</v>
      </c>
      <c r="L17" s="1712"/>
    </row>
    <row r="18" spans="1:12">
      <c r="A18" s="1720">
        <f t="shared" si="0"/>
        <v>3</v>
      </c>
      <c r="B18" s="1715" t="s">
        <v>544</v>
      </c>
      <c r="C18" s="1720">
        <v>190</v>
      </c>
      <c r="D18" s="1732"/>
      <c r="E18" s="1732"/>
      <c r="F18" s="1715">
        <f>+D18*$I$9</f>
        <v>0</v>
      </c>
      <c r="G18" s="1715">
        <f>+E18-F18</f>
        <v>0</v>
      </c>
      <c r="H18" s="1715">
        <f>IF(+$I$8="No",0,'Order 864-3'!J15)</f>
        <v>0</v>
      </c>
      <c r="I18" s="1715">
        <f>+G18-H18</f>
        <v>0</v>
      </c>
      <c r="J18" s="1721" t="s">
        <v>370</v>
      </c>
      <c r="K18" s="1720">
        <f t="shared" si="1"/>
        <v>3</v>
      </c>
      <c r="L18" s="1712"/>
    </row>
    <row r="19" spans="1:12">
      <c r="A19" s="1720">
        <f t="shared" si="0"/>
        <v>4</v>
      </c>
      <c r="B19" s="1715" t="s">
        <v>554</v>
      </c>
      <c r="C19" s="1720">
        <v>283</v>
      </c>
      <c r="D19" s="1739"/>
      <c r="E19" s="1739"/>
      <c r="F19" s="1738">
        <f>+D19*$I$9</f>
        <v>0</v>
      </c>
      <c r="G19" s="1738">
        <f>+E19-F19</f>
        <v>0</v>
      </c>
      <c r="H19" s="1738">
        <f>IF(+$I$8="No",0,'Order 864-3'!J16)</f>
        <v>0</v>
      </c>
      <c r="I19" s="1738">
        <f>+G19-H19</f>
        <v>0</v>
      </c>
      <c r="J19" s="1721" t="s">
        <v>370</v>
      </c>
      <c r="K19" s="1720">
        <f t="shared" si="1"/>
        <v>4</v>
      </c>
      <c r="L19" s="1712"/>
    </row>
    <row r="20" spans="1:12">
      <c r="A20" s="1720">
        <f t="shared" si="0"/>
        <v>5</v>
      </c>
      <c r="B20" s="1721"/>
      <c r="C20" s="1724"/>
      <c r="D20" s="1715"/>
      <c r="E20" s="1715"/>
      <c r="F20" s="1715"/>
      <c r="G20" s="1715"/>
      <c r="H20" s="1715"/>
      <c r="I20" s="1715"/>
      <c r="J20" s="1715"/>
      <c r="K20" s="1720">
        <f t="shared" si="1"/>
        <v>5</v>
      </c>
      <c r="L20" s="1712"/>
    </row>
    <row r="21" spans="1:12" ht="14.65" thickBot="1">
      <c r="A21" s="1720">
        <f t="shared" si="0"/>
        <v>6</v>
      </c>
      <c r="B21" s="1721" t="s">
        <v>1500</v>
      </c>
      <c r="C21" s="1724"/>
      <c r="D21" s="1737">
        <f t="shared" ref="D21:I21" si="2">SUM(D17:D19)</f>
        <v>0</v>
      </c>
      <c r="E21" s="1737">
        <f t="shared" si="2"/>
        <v>0</v>
      </c>
      <c r="F21" s="1737">
        <f t="shared" si="2"/>
        <v>0</v>
      </c>
      <c r="G21" s="1737">
        <f t="shared" si="2"/>
        <v>0</v>
      </c>
      <c r="H21" s="1737">
        <f t="shared" si="2"/>
        <v>0</v>
      </c>
      <c r="I21" s="1737">
        <f t="shared" si="2"/>
        <v>0</v>
      </c>
      <c r="J21" s="1721" t="s">
        <v>1470</v>
      </c>
      <c r="K21" s="1720">
        <f t="shared" si="1"/>
        <v>6</v>
      </c>
      <c r="L21" s="1712"/>
    </row>
    <row r="22" spans="1:12" ht="14.65" thickTop="1">
      <c r="A22" s="1720">
        <f t="shared" si="0"/>
        <v>7</v>
      </c>
      <c r="B22" s="1730"/>
      <c r="C22" s="1724"/>
      <c r="D22" s="1736"/>
      <c r="E22" s="1736"/>
      <c r="F22" s="1736"/>
      <c r="G22" s="1736"/>
      <c r="H22" s="1736"/>
      <c r="I22" s="1736"/>
      <c r="J22" s="1715"/>
      <c r="K22" s="1720">
        <f t="shared" si="1"/>
        <v>7</v>
      </c>
      <c r="L22" s="1712"/>
    </row>
    <row r="23" spans="1:12">
      <c r="A23" s="1720">
        <f t="shared" si="0"/>
        <v>8</v>
      </c>
      <c r="B23" s="1715" t="s">
        <v>1471</v>
      </c>
      <c r="C23" s="1735"/>
      <c r="D23" s="1715"/>
      <c r="E23" s="1715"/>
      <c r="F23" s="1715"/>
      <c r="G23" s="1715"/>
      <c r="H23" s="1715"/>
      <c r="I23" s="1715"/>
      <c r="J23" s="1715"/>
      <c r="K23" s="1720">
        <f t="shared" si="1"/>
        <v>8</v>
      </c>
      <c r="L23" s="1712"/>
    </row>
    <row r="24" spans="1:12">
      <c r="A24" s="1720">
        <f t="shared" si="0"/>
        <v>9</v>
      </c>
      <c r="B24" s="1715" t="s">
        <v>545</v>
      </c>
      <c r="C24" s="1720">
        <v>190</v>
      </c>
      <c r="D24" s="1734"/>
      <c r="E24" s="1732"/>
      <c r="F24" s="1715">
        <f>+D24*$I$9</f>
        <v>0</v>
      </c>
      <c r="G24" s="1715">
        <f>+E24-F24</f>
        <v>0</v>
      </c>
      <c r="H24" s="1715">
        <f>IF(+$I$8="No",0,'Order 864-3'!J21)</f>
        <v>0</v>
      </c>
      <c r="I24" s="1715">
        <f>+G24-H24</f>
        <v>0</v>
      </c>
      <c r="J24" s="1721" t="s">
        <v>370</v>
      </c>
      <c r="K24" s="1720">
        <f t="shared" si="1"/>
        <v>9</v>
      </c>
      <c r="L24" s="1712"/>
    </row>
    <row r="25" spans="1:12">
      <c r="A25" s="1720">
        <f t="shared" si="0"/>
        <v>10</v>
      </c>
      <c r="B25" s="1715" t="s">
        <v>549</v>
      </c>
      <c r="C25" s="1720">
        <v>282</v>
      </c>
      <c r="D25" s="1734"/>
      <c r="E25" s="1732"/>
      <c r="F25" s="1715">
        <f>+D25*$I$9</f>
        <v>0</v>
      </c>
      <c r="G25" s="1715">
        <f>+E25-F25</f>
        <v>0</v>
      </c>
      <c r="H25" s="1715">
        <f>IF(+$I$8="No",0,'Order 864-3'!J22)</f>
        <v>0</v>
      </c>
      <c r="I25" s="1715">
        <f>+G25-H25</f>
        <v>0</v>
      </c>
      <c r="J25" s="1721" t="s">
        <v>370</v>
      </c>
      <c r="K25" s="1720">
        <f t="shared" si="1"/>
        <v>10</v>
      </c>
      <c r="L25" s="1712"/>
    </row>
    <row r="26" spans="1:12">
      <c r="A26" s="1720">
        <f t="shared" si="0"/>
        <v>11</v>
      </c>
      <c r="B26" s="1721" t="s">
        <v>1472</v>
      </c>
      <c r="C26" s="1724"/>
      <c r="D26" s="1731">
        <f t="shared" ref="D26:I26" si="3">SUM(D24:D25)</f>
        <v>0</v>
      </c>
      <c r="E26" s="1731">
        <f t="shared" si="3"/>
        <v>0</v>
      </c>
      <c r="F26" s="1731">
        <f t="shared" si="3"/>
        <v>0</v>
      </c>
      <c r="G26" s="1731">
        <f t="shared" si="3"/>
        <v>0</v>
      </c>
      <c r="H26" s="1731">
        <f t="shared" si="3"/>
        <v>0</v>
      </c>
      <c r="I26" s="1731">
        <f t="shared" si="3"/>
        <v>0</v>
      </c>
      <c r="J26" s="1721" t="s">
        <v>1473</v>
      </c>
      <c r="K26" s="1720">
        <f t="shared" si="1"/>
        <v>11</v>
      </c>
      <c r="L26" s="1712"/>
    </row>
    <row r="27" spans="1:12">
      <c r="A27" s="1720">
        <f t="shared" si="0"/>
        <v>12</v>
      </c>
      <c r="B27" s="1715"/>
      <c r="C27" s="1724"/>
      <c r="D27" s="1715"/>
      <c r="E27" s="1715"/>
      <c r="F27" s="1715"/>
      <c r="G27" s="1715"/>
      <c r="H27" s="1715"/>
      <c r="I27" s="1715"/>
      <c r="J27" s="1715"/>
      <c r="K27" s="1720">
        <f t="shared" si="1"/>
        <v>12</v>
      </c>
      <c r="L27" s="1712"/>
    </row>
    <row r="28" spans="1:12">
      <c r="A28" s="1720">
        <f t="shared" si="0"/>
        <v>13</v>
      </c>
      <c r="B28" s="1715" t="s">
        <v>1474</v>
      </c>
      <c r="C28" s="1733"/>
      <c r="D28" s="1715"/>
      <c r="E28" s="1715"/>
      <c r="F28" s="1715"/>
      <c r="G28" s="1715"/>
      <c r="H28" s="1715"/>
      <c r="I28" s="1715"/>
      <c r="J28" s="1715"/>
      <c r="K28" s="1720">
        <f t="shared" si="1"/>
        <v>13</v>
      </c>
      <c r="L28" s="1712"/>
    </row>
    <row r="29" spans="1:12">
      <c r="A29" s="1720">
        <f t="shared" si="0"/>
        <v>14</v>
      </c>
      <c r="B29" s="1715" t="s">
        <v>1475</v>
      </c>
      <c r="C29" s="1720">
        <v>282</v>
      </c>
      <c r="D29" s="1732"/>
      <c r="E29" s="1732"/>
      <c r="F29" s="1715">
        <f>+D29*$I$9</f>
        <v>0</v>
      </c>
      <c r="G29" s="1715">
        <f>+E29-F29</f>
        <v>0</v>
      </c>
      <c r="H29" s="1715">
        <f>IF(+$I$8="No",0,'Order 864-3'!J26)</f>
        <v>0</v>
      </c>
      <c r="I29" s="1715">
        <f>+G29-H29</f>
        <v>0</v>
      </c>
      <c r="J29" s="1721" t="s">
        <v>370</v>
      </c>
      <c r="K29" s="1720">
        <f t="shared" si="1"/>
        <v>14</v>
      </c>
      <c r="L29" s="1712"/>
    </row>
    <row r="30" spans="1:12">
      <c r="A30" s="1720">
        <f t="shared" si="0"/>
        <v>15</v>
      </c>
      <c r="B30" s="1715" t="s">
        <v>1476</v>
      </c>
      <c r="C30" s="1720">
        <v>282</v>
      </c>
      <c r="D30" s="1732"/>
      <c r="E30" s="1732"/>
      <c r="F30" s="1715">
        <f>+D30*$I$9</f>
        <v>0</v>
      </c>
      <c r="G30" s="1715">
        <f>+E30-F30</f>
        <v>0</v>
      </c>
      <c r="H30" s="1715">
        <f>IF(+$I$8="No",0,'Order 864-3'!J27)</f>
        <v>0</v>
      </c>
      <c r="I30" s="1715">
        <f>+G30-H30</f>
        <v>0</v>
      </c>
      <c r="J30" s="1721" t="s">
        <v>370</v>
      </c>
      <c r="K30" s="1720">
        <f t="shared" si="1"/>
        <v>15</v>
      </c>
      <c r="L30" s="1712"/>
    </row>
    <row r="31" spans="1:12">
      <c r="A31" s="1720">
        <f t="shared" si="0"/>
        <v>16</v>
      </c>
      <c r="B31" s="1715" t="s">
        <v>1477</v>
      </c>
      <c r="C31" s="1728">
        <v>282</v>
      </c>
      <c r="D31" s="1732"/>
      <c r="E31" s="1732"/>
      <c r="F31" s="1715">
        <f>+D31*$I$9</f>
        <v>0</v>
      </c>
      <c r="G31" s="1715">
        <f>+E31-F31</f>
        <v>0</v>
      </c>
      <c r="H31" s="1715">
        <f>IF(+$I$8="No",0,'Order 864-3'!J28)</f>
        <v>0</v>
      </c>
      <c r="I31" s="1715">
        <f>+G31-H31</f>
        <v>0</v>
      </c>
      <c r="J31" s="1721" t="s">
        <v>370</v>
      </c>
      <c r="K31" s="1720">
        <f t="shared" si="1"/>
        <v>16</v>
      </c>
      <c r="L31" s="1712"/>
    </row>
    <row r="32" spans="1:12">
      <c r="A32" s="1720">
        <f t="shared" si="0"/>
        <v>17</v>
      </c>
      <c r="B32" s="1721" t="s">
        <v>1472</v>
      </c>
      <c r="C32" s="1724"/>
      <c r="D32" s="1731">
        <f t="shared" ref="D32:I32" si="4">SUM(D29:D31)</f>
        <v>0</v>
      </c>
      <c r="E32" s="1731">
        <f t="shared" si="4"/>
        <v>0</v>
      </c>
      <c r="F32" s="1731">
        <f t="shared" si="4"/>
        <v>0</v>
      </c>
      <c r="G32" s="1731">
        <f t="shared" si="4"/>
        <v>0</v>
      </c>
      <c r="H32" s="1731">
        <f t="shared" si="4"/>
        <v>0</v>
      </c>
      <c r="I32" s="1731">
        <f t="shared" si="4"/>
        <v>0</v>
      </c>
      <c r="J32" s="1721" t="s">
        <v>1478</v>
      </c>
      <c r="K32" s="1720">
        <f t="shared" si="1"/>
        <v>17</v>
      </c>
      <c r="L32" s="1712"/>
    </row>
    <row r="33" spans="1:12">
      <c r="A33" s="1720">
        <f t="shared" si="0"/>
        <v>18</v>
      </c>
      <c r="B33" s="1730"/>
      <c r="C33" s="1724"/>
      <c r="D33" s="1729"/>
      <c r="E33" s="1729"/>
      <c r="F33" s="1729"/>
      <c r="G33" s="1729"/>
      <c r="H33" s="1729"/>
      <c r="I33" s="1729"/>
      <c r="J33" s="1715"/>
      <c r="K33" s="1720">
        <f t="shared" si="1"/>
        <v>18</v>
      </c>
      <c r="L33" s="1712"/>
    </row>
    <row r="34" spans="1:12">
      <c r="A34" s="1720">
        <f t="shared" si="0"/>
        <v>19</v>
      </c>
      <c r="B34" s="1715" t="s">
        <v>1479</v>
      </c>
      <c r="C34" s="1728">
        <v>282</v>
      </c>
      <c r="D34" s="1727"/>
      <c r="E34" s="1727"/>
      <c r="F34" s="1726">
        <f>+D34*$I$9</f>
        <v>0</v>
      </c>
      <c r="G34" s="1726">
        <f>+E34-F34</f>
        <v>0</v>
      </c>
      <c r="H34" s="1726">
        <f>IF(+$I$8="No",0,'Order 864-3'!J31)</f>
        <v>0</v>
      </c>
      <c r="I34" s="1726">
        <f>+G34-H34</f>
        <v>0</v>
      </c>
      <c r="J34" s="1721" t="s">
        <v>370</v>
      </c>
      <c r="K34" s="1720">
        <f t="shared" si="1"/>
        <v>19</v>
      </c>
      <c r="L34" s="1712"/>
    </row>
    <row r="35" spans="1:12">
      <c r="A35" s="1720">
        <f t="shared" si="0"/>
        <v>20</v>
      </c>
      <c r="B35" s="1715"/>
      <c r="C35" s="1724"/>
      <c r="D35" s="1725"/>
      <c r="E35" s="1725"/>
      <c r="F35" s="1725"/>
      <c r="G35" s="1725"/>
      <c r="H35" s="1725"/>
      <c r="I35" s="1725"/>
      <c r="J35" s="1715"/>
      <c r="K35" s="1720">
        <f t="shared" si="1"/>
        <v>20</v>
      </c>
      <c r="L35" s="1712"/>
    </row>
    <row r="36" spans="1:12" ht="14.65" thickBot="1">
      <c r="A36" s="1720">
        <f t="shared" si="0"/>
        <v>21</v>
      </c>
      <c r="B36" s="1721" t="s">
        <v>1501</v>
      </c>
      <c r="C36" s="1724"/>
      <c r="D36" s="1722">
        <f t="shared" ref="D36:I36" si="5">D26+D32+D34</f>
        <v>0</v>
      </c>
      <c r="E36" s="1722">
        <f t="shared" si="5"/>
        <v>0</v>
      </c>
      <c r="F36" s="1722">
        <f t="shared" si="5"/>
        <v>0</v>
      </c>
      <c r="G36" s="1722">
        <f t="shared" si="5"/>
        <v>0</v>
      </c>
      <c r="H36" s="1722">
        <f t="shared" si="5"/>
        <v>0</v>
      </c>
      <c r="I36" s="1722">
        <f t="shared" si="5"/>
        <v>0</v>
      </c>
      <c r="J36" s="1721" t="s">
        <v>1481</v>
      </c>
      <c r="K36" s="1720">
        <f t="shared" si="1"/>
        <v>21</v>
      </c>
      <c r="L36" s="1712"/>
    </row>
    <row r="37" spans="1:12" ht="14.65" thickTop="1">
      <c r="A37" s="1720">
        <f t="shared" si="0"/>
        <v>22</v>
      </c>
      <c r="B37" s="1719"/>
      <c r="C37" s="1723"/>
      <c r="D37" s="1715"/>
      <c r="E37" s="1715"/>
      <c r="F37" s="1715"/>
      <c r="G37" s="1715"/>
      <c r="H37" s="1715"/>
      <c r="I37" s="1715"/>
      <c r="J37" s="1715"/>
      <c r="K37" s="1720">
        <f t="shared" si="1"/>
        <v>22</v>
      </c>
      <c r="L37" s="1712"/>
    </row>
    <row r="38" spans="1:12" ht="14.65" thickBot="1">
      <c r="A38" s="1720">
        <f t="shared" si="0"/>
        <v>23</v>
      </c>
      <c r="B38" s="1721" t="s">
        <v>1482</v>
      </c>
      <c r="C38" s="1715"/>
      <c r="D38" s="1722">
        <f t="shared" ref="D38:I38" si="6">D21+D36</f>
        <v>0</v>
      </c>
      <c r="E38" s="1722">
        <f t="shared" si="6"/>
        <v>0</v>
      </c>
      <c r="F38" s="1722">
        <f t="shared" si="6"/>
        <v>0</v>
      </c>
      <c r="G38" s="1722">
        <f t="shared" si="6"/>
        <v>0</v>
      </c>
      <c r="H38" s="1722">
        <f t="shared" si="6"/>
        <v>0</v>
      </c>
      <c r="I38" s="1722">
        <f t="shared" si="6"/>
        <v>0</v>
      </c>
      <c r="J38" s="1721" t="s">
        <v>1483</v>
      </c>
      <c r="K38" s="1720">
        <f t="shared" si="1"/>
        <v>23</v>
      </c>
      <c r="L38" s="1712"/>
    </row>
    <row r="39" spans="1:12" ht="14.65" thickTop="1">
      <c r="A39" s="1716"/>
      <c r="B39" s="1719"/>
      <c r="C39" s="1719"/>
      <c r="D39" s="1715"/>
      <c r="E39" s="1715"/>
      <c r="F39" s="1715"/>
      <c r="G39" s="1715"/>
      <c r="H39" s="1715"/>
      <c r="I39" s="1715"/>
      <c r="J39" s="1712"/>
      <c r="K39" s="1712"/>
      <c r="L39" s="1712"/>
    </row>
    <row r="40" spans="1:12">
      <c r="A40" s="1716"/>
      <c r="B40" s="1718" t="s">
        <v>1502</v>
      </c>
      <c r="C40" s="1719"/>
      <c r="D40" s="1715"/>
      <c r="E40" s="1715"/>
      <c r="F40" s="1715"/>
      <c r="G40" s="1715"/>
      <c r="H40" s="1715"/>
      <c r="I40" s="1715"/>
      <c r="J40" s="1712"/>
      <c r="K40" s="1712"/>
      <c r="L40" s="1712"/>
    </row>
    <row r="41" spans="1:12" ht="15">
      <c r="A41" s="1716"/>
      <c r="B41" s="1714" t="s">
        <v>1503</v>
      </c>
      <c r="C41" s="1719"/>
      <c r="D41" s="1715"/>
      <c r="E41" s="1715"/>
      <c r="F41" s="1715"/>
      <c r="G41" s="1715"/>
      <c r="H41" s="1715"/>
      <c r="I41" s="1715"/>
      <c r="J41" s="1712"/>
      <c r="K41" s="1712"/>
      <c r="L41" s="1712"/>
    </row>
    <row r="42" spans="1:12">
      <c r="A42" s="1716"/>
      <c r="B42" s="1714" t="s">
        <v>1504</v>
      </c>
      <c r="C42" s="1719"/>
      <c r="D42" s="1715"/>
      <c r="E42" s="1715"/>
      <c r="F42" s="1715"/>
      <c r="G42" s="1715"/>
      <c r="H42" s="1715"/>
      <c r="I42" s="1715"/>
      <c r="J42" s="1712"/>
      <c r="K42" s="1712"/>
      <c r="L42" s="1712"/>
    </row>
    <row r="43" spans="1:12">
      <c r="A43" s="1716"/>
      <c r="B43" s="1718" t="s">
        <v>1484</v>
      </c>
      <c r="C43" s="1717"/>
      <c r="D43" s="1715"/>
      <c r="E43" s="1715"/>
      <c r="F43" s="1715"/>
      <c r="G43" s="1715"/>
      <c r="H43" s="1715"/>
      <c r="I43" s="1715"/>
      <c r="J43" s="1712"/>
      <c r="K43" s="1712"/>
      <c r="L43" s="1712"/>
    </row>
    <row r="44" spans="1:12">
      <c r="A44" s="1716"/>
      <c r="B44" s="1714" t="s">
        <v>1485</v>
      </c>
      <c r="C44" s="1713"/>
      <c r="D44" s="1713"/>
      <c r="E44" s="1713"/>
      <c r="F44" s="1715"/>
      <c r="G44" s="1715"/>
      <c r="H44" s="1715"/>
      <c r="I44" s="1715"/>
      <c r="J44" s="1712"/>
      <c r="K44" s="1712"/>
      <c r="L44" s="1712"/>
    </row>
    <row r="45" spans="1:12">
      <c r="A45" s="1716"/>
      <c r="B45" s="1714"/>
      <c r="C45" s="1713"/>
      <c r="D45" s="1713"/>
      <c r="E45" s="1713"/>
      <c r="F45" s="1715"/>
      <c r="G45" s="1715"/>
      <c r="H45" s="1715"/>
      <c r="I45" s="1715"/>
      <c r="J45" s="1712"/>
      <c r="K45" s="1712"/>
      <c r="L45" s="1712"/>
    </row>
    <row r="46" spans="1:12">
      <c r="A46" s="1716"/>
      <c r="B46" s="1714"/>
      <c r="C46" s="1715"/>
      <c r="D46" s="1715"/>
      <c r="E46" s="1715"/>
      <c r="F46" s="1713"/>
      <c r="G46" s="1713"/>
      <c r="H46" s="1715"/>
      <c r="I46" s="1715"/>
      <c r="J46" s="1712"/>
      <c r="K46" s="1712"/>
      <c r="L46" s="1712"/>
    </row>
    <row r="47" spans="1:12">
      <c r="A47" s="1713"/>
      <c r="B47" s="1714"/>
      <c r="C47" s="1713"/>
      <c r="D47" s="1713"/>
      <c r="E47" s="1713"/>
      <c r="F47" s="1713"/>
      <c r="G47" s="1713"/>
      <c r="H47" s="1713"/>
      <c r="I47" s="1713"/>
      <c r="J47" s="1712"/>
      <c r="K47" s="1712"/>
      <c r="L47" s="1712"/>
    </row>
    <row r="48" spans="1:12">
      <c r="A48" s="1713"/>
      <c r="B48" s="1713"/>
      <c r="C48" s="1713"/>
      <c r="D48" s="1713"/>
      <c r="E48" s="1713"/>
      <c r="F48" s="1713"/>
      <c r="G48" s="1713"/>
      <c r="H48" s="1713"/>
      <c r="I48" s="1713"/>
      <c r="J48" s="1712"/>
      <c r="K48" s="1712"/>
      <c r="L48" s="1712"/>
    </row>
    <row r="49" spans="1:12">
      <c r="A49" s="1713"/>
      <c r="B49" s="1713"/>
      <c r="C49" s="1713"/>
      <c r="D49" s="1713"/>
      <c r="E49" s="1713"/>
      <c r="F49" s="1713"/>
      <c r="G49" s="1713"/>
      <c r="H49" s="1713"/>
      <c r="I49" s="1713"/>
      <c r="J49" s="1712"/>
      <c r="K49" s="1712"/>
      <c r="L49" s="1712"/>
    </row>
    <row r="50" spans="1:12">
      <c r="A50" s="1713"/>
      <c r="B50" s="1713"/>
      <c r="C50" s="1713"/>
      <c r="D50" s="1713"/>
      <c r="E50" s="1713"/>
      <c r="F50" s="1713"/>
      <c r="G50" s="1713"/>
      <c r="H50" s="1713"/>
      <c r="I50" s="1713"/>
      <c r="J50" s="1712"/>
      <c r="K50" s="1712"/>
      <c r="L50" s="1712"/>
    </row>
    <row r="51" spans="1:12">
      <c r="A51" s="1713"/>
      <c r="B51" s="1712"/>
      <c r="C51" s="1712"/>
      <c r="D51" s="1712"/>
      <c r="E51" s="1712"/>
      <c r="F51" s="1713"/>
      <c r="G51" s="1713"/>
      <c r="H51" s="1713"/>
      <c r="I51" s="1713"/>
      <c r="J51" s="1712"/>
      <c r="K51" s="1712"/>
      <c r="L51" s="1712"/>
    </row>
    <row r="52" spans="1:12">
      <c r="A52" s="1713"/>
      <c r="B52" s="1713"/>
      <c r="C52" s="1713"/>
      <c r="D52" s="1713"/>
      <c r="E52" s="1713"/>
      <c r="F52" s="1713"/>
      <c r="G52" s="1713"/>
      <c r="H52" s="1713"/>
      <c r="I52" s="1713"/>
      <c r="J52" s="1712"/>
      <c r="K52" s="1712"/>
      <c r="L52" s="1712"/>
    </row>
    <row r="53" spans="1:12">
      <c r="A53" s="1712"/>
      <c r="B53" s="1712"/>
      <c r="C53" s="1712"/>
      <c r="D53" s="1712"/>
      <c r="E53" s="1712"/>
      <c r="F53" s="1712"/>
      <c r="G53" s="1712"/>
      <c r="H53" s="1712"/>
      <c r="I53" s="1712"/>
      <c r="J53" s="1712"/>
      <c r="K53" s="1712"/>
      <c r="L53" s="1712"/>
    </row>
  </sheetData>
  <mergeCells count="2">
    <mergeCell ref="D13:I13"/>
    <mergeCell ref="B5:J5"/>
  </mergeCells>
  <printOptions horizontalCentered="1"/>
  <pageMargins left="0.5" right="0.5" top="0.5" bottom="0.5" header="0.3" footer="0.25"/>
  <pageSetup scale="62" orientation="landscape" r:id="rId1"/>
  <headerFooter>
    <oddFooter>&amp;C&amp;A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5">
    <pageSetUpPr fitToPage="1"/>
  </sheetPr>
  <dimension ref="A1:Q46"/>
  <sheetViews>
    <sheetView zoomScale="80" zoomScaleNormal="80" zoomScaleSheetLayoutView="70" zoomScalePageLayoutView="60" workbookViewId="0"/>
  </sheetViews>
  <sheetFormatPr defaultColWidth="9.19921875" defaultRowHeight="15.4"/>
  <cols>
    <col min="1" max="1" width="5.19921875" style="572" customWidth="1"/>
    <col min="2" max="2" width="12.53125" style="6" customWidth="1"/>
    <col min="3" max="3" width="20" style="6" customWidth="1"/>
    <col min="4" max="5" width="21.53125" style="6" customWidth="1"/>
    <col min="6" max="7" width="21.53125" style="161" customWidth="1"/>
    <col min="8" max="8" width="22.796875" style="6" bestFit="1" customWidth="1"/>
    <col min="9" max="13" width="21.53125" style="6" customWidth="1"/>
    <col min="14" max="14" width="5.19921875" style="572" customWidth="1"/>
    <col min="15" max="15" width="13.53125" style="6" customWidth="1"/>
    <col min="16" max="16" width="12.53125" style="6" customWidth="1"/>
    <col min="17" max="16384" width="9.19921875" style="6"/>
  </cols>
  <sheetData>
    <row r="1" spans="1:14">
      <c r="I1" s="817"/>
    </row>
    <row r="2" spans="1:14">
      <c r="B2" s="2118" t="s">
        <v>0</v>
      </c>
      <c r="C2" s="2118"/>
      <c r="D2" s="2118"/>
      <c r="E2" s="2118"/>
      <c r="F2" s="2118"/>
      <c r="G2" s="2118"/>
      <c r="H2" s="2118"/>
      <c r="I2" s="2118"/>
      <c r="J2" s="2118"/>
      <c r="K2" s="2118"/>
      <c r="L2" s="2118"/>
      <c r="M2" s="2118"/>
      <c r="N2" s="1993"/>
    </row>
    <row r="3" spans="1:14">
      <c r="B3" s="2124" t="s">
        <v>1511</v>
      </c>
      <c r="C3" s="2124"/>
      <c r="D3" s="2124"/>
      <c r="E3" s="2124"/>
      <c r="F3" s="2124"/>
      <c r="G3" s="2124"/>
      <c r="H3" s="2124"/>
      <c r="I3" s="2124"/>
      <c r="J3" s="2124"/>
      <c r="K3" s="2124"/>
      <c r="L3" s="2124"/>
      <c r="M3" s="2124"/>
      <c r="N3" s="1993"/>
    </row>
    <row r="4" spans="1:14">
      <c r="B4" s="2124" t="s">
        <v>1512</v>
      </c>
      <c r="C4" s="2124"/>
      <c r="D4" s="2124"/>
      <c r="E4" s="2124"/>
      <c r="F4" s="2124"/>
      <c r="G4" s="2124"/>
      <c r="H4" s="2124"/>
      <c r="I4" s="2124"/>
      <c r="J4" s="2124"/>
      <c r="K4" s="2124"/>
      <c r="L4" s="2124"/>
      <c r="M4" s="2124"/>
      <c r="N4" s="1993"/>
    </row>
    <row r="5" spans="1:14">
      <c r="B5" s="2123" t="s">
        <v>5</v>
      </c>
      <c r="C5" s="2123"/>
      <c r="D5" s="2123"/>
      <c r="E5" s="2123"/>
      <c r="F5" s="2123"/>
      <c r="G5" s="2123"/>
      <c r="H5" s="2123"/>
      <c r="I5" s="2123"/>
      <c r="J5" s="2123"/>
      <c r="K5" s="2123"/>
      <c r="L5" s="2123"/>
      <c r="M5" s="2123"/>
      <c r="N5" s="1993"/>
    </row>
    <row r="6" spans="1:14">
      <c r="A6" s="1993"/>
      <c r="B6" s="1993"/>
      <c r="C6" s="1993"/>
      <c r="D6" s="1993"/>
      <c r="E6" s="1993"/>
      <c r="F6" s="1993"/>
      <c r="G6" s="1993"/>
      <c r="H6" s="1993"/>
      <c r="I6" s="1993"/>
      <c r="J6" s="1993"/>
      <c r="K6" s="1993"/>
      <c r="L6" s="1993"/>
      <c r="M6" s="1993"/>
      <c r="N6" s="1993"/>
    </row>
    <row r="7" spans="1:14">
      <c r="A7" s="1988" t="s">
        <v>6</v>
      </c>
      <c r="B7" s="571"/>
      <c r="E7" s="818"/>
      <c r="F7" s="819"/>
      <c r="G7" s="819"/>
      <c r="N7" s="1988" t="s">
        <v>6</v>
      </c>
    </row>
    <row r="8" spans="1:14">
      <c r="A8" s="5" t="s">
        <v>7</v>
      </c>
      <c r="B8" s="571"/>
      <c r="E8" s="818"/>
      <c r="F8" s="819"/>
      <c r="G8" s="819"/>
      <c r="N8" s="5" t="s">
        <v>7</v>
      </c>
    </row>
    <row r="9" spans="1:14">
      <c r="A9" s="820"/>
      <c r="B9" s="571"/>
      <c r="E9" s="818"/>
      <c r="F9" s="1567" t="s">
        <v>9</v>
      </c>
      <c r="G9" s="1567"/>
      <c r="H9" s="1592"/>
      <c r="N9" s="820"/>
    </row>
    <row r="10" spans="1:14" ht="17.25">
      <c r="A10" s="1988">
        <v>1</v>
      </c>
      <c r="B10" s="818" t="s">
        <v>1513</v>
      </c>
      <c r="C10" s="578"/>
      <c r="E10" s="163">
        <f>('TO4 True-Up BK-1'!E70*5/12)+('TO5 True-Up BK-1'!E93*7/12)</f>
        <v>837777.29352665227</v>
      </c>
      <c r="F10" s="818" t="s">
        <v>1514</v>
      </c>
      <c r="G10" s="818"/>
      <c r="H10" s="159"/>
      <c r="I10" s="159"/>
      <c r="N10" s="1988">
        <f>A10</f>
        <v>1</v>
      </c>
    </row>
    <row r="11" spans="1:14">
      <c r="A11" s="1988">
        <f>A10+1</f>
        <v>2</v>
      </c>
      <c r="B11" s="161" t="s">
        <v>1515</v>
      </c>
      <c r="D11" s="408">
        <v>1.0277E-2</v>
      </c>
      <c r="E11" s="178">
        <f>E10*D11</f>
        <v>8609.8372455734043</v>
      </c>
      <c r="F11" s="161" t="s">
        <v>1516</v>
      </c>
      <c r="H11" s="63"/>
      <c r="I11" s="821"/>
      <c r="J11" s="821"/>
      <c r="N11" s="1988">
        <f>N10+1</f>
        <v>2</v>
      </c>
    </row>
    <row r="12" spans="1:14" ht="15.75" thickBot="1">
      <c r="A12" s="1988">
        <f t="shared" ref="A12:A35" si="0">A11+1</f>
        <v>3</v>
      </c>
      <c r="B12" s="161" t="s">
        <v>1517</v>
      </c>
      <c r="D12" s="408">
        <v>1.74E-3</v>
      </c>
      <c r="E12" s="1191">
        <f>E10*D12</f>
        <v>1457.732490736375</v>
      </c>
      <c r="F12" s="822" t="s">
        <v>1518</v>
      </c>
      <c r="G12" s="822"/>
      <c r="H12" s="319"/>
      <c r="I12" s="821"/>
      <c r="J12" s="821"/>
      <c r="N12" s="1988">
        <f t="shared" ref="N12:N35" si="1">N11+1</f>
        <v>3</v>
      </c>
    </row>
    <row r="13" spans="1:14" ht="15.75" thickTop="1">
      <c r="A13" s="1988">
        <f t="shared" si="0"/>
        <v>4</v>
      </c>
      <c r="B13" s="161" t="s">
        <v>1519</v>
      </c>
      <c r="E13" s="275">
        <f>E10+E11+E12</f>
        <v>847844.86326296208</v>
      </c>
      <c r="F13" s="822" t="s">
        <v>586</v>
      </c>
      <c r="G13" s="822"/>
      <c r="H13" s="319"/>
      <c r="I13" s="821"/>
      <c r="J13" s="821"/>
      <c r="N13" s="1988">
        <f t="shared" si="1"/>
        <v>4</v>
      </c>
    </row>
    <row r="14" spans="1:14">
      <c r="A14" s="1988">
        <f t="shared" si="0"/>
        <v>5</v>
      </c>
      <c r="E14" s="823"/>
      <c r="I14" s="821"/>
      <c r="J14" s="821"/>
      <c r="N14" s="1988">
        <f t="shared" si="1"/>
        <v>5</v>
      </c>
    </row>
    <row r="15" spans="1:14">
      <c r="A15" s="1988">
        <f t="shared" si="0"/>
        <v>6</v>
      </c>
      <c r="C15" s="824" t="s">
        <v>1441</v>
      </c>
      <c r="D15" s="824" t="s">
        <v>1442</v>
      </c>
      <c r="E15" s="824" t="s">
        <v>1443</v>
      </c>
      <c r="F15" s="825" t="s">
        <v>1444</v>
      </c>
      <c r="G15" s="825" t="s">
        <v>1445</v>
      </c>
      <c r="H15" s="825" t="s">
        <v>1446</v>
      </c>
      <c r="I15" s="824" t="s">
        <v>1447</v>
      </c>
      <c r="J15" s="824" t="s">
        <v>1448</v>
      </c>
      <c r="K15" s="824" t="s">
        <v>1449</v>
      </c>
      <c r="L15" s="824" t="s">
        <v>1450</v>
      </c>
      <c r="M15" s="824" t="s">
        <v>1451</v>
      </c>
      <c r="N15" s="1988">
        <f t="shared" si="1"/>
        <v>6</v>
      </c>
    </row>
    <row r="16" spans="1:14">
      <c r="A16" s="1988">
        <f t="shared" si="0"/>
        <v>7</v>
      </c>
      <c r="B16" s="574" t="s">
        <v>1520</v>
      </c>
      <c r="C16" s="1988"/>
      <c r="D16" s="1988" t="s">
        <v>1521</v>
      </c>
      <c r="E16" s="1988"/>
      <c r="F16" s="783" t="s">
        <v>1522</v>
      </c>
      <c r="G16" s="783"/>
      <c r="H16" s="782" t="s">
        <v>1523</v>
      </c>
      <c r="I16" s="263" t="s">
        <v>1524</v>
      </c>
      <c r="J16" s="1988"/>
      <c r="K16" s="1988" t="s">
        <v>1525</v>
      </c>
      <c r="L16" s="1988" t="s">
        <v>1526</v>
      </c>
      <c r="M16" s="263" t="s">
        <v>1455</v>
      </c>
      <c r="N16" s="1988">
        <f t="shared" si="1"/>
        <v>7</v>
      </c>
    </row>
    <row r="17" spans="1:17">
      <c r="A17" s="1988">
        <f t="shared" si="0"/>
        <v>8</v>
      </c>
      <c r="B17" s="574"/>
      <c r="C17" s="1988"/>
      <c r="D17" s="1988"/>
      <c r="E17" s="1988"/>
      <c r="F17" s="783"/>
      <c r="G17" s="783"/>
      <c r="H17" s="782"/>
      <c r="I17" s="263"/>
      <c r="J17" s="1988"/>
      <c r="K17" s="1988"/>
      <c r="L17" s="1988"/>
      <c r="M17" s="263"/>
      <c r="N17" s="1988">
        <f t="shared" si="1"/>
        <v>8</v>
      </c>
    </row>
    <row r="18" spans="1:17">
      <c r="A18" s="1988">
        <f t="shared" si="0"/>
        <v>9</v>
      </c>
      <c r="C18" s="824"/>
      <c r="H18" s="826"/>
      <c r="K18" s="1977" t="s">
        <v>1527</v>
      </c>
      <c r="M18" s="1977" t="s">
        <v>1527</v>
      </c>
      <c r="N18" s="1988">
        <f t="shared" si="1"/>
        <v>9</v>
      </c>
    </row>
    <row r="19" spans="1:17">
      <c r="A19" s="1988">
        <f t="shared" si="0"/>
        <v>10</v>
      </c>
      <c r="C19" s="824"/>
      <c r="F19" s="826"/>
      <c r="G19" s="826"/>
      <c r="H19" s="827"/>
      <c r="I19" s="1977" t="s">
        <v>1528</v>
      </c>
      <c r="J19" s="1977"/>
      <c r="K19" s="1977" t="s">
        <v>1529</v>
      </c>
      <c r="M19" s="1977" t="s">
        <v>1529</v>
      </c>
      <c r="N19" s="1988">
        <f t="shared" si="1"/>
        <v>10</v>
      </c>
    </row>
    <row r="20" spans="1:17">
      <c r="A20" s="1988">
        <f t="shared" si="0"/>
        <v>11</v>
      </c>
      <c r="C20" s="1977"/>
      <c r="D20" s="1977" t="s">
        <v>1528</v>
      </c>
      <c r="E20" s="827" t="s">
        <v>1528</v>
      </c>
      <c r="F20" s="827" t="s">
        <v>1530</v>
      </c>
      <c r="G20" s="827"/>
      <c r="H20" s="827" t="s">
        <v>1531</v>
      </c>
      <c r="I20" s="1977" t="s">
        <v>1529</v>
      </c>
      <c r="J20" s="1977" t="s">
        <v>1528</v>
      </c>
      <c r="K20" s="1977" t="s">
        <v>1532</v>
      </c>
      <c r="M20" s="1977" t="s">
        <v>1532</v>
      </c>
      <c r="N20" s="1988">
        <f t="shared" si="1"/>
        <v>11</v>
      </c>
    </row>
    <row r="21" spans="1:17">
      <c r="A21" s="1988">
        <f t="shared" si="0"/>
        <v>12</v>
      </c>
      <c r="C21" s="1977"/>
      <c r="D21" s="1977" t="s">
        <v>1533</v>
      </c>
      <c r="E21" s="827" t="s">
        <v>1533</v>
      </c>
      <c r="F21" s="827" t="s">
        <v>1533</v>
      </c>
      <c r="G21" s="827" t="s">
        <v>1534</v>
      </c>
      <c r="H21" s="827" t="s">
        <v>1533</v>
      </c>
      <c r="I21" s="1977" t="s">
        <v>1532</v>
      </c>
      <c r="J21" s="1977" t="s">
        <v>1535</v>
      </c>
      <c r="K21" s="1977" t="s">
        <v>1536</v>
      </c>
      <c r="L21" s="1977"/>
      <c r="M21" s="1977" t="s">
        <v>1536</v>
      </c>
      <c r="N21" s="1988">
        <f t="shared" si="1"/>
        <v>12</v>
      </c>
    </row>
    <row r="22" spans="1:17" ht="17.25">
      <c r="A22" s="1988">
        <f t="shared" si="0"/>
        <v>13</v>
      </c>
      <c r="B22" s="828" t="s">
        <v>366</v>
      </c>
      <c r="C22" s="828" t="s">
        <v>1537</v>
      </c>
      <c r="D22" s="791" t="s">
        <v>1538</v>
      </c>
      <c r="E22" s="819" t="s">
        <v>1539</v>
      </c>
      <c r="F22" s="819" t="s">
        <v>1540</v>
      </c>
      <c r="G22" s="819" t="s">
        <v>1541</v>
      </c>
      <c r="H22" s="819" t="s">
        <v>1542</v>
      </c>
      <c r="I22" s="791" t="s">
        <v>1536</v>
      </c>
      <c r="J22" s="791" t="s">
        <v>1543</v>
      </c>
      <c r="K22" s="791" t="s">
        <v>1544</v>
      </c>
      <c r="L22" s="849" t="s">
        <v>1535</v>
      </c>
      <c r="M22" s="791" t="s">
        <v>1545</v>
      </c>
      <c r="N22" s="1988">
        <f t="shared" si="1"/>
        <v>13</v>
      </c>
    </row>
    <row r="23" spans="1:17">
      <c r="A23" s="1988">
        <f t="shared" si="0"/>
        <v>14</v>
      </c>
      <c r="B23" s="829" t="s">
        <v>1546</v>
      </c>
      <c r="C23" s="830" t="str">
        <f>RIGHT(B4,4)</f>
        <v>2019</v>
      </c>
      <c r="D23" s="286">
        <f>$E$13/12</f>
        <v>70653.738605246836</v>
      </c>
      <c r="E23" s="287">
        <v>62435.307999999997</v>
      </c>
      <c r="F23" s="288">
        <f>$F$35/12</f>
        <v>-2244.5351192906169</v>
      </c>
      <c r="G23" s="288">
        <f>SUM('TU BTRR Adj Workpaper'!G23:J23)</f>
        <v>0</v>
      </c>
      <c r="H23" s="289">
        <f>SUM(E23:G23)</f>
        <v>60190.772880709381</v>
      </c>
      <c r="I23" s="288">
        <f>D23-H23</f>
        <v>10462.965724537455</v>
      </c>
      <c r="J23" s="1649">
        <v>4.4000000000000003E-3</v>
      </c>
      <c r="K23" s="290">
        <f>I23</f>
        <v>10462.965724537455</v>
      </c>
      <c r="L23" s="291">
        <f>(I23/2)*J23</f>
        <v>23.018524593982402</v>
      </c>
      <c r="M23" s="291">
        <f t="shared" ref="M23:M34" si="2">K23+L23</f>
        <v>10485.984249131438</v>
      </c>
      <c r="N23" s="1988">
        <f t="shared" si="1"/>
        <v>14</v>
      </c>
      <c r="O23" s="235"/>
    </row>
    <row r="24" spans="1:17">
      <c r="A24" s="1988">
        <f t="shared" si="0"/>
        <v>15</v>
      </c>
      <c r="B24" s="831" t="s">
        <v>1547</v>
      </c>
      <c r="C24" s="830" t="str">
        <f>C23</f>
        <v>2019</v>
      </c>
      <c r="D24" s="292">
        <f t="shared" ref="D24:D34" si="3">$E$13/12</f>
        <v>70653.738605246836</v>
      </c>
      <c r="E24" s="293">
        <v>62184.483999999997</v>
      </c>
      <c r="F24" s="236">
        <f t="shared" ref="F24:F34" si="4">$F$35/12</f>
        <v>-2244.5351192906169</v>
      </c>
      <c r="G24" s="236">
        <f>SUM('TU BTRR Adj Workpaper'!G24:J24)</f>
        <v>0</v>
      </c>
      <c r="H24" s="294">
        <f>SUM(E24:G24)</f>
        <v>59939.94888070938</v>
      </c>
      <c r="I24" s="236">
        <f t="shared" ref="I24:I34" si="5">D24-H24</f>
        <v>10713.789724537455</v>
      </c>
      <c r="J24" s="1649">
        <v>4.0000000000000001E-3</v>
      </c>
      <c r="K24" s="295">
        <f>M23+I24</f>
        <v>21199.773973668893</v>
      </c>
      <c r="L24" s="296">
        <f t="shared" ref="L24:L34" si="6">(M23+K24)/2*J24</f>
        <v>63.371516445600662</v>
      </c>
      <c r="M24" s="296">
        <f t="shared" si="2"/>
        <v>21263.145490114493</v>
      </c>
      <c r="N24" s="1988">
        <f t="shared" si="1"/>
        <v>15</v>
      </c>
      <c r="O24" s="832"/>
    </row>
    <row r="25" spans="1:17">
      <c r="A25" s="1988">
        <f t="shared" si="0"/>
        <v>16</v>
      </c>
      <c r="B25" s="831" t="s">
        <v>1548</v>
      </c>
      <c r="C25" s="830" t="str">
        <f>C23</f>
        <v>2019</v>
      </c>
      <c r="D25" s="292">
        <f t="shared" si="3"/>
        <v>70653.738605246836</v>
      </c>
      <c r="E25" s="293">
        <v>56942.419000000002</v>
      </c>
      <c r="F25" s="236">
        <f t="shared" si="4"/>
        <v>-2244.5351192906169</v>
      </c>
      <c r="G25" s="236">
        <f>SUM('TU BTRR Adj Workpaper'!G25:J25)</f>
        <v>0</v>
      </c>
      <c r="H25" s="294">
        <f t="shared" ref="H25:H33" si="7">SUM(E25:G25)</f>
        <v>54697.883880709385</v>
      </c>
      <c r="I25" s="236">
        <f t="shared" si="5"/>
        <v>15955.85472453745</v>
      </c>
      <c r="J25" s="1649">
        <v>4.4000000000000003E-3</v>
      </c>
      <c r="K25" s="295">
        <f>M24+I25</f>
        <v>37219.00021465194</v>
      </c>
      <c r="L25" s="296">
        <f>(M24+K25)/2*J25</f>
        <v>128.66072055048616</v>
      </c>
      <c r="M25" s="296">
        <f t="shared" si="2"/>
        <v>37347.660935202424</v>
      </c>
      <c r="N25" s="1988">
        <f t="shared" si="1"/>
        <v>16</v>
      </c>
      <c r="O25" s="832"/>
    </row>
    <row r="26" spans="1:17">
      <c r="A26" s="1988">
        <f t="shared" si="0"/>
        <v>17</v>
      </c>
      <c r="B26" s="829" t="s">
        <v>1549</v>
      </c>
      <c r="C26" s="830" t="str">
        <f>C23</f>
        <v>2019</v>
      </c>
      <c r="D26" s="292">
        <f t="shared" si="3"/>
        <v>70653.738605246836</v>
      </c>
      <c r="E26" s="293">
        <v>53442.374000000003</v>
      </c>
      <c r="F26" s="236">
        <f t="shared" si="4"/>
        <v>-2244.5351192906169</v>
      </c>
      <c r="G26" s="236">
        <f>SUM('TU BTRR Adj Workpaper'!G26:J26)</f>
        <v>0</v>
      </c>
      <c r="H26" s="294">
        <f t="shared" si="7"/>
        <v>51197.838880709387</v>
      </c>
      <c r="I26" s="236">
        <f>D26-H26</f>
        <v>19455.899724537448</v>
      </c>
      <c r="J26" s="1649">
        <v>4.4999999999999997E-3</v>
      </c>
      <c r="K26" s="295">
        <f>M25+I26</f>
        <v>56803.560659739873</v>
      </c>
      <c r="L26" s="296">
        <f>(M25+K26)/2*J26</f>
        <v>211.84024858862014</v>
      </c>
      <c r="M26" s="296">
        <f t="shared" si="2"/>
        <v>57015.400908328491</v>
      </c>
      <c r="N26" s="1988">
        <f t="shared" si="1"/>
        <v>17</v>
      </c>
      <c r="O26" s="832"/>
      <c r="Q26" s="833"/>
    </row>
    <row r="27" spans="1:17">
      <c r="A27" s="1988">
        <f t="shared" si="0"/>
        <v>18</v>
      </c>
      <c r="B27" s="831" t="s">
        <v>1550</v>
      </c>
      <c r="C27" s="830" t="str">
        <f>C23</f>
        <v>2019</v>
      </c>
      <c r="D27" s="292">
        <f t="shared" si="3"/>
        <v>70653.738605246836</v>
      </c>
      <c r="E27" s="293">
        <v>55164.351999999999</v>
      </c>
      <c r="F27" s="236">
        <f t="shared" si="4"/>
        <v>-2244.5351192906169</v>
      </c>
      <c r="G27" s="236">
        <f>SUM('TU BTRR Adj Workpaper'!G27:J27)</f>
        <v>0</v>
      </c>
      <c r="H27" s="294">
        <f t="shared" si="7"/>
        <v>52919.816880709383</v>
      </c>
      <c r="I27" s="236">
        <f t="shared" si="5"/>
        <v>17733.921724537453</v>
      </c>
      <c r="J27" s="1649">
        <v>4.5999999999999999E-3</v>
      </c>
      <c r="K27" s="295">
        <f t="shared" ref="K27:K34" si="8">M26+I27</f>
        <v>74749.322632865951</v>
      </c>
      <c r="L27" s="296">
        <f t="shared" si="6"/>
        <v>303.05886414474725</v>
      </c>
      <c r="M27" s="296">
        <f t="shared" si="2"/>
        <v>75052.381497010705</v>
      </c>
      <c r="N27" s="1988">
        <f t="shared" si="1"/>
        <v>18</v>
      </c>
      <c r="O27" s="832"/>
    </row>
    <row r="28" spans="1:17">
      <c r="A28" s="1988">
        <f t="shared" si="0"/>
        <v>19</v>
      </c>
      <c r="B28" s="831" t="s">
        <v>1551</v>
      </c>
      <c r="C28" s="830" t="str">
        <f>C23</f>
        <v>2019</v>
      </c>
      <c r="D28" s="292">
        <f t="shared" si="3"/>
        <v>70653.738605246836</v>
      </c>
      <c r="E28" s="293">
        <v>60047.036999999997</v>
      </c>
      <c r="F28" s="236">
        <f t="shared" si="4"/>
        <v>-2244.5351192906169</v>
      </c>
      <c r="G28" s="236">
        <f>$G$35/7</f>
        <v>-3642.8452380952435</v>
      </c>
      <c r="H28" s="294">
        <f t="shared" si="7"/>
        <v>54159.656642614136</v>
      </c>
      <c r="I28" s="236">
        <f t="shared" si="5"/>
        <v>16494.081962632699</v>
      </c>
      <c r="J28" s="1649">
        <v>4.4999999999999997E-3</v>
      </c>
      <c r="K28" s="295">
        <f t="shared" si="8"/>
        <v>91546.463459643404</v>
      </c>
      <c r="L28" s="296">
        <f>(M27+K28)/2*J28</f>
        <v>374.84740115247178</v>
      </c>
      <c r="M28" s="296">
        <f t="shared" si="2"/>
        <v>91921.310860795871</v>
      </c>
      <c r="N28" s="1988">
        <f t="shared" si="1"/>
        <v>19</v>
      </c>
      <c r="O28" s="832"/>
    </row>
    <row r="29" spans="1:17">
      <c r="A29" s="1988">
        <f t="shared" si="0"/>
        <v>20</v>
      </c>
      <c r="B29" s="829" t="s">
        <v>1552</v>
      </c>
      <c r="C29" s="830" t="str">
        <f>C23</f>
        <v>2019</v>
      </c>
      <c r="D29" s="292">
        <f t="shared" si="3"/>
        <v>70653.738605246836</v>
      </c>
      <c r="E29" s="293">
        <v>75175.811000000002</v>
      </c>
      <c r="F29" s="236">
        <f t="shared" si="4"/>
        <v>-2244.5351192906169</v>
      </c>
      <c r="G29" s="236">
        <f t="shared" ref="G29:G34" si="9">$G$35/7</f>
        <v>-3642.8452380952435</v>
      </c>
      <c r="H29" s="294">
        <f t="shared" si="7"/>
        <v>69288.430642614141</v>
      </c>
      <c r="I29" s="236">
        <f t="shared" si="5"/>
        <v>1365.3079626326944</v>
      </c>
      <c r="J29" s="1649">
        <v>4.7000000000000002E-3</v>
      </c>
      <c r="K29" s="295">
        <f t="shared" si="8"/>
        <v>93286.618823428566</v>
      </c>
      <c r="L29" s="296">
        <f t="shared" si="6"/>
        <v>435.2386347579274</v>
      </c>
      <c r="M29" s="296">
        <f t="shared" si="2"/>
        <v>93721.857458186496</v>
      </c>
      <c r="N29" s="1988">
        <f t="shared" si="1"/>
        <v>20</v>
      </c>
      <c r="O29" s="832"/>
    </row>
    <row r="30" spans="1:17">
      <c r="A30" s="1988">
        <f t="shared" si="0"/>
        <v>21</v>
      </c>
      <c r="B30" s="831" t="s">
        <v>1553</v>
      </c>
      <c r="C30" s="830" t="str">
        <f>C23</f>
        <v>2019</v>
      </c>
      <c r="D30" s="292">
        <f t="shared" si="3"/>
        <v>70653.738605246836</v>
      </c>
      <c r="E30" s="293">
        <v>84469.225529999996</v>
      </c>
      <c r="F30" s="236">
        <f t="shared" si="4"/>
        <v>-2244.5351192906169</v>
      </c>
      <c r="G30" s="236">
        <f t="shared" si="9"/>
        <v>-3642.8452380952435</v>
      </c>
      <c r="H30" s="294">
        <f t="shared" si="7"/>
        <v>78581.845172614136</v>
      </c>
      <c r="I30" s="236">
        <f t="shared" si="5"/>
        <v>-7928.1065673673002</v>
      </c>
      <c r="J30" s="1649">
        <v>4.7000000000000002E-3</v>
      </c>
      <c r="K30" s="295">
        <f t="shared" si="8"/>
        <v>85793.750890819196</v>
      </c>
      <c r="L30" s="296">
        <f t="shared" si="6"/>
        <v>421.86167962016339</v>
      </c>
      <c r="M30" s="296">
        <f t="shared" si="2"/>
        <v>86215.612570439363</v>
      </c>
      <c r="N30" s="1988">
        <f t="shared" si="1"/>
        <v>21</v>
      </c>
      <c r="O30" s="832"/>
    </row>
    <row r="31" spans="1:17">
      <c r="A31" s="1988">
        <f t="shared" si="0"/>
        <v>22</v>
      </c>
      <c r="B31" s="831" t="s">
        <v>1554</v>
      </c>
      <c r="C31" s="830" t="str">
        <f>C23</f>
        <v>2019</v>
      </c>
      <c r="D31" s="292">
        <f t="shared" si="3"/>
        <v>70653.738605246836</v>
      </c>
      <c r="E31" s="293">
        <v>94361.069019999995</v>
      </c>
      <c r="F31" s="236">
        <f t="shared" si="4"/>
        <v>-2244.5351192906169</v>
      </c>
      <c r="G31" s="236">
        <f t="shared" si="9"/>
        <v>-3642.8452380952435</v>
      </c>
      <c r="H31" s="294">
        <f t="shared" si="7"/>
        <v>88473.688662614135</v>
      </c>
      <c r="I31" s="236">
        <f t="shared" si="5"/>
        <v>-17819.950057367299</v>
      </c>
      <c r="J31" s="1649">
        <v>4.4999999999999997E-3</v>
      </c>
      <c r="K31" s="295">
        <f t="shared" si="8"/>
        <v>68395.662513072064</v>
      </c>
      <c r="L31" s="296">
        <f t="shared" si="6"/>
        <v>347.8753689379007</v>
      </c>
      <c r="M31" s="296">
        <f t="shared" si="2"/>
        <v>68743.537882009958</v>
      </c>
      <c r="N31" s="1988">
        <f t="shared" si="1"/>
        <v>22</v>
      </c>
      <c r="O31" s="832"/>
    </row>
    <row r="32" spans="1:17">
      <c r="A32" s="1988">
        <f t="shared" si="0"/>
        <v>23</v>
      </c>
      <c r="B32" s="829" t="s">
        <v>1555</v>
      </c>
      <c r="C32" s="830" t="str">
        <f>C23</f>
        <v>2019</v>
      </c>
      <c r="D32" s="292">
        <f t="shared" si="3"/>
        <v>70653.738605246836</v>
      </c>
      <c r="E32" s="293">
        <v>79353.20315999999</v>
      </c>
      <c r="F32" s="236">
        <f t="shared" si="4"/>
        <v>-2244.5351192906169</v>
      </c>
      <c r="G32" s="236">
        <f t="shared" si="9"/>
        <v>-3642.8452380952435</v>
      </c>
      <c r="H32" s="294">
        <f t="shared" si="7"/>
        <v>73465.82280261413</v>
      </c>
      <c r="I32" s="236">
        <f t="shared" si="5"/>
        <v>-2812.0841973672941</v>
      </c>
      <c r="J32" s="1649">
        <v>4.5999999999999999E-3</v>
      </c>
      <c r="K32" s="295">
        <f t="shared" si="8"/>
        <v>65931.453684642664</v>
      </c>
      <c r="L32" s="296">
        <f t="shared" si="6"/>
        <v>309.75248060330097</v>
      </c>
      <c r="M32" s="296">
        <f t="shared" si="2"/>
        <v>66241.206165245967</v>
      </c>
      <c r="N32" s="1988">
        <f t="shared" si="1"/>
        <v>23</v>
      </c>
      <c r="O32" s="832"/>
    </row>
    <row r="33" spans="1:17">
      <c r="A33" s="1988">
        <f t="shared" si="0"/>
        <v>24</v>
      </c>
      <c r="B33" s="829" t="s">
        <v>1556</v>
      </c>
      <c r="C33" s="830" t="str">
        <f>C23</f>
        <v>2019</v>
      </c>
      <c r="D33" s="292">
        <f t="shared" si="3"/>
        <v>70653.738605246836</v>
      </c>
      <c r="E33" s="293">
        <v>76437.839000000007</v>
      </c>
      <c r="F33" s="236">
        <f t="shared" si="4"/>
        <v>-2244.5351192906169</v>
      </c>
      <c r="G33" s="236">
        <f>$G$35/7</f>
        <v>-3642.8452380952435</v>
      </c>
      <c r="H33" s="294">
        <f t="shared" si="7"/>
        <v>70550.458642614147</v>
      </c>
      <c r="I33" s="236">
        <f t="shared" si="5"/>
        <v>103.27996263268869</v>
      </c>
      <c r="J33" s="1649">
        <v>4.4999999999999997E-3</v>
      </c>
      <c r="K33" s="295">
        <f t="shared" si="8"/>
        <v>66344.486127878656</v>
      </c>
      <c r="L33" s="1051">
        <f t="shared" si="6"/>
        <v>298.31780765953039</v>
      </c>
      <c r="M33" s="1051">
        <f t="shared" si="2"/>
        <v>66642.803935538192</v>
      </c>
      <c r="N33" s="1988">
        <f t="shared" si="1"/>
        <v>24</v>
      </c>
      <c r="O33" s="832"/>
    </row>
    <row r="34" spans="1:17">
      <c r="A34" s="1988">
        <f t="shared" si="0"/>
        <v>25</v>
      </c>
      <c r="B34" s="1593" t="s">
        <v>1557</v>
      </c>
      <c r="C34" s="1594" t="str">
        <f>C23</f>
        <v>2019</v>
      </c>
      <c r="D34" s="292">
        <f t="shared" si="3"/>
        <v>70653.738605246836</v>
      </c>
      <c r="E34" s="1596">
        <v>72126.069000000003</v>
      </c>
      <c r="F34" s="1597">
        <f t="shared" si="4"/>
        <v>-2244.5351192906169</v>
      </c>
      <c r="G34" s="236">
        <f t="shared" si="9"/>
        <v>-3642.8452380952435</v>
      </c>
      <c r="H34" s="1217">
        <f>SUM(E34:G34)</f>
        <v>66238.688642614143</v>
      </c>
      <c r="I34" s="1597">
        <f t="shared" si="5"/>
        <v>4415.0499626326928</v>
      </c>
      <c r="J34" s="1650">
        <v>4.5999999999999999E-3</v>
      </c>
      <c r="K34" s="1598">
        <f t="shared" si="8"/>
        <v>71057.853898170884</v>
      </c>
      <c r="L34" s="1217">
        <f t="shared" si="6"/>
        <v>316.71151301753088</v>
      </c>
      <c r="M34" s="1217">
        <f t="shared" si="2"/>
        <v>71374.565411188421</v>
      </c>
      <c r="N34" s="1988">
        <f t="shared" si="1"/>
        <v>25</v>
      </c>
      <c r="O34" s="832"/>
    </row>
    <row r="35" spans="1:17" ht="15.75" thickBot="1">
      <c r="A35" s="1988">
        <f t="shared" si="0"/>
        <v>26</v>
      </c>
      <c r="D35" s="2038">
        <f>SUM(D23:D34)</f>
        <v>847844.8632629622</v>
      </c>
      <c r="E35" s="2038">
        <f>SUM(E23:E34)</f>
        <v>832139.19071</v>
      </c>
      <c r="F35" s="2039">
        <v>-26934.421431487401</v>
      </c>
      <c r="G35" s="2039">
        <f>SUM('TU BTRR Adj Workpaper'!G35:J35)</f>
        <v>-25499.916666666704</v>
      </c>
      <c r="H35" s="2038">
        <f>SUM(H23:H34)</f>
        <v>779704.85261184606</v>
      </c>
      <c r="I35" s="2038">
        <f>SUM(I23:I34)</f>
        <v>68140.010651116143</v>
      </c>
      <c r="J35" s="2040"/>
      <c r="K35" s="297"/>
      <c r="L35" s="2041">
        <f>SUM(L23:L34)</f>
        <v>3234.5547600722625</v>
      </c>
      <c r="M35" s="1192"/>
      <c r="N35" s="1988">
        <f t="shared" si="1"/>
        <v>26</v>
      </c>
    </row>
    <row r="36" spans="1:17" ht="15.75" thickTop="1">
      <c r="D36" s="308"/>
      <c r="E36" s="308"/>
      <c r="F36" s="308"/>
      <c r="G36" s="308"/>
      <c r="H36" s="308"/>
      <c r="I36" s="308"/>
      <c r="J36" s="834"/>
      <c r="K36" s="834"/>
      <c r="L36" s="1193"/>
      <c r="M36" s="1193"/>
    </row>
    <row r="37" spans="1:17">
      <c r="B37" s="74"/>
      <c r="F37" s="835"/>
      <c r="G37" s="835"/>
    </row>
    <row r="38" spans="1:17" ht="17.25">
      <c r="A38" s="808">
        <v>1</v>
      </c>
      <c r="B38" s="161" t="s">
        <v>1558</v>
      </c>
      <c r="F38" s="835"/>
      <c r="G38" s="835"/>
      <c r="H38" s="161"/>
      <c r="I38" s="161"/>
      <c r="J38" s="161"/>
      <c r="K38" s="161"/>
      <c r="L38" s="161"/>
      <c r="M38" s="161"/>
      <c r="N38" s="1003"/>
      <c r="O38" s="161"/>
      <c r="P38" s="161"/>
      <c r="Q38" s="161"/>
    </row>
    <row r="39" spans="1:17" ht="17.25">
      <c r="A39" s="808"/>
      <c r="B39" s="161" t="s">
        <v>1559</v>
      </c>
      <c r="F39" s="835"/>
      <c r="G39" s="835"/>
      <c r="H39" s="161"/>
      <c r="I39" s="161"/>
      <c r="J39" s="161"/>
      <c r="K39" s="161"/>
      <c r="L39" s="161"/>
      <c r="M39" s="161"/>
      <c r="N39" s="1003"/>
      <c r="O39" s="161"/>
      <c r="P39" s="161"/>
      <c r="Q39" s="161"/>
    </row>
    <row r="40" spans="1:17" ht="17.25">
      <c r="A40" s="808">
        <v>2</v>
      </c>
      <c r="B40" s="6" t="s">
        <v>1560</v>
      </c>
      <c r="F40" s="233"/>
      <c r="G40" s="233"/>
      <c r="H40" s="233"/>
      <c r="I40" s="161"/>
      <c r="J40" s="161"/>
      <c r="K40" s="161"/>
      <c r="L40" s="161"/>
      <c r="M40" s="161"/>
      <c r="N40" s="1003"/>
      <c r="O40" s="161"/>
      <c r="P40" s="161"/>
      <c r="Q40" s="161"/>
    </row>
    <row r="41" spans="1:17" ht="17.25">
      <c r="A41" s="808">
        <v>3</v>
      </c>
      <c r="B41" s="6" t="s">
        <v>1561</v>
      </c>
      <c r="H41" s="161"/>
      <c r="I41" s="161"/>
      <c r="J41" s="161"/>
      <c r="K41" s="161"/>
      <c r="L41" s="161"/>
      <c r="M41" s="161"/>
      <c r="N41" s="1003"/>
      <c r="O41" s="161"/>
      <c r="P41" s="161"/>
      <c r="Q41" s="161"/>
    </row>
    <row r="42" spans="1:17" ht="17.25">
      <c r="A42" s="808">
        <v>4</v>
      </c>
      <c r="B42" s="161" t="s">
        <v>1562</v>
      </c>
      <c r="C42" s="161"/>
      <c r="D42" s="161"/>
      <c r="E42" s="161"/>
      <c r="H42" s="161"/>
      <c r="I42" s="161"/>
      <c r="J42" s="161"/>
      <c r="K42" s="161"/>
    </row>
    <row r="43" spans="1:17" ht="17.25">
      <c r="A43" s="808"/>
      <c r="B43" s="161" t="s">
        <v>1563</v>
      </c>
      <c r="C43" s="161"/>
      <c r="D43" s="161"/>
      <c r="E43" s="161"/>
      <c r="H43" s="161"/>
      <c r="I43" s="161"/>
      <c r="J43" s="161"/>
      <c r="K43" s="161"/>
    </row>
    <row r="44" spans="1:17" ht="17.25">
      <c r="A44" s="808">
        <v>5</v>
      </c>
      <c r="B44" s="6" t="s">
        <v>1564</v>
      </c>
      <c r="C44" s="810"/>
    </row>
    <row r="45" spans="1:17" ht="17.25">
      <c r="A45" s="808">
        <v>6</v>
      </c>
      <c r="B45" s="6" t="s">
        <v>1565</v>
      </c>
    </row>
    <row r="46" spans="1:17" ht="17.25">
      <c r="A46" s="808">
        <v>7</v>
      </c>
      <c r="B46" s="6" t="s">
        <v>1566</v>
      </c>
    </row>
  </sheetData>
  <mergeCells count="4">
    <mergeCell ref="B5:M5"/>
    <mergeCell ref="B2:M2"/>
    <mergeCell ref="B3:M3"/>
    <mergeCell ref="B4:M4"/>
  </mergeCells>
  <printOptions horizontalCentered="1"/>
  <pageMargins left="0.5" right="0.5" top="0.5" bottom="0.5" header="0.25" footer="0.25"/>
  <pageSetup scale="49" orientation="landscape" r:id="rId1"/>
  <headerFooter scaleWithDoc="0">
    <oddFooter>&amp;C&amp;"Times New Roman,Regular"&amp;10&amp;A</oddFooter>
  </headerFooter>
  <rowBreaks count="1" manualBreakCount="1">
    <brk id="53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2:Z44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28" customWidth="1"/>
    <col min="5" max="5" width="18.53125" style="69" customWidth="1"/>
    <col min="6" max="6" width="62.53125" style="516" customWidth="1"/>
    <col min="7" max="7" width="5.19921875" style="982" customWidth="1"/>
    <col min="8" max="8" width="24" style="70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8">
      <c r="A2" s="1970"/>
      <c r="B2" s="2073" t="s">
        <v>0</v>
      </c>
      <c r="C2" s="2073"/>
      <c r="D2" s="2073"/>
      <c r="E2" s="2073"/>
      <c r="F2" s="2073"/>
      <c r="G2" s="1970"/>
    </row>
    <row r="3" spans="1:8">
      <c r="A3" s="1970"/>
      <c r="B3" s="2073" t="s">
        <v>360</v>
      </c>
      <c r="C3" s="2073"/>
      <c r="D3" s="2073"/>
      <c r="E3" s="2073"/>
      <c r="F3" s="2073"/>
      <c r="G3" s="1970"/>
    </row>
    <row r="4" spans="1:8">
      <c r="A4" s="1970"/>
      <c r="B4" s="2073" t="s">
        <v>361</v>
      </c>
      <c r="C4" s="2073"/>
      <c r="D4" s="2073"/>
      <c r="E4" s="2073"/>
      <c r="F4" s="2073"/>
      <c r="G4" s="1970"/>
    </row>
    <row r="5" spans="1:8">
      <c r="A5" s="1970"/>
      <c r="B5" s="2073" t="str">
        <f>'AD-1'!B5:F5</f>
        <v>BASE PERIOD / TRUE UP PERIOD - 12/31/2019 PER BOOK</v>
      </c>
      <c r="C5" s="2073"/>
      <c r="D5" s="2073"/>
      <c r="E5" s="2073"/>
      <c r="F5" s="2073"/>
      <c r="G5" s="1970"/>
    </row>
    <row r="6" spans="1:8">
      <c r="A6" s="1970"/>
      <c r="B6" s="2077" t="s">
        <v>5</v>
      </c>
      <c r="C6" s="2077"/>
      <c r="D6" s="2077"/>
      <c r="E6" s="2077"/>
      <c r="F6" s="2077"/>
      <c r="G6" s="1970"/>
    </row>
    <row r="7" spans="1:8">
      <c r="A7" s="1970"/>
      <c r="B7" s="504"/>
      <c r="C7" s="505"/>
      <c r="D7" s="525"/>
      <c r="E7" s="504"/>
      <c r="F7" s="507"/>
      <c r="G7" s="1970"/>
    </row>
    <row r="8" spans="1:8">
      <c r="A8" s="1970"/>
      <c r="B8" s="2073" t="s">
        <v>396</v>
      </c>
      <c r="C8" s="2073"/>
      <c r="D8" s="2073"/>
      <c r="E8" s="2073"/>
      <c r="F8" s="2073"/>
      <c r="G8" s="1970"/>
    </row>
    <row r="10" spans="1:8">
      <c r="A10" s="1970"/>
      <c r="B10" s="1911"/>
      <c r="C10" s="1813" t="s">
        <v>264</v>
      </c>
      <c r="D10" s="1917"/>
      <c r="E10" s="1813"/>
      <c r="F10" s="1912"/>
      <c r="G10" s="1970"/>
    </row>
    <row r="11" spans="1:8" ht="15.4">
      <c r="A11" s="1975"/>
      <c r="B11" s="1228"/>
      <c r="C11" s="393" t="s">
        <v>397</v>
      </c>
      <c r="D11" s="1269"/>
      <c r="E11" s="510" t="s">
        <v>397</v>
      </c>
      <c r="F11" s="1246"/>
      <c r="G11" s="1970"/>
    </row>
    <row r="12" spans="1:8" ht="15.4">
      <c r="A12" s="1975" t="s">
        <v>6</v>
      </c>
      <c r="B12" s="1247"/>
      <c r="C12" s="393" t="s">
        <v>365</v>
      </c>
      <c r="D12" s="1246"/>
      <c r="E12" s="510" t="s">
        <v>365</v>
      </c>
      <c r="F12" s="1246"/>
      <c r="G12" s="1975" t="s">
        <v>6</v>
      </c>
    </row>
    <row r="13" spans="1:8" ht="17.25">
      <c r="A13" s="1975" t="s">
        <v>7</v>
      </c>
      <c r="B13" s="1229" t="s">
        <v>366</v>
      </c>
      <c r="C13" s="1230" t="s">
        <v>367</v>
      </c>
      <c r="D13" s="1231" t="s">
        <v>9</v>
      </c>
      <c r="E13" s="1232" t="s">
        <v>368</v>
      </c>
      <c r="F13" s="1231" t="s">
        <v>9</v>
      </c>
      <c r="G13" s="1975" t="s">
        <v>7</v>
      </c>
    </row>
    <row r="14" spans="1:8" ht="15.4">
      <c r="A14" s="1975">
        <v>1</v>
      </c>
      <c r="B14" s="1233" t="str">
        <f>'AD-1'!B14</f>
        <v>Dec-18</v>
      </c>
      <c r="C14" s="344">
        <v>564511.32339999999</v>
      </c>
      <c r="D14" s="1248" t="s">
        <v>370</v>
      </c>
      <c r="E14" s="344">
        <v>522513.93392000004</v>
      </c>
      <c r="F14" s="1249" t="s">
        <v>371</v>
      </c>
      <c r="G14" s="1975">
        <f>A14</f>
        <v>1</v>
      </c>
      <c r="H14" s="512"/>
    </row>
    <row r="15" spans="1:8" ht="15.4">
      <c r="A15" s="1975">
        <f>A14+1</f>
        <v>2</v>
      </c>
      <c r="B15" s="1233" t="str">
        <f>'AD-1'!B15</f>
        <v>Jan-19</v>
      </c>
      <c r="C15" s="118">
        <v>564544.76919000002</v>
      </c>
      <c r="D15" s="1270"/>
      <c r="E15" s="118">
        <v>522593.62911000004</v>
      </c>
      <c r="F15" s="1250"/>
      <c r="G15" s="1975">
        <f>G14+1</f>
        <v>2</v>
      </c>
      <c r="H15" s="1967"/>
    </row>
    <row r="16" spans="1:8" ht="15.4">
      <c r="A16" s="1975">
        <f t="shared" ref="A16:A32" si="0">A15+1</f>
        <v>3</v>
      </c>
      <c r="B16" s="1251" t="s">
        <v>373</v>
      </c>
      <c r="C16" s="118">
        <v>564548.50946000009</v>
      </c>
      <c r="D16" s="1270"/>
      <c r="E16" s="118">
        <v>522597.36937999999</v>
      </c>
      <c r="F16" s="1250"/>
      <c r="G16" s="1975">
        <f t="shared" ref="G16:G26" si="1">G15+1</f>
        <v>3</v>
      </c>
      <c r="H16" s="1967"/>
    </row>
    <row r="17" spans="1:26" ht="15.4">
      <c r="A17" s="1975">
        <f t="shared" si="0"/>
        <v>4</v>
      </c>
      <c r="B17" s="1251" t="s">
        <v>374</v>
      </c>
      <c r="C17" s="118">
        <v>564570.67850000004</v>
      </c>
      <c r="D17" s="1270"/>
      <c r="E17" s="118">
        <v>522619.53842</v>
      </c>
      <c r="F17" s="1250"/>
      <c r="G17" s="1975">
        <f t="shared" si="1"/>
        <v>4</v>
      </c>
      <c r="H17" s="1967"/>
      <c r="I17" s="1967"/>
      <c r="J17" s="1967"/>
      <c r="K17" s="1967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18">
        <v>565476.81808</v>
      </c>
      <c r="D18" s="1270"/>
      <c r="E18" s="118">
        <v>523525.67800000001</v>
      </c>
      <c r="F18" s="1250"/>
      <c r="G18" s="1975">
        <f t="shared" si="1"/>
        <v>5</v>
      </c>
      <c r="H18" s="1967"/>
      <c r="I18" s="1967"/>
      <c r="J18" s="1967"/>
      <c r="K18" s="1967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18">
        <v>565555.45825999998</v>
      </c>
      <c r="D19" s="1270"/>
      <c r="E19" s="118">
        <v>523604.31818</v>
      </c>
      <c r="F19" s="1250"/>
      <c r="G19" s="1975">
        <f t="shared" si="1"/>
        <v>6</v>
      </c>
      <c r="H19" s="1967"/>
      <c r="I19" s="1967"/>
      <c r="J19" s="1967"/>
      <c r="K19" s="1967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18">
        <v>565554.01737999998</v>
      </c>
      <c r="D20" s="1270"/>
      <c r="E20" s="118">
        <v>523602.87729999999</v>
      </c>
      <c r="F20" s="1250"/>
      <c r="G20" s="1975">
        <f>G19+1</f>
        <v>7</v>
      </c>
      <c r="H20" s="1967"/>
      <c r="I20" s="1967"/>
      <c r="J20" s="1967"/>
      <c r="K20" s="1967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18">
        <v>565418.48864</v>
      </c>
      <c r="D21" s="1270"/>
      <c r="E21" s="118">
        <v>523467.34856000001</v>
      </c>
      <c r="F21" s="1250"/>
      <c r="G21" s="1975">
        <f t="shared" si="1"/>
        <v>8</v>
      </c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27">
        <v>565420.04308000009</v>
      </c>
      <c r="D22" s="1270"/>
      <c r="E22" s="118">
        <v>523468.90299999999</v>
      </c>
      <c r="F22" s="1250"/>
      <c r="G22" s="1975">
        <f t="shared" si="1"/>
        <v>9</v>
      </c>
      <c r="H22" s="1967"/>
      <c r="I22" s="1967"/>
      <c r="J22" s="1967"/>
      <c r="K22" s="1967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27">
        <v>565641.75853999995</v>
      </c>
      <c r="D23" s="1270"/>
      <c r="E23" s="118">
        <v>523690.61846000003</v>
      </c>
      <c r="F23" s="1250"/>
      <c r="G23" s="1975">
        <f t="shared" si="1"/>
        <v>10</v>
      </c>
      <c r="H23" s="1967"/>
      <c r="I23" s="1967"/>
      <c r="J23" s="1967"/>
      <c r="K23" s="1967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27">
        <v>565669.62540000002</v>
      </c>
      <c r="D24" s="1270"/>
      <c r="E24" s="118">
        <v>523415.18961</v>
      </c>
      <c r="F24" s="1250"/>
      <c r="G24" s="1975">
        <f t="shared" si="1"/>
        <v>11</v>
      </c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27">
        <v>565671.72338999994</v>
      </c>
      <c r="D25" s="1270"/>
      <c r="E25" s="118">
        <v>523417.28749999998</v>
      </c>
      <c r="F25" s="1250"/>
      <c r="G25" s="1975">
        <f t="shared" si="1"/>
        <v>12</v>
      </c>
      <c r="H25" s="1967"/>
      <c r="I25" s="1967"/>
      <c r="J25" s="1967"/>
      <c r="K25" s="1967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tr">
        <f>'AD-1'!B26</f>
        <v>Dec-19</v>
      </c>
      <c r="C26" s="1271">
        <v>567152.84670999995</v>
      </c>
      <c r="D26" s="1253" t="s">
        <v>370</v>
      </c>
      <c r="E26" s="1235">
        <v>524898.41092000005</v>
      </c>
      <c r="F26" s="1249" t="s">
        <v>384</v>
      </c>
      <c r="G26" s="1975">
        <f t="shared" si="1"/>
        <v>13</v>
      </c>
      <c r="H26" s="512"/>
      <c r="I26" s="1967"/>
      <c r="J26" s="1967"/>
      <c r="K26" s="1967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>A26+1</f>
        <v>14</v>
      </c>
      <c r="B27" s="1236"/>
      <c r="C27" s="1816"/>
      <c r="D27" s="1243"/>
      <c r="E27" s="125"/>
      <c r="F27" s="1914"/>
      <c r="G27" s="1975">
        <f t="shared" ref="G27:G32" si="2">G26+1</f>
        <v>14</v>
      </c>
      <c r="H27" s="1967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19">
        <f>SUM(C14:C26)</f>
        <v>7349736.0600300012</v>
      </c>
      <c r="D28" s="1237" t="s">
        <v>386</v>
      </c>
      <c r="E28" s="119">
        <f>SUM(E14:E26)</f>
        <v>6803415.102359998</v>
      </c>
      <c r="F28" s="1238" t="s">
        <v>386</v>
      </c>
      <c r="G28" s="1975">
        <f t="shared" si="2"/>
        <v>15</v>
      </c>
      <c r="H28" s="1967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240"/>
      <c r="D29" s="1272"/>
      <c r="E29" s="1240"/>
      <c r="F29" s="1273"/>
      <c r="G29" s="1975">
        <f t="shared" si="2"/>
        <v>16</v>
      </c>
      <c r="H29" s="1967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19"/>
      <c r="D30" s="1274"/>
      <c r="E30" s="119"/>
      <c r="F30" s="1275"/>
      <c r="G30" s="1975">
        <f t="shared" si="2"/>
        <v>17</v>
      </c>
      <c r="H30" s="1967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19">
        <f>C28/13</f>
        <v>565364.31231000007</v>
      </c>
      <c r="D31" s="1237" t="s">
        <v>388</v>
      </c>
      <c r="E31" s="119">
        <f>E28/13</f>
        <v>523339.62325846136</v>
      </c>
      <c r="F31" s="1249" t="s">
        <v>389</v>
      </c>
      <c r="G31" s="1975">
        <f t="shared" si="2"/>
        <v>18</v>
      </c>
      <c r="H31" s="512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55"/>
      <c r="D32" s="1241"/>
      <c r="E32" s="1255"/>
      <c r="F32" s="1242"/>
      <c r="G32" s="1975">
        <f t="shared" si="2"/>
        <v>19</v>
      </c>
      <c r="H32" s="1967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8" ht="15.4">
      <c r="A33" s="1970"/>
      <c r="B33" s="1973"/>
      <c r="C33" s="521"/>
      <c r="D33" s="526"/>
      <c r="E33" s="521"/>
      <c r="F33" s="484"/>
      <c r="G33" s="1970"/>
      <c r="H33" s="1967"/>
    </row>
    <row r="34" spans="1:8" ht="15.4">
      <c r="A34" s="1970"/>
      <c r="B34" s="1967"/>
      <c r="C34" s="521"/>
      <c r="D34" s="526"/>
      <c r="E34" s="521"/>
      <c r="F34" s="484"/>
      <c r="G34" s="1970"/>
      <c r="H34" s="1967"/>
    </row>
    <row r="35" spans="1:8" ht="17.25">
      <c r="A35" s="502">
        <v>1</v>
      </c>
      <c r="B35" s="1973" t="s">
        <v>390</v>
      </c>
      <c r="C35" s="521"/>
      <c r="D35" s="526"/>
      <c r="E35" s="521"/>
      <c r="F35" s="484"/>
      <c r="G35" s="1970"/>
    </row>
    <row r="36" spans="1:8" ht="15.4">
      <c r="A36" s="1970"/>
      <c r="B36" s="1973" t="s">
        <v>391</v>
      </c>
      <c r="C36" s="521"/>
      <c r="D36" s="526"/>
      <c r="E36" s="521"/>
      <c r="F36" s="484"/>
      <c r="G36" s="1970"/>
    </row>
    <row r="37" spans="1:8" ht="15.4">
      <c r="A37" s="1970"/>
      <c r="B37" s="1967"/>
      <c r="C37" s="521"/>
      <c r="D37" s="526"/>
      <c r="E37" s="521"/>
      <c r="F37" s="484"/>
      <c r="G37" s="1970"/>
    </row>
    <row r="38" spans="1:8" ht="15.4">
      <c r="A38" s="1970"/>
      <c r="B38" s="1967"/>
      <c r="C38" s="521"/>
      <c r="D38" s="526"/>
      <c r="E38" s="521"/>
      <c r="F38" s="484"/>
      <c r="G38" s="1970"/>
    </row>
    <row r="39" spans="1:8">
      <c r="A39" s="1970"/>
      <c r="B39" s="1967"/>
      <c r="C39" s="527"/>
      <c r="D39" s="527"/>
      <c r="E39" s="527"/>
      <c r="F39" s="527"/>
      <c r="G39" s="988"/>
    </row>
    <row r="40" spans="1:8">
      <c r="A40" s="1970"/>
      <c r="B40" s="1967"/>
      <c r="E40" s="529"/>
      <c r="G40" s="1970"/>
    </row>
    <row r="41" spans="1:8">
      <c r="A41" s="1970"/>
      <c r="B41" s="1967"/>
      <c r="E41" s="529"/>
      <c r="G41" s="1970"/>
    </row>
    <row r="42" spans="1:8">
      <c r="A42" s="1970"/>
      <c r="B42" s="1967"/>
      <c r="E42" s="529"/>
      <c r="G42" s="1970"/>
    </row>
    <row r="43" spans="1:8">
      <c r="A43" s="1970"/>
      <c r="B43" s="1967"/>
      <c r="E43" s="530"/>
      <c r="G43" s="1970"/>
    </row>
    <row r="44" spans="1:8">
      <c r="A44" s="1970"/>
      <c r="B44" s="1967"/>
      <c r="E44" s="529"/>
      <c r="G44" s="1970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6">
    <pageSetUpPr fitToPage="1"/>
  </sheetPr>
  <dimension ref="A1:M35"/>
  <sheetViews>
    <sheetView zoomScale="80" zoomScaleNormal="80" zoomScaleSheetLayoutView="70" workbookViewId="0"/>
  </sheetViews>
  <sheetFormatPr defaultColWidth="9.19921875" defaultRowHeight="15.4"/>
  <cols>
    <col min="1" max="1" width="5.19921875" style="572" customWidth="1"/>
    <col min="2" max="3" width="19.53125" style="6" customWidth="1"/>
    <col min="4" max="5" width="20.796875" style="6" customWidth="1"/>
    <col min="6" max="6" width="35.53125" style="161" customWidth="1"/>
    <col min="7" max="7" width="20.796875" style="6" customWidth="1"/>
    <col min="8" max="8" width="35.19921875" style="6" customWidth="1"/>
    <col min="9" max="9" width="5.19921875" style="572" customWidth="1"/>
    <col min="10" max="10" width="8.796875" style="6" customWidth="1"/>
    <col min="11" max="11" width="9" style="6" customWidth="1"/>
    <col min="12" max="12" width="14" style="6" customWidth="1"/>
    <col min="13" max="13" width="13.19921875" style="6" customWidth="1"/>
    <col min="14" max="14" width="12.796875" style="6" customWidth="1"/>
    <col min="15" max="15" width="13.53125" style="6" customWidth="1"/>
    <col min="16" max="16" width="12.53125" style="6" customWidth="1"/>
    <col min="17" max="16384" width="9.19921875" style="6"/>
  </cols>
  <sheetData>
    <row r="1" spans="1:13">
      <c r="M1" s="834"/>
    </row>
    <row r="2" spans="1:13">
      <c r="B2" s="2083" t="s">
        <v>0</v>
      </c>
      <c r="C2" s="2083"/>
      <c r="D2" s="2083"/>
      <c r="E2" s="2083"/>
      <c r="F2" s="2083"/>
      <c r="G2" s="2083"/>
      <c r="H2" s="2083"/>
      <c r="I2" s="1977"/>
      <c r="J2" s="1977"/>
      <c r="M2" s="834"/>
    </row>
    <row r="3" spans="1:13">
      <c r="B3" s="2126" t="s">
        <v>1567</v>
      </c>
      <c r="C3" s="2126"/>
      <c r="D3" s="2126"/>
      <c r="E3" s="2126"/>
      <c r="F3" s="2126"/>
      <c r="G3" s="2126"/>
      <c r="H3" s="2126"/>
      <c r="I3" s="1977"/>
      <c r="J3" s="1977"/>
      <c r="M3" s="834"/>
    </row>
    <row r="4" spans="1:13">
      <c r="B4" s="2090" t="str">
        <f>'True-Up'!B4</f>
        <v>For 12-Month True-Up Period January 1, 2019 Through December 31, 2019</v>
      </c>
      <c r="C4" s="2090"/>
      <c r="D4" s="2090"/>
      <c r="E4" s="2090"/>
      <c r="F4" s="2090"/>
      <c r="G4" s="2090"/>
      <c r="H4" s="2090"/>
      <c r="I4" s="1977"/>
      <c r="J4" s="1977"/>
      <c r="M4" s="834"/>
    </row>
    <row r="5" spans="1:13">
      <c r="B5" s="2125" t="s">
        <v>5</v>
      </c>
      <c r="C5" s="2125"/>
      <c r="D5" s="2125"/>
      <c r="E5" s="2125"/>
      <c r="F5" s="2125"/>
      <c r="G5" s="2125"/>
      <c r="H5" s="2125"/>
      <c r="I5" s="1977"/>
      <c r="J5" s="1977"/>
    </row>
    <row r="6" spans="1:13">
      <c r="A6" s="1977"/>
      <c r="B6" s="1977"/>
      <c r="C6" s="1977"/>
      <c r="D6" s="1977"/>
      <c r="E6" s="1977"/>
      <c r="F6" s="1977"/>
      <c r="G6" s="1977"/>
      <c r="H6" s="1977"/>
      <c r="I6" s="1977"/>
      <c r="J6" s="1977"/>
    </row>
    <row r="7" spans="1:13">
      <c r="A7" s="1988" t="s">
        <v>6</v>
      </c>
      <c r="B7" s="1977"/>
      <c r="C7" s="1977"/>
      <c r="D7" s="1977"/>
      <c r="E7" s="1977"/>
      <c r="F7" s="1977"/>
      <c r="G7" s="1977"/>
      <c r="H7" s="1977"/>
      <c r="I7" s="1988" t="s">
        <v>6</v>
      </c>
      <c r="J7" s="1977"/>
    </row>
    <row r="8" spans="1:13">
      <c r="A8" s="5" t="s">
        <v>7</v>
      </c>
      <c r="E8" s="821"/>
      <c r="F8" s="6"/>
      <c r="I8" s="5" t="s">
        <v>7</v>
      </c>
      <c r="J8" s="820"/>
    </row>
    <row r="9" spans="1:13">
      <c r="A9" s="820"/>
      <c r="E9" s="821"/>
      <c r="F9" s="6"/>
      <c r="I9" s="820"/>
      <c r="J9" s="820"/>
    </row>
    <row r="10" spans="1:13">
      <c r="A10" s="572">
        <v>1</v>
      </c>
      <c r="C10" s="824" t="s">
        <v>1441</v>
      </c>
      <c r="D10" s="824" t="s">
        <v>1442</v>
      </c>
      <c r="E10" s="824" t="s">
        <v>1443</v>
      </c>
      <c r="F10" s="824" t="s">
        <v>1444</v>
      </c>
      <c r="G10" s="824" t="s">
        <v>1445</v>
      </c>
      <c r="H10" s="824" t="s">
        <v>1446</v>
      </c>
      <c r="I10" s="572">
        <f>A10</f>
        <v>1</v>
      </c>
      <c r="J10" s="572"/>
    </row>
    <row r="11" spans="1:13">
      <c r="A11" s="572">
        <f>A10+1</f>
        <v>2</v>
      </c>
      <c r="B11" s="574" t="s">
        <v>1520</v>
      </c>
      <c r="C11" s="824"/>
      <c r="D11" s="1988"/>
      <c r="E11" s="1988" t="s">
        <v>1568</v>
      </c>
      <c r="F11" s="1988" t="s">
        <v>1569</v>
      </c>
      <c r="G11" s="263" t="s">
        <v>1570</v>
      </c>
      <c r="H11" s="263" t="s">
        <v>1571</v>
      </c>
      <c r="I11" s="572">
        <f>I10+1</f>
        <v>2</v>
      </c>
      <c r="J11" s="572"/>
    </row>
    <row r="12" spans="1:13">
      <c r="A12" s="572">
        <f t="shared" ref="A12:A28" si="0">A11+1</f>
        <v>3</v>
      </c>
      <c r="C12" s="824"/>
      <c r="D12" s="824"/>
      <c r="E12" s="824"/>
      <c r="F12" s="1977"/>
      <c r="G12" s="824"/>
      <c r="H12" s="824"/>
      <c r="I12" s="572">
        <f t="shared" ref="I12:I28" si="1">I11+1</f>
        <v>3</v>
      </c>
      <c r="J12" s="572"/>
    </row>
    <row r="13" spans="1:13">
      <c r="A13" s="572">
        <f t="shared" si="0"/>
        <v>4</v>
      </c>
      <c r="C13" s="1977"/>
      <c r="D13" s="1977" t="s">
        <v>1572</v>
      </c>
      <c r="E13" s="1977" t="s">
        <v>1528</v>
      </c>
      <c r="F13" s="1977" t="s">
        <v>1573</v>
      </c>
      <c r="H13" s="1977" t="s">
        <v>1573</v>
      </c>
      <c r="I13" s="572">
        <f t="shared" si="1"/>
        <v>4</v>
      </c>
      <c r="J13" s="572"/>
    </row>
    <row r="14" spans="1:13">
      <c r="A14" s="572">
        <f t="shared" si="0"/>
        <v>5</v>
      </c>
      <c r="C14" s="1977"/>
      <c r="D14" s="1977" t="s">
        <v>1574</v>
      </c>
      <c r="E14" s="1977" t="s">
        <v>1535</v>
      </c>
      <c r="F14" s="1977" t="s">
        <v>1575</v>
      </c>
      <c r="G14" s="1977"/>
      <c r="H14" s="1977" t="s">
        <v>1575</v>
      </c>
      <c r="I14" s="572">
        <f t="shared" si="1"/>
        <v>5</v>
      </c>
      <c r="J14" s="572"/>
    </row>
    <row r="15" spans="1:13" ht="17.25">
      <c r="A15" s="572">
        <f t="shared" si="0"/>
        <v>6</v>
      </c>
      <c r="B15" s="828" t="s">
        <v>366</v>
      </c>
      <c r="C15" s="828" t="s">
        <v>1537</v>
      </c>
      <c r="D15" s="791" t="s">
        <v>1576</v>
      </c>
      <c r="E15" s="791" t="s">
        <v>873</v>
      </c>
      <c r="F15" s="791" t="s">
        <v>1544</v>
      </c>
      <c r="G15" s="849" t="s">
        <v>1535</v>
      </c>
      <c r="H15" s="791" t="s">
        <v>1545</v>
      </c>
      <c r="I15" s="572">
        <f t="shared" si="1"/>
        <v>6</v>
      </c>
      <c r="J15" s="572"/>
    </row>
    <row r="16" spans="1:13">
      <c r="A16" s="572">
        <f t="shared" si="0"/>
        <v>7</v>
      </c>
      <c r="B16" s="829" t="s">
        <v>1546</v>
      </c>
      <c r="C16" s="830" t="str">
        <f>'True-Up'!C23</f>
        <v>2019</v>
      </c>
      <c r="D16" s="1647">
        <v>12845.462182897965</v>
      </c>
      <c r="E16" s="1648">
        <f>'True-Up'!J23</f>
        <v>4.4000000000000003E-3</v>
      </c>
      <c r="F16" s="286">
        <f>D16</f>
        <v>12845.462182897965</v>
      </c>
      <c r="G16" s="286">
        <f>((F16))*E16</f>
        <v>56.520033604751049</v>
      </c>
      <c r="H16" s="286">
        <f t="shared" ref="H16:H27" si="2">F16+G16</f>
        <v>12901.982216502716</v>
      </c>
      <c r="I16" s="572">
        <f t="shared" si="1"/>
        <v>7</v>
      </c>
      <c r="J16" s="572"/>
    </row>
    <row r="17" spans="1:10">
      <c r="A17" s="572">
        <f t="shared" si="0"/>
        <v>8</v>
      </c>
      <c r="B17" s="831" t="s">
        <v>1547</v>
      </c>
      <c r="C17" s="830" t="str">
        <f>$C$16</f>
        <v>2019</v>
      </c>
      <c r="D17" s="298"/>
      <c r="E17" s="1648">
        <f>'True-Up'!J24</f>
        <v>4.0000000000000001E-3</v>
      </c>
      <c r="F17" s="292">
        <f>H16</f>
        <v>12901.982216502716</v>
      </c>
      <c r="G17" s="292">
        <f t="shared" ref="G17:G27" si="3">((H16+F17)/2)*E17</f>
        <v>51.607928866010866</v>
      </c>
      <c r="H17" s="292">
        <f t="shared" si="2"/>
        <v>12953.590145368727</v>
      </c>
      <c r="I17" s="572">
        <f t="shared" si="1"/>
        <v>8</v>
      </c>
      <c r="J17" s="572"/>
    </row>
    <row r="18" spans="1:10">
      <c r="A18" s="572">
        <f t="shared" si="0"/>
        <v>9</v>
      </c>
      <c r="B18" s="831" t="s">
        <v>1577</v>
      </c>
      <c r="C18" s="830" t="str">
        <f t="shared" ref="C18:C27" si="4">$C$16</f>
        <v>2019</v>
      </c>
      <c r="D18" s="298"/>
      <c r="E18" s="1648">
        <f>'True-Up'!J25</f>
        <v>4.4000000000000003E-3</v>
      </c>
      <c r="F18" s="292">
        <f>H17</f>
        <v>12953.590145368727</v>
      </c>
      <c r="G18" s="292">
        <f t="shared" si="3"/>
        <v>56.995796639622405</v>
      </c>
      <c r="H18" s="292">
        <f t="shared" si="2"/>
        <v>13010.585942008351</v>
      </c>
      <c r="I18" s="572">
        <f t="shared" si="1"/>
        <v>9</v>
      </c>
      <c r="J18" s="572"/>
    </row>
    <row r="19" spans="1:10">
      <c r="A19" s="572">
        <f t="shared" si="0"/>
        <v>10</v>
      </c>
      <c r="B19" s="829" t="s">
        <v>1578</v>
      </c>
      <c r="C19" s="830" t="str">
        <f t="shared" si="4"/>
        <v>2019</v>
      </c>
      <c r="D19" s="298"/>
      <c r="E19" s="1648">
        <f>'True-Up'!J26</f>
        <v>4.4999999999999997E-3</v>
      </c>
      <c r="F19" s="292">
        <f t="shared" ref="F19:F26" si="5">H18</f>
        <v>13010.585942008351</v>
      </c>
      <c r="G19" s="292">
        <f t="shared" si="3"/>
        <v>58.547636739037571</v>
      </c>
      <c r="H19" s="292">
        <f t="shared" si="2"/>
        <v>13069.133578747389</v>
      </c>
      <c r="I19" s="572">
        <f t="shared" si="1"/>
        <v>10</v>
      </c>
      <c r="J19" s="572"/>
    </row>
    <row r="20" spans="1:10">
      <c r="A20" s="572">
        <f t="shared" si="0"/>
        <v>11</v>
      </c>
      <c r="B20" s="831" t="s">
        <v>376</v>
      </c>
      <c r="C20" s="830" t="str">
        <f t="shared" si="4"/>
        <v>2019</v>
      </c>
      <c r="D20" s="298"/>
      <c r="E20" s="1648">
        <f>'True-Up'!J27</f>
        <v>4.5999999999999999E-3</v>
      </c>
      <c r="F20" s="292">
        <f t="shared" si="5"/>
        <v>13069.133578747389</v>
      </c>
      <c r="G20" s="292">
        <f t="shared" si="3"/>
        <v>60.118014462237987</v>
      </c>
      <c r="H20" s="292">
        <f t="shared" si="2"/>
        <v>13129.251593209627</v>
      </c>
      <c r="I20" s="572">
        <f t="shared" si="1"/>
        <v>11</v>
      </c>
      <c r="J20" s="572"/>
    </row>
    <row r="21" spans="1:10">
      <c r="A21" s="572">
        <f t="shared" si="0"/>
        <v>12</v>
      </c>
      <c r="B21" s="831" t="s">
        <v>1579</v>
      </c>
      <c r="C21" s="830" t="str">
        <f t="shared" si="4"/>
        <v>2019</v>
      </c>
      <c r="D21" s="298"/>
      <c r="E21" s="1648">
        <f>'True-Up'!J28</f>
        <v>4.4999999999999997E-3</v>
      </c>
      <c r="F21" s="292">
        <f t="shared" si="5"/>
        <v>13129.251593209627</v>
      </c>
      <c r="G21" s="292">
        <f t="shared" si="3"/>
        <v>59.081632169443317</v>
      </c>
      <c r="H21" s="292">
        <f t="shared" si="2"/>
        <v>13188.33322537907</v>
      </c>
      <c r="I21" s="572">
        <f t="shared" si="1"/>
        <v>12</v>
      </c>
      <c r="J21" s="572"/>
    </row>
    <row r="22" spans="1:10">
      <c r="A22" s="572">
        <f t="shared" si="0"/>
        <v>13</v>
      </c>
      <c r="B22" s="829" t="s">
        <v>1580</v>
      </c>
      <c r="C22" s="830" t="str">
        <f t="shared" si="4"/>
        <v>2019</v>
      </c>
      <c r="D22" s="298"/>
      <c r="E22" s="1648">
        <f>'True-Up'!J29</f>
        <v>4.7000000000000002E-3</v>
      </c>
      <c r="F22" s="292">
        <f t="shared" si="5"/>
        <v>13188.33322537907</v>
      </c>
      <c r="G22" s="292">
        <f t="shared" si="3"/>
        <v>61.985166159281633</v>
      </c>
      <c r="H22" s="292">
        <f t="shared" si="2"/>
        <v>13250.318391538352</v>
      </c>
      <c r="I22" s="572">
        <f t="shared" si="1"/>
        <v>13</v>
      </c>
      <c r="J22" s="572"/>
    </row>
    <row r="23" spans="1:10">
      <c r="A23" s="572">
        <f t="shared" si="0"/>
        <v>14</v>
      </c>
      <c r="B23" s="831" t="s">
        <v>1581</v>
      </c>
      <c r="C23" s="830" t="str">
        <f t="shared" si="4"/>
        <v>2019</v>
      </c>
      <c r="D23" s="298"/>
      <c r="E23" s="1648">
        <f>'True-Up'!J30</f>
        <v>4.7000000000000002E-3</v>
      </c>
      <c r="F23" s="292">
        <f t="shared" si="5"/>
        <v>13250.318391538352</v>
      </c>
      <c r="G23" s="292">
        <f t="shared" si="3"/>
        <v>62.276496440230261</v>
      </c>
      <c r="H23" s="292">
        <f t="shared" si="2"/>
        <v>13312.594887978583</v>
      </c>
      <c r="I23" s="572">
        <f t="shared" si="1"/>
        <v>14</v>
      </c>
      <c r="J23" s="572"/>
    </row>
    <row r="24" spans="1:10">
      <c r="A24" s="572">
        <f t="shared" si="0"/>
        <v>15</v>
      </c>
      <c r="B24" s="831" t="s">
        <v>1582</v>
      </c>
      <c r="C24" s="830" t="str">
        <f t="shared" si="4"/>
        <v>2019</v>
      </c>
      <c r="D24" s="298"/>
      <c r="E24" s="1648">
        <f>'True-Up'!J31</f>
        <v>4.4999999999999997E-3</v>
      </c>
      <c r="F24" s="292">
        <f t="shared" si="5"/>
        <v>13312.594887978583</v>
      </c>
      <c r="G24" s="292">
        <f t="shared" si="3"/>
        <v>59.906676995903617</v>
      </c>
      <c r="H24" s="292">
        <f t="shared" si="2"/>
        <v>13372.501564974487</v>
      </c>
      <c r="I24" s="572">
        <f t="shared" si="1"/>
        <v>15</v>
      </c>
      <c r="J24" s="572"/>
    </row>
    <row r="25" spans="1:10">
      <c r="A25" s="572">
        <f t="shared" si="0"/>
        <v>16</v>
      </c>
      <c r="B25" s="829" t="s">
        <v>1583</v>
      </c>
      <c r="C25" s="830" t="str">
        <f t="shared" si="4"/>
        <v>2019</v>
      </c>
      <c r="D25" s="298"/>
      <c r="E25" s="1648">
        <f>'True-Up'!J32</f>
        <v>4.5999999999999999E-3</v>
      </c>
      <c r="F25" s="292">
        <f t="shared" si="5"/>
        <v>13372.501564974487</v>
      </c>
      <c r="G25" s="292">
        <f t="shared" si="3"/>
        <v>61.513507198882643</v>
      </c>
      <c r="H25" s="292">
        <f t="shared" si="2"/>
        <v>13434.01507217337</v>
      </c>
      <c r="I25" s="572">
        <f t="shared" si="1"/>
        <v>16</v>
      </c>
      <c r="J25" s="572"/>
    </row>
    <row r="26" spans="1:10">
      <c r="A26" s="572">
        <f t="shared" si="0"/>
        <v>17</v>
      </c>
      <c r="B26" s="829" t="s">
        <v>1584</v>
      </c>
      <c r="C26" s="830" t="str">
        <f t="shared" si="4"/>
        <v>2019</v>
      </c>
      <c r="D26" s="298"/>
      <c r="E26" s="1648">
        <f>'True-Up'!J33</f>
        <v>4.4999999999999997E-3</v>
      </c>
      <c r="F26" s="292">
        <f t="shared" si="5"/>
        <v>13434.01507217337</v>
      </c>
      <c r="G26" s="292">
        <f t="shared" si="3"/>
        <v>60.453067824780163</v>
      </c>
      <c r="H26" s="292">
        <f t="shared" si="2"/>
        <v>13494.468139998149</v>
      </c>
      <c r="I26" s="572">
        <f t="shared" si="1"/>
        <v>17</v>
      </c>
      <c r="J26" s="572"/>
    </row>
    <row r="27" spans="1:10">
      <c r="A27" s="572">
        <f t="shared" si="0"/>
        <v>18</v>
      </c>
      <c r="B27" s="1593" t="s">
        <v>1585</v>
      </c>
      <c r="C27" s="1594" t="str">
        <f t="shared" si="4"/>
        <v>2019</v>
      </c>
      <c r="D27" s="1599"/>
      <c r="E27" s="1668">
        <f>'True-Up'!J34</f>
        <v>4.5999999999999999E-3</v>
      </c>
      <c r="F27" s="1595">
        <f>H26</f>
        <v>13494.468139998149</v>
      </c>
      <c r="G27" s="1595">
        <f t="shared" si="3"/>
        <v>62.074553443991483</v>
      </c>
      <c r="H27" s="1595">
        <f t="shared" si="2"/>
        <v>13556.542693442141</v>
      </c>
      <c r="I27" s="572">
        <f t="shared" si="1"/>
        <v>18</v>
      </c>
      <c r="J27" s="572"/>
    </row>
    <row r="28" spans="1:10" ht="15.75" thickBot="1">
      <c r="A28" s="572">
        <f t="shared" si="0"/>
        <v>19</v>
      </c>
      <c r="B28" s="726"/>
      <c r="C28" s="830"/>
      <c r="D28" s="298"/>
      <c r="E28" s="299"/>
      <c r="F28" s="300"/>
      <c r="G28" s="2042">
        <f>SUM(G16:G27)</f>
        <v>711.08051054417297</v>
      </c>
      <c r="H28" s="300"/>
      <c r="I28" s="572">
        <f t="shared" si="1"/>
        <v>19</v>
      </c>
      <c r="J28" s="572"/>
    </row>
    <row r="29" spans="1:10" ht="15.75" thickTop="1">
      <c r="B29" s="726"/>
      <c r="C29" s="830"/>
      <c r="D29" s="298"/>
      <c r="E29" s="299"/>
      <c r="F29" s="300"/>
      <c r="G29" s="836"/>
      <c r="H29" s="300"/>
      <c r="J29" s="572"/>
    </row>
    <row r="30" spans="1:10">
      <c r="B30" s="831"/>
      <c r="C30" s="830"/>
      <c r="D30" s="306"/>
      <c r="E30" s="298"/>
      <c r="F30" s="837"/>
      <c r="G30" s="299"/>
      <c r="H30" s="838"/>
      <c r="I30" s="995"/>
      <c r="J30" s="839"/>
    </row>
    <row r="31" spans="1:10" ht="17.25">
      <c r="A31" s="808">
        <v>1</v>
      </c>
      <c r="B31" s="831" t="s">
        <v>1586</v>
      </c>
      <c r="C31" s="830"/>
      <c r="D31" s="306"/>
      <c r="E31" s="298"/>
      <c r="F31" s="837"/>
      <c r="G31" s="299"/>
      <c r="H31" s="838"/>
      <c r="I31" s="995"/>
      <c r="J31" s="839"/>
    </row>
    <row r="32" spans="1:10" ht="17.25">
      <c r="A32" s="809">
        <v>2</v>
      </c>
      <c r="B32" s="831" t="s">
        <v>1564</v>
      </c>
      <c r="C32" s="830"/>
      <c r="D32" s="306"/>
      <c r="E32" s="298"/>
      <c r="F32" s="837"/>
      <c r="G32" s="299"/>
      <c r="H32" s="838"/>
      <c r="I32" s="995"/>
      <c r="J32" s="839"/>
    </row>
    <row r="33" spans="1:10" ht="17.25">
      <c r="A33" s="808">
        <v>3</v>
      </c>
      <c r="B33" s="6" t="s">
        <v>1587</v>
      </c>
      <c r="C33" s="830"/>
      <c r="D33" s="306"/>
      <c r="E33" s="298"/>
      <c r="F33" s="837"/>
      <c r="G33" s="299"/>
      <c r="H33" s="838"/>
      <c r="I33" s="995"/>
      <c r="J33" s="839"/>
    </row>
    <row r="34" spans="1:10" ht="17.25">
      <c r="A34" s="808">
        <v>4</v>
      </c>
      <c r="B34" s="6" t="s">
        <v>1588</v>
      </c>
    </row>
    <row r="35" spans="1:10">
      <c r="B35" s="6" t="s">
        <v>1589</v>
      </c>
    </row>
  </sheetData>
  <mergeCells count="4">
    <mergeCell ref="B5:H5"/>
    <mergeCell ref="B2:H2"/>
    <mergeCell ref="B3:H3"/>
    <mergeCell ref="B4:H4"/>
  </mergeCells>
  <printOptions horizontalCentered="1"/>
  <pageMargins left="0.5" right="0.5" top="0.5" bottom="0.5" header="0.25" footer="0.25"/>
  <pageSetup scale="69" orientation="landscape" r:id="rId1"/>
  <headerFooter scaleWithDoc="0">
    <oddFooter>&amp;C&amp;"Times New Roman,Regular"&amp;10Interest True-Up BP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7">
    <pageSetUpPr fitToPage="1"/>
  </sheetPr>
  <dimension ref="A1:M39"/>
  <sheetViews>
    <sheetView zoomScale="80" zoomScaleNormal="80" zoomScaleSheetLayoutView="70" workbookViewId="0"/>
  </sheetViews>
  <sheetFormatPr defaultColWidth="9.19921875" defaultRowHeight="15.4"/>
  <cols>
    <col min="1" max="1" width="5.19921875" style="6" customWidth="1"/>
    <col min="2" max="3" width="21.46484375" style="6" customWidth="1"/>
    <col min="4" max="5" width="22" style="6" customWidth="1"/>
    <col min="6" max="6" width="22" style="161" customWidth="1"/>
    <col min="7" max="9" width="22" style="6" customWidth="1"/>
    <col min="10" max="10" width="5.19921875" style="572" customWidth="1"/>
    <col min="11" max="11" width="14" style="6" customWidth="1"/>
    <col min="12" max="12" width="13.19921875" style="6" customWidth="1"/>
    <col min="13" max="13" width="12.796875" style="6" customWidth="1"/>
    <col min="14" max="14" width="13.53125" style="6" customWidth="1"/>
    <col min="15" max="15" width="12.53125" style="6" customWidth="1"/>
    <col min="16" max="16384" width="9.19921875" style="6"/>
  </cols>
  <sheetData>
    <row r="1" spans="1:10">
      <c r="A1" s="1993"/>
      <c r="B1" s="840"/>
      <c r="C1" s="841"/>
      <c r="D1" s="842"/>
      <c r="E1" s="843"/>
      <c r="F1" s="844"/>
      <c r="G1" s="845"/>
      <c r="H1" s="846"/>
      <c r="I1" s="846"/>
      <c r="J1" s="847"/>
    </row>
    <row r="2" spans="1:10">
      <c r="B2" s="2118" t="s">
        <v>0</v>
      </c>
      <c r="C2" s="2118"/>
      <c r="D2" s="2118"/>
      <c r="E2" s="2118"/>
      <c r="F2" s="2118"/>
      <c r="G2" s="2118"/>
      <c r="H2" s="2118"/>
      <c r="I2" s="2118"/>
      <c r="J2" s="1993"/>
    </row>
    <row r="3" spans="1:10">
      <c r="B3" s="2127" t="str">
        <f>'Interest TU BP'!B3</f>
        <v>TO5-Cycle 3 Interest True-Up Adjustment</v>
      </c>
      <c r="C3" s="2127"/>
      <c r="D3" s="2127"/>
      <c r="E3" s="2127"/>
      <c r="F3" s="2127"/>
      <c r="G3" s="2127"/>
      <c r="H3" s="2127"/>
      <c r="I3" s="2127"/>
      <c r="J3" s="1993"/>
    </row>
    <row r="4" spans="1:10">
      <c r="B4" s="2127" t="str">
        <f>'True-Up'!B4</f>
        <v>For 12-Month True-Up Period January 1, 2019 Through December 31, 2019</v>
      </c>
      <c r="C4" s="2127"/>
      <c r="D4" s="2127"/>
      <c r="E4" s="2127"/>
      <c r="F4" s="2127"/>
      <c r="G4" s="2127"/>
      <c r="H4" s="2127"/>
      <c r="I4" s="2127"/>
      <c r="J4" s="1993"/>
    </row>
    <row r="5" spans="1:10">
      <c r="B5" s="2123" t="s">
        <v>5</v>
      </c>
      <c r="C5" s="2123"/>
      <c r="D5" s="2123"/>
      <c r="E5" s="2123"/>
      <c r="F5" s="2123"/>
      <c r="G5" s="2123"/>
      <c r="H5" s="2123"/>
      <c r="I5" s="2123"/>
      <c r="J5" s="1993"/>
    </row>
    <row r="6" spans="1:10">
      <c r="A6" s="1993"/>
      <c r="B6" s="1993"/>
      <c r="C6" s="1993"/>
      <c r="D6" s="1993"/>
      <c r="E6" s="1993"/>
      <c r="F6" s="1993"/>
      <c r="G6" s="1993"/>
      <c r="H6" s="1993"/>
      <c r="I6" s="1993"/>
      <c r="J6" s="1993"/>
    </row>
    <row r="7" spans="1:10">
      <c r="A7" s="1988" t="s">
        <v>6</v>
      </c>
      <c r="B7" s="831"/>
      <c r="C7" s="830"/>
      <c r="D7" s="306"/>
      <c r="E7" s="298"/>
      <c r="F7" s="837"/>
      <c r="G7" s="299"/>
      <c r="H7" s="838"/>
      <c r="I7" s="838"/>
      <c r="J7" s="1988" t="s">
        <v>6</v>
      </c>
    </row>
    <row r="8" spans="1:10">
      <c r="A8" s="5" t="s">
        <v>7</v>
      </c>
      <c r="B8" s="831"/>
      <c r="C8" s="830"/>
      <c r="D8" s="306"/>
      <c r="E8" s="298"/>
      <c r="F8" s="837"/>
      <c r="G8" s="299"/>
      <c r="H8" s="838"/>
      <c r="I8" s="838"/>
      <c r="J8" s="5" t="s">
        <v>7</v>
      </c>
    </row>
    <row r="9" spans="1:10">
      <c r="B9" s="831"/>
      <c r="C9" s="830"/>
      <c r="D9" s="306"/>
      <c r="E9" s="298"/>
      <c r="F9" s="837"/>
      <c r="G9" s="299"/>
      <c r="H9" s="838"/>
      <c r="I9" s="838"/>
    </row>
    <row r="10" spans="1:10">
      <c r="A10" s="572">
        <v>1</v>
      </c>
      <c r="C10" s="824" t="s">
        <v>1441</v>
      </c>
      <c r="D10" s="824" t="s">
        <v>1442</v>
      </c>
      <c r="E10" s="824" t="s">
        <v>1443</v>
      </c>
      <c r="F10" s="824" t="s">
        <v>1444</v>
      </c>
      <c r="G10" s="824" t="s">
        <v>1445</v>
      </c>
      <c r="H10" s="824" t="s">
        <v>1446</v>
      </c>
      <c r="I10" s="824" t="s">
        <v>1447</v>
      </c>
      <c r="J10" s="572">
        <f>A10</f>
        <v>1</v>
      </c>
    </row>
    <row r="11" spans="1:10">
      <c r="A11" s="572">
        <f>A10+1</f>
        <v>2</v>
      </c>
      <c r="C11" s="824"/>
      <c r="D11" s="1988"/>
      <c r="E11" s="1988" t="s">
        <v>1568</v>
      </c>
      <c r="F11" s="1988" t="s">
        <v>1569</v>
      </c>
      <c r="G11" s="263" t="s">
        <v>1590</v>
      </c>
      <c r="H11" s="263" t="s">
        <v>1591</v>
      </c>
      <c r="I11" s="263" t="s">
        <v>1592</v>
      </c>
      <c r="J11" s="572">
        <f>J10+1</f>
        <v>2</v>
      </c>
    </row>
    <row r="12" spans="1:10">
      <c r="A12" s="572">
        <f t="shared" ref="A12:A32" si="0">A11+1</f>
        <v>3</v>
      </c>
      <c r="C12" s="824"/>
      <c r="D12" s="1988"/>
      <c r="E12" s="1988"/>
      <c r="F12" s="1993"/>
      <c r="G12" s="161"/>
      <c r="I12" s="824"/>
      <c r="J12" s="572">
        <f t="shared" ref="J12:J32" si="1">J11+1</f>
        <v>3</v>
      </c>
    </row>
    <row r="13" spans="1:10">
      <c r="A13" s="572">
        <f t="shared" si="0"/>
        <v>4</v>
      </c>
      <c r="B13" s="831"/>
      <c r="C13" s="830"/>
      <c r="D13" s="1977" t="s">
        <v>1528</v>
      </c>
      <c r="E13" s="847" t="s">
        <v>366</v>
      </c>
      <c r="F13" s="1993"/>
      <c r="G13" s="161"/>
      <c r="I13" s="1990" t="s">
        <v>366</v>
      </c>
      <c r="J13" s="572">
        <f t="shared" si="1"/>
        <v>4</v>
      </c>
    </row>
    <row r="14" spans="1:10">
      <c r="A14" s="572">
        <f t="shared" si="0"/>
        <v>5</v>
      </c>
      <c r="C14" s="830"/>
      <c r="D14" s="1977" t="s">
        <v>1535</v>
      </c>
      <c r="E14" s="847" t="s">
        <v>1593</v>
      </c>
      <c r="F14" s="1993"/>
      <c r="G14" s="161"/>
      <c r="I14" s="1990" t="s">
        <v>1594</v>
      </c>
      <c r="J14" s="572">
        <f t="shared" si="1"/>
        <v>5</v>
      </c>
    </row>
    <row r="15" spans="1:10" ht="17.25">
      <c r="A15" s="572">
        <f t="shared" si="0"/>
        <v>6</v>
      </c>
      <c r="B15" s="828" t="s">
        <v>366</v>
      </c>
      <c r="C15" s="828" t="s">
        <v>1537</v>
      </c>
      <c r="D15" s="791" t="s">
        <v>1595</v>
      </c>
      <c r="E15" s="848" t="s">
        <v>454</v>
      </c>
      <c r="F15" s="849" t="s">
        <v>1596</v>
      </c>
      <c r="G15" s="819" t="s">
        <v>1597</v>
      </c>
      <c r="H15" s="819" t="s">
        <v>1535</v>
      </c>
      <c r="I15" s="824" t="s">
        <v>454</v>
      </c>
      <c r="J15" s="572">
        <f t="shared" si="1"/>
        <v>6</v>
      </c>
    </row>
    <row r="16" spans="1:10">
      <c r="A16" s="572">
        <f t="shared" si="0"/>
        <v>7</v>
      </c>
      <c r="B16" s="829" t="s">
        <v>1546</v>
      </c>
      <c r="C16" s="850">
        <f>'True-Up'!C23+1</f>
        <v>2020</v>
      </c>
      <c r="D16" s="301">
        <f>AVERAGE('True-Up'!J23:J34)</f>
        <v>4.4999999999999997E-3</v>
      </c>
      <c r="E16" s="302">
        <f>'Interest TU BP'!H27</f>
        <v>13556.542693442141</v>
      </c>
      <c r="F16" s="288">
        <f>-E16/(((1+D16)^12-1)/(D16*(1+D16)^12))</f>
        <v>-1163.0279527390176</v>
      </c>
      <c r="G16" s="288">
        <f>-(F16+H16)</f>
        <v>1102.023510618528</v>
      </c>
      <c r="H16" s="288">
        <f>E16*D16</f>
        <v>61.004442120489628</v>
      </c>
      <c r="I16" s="303">
        <f>E16-G16</f>
        <v>12454.519182823613</v>
      </c>
      <c r="J16" s="572">
        <f t="shared" si="1"/>
        <v>7</v>
      </c>
    </row>
    <row r="17" spans="1:13">
      <c r="A17" s="572">
        <f t="shared" si="0"/>
        <v>8</v>
      </c>
      <c r="B17" s="829" t="s">
        <v>1547</v>
      </c>
      <c r="C17" s="850">
        <f>$C$16</f>
        <v>2020</v>
      </c>
      <c r="D17" s="304">
        <f t="shared" ref="D17:D27" si="2">$D$16</f>
        <v>4.4999999999999997E-3</v>
      </c>
      <c r="E17" s="292">
        <f>I16</f>
        <v>12454.519182823613</v>
      </c>
      <c r="F17" s="236">
        <f>-E16/(((1+D16)^12-1)/(D16*(1+D16)^12))</f>
        <v>-1163.0279527390176</v>
      </c>
      <c r="G17" s="236">
        <f t="shared" ref="G17:G27" si="3">-(F17+H17)</f>
        <v>1106.9826164163112</v>
      </c>
      <c r="H17" s="236">
        <f>E17*D17</f>
        <v>56.045336322706255</v>
      </c>
      <c r="I17" s="305">
        <f>E17-G17</f>
        <v>11347.536566407302</v>
      </c>
      <c r="J17" s="572">
        <f t="shared" si="1"/>
        <v>8</v>
      </c>
      <c r="L17" s="851"/>
    </row>
    <row r="18" spans="1:13">
      <c r="A18" s="572">
        <f t="shared" si="0"/>
        <v>9</v>
      </c>
      <c r="B18" s="829" t="s">
        <v>1577</v>
      </c>
      <c r="C18" s="850">
        <f t="shared" ref="C18:C27" si="4">$C$16</f>
        <v>2020</v>
      </c>
      <c r="D18" s="304">
        <f t="shared" si="2"/>
        <v>4.4999999999999997E-3</v>
      </c>
      <c r="E18" s="292">
        <f t="shared" ref="E18:E27" si="5">I17</f>
        <v>11347.536566407302</v>
      </c>
      <c r="F18" s="236">
        <f>-E16/(((1+D16)^12-1)/(D16*(1+D16)^12))</f>
        <v>-1163.0279527390176</v>
      </c>
      <c r="G18" s="236">
        <f t="shared" si="3"/>
        <v>1111.9640381901847</v>
      </c>
      <c r="H18" s="236">
        <f t="shared" ref="H18:H27" si="6">E18*D18</f>
        <v>51.063914548832855</v>
      </c>
      <c r="I18" s="305">
        <f t="shared" ref="I18:I26" si="7">E18-G18</f>
        <v>10235.572528217117</v>
      </c>
      <c r="J18" s="572">
        <f t="shared" si="1"/>
        <v>9</v>
      </c>
    </row>
    <row r="19" spans="1:13">
      <c r="A19" s="572">
        <f t="shared" si="0"/>
        <v>10</v>
      </c>
      <c r="B19" s="829" t="s">
        <v>1578</v>
      </c>
      <c r="C19" s="850">
        <f t="shared" si="4"/>
        <v>2020</v>
      </c>
      <c r="D19" s="304">
        <f t="shared" si="2"/>
        <v>4.4999999999999997E-3</v>
      </c>
      <c r="E19" s="292">
        <f t="shared" si="5"/>
        <v>10235.572528217117</v>
      </c>
      <c r="F19" s="236">
        <f>-E16/(((1+D16)^12-1)/(D16*(1+D16)^12))</f>
        <v>-1163.0279527390176</v>
      </c>
      <c r="G19" s="236">
        <f t="shared" si="3"/>
        <v>1116.9678763620404</v>
      </c>
      <c r="H19" s="236">
        <f t="shared" si="6"/>
        <v>46.060076376977023</v>
      </c>
      <c r="I19" s="305">
        <f t="shared" si="7"/>
        <v>9118.6046518550756</v>
      </c>
      <c r="J19" s="572">
        <f t="shared" si="1"/>
        <v>10</v>
      </c>
    </row>
    <row r="20" spans="1:13">
      <c r="A20" s="572">
        <f t="shared" si="0"/>
        <v>11</v>
      </c>
      <c r="B20" s="829" t="s">
        <v>376</v>
      </c>
      <c r="C20" s="850">
        <f t="shared" si="4"/>
        <v>2020</v>
      </c>
      <c r="D20" s="304">
        <f t="shared" si="2"/>
        <v>4.4999999999999997E-3</v>
      </c>
      <c r="E20" s="292">
        <f t="shared" si="5"/>
        <v>9118.6046518550756</v>
      </c>
      <c r="F20" s="236">
        <f>-E16/(((1+D16)^12-1)/(D16*(1+D16)^12))</f>
        <v>-1163.0279527390176</v>
      </c>
      <c r="G20" s="236">
        <f t="shared" si="3"/>
        <v>1121.9942318056696</v>
      </c>
      <c r="H20" s="236">
        <f t="shared" si="6"/>
        <v>41.033720933347837</v>
      </c>
      <c r="I20" s="305">
        <f t="shared" si="7"/>
        <v>7996.6104200494065</v>
      </c>
      <c r="J20" s="572">
        <f t="shared" si="1"/>
        <v>11</v>
      </c>
    </row>
    <row r="21" spans="1:13">
      <c r="A21" s="572">
        <f t="shared" si="0"/>
        <v>12</v>
      </c>
      <c r="B21" s="829" t="s">
        <v>1598</v>
      </c>
      <c r="C21" s="850">
        <f t="shared" si="4"/>
        <v>2020</v>
      </c>
      <c r="D21" s="304">
        <f t="shared" si="2"/>
        <v>4.4999999999999997E-3</v>
      </c>
      <c r="E21" s="292">
        <f t="shared" si="5"/>
        <v>7996.6104200494065</v>
      </c>
      <c r="F21" s="236">
        <f>-E16/(((1+D16)^12-1)/(D16*(1+D16)^12))</f>
        <v>-1163.0279527390176</v>
      </c>
      <c r="G21" s="236">
        <f t="shared" si="3"/>
        <v>1127.0432058487952</v>
      </c>
      <c r="H21" s="236">
        <f t="shared" si="6"/>
        <v>35.984746890222326</v>
      </c>
      <c r="I21" s="305">
        <f t="shared" si="7"/>
        <v>6869.5672142006115</v>
      </c>
      <c r="J21" s="572">
        <f t="shared" si="1"/>
        <v>12</v>
      </c>
    </row>
    <row r="22" spans="1:13">
      <c r="A22" s="572">
        <f t="shared" si="0"/>
        <v>13</v>
      </c>
      <c r="B22" s="829" t="s">
        <v>1580</v>
      </c>
      <c r="C22" s="850">
        <f t="shared" si="4"/>
        <v>2020</v>
      </c>
      <c r="D22" s="304">
        <f t="shared" si="2"/>
        <v>4.4999999999999997E-3</v>
      </c>
      <c r="E22" s="292">
        <f t="shared" si="5"/>
        <v>6869.5672142006115</v>
      </c>
      <c r="F22" s="236">
        <f>-E16/(((1+D16)^12-1)/(D16*(1+D16)^12))</f>
        <v>-1163.0279527390176</v>
      </c>
      <c r="G22" s="236">
        <f t="shared" si="3"/>
        <v>1132.1149002751149</v>
      </c>
      <c r="H22" s="236">
        <f t="shared" si="6"/>
        <v>30.913052463902748</v>
      </c>
      <c r="I22" s="305">
        <f t="shared" si="7"/>
        <v>5737.4523139254961</v>
      </c>
      <c r="J22" s="572">
        <f t="shared" si="1"/>
        <v>13</v>
      </c>
    </row>
    <row r="23" spans="1:13">
      <c r="A23" s="572">
        <f t="shared" si="0"/>
        <v>14</v>
      </c>
      <c r="B23" s="829" t="s">
        <v>1581</v>
      </c>
      <c r="C23" s="850">
        <f t="shared" si="4"/>
        <v>2020</v>
      </c>
      <c r="D23" s="304">
        <f t="shared" si="2"/>
        <v>4.4999999999999997E-3</v>
      </c>
      <c r="E23" s="292">
        <f t="shared" si="5"/>
        <v>5737.4523139254961</v>
      </c>
      <c r="F23" s="236">
        <f>-E16/(((1+D16)^12-1)/(D16*(1+D16)^12))</f>
        <v>-1163.0279527390176</v>
      </c>
      <c r="G23" s="236">
        <f t="shared" si="3"/>
        <v>1137.2094173263529</v>
      </c>
      <c r="H23" s="236">
        <f t="shared" si="6"/>
        <v>25.81853541266473</v>
      </c>
      <c r="I23" s="305">
        <f t="shared" si="7"/>
        <v>4600.242896599143</v>
      </c>
      <c r="J23" s="572">
        <f t="shared" si="1"/>
        <v>14</v>
      </c>
    </row>
    <row r="24" spans="1:13">
      <c r="A24" s="572">
        <f t="shared" si="0"/>
        <v>15</v>
      </c>
      <c r="B24" s="829" t="s">
        <v>1582</v>
      </c>
      <c r="C24" s="850">
        <f t="shared" si="4"/>
        <v>2020</v>
      </c>
      <c r="D24" s="304">
        <f t="shared" si="2"/>
        <v>4.4999999999999997E-3</v>
      </c>
      <c r="E24" s="292">
        <f t="shared" si="5"/>
        <v>4600.242896599143</v>
      </c>
      <c r="F24" s="236">
        <f>-E16/(((1+D16)^12-1)/(D16*(1+D16)^12))</f>
        <v>-1163.0279527390176</v>
      </c>
      <c r="G24" s="236">
        <f t="shared" si="3"/>
        <v>1142.3268597043214</v>
      </c>
      <c r="H24" s="236">
        <f t="shared" si="6"/>
        <v>20.701093034696143</v>
      </c>
      <c r="I24" s="305">
        <f t="shared" si="7"/>
        <v>3457.9160368948214</v>
      </c>
      <c r="J24" s="572">
        <f t="shared" si="1"/>
        <v>15</v>
      </c>
      <c r="K24" s="852"/>
    </row>
    <row r="25" spans="1:13">
      <c r="A25" s="572">
        <f t="shared" si="0"/>
        <v>16</v>
      </c>
      <c r="B25" s="829" t="s">
        <v>1583</v>
      </c>
      <c r="C25" s="850">
        <f t="shared" si="4"/>
        <v>2020</v>
      </c>
      <c r="D25" s="304">
        <f t="shared" si="2"/>
        <v>4.4999999999999997E-3</v>
      </c>
      <c r="E25" s="292">
        <f t="shared" si="5"/>
        <v>3457.9160368948214</v>
      </c>
      <c r="F25" s="236">
        <f>-E16/(((1+D16)^12-1)/(D16*(1+D16)^12))</f>
        <v>-1163.0279527390176</v>
      </c>
      <c r="G25" s="236">
        <f t="shared" si="3"/>
        <v>1147.4673305729909</v>
      </c>
      <c r="H25" s="236">
        <f t="shared" si="6"/>
        <v>15.560622166026695</v>
      </c>
      <c r="I25" s="305">
        <f t="shared" si="7"/>
        <v>2310.4487063218303</v>
      </c>
      <c r="J25" s="572">
        <f t="shared" si="1"/>
        <v>16</v>
      </c>
      <c r="K25" s="852"/>
      <c r="M25" s="832"/>
    </row>
    <row r="26" spans="1:13">
      <c r="A26" s="572">
        <f t="shared" si="0"/>
        <v>17</v>
      </c>
      <c r="B26" s="829" t="s">
        <v>1584</v>
      </c>
      <c r="C26" s="850">
        <f t="shared" si="4"/>
        <v>2020</v>
      </c>
      <c r="D26" s="304">
        <f t="shared" si="2"/>
        <v>4.4999999999999997E-3</v>
      </c>
      <c r="E26" s="292">
        <f t="shared" si="5"/>
        <v>2310.4487063218303</v>
      </c>
      <c r="F26" s="236">
        <f>-E16/(((1+D16)^12-1)/(D16*(1+D16)^12))</f>
        <v>-1163.0279527390176</v>
      </c>
      <c r="G26" s="236">
        <f t="shared" si="3"/>
        <v>1152.6309335605692</v>
      </c>
      <c r="H26" s="236">
        <f t="shared" si="6"/>
        <v>10.397019178448236</v>
      </c>
      <c r="I26" s="305">
        <f t="shared" si="7"/>
        <v>1157.817772761261</v>
      </c>
      <c r="J26" s="572">
        <f t="shared" si="1"/>
        <v>17</v>
      </c>
      <c r="K26" s="852"/>
    </row>
    <row r="27" spans="1:13">
      <c r="A27" s="572">
        <f t="shared" si="0"/>
        <v>18</v>
      </c>
      <c r="B27" s="1600" t="s">
        <v>1585</v>
      </c>
      <c r="C27" s="1601">
        <f t="shared" si="4"/>
        <v>2020</v>
      </c>
      <c r="D27" s="1602">
        <f t="shared" si="2"/>
        <v>4.4999999999999997E-3</v>
      </c>
      <c r="E27" s="1595">
        <f t="shared" si="5"/>
        <v>1157.817772761261</v>
      </c>
      <c r="F27" s="1597">
        <f>-E16/(((1+D16)^12-1)/(D16*(1+D16)^12))</f>
        <v>-1163.0279527390176</v>
      </c>
      <c r="G27" s="1597">
        <f t="shared" si="3"/>
        <v>1157.8177727615919</v>
      </c>
      <c r="H27" s="1597">
        <f t="shared" si="6"/>
        <v>5.2101799774256738</v>
      </c>
      <c r="I27" s="1603">
        <f>E27-G27</f>
        <v>-3.3082869776990265E-10</v>
      </c>
      <c r="J27" s="572">
        <f t="shared" si="1"/>
        <v>18</v>
      </c>
    </row>
    <row r="28" spans="1:13" ht="15.75" thickBot="1">
      <c r="A28" s="572">
        <f t="shared" si="0"/>
        <v>19</v>
      </c>
      <c r="B28" s="831"/>
      <c r="C28" s="830"/>
      <c r="D28" s="306"/>
      <c r="E28" s="307"/>
      <c r="F28" s="308"/>
      <c r="G28" s="161"/>
      <c r="H28" s="2038">
        <f>SUM(H16:H27)</f>
        <v>399.79273942574025</v>
      </c>
      <c r="I28" s="309"/>
      <c r="J28" s="572">
        <f t="shared" si="1"/>
        <v>19</v>
      </c>
    </row>
    <row r="29" spans="1:13" ht="15.75" thickTop="1">
      <c r="A29" s="572">
        <f t="shared" si="0"/>
        <v>20</v>
      </c>
      <c r="B29" s="831"/>
      <c r="C29" s="830"/>
      <c r="D29" s="307"/>
      <c r="E29" s="308"/>
      <c r="F29" s="308"/>
      <c r="G29" s="308"/>
      <c r="H29" s="853"/>
      <c r="I29" s="853"/>
      <c r="J29" s="572">
        <f t="shared" si="1"/>
        <v>20</v>
      </c>
      <c r="K29" s="854"/>
    </row>
    <row r="30" spans="1:13">
      <c r="A30" s="572">
        <f t="shared" si="0"/>
        <v>21</v>
      </c>
      <c r="B30" s="6" t="s">
        <v>1599</v>
      </c>
      <c r="D30" s="285">
        <f>'True-Up'!M34</f>
        <v>71374.565411188421</v>
      </c>
      <c r="E30" s="855" t="s">
        <v>1600</v>
      </c>
      <c r="F30" s="856"/>
      <c r="G30" s="857"/>
      <c r="J30" s="572">
        <f t="shared" si="1"/>
        <v>21</v>
      </c>
    </row>
    <row r="31" spans="1:13">
      <c r="A31" s="572">
        <f t="shared" si="0"/>
        <v>22</v>
      </c>
      <c r="B31" s="6" t="s">
        <v>1601</v>
      </c>
      <c r="D31" s="1604">
        <f>'Interest TU BP'!G28+'Interest TU CY'!H28</f>
        <v>1110.8732499699131</v>
      </c>
      <c r="E31" s="858" t="s">
        <v>1602</v>
      </c>
      <c r="F31" s="856"/>
      <c r="G31" s="857"/>
      <c r="J31" s="572">
        <f t="shared" si="1"/>
        <v>22</v>
      </c>
    </row>
    <row r="32" spans="1:13">
      <c r="A32" s="572">
        <f t="shared" si="0"/>
        <v>23</v>
      </c>
      <c r="B32" s="6" t="s">
        <v>264</v>
      </c>
      <c r="D32" s="176">
        <f>D30+D31</f>
        <v>72485.438661158332</v>
      </c>
      <c r="F32" s="856"/>
      <c r="G32" s="857"/>
      <c r="J32" s="572">
        <f t="shared" si="1"/>
        <v>23</v>
      </c>
    </row>
    <row r="33" spans="1:7">
      <c r="A33" s="572"/>
      <c r="F33" s="233"/>
      <c r="G33" s="232"/>
    </row>
    <row r="34" spans="1:7">
      <c r="A34" s="572"/>
      <c r="F34" s="233"/>
      <c r="G34" s="232"/>
    </row>
    <row r="35" spans="1:7" ht="17.25">
      <c r="A35" s="808">
        <v>1</v>
      </c>
      <c r="B35" s="6" t="s">
        <v>1603</v>
      </c>
      <c r="F35" s="233"/>
      <c r="G35" s="232"/>
    </row>
    <row r="36" spans="1:7" ht="17.25">
      <c r="A36" s="808">
        <v>2</v>
      </c>
      <c r="B36" s="6" t="s">
        <v>1604</v>
      </c>
    </row>
    <row r="37" spans="1:7" ht="17.25">
      <c r="A37" s="808"/>
      <c r="B37" s="6" t="s">
        <v>1605</v>
      </c>
    </row>
    <row r="38" spans="1:7" ht="17.25">
      <c r="A38" s="808">
        <v>3</v>
      </c>
      <c r="B38" s="6" t="s">
        <v>1606</v>
      </c>
    </row>
    <row r="39" spans="1:7">
      <c r="B39" s="6" t="s">
        <v>1607</v>
      </c>
    </row>
  </sheetData>
  <mergeCells count="4">
    <mergeCell ref="B5:I5"/>
    <mergeCell ref="B2:I2"/>
    <mergeCell ref="B3:I3"/>
    <mergeCell ref="B4:I4"/>
  </mergeCells>
  <printOptions horizontalCentered="1"/>
  <pageMargins left="0.5" right="0.5" top="0.5" bottom="0.5" header="0.25" footer="0.25"/>
  <pageSetup scale="68" orientation="landscape" r:id="rId1"/>
  <headerFooter scaleWithDoc="0">
    <oddFooter>&amp;C&amp;"Times New Roman,Regular"&amp;10Interest True-Up CY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73C7-1BAE-49E3-97CA-C1C2B045AF96}">
  <sheetPr>
    <pageSetUpPr fitToPage="1"/>
  </sheetPr>
  <dimension ref="A1:AG49"/>
  <sheetViews>
    <sheetView zoomScale="80" zoomScaleNormal="80" zoomScaleSheetLayoutView="70" zoomScalePageLayoutView="60" workbookViewId="0"/>
  </sheetViews>
  <sheetFormatPr defaultColWidth="9.19921875" defaultRowHeight="15.4"/>
  <cols>
    <col min="1" max="1" width="5.19921875" style="572" customWidth="1"/>
    <col min="2" max="2" width="12.53125" style="6" customWidth="1"/>
    <col min="3" max="3" width="15.53125" style="6" customWidth="1"/>
    <col min="4" max="5" width="25.796875" style="6" customWidth="1"/>
    <col min="6" max="6" width="21.53125" style="161" customWidth="1"/>
    <col min="7" max="7" width="23.796875" style="161" customWidth="1"/>
    <col min="8" max="8" width="22.53125" style="161" customWidth="1"/>
    <col min="9" max="9" width="27.796875" style="161" bestFit="1" customWidth="1"/>
    <col min="10" max="10" width="23.796875" style="161" bestFit="1" customWidth="1"/>
    <col min="11" max="11" width="22.796875" style="6" bestFit="1" customWidth="1"/>
    <col min="12" max="16" width="21.53125" style="6" customWidth="1"/>
    <col min="17" max="17" width="5.19921875" style="572" customWidth="1"/>
    <col min="18" max="18" width="1.796875" style="572" customWidth="1"/>
    <col min="19" max="19" width="40.796875" style="6" customWidth="1"/>
    <col min="20" max="20" width="1.796875" style="6" customWidth="1"/>
    <col min="21" max="21" width="15.796875" style="6" customWidth="1"/>
    <col min="22" max="22" width="1.796875" style="6" customWidth="1"/>
    <col min="23" max="23" width="15.796875" style="6" customWidth="1"/>
    <col min="24" max="24" width="1.796875" style="6" customWidth="1"/>
    <col min="25" max="25" width="15.796875" style="6" customWidth="1"/>
    <col min="26" max="26" width="1.796875" style="6" customWidth="1"/>
    <col min="27" max="27" width="15.796875" style="6" customWidth="1"/>
    <col min="28" max="28" width="1.796875" style="6" customWidth="1"/>
    <col min="29" max="29" width="15.796875" style="6" customWidth="1"/>
    <col min="30" max="30" width="1.796875" style="6" customWidth="1"/>
    <col min="31" max="31" width="15.796875" style="6" customWidth="1"/>
    <col min="32" max="32" width="1.796875" style="6" customWidth="1"/>
    <col min="33" max="33" width="73.19921875" style="6" customWidth="1"/>
    <col min="34" max="16384" width="9.19921875" style="6"/>
  </cols>
  <sheetData>
    <row r="1" spans="1:18">
      <c r="L1" s="817"/>
    </row>
    <row r="2" spans="1:18">
      <c r="B2" s="2118" t="s">
        <v>0</v>
      </c>
      <c r="C2" s="2118"/>
      <c r="D2" s="2118"/>
      <c r="E2" s="2118"/>
      <c r="F2" s="2118"/>
      <c r="G2" s="2118"/>
      <c r="H2" s="2118"/>
      <c r="I2" s="2118"/>
      <c r="J2" s="2118"/>
      <c r="K2" s="2118"/>
      <c r="L2" s="2118"/>
      <c r="M2" s="2118"/>
      <c r="N2" s="2118"/>
      <c r="O2" s="2118"/>
      <c r="P2" s="2118"/>
      <c r="Q2" s="1993"/>
      <c r="R2" s="1993"/>
    </row>
    <row r="3" spans="1:18">
      <c r="B3" s="2124" t="s">
        <v>1608</v>
      </c>
      <c r="C3" s="2124"/>
      <c r="D3" s="2124"/>
      <c r="E3" s="2124"/>
      <c r="F3" s="2124"/>
      <c r="G3" s="2124"/>
      <c r="H3" s="2124"/>
      <c r="I3" s="2124"/>
      <c r="J3" s="2124"/>
      <c r="K3" s="2124"/>
      <c r="L3" s="2124"/>
      <c r="M3" s="2124"/>
      <c r="N3" s="2124"/>
      <c r="O3" s="2124"/>
      <c r="P3" s="2124"/>
      <c r="Q3" s="1993"/>
      <c r="R3" s="1993"/>
    </row>
    <row r="4" spans="1:18">
      <c r="B4" s="2124" t="s">
        <v>1512</v>
      </c>
      <c r="C4" s="2124"/>
      <c r="D4" s="2124"/>
      <c r="E4" s="2124"/>
      <c r="F4" s="2124"/>
      <c r="G4" s="2124"/>
      <c r="H4" s="2124"/>
      <c r="I4" s="2124"/>
      <c r="J4" s="2124"/>
      <c r="K4" s="2124"/>
      <c r="L4" s="2124"/>
      <c r="M4" s="2124"/>
      <c r="N4" s="2124"/>
      <c r="O4" s="2124"/>
      <c r="P4" s="2124"/>
      <c r="Q4" s="1993"/>
      <c r="R4" s="1993"/>
    </row>
    <row r="5" spans="1:18">
      <c r="B5" s="2123" t="s">
        <v>5</v>
      </c>
      <c r="C5" s="2123"/>
      <c r="D5" s="2123"/>
      <c r="E5" s="2123"/>
      <c r="F5" s="2123"/>
      <c r="G5" s="2123"/>
      <c r="H5" s="2123"/>
      <c r="I5" s="2123"/>
      <c r="J5" s="2123"/>
      <c r="K5" s="2123"/>
      <c r="L5" s="2123"/>
      <c r="M5" s="2123"/>
      <c r="N5" s="2123"/>
      <c r="O5" s="2123"/>
      <c r="P5" s="2123"/>
      <c r="Q5" s="1993"/>
      <c r="R5" s="1993"/>
    </row>
    <row r="6" spans="1:18">
      <c r="A6" s="1993"/>
      <c r="B6" s="1993"/>
      <c r="C6" s="1993"/>
      <c r="D6" s="1993"/>
      <c r="E6" s="1993"/>
      <c r="F6" s="1993"/>
      <c r="G6" s="1993"/>
      <c r="H6" s="1993"/>
      <c r="I6" s="1993"/>
      <c r="J6" s="1993"/>
      <c r="K6" s="1993"/>
      <c r="L6" s="1993"/>
      <c r="M6" s="1993"/>
      <c r="N6" s="1993"/>
      <c r="O6" s="1993"/>
      <c r="P6" s="1993"/>
      <c r="Q6" s="1993"/>
      <c r="R6" s="1993"/>
    </row>
    <row r="7" spans="1:18">
      <c r="A7" s="1988" t="s">
        <v>6</v>
      </c>
      <c r="B7" s="571"/>
      <c r="E7" s="818"/>
      <c r="F7" s="819"/>
      <c r="G7" s="819"/>
      <c r="H7" s="819"/>
      <c r="I7" s="819"/>
      <c r="J7" s="819"/>
      <c r="Q7" s="1988" t="s">
        <v>6</v>
      </c>
      <c r="R7" s="1988"/>
    </row>
    <row r="8" spans="1:18">
      <c r="A8" s="5" t="s">
        <v>7</v>
      </c>
      <c r="B8" s="571"/>
      <c r="E8" s="818"/>
      <c r="F8" s="819"/>
      <c r="G8" s="819"/>
      <c r="H8" s="819"/>
      <c r="I8" s="819"/>
      <c r="J8" s="819"/>
      <c r="Q8" s="5" t="s">
        <v>7</v>
      </c>
      <c r="R8" s="5"/>
    </row>
    <row r="9" spans="1:18">
      <c r="A9" s="820"/>
      <c r="B9" s="571"/>
      <c r="E9" s="818"/>
      <c r="F9" s="1567" t="s">
        <v>9</v>
      </c>
      <c r="G9" s="1567"/>
      <c r="H9" s="6"/>
      <c r="I9" s="6"/>
      <c r="J9" s="1660"/>
      <c r="K9" s="1660"/>
      <c r="L9" s="1660"/>
      <c r="M9" s="1660"/>
      <c r="N9" s="1660"/>
      <c r="O9" s="1660"/>
      <c r="Q9" s="820"/>
      <c r="R9" s="820"/>
    </row>
    <row r="10" spans="1:18" ht="17.25">
      <c r="A10" s="1988">
        <v>1</v>
      </c>
      <c r="B10" s="818" t="s">
        <v>1513</v>
      </c>
      <c r="C10" s="578"/>
      <c r="E10" s="163">
        <f>('TO4 True-Up BK-1'!E70*5/12)+('TO5 True-Up BK-1'!E93*7/12)</f>
        <v>837777.29352665227</v>
      </c>
      <c r="F10" s="818" t="s">
        <v>1514</v>
      </c>
      <c r="G10" s="818"/>
      <c r="H10" s="159"/>
      <c r="I10" s="159"/>
      <c r="J10" s="1658"/>
      <c r="K10" s="1658"/>
      <c r="L10" s="232"/>
      <c r="M10" s="1658"/>
      <c r="N10" s="1658"/>
      <c r="O10" s="232"/>
      <c r="Q10" s="1988">
        <f>A10</f>
        <v>1</v>
      </c>
      <c r="R10" s="1988"/>
    </row>
    <row r="11" spans="1:18">
      <c r="A11" s="1988">
        <f t="shared" ref="A11:A35" si="0">A10+1</f>
        <v>2</v>
      </c>
      <c r="B11" s="161" t="s">
        <v>1515</v>
      </c>
      <c r="D11" s="408">
        <v>1.0277E-2</v>
      </c>
      <c r="E11" s="178">
        <f>E10*D11</f>
        <v>8609.8372455734043</v>
      </c>
      <c r="F11" s="161" t="s">
        <v>1516</v>
      </c>
      <c r="H11" s="821"/>
      <c r="I11" s="821"/>
      <c r="J11" s="1661"/>
      <c r="K11" s="1661"/>
      <c r="L11" s="1669"/>
      <c r="M11" s="1661"/>
      <c r="N11" s="1661"/>
      <c r="O11" s="232"/>
      <c r="Q11" s="1988">
        <f t="shared" ref="Q11:Q35" si="1">Q10+1</f>
        <v>2</v>
      </c>
      <c r="R11" s="1988"/>
    </row>
    <row r="12" spans="1:18" ht="15.75" thickBot="1">
      <c r="A12" s="1988">
        <f t="shared" si="0"/>
        <v>3</v>
      </c>
      <c r="B12" s="161" t="s">
        <v>1517</v>
      </c>
      <c r="D12" s="408">
        <v>1.74E-3</v>
      </c>
      <c r="E12" s="1191">
        <f>E10*D12</f>
        <v>1457.732490736375</v>
      </c>
      <c r="F12" s="822" t="s">
        <v>1518</v>
      </c>
      <c r="G12" s="822"/>
      <c r="H12" s="821"/>
      <c r="I12" s="821"/>
      <c r="J12" s="1658"/>
      <c r="K12" s="1658"/>
      <c r="L12" s="1667"/>
      <c r="M12" s="1658"/>
      <c r="N12" s="1658"/>
      <c r="O12" s="1667"/>
      <c r="Q12" s="1988">
        <f t="shared" si="1"/>
        <v>3</v>
      </c>
      <c r="R12" s="1988"/>
    </row>
    <row r="13" spans="1:18" ht="15.75" thickTop="1">
      <c r="A13" s="1988">
        <f t="shared" si="0"/>
        <v>4</v>
      </c>
      <c r="B13" s="161" t="s">
        <v>1519</v>
      </c>
      <c r="E13" s="275">
        <f>E10+E11+E12</f>
        <v>847844.86326296208</v>
      </c>
      <c r="F13" s="822" t="s">
        <v>586</v>
      </c>
      <c r="G13" s="822"/>
      <c r="H13" s="821"/>
      <c r="I13" s="821"/>
      <c r="J13" s="1667"/>
      <c r="K13" s="1667"/>
      <c r="L13" s="1667"/>
      <c r="M13" s="1667"/>
      <c r="N13" s="1666"/>
      <c r="O13" s="1667"/>
      <c r="Q13" s="1988">
        <f t="shared" si="1"/>
        <v>4</v>
      </c>
      <c r="R13" s="1988"/>
    </row>
    <row r="14" spans="1:18">
      <c r="A14" s="1988">
        <f t="shared" si="0"/>
        <v>5</v>
      </c>
      <c r="E14" s="823"/>
      <c r="H14" s="821"/>
      <c r="I14" s="821"/>
      <c r="J14" s="1666"/>
      <c r="K14" s="1666"/>
      <c r="L14" s="1666"/>
      <c r="M14" s="1666"/>
      <c r="N14" s="1666"/>
      <c r="O14" s="1666"/>
      <c r="Q14" s="1988">
        <f t="shared" si="1"/>
        <v>5</v>
      </c>
      <c r="R14" s="1988"/>
    </row>
    <row r="15" spans="1:18">
      <c r="A15" s="1988">
        <f t="shared" si="0"/>
        <v>6</v>
      </c>
      <c r="C15" s="824" t="s">
        <v>1441</v>
      </c>
      <c r="D15" s="824" t="s">
        <v>1442</v>
      </c>
      <c r="E15" s="824" t="s">
        <v>1443</v>
      </c>
      <c r="F15" s="825" t="s">
        <v>1444</v>
      </c>
      <c r="G15" s="825"/>
      <c r="H15" s="825"/>
      <c r="I15" s="1665"/>
      <c r="J15" s="825"/>
      <c r="K15" s="825" t="s">
        <v>1446</v>
      </c>
      <c r="L15" s="824" t="s">
        <v>1447</v>
      </c>
      <c r="M15" s="824" t="s">
        <v>1448</v>
      </c>
      <c r="N15" s="824" t="s">
        <v>1449</v>
      </c>
      <c r="O15" s="824" t="s">
        <v>1450</v>
      </c>
      <c r="P15" s="824" t="s">
        <v>1451</v>
      </c>
      <c r="Q15" s="1988">
        <f t="shared" si="1"/>
        <v>6</v>
      </c>
      <c r="R15" s="1988"/>
    </row>
    <row r="16" spans="1:18" ht="15.75" thickBot="1">
      <c r="A16" s="1988">
        <f t="shared" si="0"/>
        <v>7</v>
      </c>
      <c r="B16" s="574" t="s">
        <v>1520</v>
      </c>
      <c r="C16" s="1988"/>
      <c r="D16" s="1988" t="s">
        <v>1521</v>
      </c>
      <c r="E16" s="1988"/>
      <c r="F16" s="783" t="s">
        <v>1522</v>
      </c>
      <c r="G16" s="783"/>
      <c r="H16" s="783"/>
      <c r="I16" s="783"/>
      <c r="J16" s="783"/>
      <c r="K16" s="782" t="s">
        <v>1523</v>
      </c>
      <c r="L16" s="263" t="s">
        <v>1524</v>
      </c>
      <c r="M16" s="1988"/>
      <c r="N16" s="1988" t="s">
        <v>1609</v>
      </c>
      <c r="O16" s="1988" t="s">
        <v>1610</v>
      </c>
      <c r="P16" s="263" t="s">
        <v>1455</v>
      </c>
      <c r="Q16" s="1988">
        <f t="shared" si="1"/>
        <v>7</v>
      </c>
      <c r="R16" s="1988"/>
    </row>
    <row r="17" spans="1:33">
      <c r="A17" s="1988">
        <f t="shared" si="0"/>
        <v>8</v>
      </c>
      <c r="B17" s="1672"/>
      <c r="C17" s="5"/>
      <c r="D17" s="1673"/>
      <c r="E17" s="1673"/>
      <c r="F17" s="2128" t="s">
        <v>1611</v>
      </c>
      <c r="G17" s="2129"/>
      <c r="H17" s="2130"/>
      <c r="I17" s="1697"/>
      <c r="J17" s="1700"/>
      <c r="K17" s="1674"/>
      <c r="L17" s="990"/>
      <c r="M17" s="5"/>
      <c r="N17" s="5"/>
      <c r="O17" s="5"/>
      <c r="P17" s="990"/>
      <c r="Q17" s="1988">
        <f t="shared" si="1"/>
        <v>8</v>
      </c>
      <c r="R17" s="1988"/>
    </row>
    <row r="18" spans="1:33">
      <c r="A18" s="1988">
        <f t="shared" si="0"/>
        <v>9</v>
      </c>
      <c r="B18" s="232"/>
      <c r="C18" s="1675"/>
      <c r="D18" s="1673"/>
      <c r="E18" s="1673"/>
      <c r="F18" s="2131"/>
      <c r="G18" s="2132"/>
      <c r="H18" s="2133"/>
      <c r="I18" s="1698"/>
      <c r="J18" s="1701"/>
      <c r="K18" s="1652"/>
      <c r="L18" s="232"/>
      <c r="M18" s="232"/>
      <c r="N18" s="1991" t="s">
        <v>1527</v>
      </c>
      <c r="O18" s="232"/>
      <c r="P18" s="1991" t="s">
        <v>1527</v>
      </c>
      <c r="Q18" s="1988">
        <f t="shared" si="1"/>
        <v>9</v>
      </c>
      <c r="R18" s="1988"/>
    </row>
    <row r="19" spans="1:33">
      <c r="A19" s="1988">
        <f t="shared" si="0"/>
        <v>10</v>
      </c>
      <c r="B19" s="232"/>
      <c r="C19" s="1675"/>
      <c r="D19" s="232"/>
      <c r="E19" s="232"/>
      <c r="F19" s="1995"/>
      <c r="G19" s="1652"/>
      <c r="H19" s="1690"/>
      <c r="I19" s="1699"/>
      <c r="J19" s="1702"/>
      <c r="K19" s="1664"/>
      <c r="L19" s="1991" t="s">
        <v>1528</v>
      </c>
      <c r="M19" s="1991"/>
      <c r="N19" s="1991" t="s">
        <v>1529</v>
      </c>
      <c r="O19" s="232"/>
      <c r="P19" s="1991" t="s">
        <v>1529</v>
      </c>
      <c r="Q19" s="1988">
        <f t="shared" si="1"/>
        <v>10</v>
      </c>
      <c r="R19" s="1988"/>
    </row>
    <row r="20" spans="1:33">
      <c r="A20" s="1988">
        <f t="shared" si="0"/>
        <v>11</v>
      </c>
      <c r="B20" s="232"/>
      <c r="C20" s="1991"/>
      <c r="D20" s="1991" t="s">
        <v>1528</v>
      </c>
      <c r="E20" s="1664" t="s">
        <v>1528</v>
      </c>
      <c r="F20" s="1691" t="s">
        <v>1530</v>
      </c>
      <c r="G20" s="1664" t="s">
        <v>1612</v>
      </c>
      <c r="H20" s="814"/>
      <c r="I20" s="1691"/>
      <c r="J20" s="1703"/>
      <c r="K20" s="1664" t="s">
        <v>1531</v>
      </c>
      <c r="L20" s="1991" t="s">
        <v>1529</v>
      </c>
      <c r="M20" s="1991" t="s">
        <v>1528</v>
      </c>
      <c r="N20" s="1991" t="s">
        <v>1532</v>
      </c>
      <c r="O20" s="232"/>
      <c r="P20" s="1991" t="s">
        <v>1532</v>
      </c>
      <c r="Q20" s="1988">
        <f t="shared" si="1"/>
        <v>11</v>
      </c>
      <c r="R20" s="1988"/>
    </row>
    <row r="21" spans="1:33">
      <c r="A21" s="1988">
        <f t="shared" si="0"/>
        <v>12</v>
      </c>
      <c r="B21" s="232"/>
      <c r="C21" s="1991"/>
      <c r="D21" s="1991" t="s">
        <v>1533</v>
      </c>
      <c r="E21" s="1664" t="s">
        <v>1533</v>
      </c>
      <c r="F21" s="1691" t="s">
        <v>1533</v>
      </c>
      <c r="G21" s="1664" t="s">
        <v>1613</v>
      </c>
      <c r="H21" s="1692" t="s">
        <v>1614</v>
      </c>
      <c r="I21" s="1691" t="s">
        <v>1615</v>
      </c>
      <c r="J21" s="1703" t="s">
        <v>1616</v>
      </c>
      <c r="K21" s="1664" t="s">
        <v>1533</v>
      </c>
      <c r="L21" s="1991" t="s">
        <v>1532</v>
      </c>
      <c r="M21" s="1991" t="s">
        <v>1535</v>
      </c>
      <c r="N21" s="1991" t="s">
        <v>1536</v>
      </c>
      <c r="O21" s="1991"/>
      <c r="P21" s="1991" t="s">
        <v>1536</v>
      </c>
      <c r="Q21" s="1988">
        <f t="shared" si="1"/>
        <v>12</v>
      </c>
      <c r="R21" s="1988"/>
    </row>
    <row r="22" spans="1:33" ht="17.649999999999999">
      <c r="A22" s="1988">
        <f t="shared" si="0"/>
        <v>13</v>
      </c>
      <c r="B22" s="828" t="s">
        <v>366</v>
      </c>
      <c r="C22" s="828" t="s">
        <v>1537</v>
      </c>
      <c r="D22" s="1676" t="s">
        <v>1538</v>
      </c>
      <c r="E22" s="1663" t="s">
        <v>1539</v>
      </c>
      <c r="F22" s="1693" t="s">
        <v>1540</v>
      </c>
      <c r="G22" s="1663" t="s">
        <v>1541</v>
      </c>
      <c r="H22" s="1694" t="s">
        <v>1617</v>
      </c>
      <c r="I22" s="1693" t="s">
        <v>1618</v>
      </c>
      <c r="J22" s="1704" t="s">
        <v>1619</v>
      </c>
      <c r="K22" s="1663" t="s">
        <v>1542</v>
      </c>
      <c r="L22" s="1676" t="s">
        <v>1536</v>
      </c>
      <c r="M22" s="1676" t="s">
        <v>1620</v>
      </c>
      <c r="N22" s="1676" t="s">
        <v>1544</v>
      </c>
      <c r="O22" s="1677" t="s">
        <v>1535</v>
      </c>
      <c r="P22" s="1676" t="s">
        <v>1545</v>
      </c>
      <c r="Q22" s="1988">
        <f t="shared" si="1"/>
        <v>13</v>
      </c>
      <c r="R22" s="1988"/>
    </row>
    <row r="23" spans="1:33">
      <c r="A23" s="1988">
        <f t="shared" si="0"/>
        <v>14</v>
      </c>
      <c r="B23" s="829" t="s">
        <v>1546</v>
      </c>
      <c r="C23" s="830" t="str">
        <f>RIGHT(B4,4)</f>
        <v>2019</v>
      </c>
      <c r="D23" s="1678">
        <f>$E$13/12</f>
        <v>70653.738605246836</v>
      </c>
      <c r="E23" s="1679">
        <v>62435.307999999997</v>
      </c>
      <c r="F23" s="1695">
        <f>$F$35/12</f>
        <v>-2244.5351192906169</v>
      </c>
      <c r="G23" s="1670">
        <v>0</v>
      </c>
      <c r="H23" s="256">
        <v>0</v>
      </c>
      <c r="I23" s="1696">
        <v>0</v>
      </c>
      <c r="J23" s="1705">
        <v>0</v>
      </c>
      <c r="K23" s="289">
        <f t="shared" ref="K23:K34" si="2">SUM(E23:J23)</f>
        <v>60190.772880709381</v>
      </c>
      <c r="L23" s="1653">
        <f t="shared" ref="L23:L34" si="3">D23-K23</f>
        <v>10462.965724537455</v>
      </c>
      <c r="M23" s="1680">
        <v>4.4000000000000003E-3</v>
      </c>
      <c r="N23" s="1681">
        <f>L23</f>
        <v>10462.965724537455</v>
      </c>
      <c r="O23" s="1682">
        <f>(L23/2)*M23</f>
        <v>23.018524593982402</v>
      </c>
      <c r="P23" s="1682">
        <f t="shared" ref="P23:P34" si="4">N23+O23</f>
        <v>10485.984249131438</v>
      </c>
      <c r="Q23" s="1988">
        <f t="shared" si="1"/>
        <v>14</v>
      </c>
      <c r="R23" s="1988"/>
      <c r="S23" s="235"/>
      <c r="T23" s="235"/>
    </row>
    <row r="24" spans="1:33">
      <c r="A24" s="1988">
        <f t="shared" si="0"/>
        <v>15</v>
      </c>
      <c r="B24" s="831" t="s">
        <v>1547</v>
      </c>
      <c r="C24" s="830" t="str">
        <f>C23</f>
        <v>2019</v>
      </c>
      <c r="D24" s="1683">
        <f>$E$13/12</f>
        <v>70653.738605246836</v>
      </c>
      <c r="E24" s="1684">
        <v>62184.483999999997</v>
      </c>
      <c r="F24" s="1696">
        <f t="shared" ref="F24:F34" si="5">$F$35/12</f>
        <v>-2244.5351192906169</v>
      </c>
      <c r="G24" s="191">
        <v>0</v>
      </c>
      <c r="H24" s="256">
        <v>0</v>
      </c>
      <c r="I24" s="1696">
        <v>0</v>
      </c>
      <c r="J24" s="1705">
        <v>0</v>
      </c>
      <c r="K24" s="294">
        <f t="shared" si="2"/>
        <v>59939.94888070938</v>
      </c>
      <c r="L24" s="1651">
        <f t="shared" si="3"/>
        <v>10713.789724537455</v>
      </c>
      <c r="M24" s="1680">
        <v>4.0000000000000001E-3</v>
      </c>
      <c r="N24" s="1685">
        <f t="shared" ref="N24:N34" si="6">P23+L24</f>
        <v>21199.773973668893</v>
      </c>
      <c r="O24" s="1686">
        <f t="shared" ref="O24:O34" si="7">(P23+N24)/2*M24</f>
        <v>63.371516445600662</v>
      </c>
      <c r="P24" s="1686">
        <f t="shared" si="4"/>
        <v>21263.145490114493</v>
      </c>
      <c r="Q24" s="1988">
        <f t="shared" si="1"/>
        <v>15</v>
      </c>
      <c r="R24" s="1988"/>
      <c r="S24" s="832"/>
      <c r="T24" s="832"/>
    </row>
    <row r="25" spans="1:33">
      <c r="A25" s="1988">
        <f t="shared" si="0"/>
        <v>16</v>
      </c>
      <c r="B25" s="831" t="s">
        <v>1548</v>
      </c>
      <c r="C25" s="830" t="str">
        <f>C23</f>
        <v>2019</v>
      </c>
      <c r="D25" s="1683">
        <f>$E$13/12</f>
        <v>70653.738605246836</v>
      </c>
      <c r="E25" s="1684">
        <v>56942.419000000002</v>
      </c>
      <c r="F25" s="1696">
        <f t="shared" si="5"/>
        <v>-2244.5351192906169</v>
      </c>
      <c r="G25" s="191">
        <v>0</v>
      </c>
      <c r="H25" s="256">
        <v>0</v>
      </c>
      <c r="I25" s="1696">
        <v>0</v>
      </c>
      <c r="J25" s="1705">
        <v>0</v>
      </c>
      <c r="K25" s="294">
        <f t="shared" si="2"/>
        <v>54697.883880709385</v>
      </c>
      <c r="L25" s="1651">
        <f t="shared" si="3"/>
        <v>15955.85472453745</v>
      </c>
      <c r="M25" s="1680">
        <v>4.4000000000000003E-3</v>
      </c>
      <c r="N25" s="1685">
        <f t="shared" si="6"/>
        <v>37219.00021465194</v>
      </c>
      <c r="O25" s="1686">
        <f t="shared" si="7"/>
        <v>128.66072055048616</v>
      </c>
      <c r="P25" s="1686">
        <f t="shared" si="4"/>
        <v>37347.660935202424</v>
      </c>
      <c r="Q25" s="1988">
        <f t="shared" si="1"/>
        <v>16</v>
      </c>
      <c r="R25" s="1988"/>
      <c r="S25" s="832"/>
      <c r="T25" s="832"/>
    </row>
    <row r="26" spans="1:33">
      <c r="A26" s="1988">
        <f t="shared" si="0"/>
        <v>17</v>
      </c>
      <c r="B26" s="829" t="s">
        <v>1549</v>
      </c>
      <c r="C26" s="830" t="str">
        <f>C23</f>
        <v>2019</v>
      </c>
      <c r="D26" s="1683">
        <f>$E$13/12</f>
        <v>70653.738605246836</v>
      </c>
      <c r="E26" s="1684">
        <v>53442.374000000003</v>
      </c>
      <c r="F26" s="1696">
        <f t="shared" si="5"/>
        <v>-2244.5351192906169</v>
      </c>
      <c r="G26" s="191">
        <v>0</v>
      </c>
      <c r="H26" s="256">
        <v>0</v>
      </c>
      <c r="I26" s="1696">
        <v>0</v>
      </c>
      <c r="J26" s="1705">
        <v>0</v>
      </c>
      <c r="K26" s="294">
        <f t="shared" si="2"/>
        <v>51197.838880709387</v>
      </c>
      <c r="L26" s="1651">
        <f t="shared" si="3"/>
        <v>19455.899724537448</v>
      </c>
      <c r="M26" s="1680">
        <v>4.4999999999999997E-3</v>
      </c>
      <c r="N26" s="1685">
        <f t="shared" si="6"/>
        <v>56803.560659739873</v>
      </c>
      <c r="O26" s="1686">
        <f t="shared" si="7"/>
        <v>211.84024858862014</v>
      </c>
      <c r="P26" s="1686">
        <f t="shared" si="4"/>
        <v>57015.400908328491</v>
      </c>
      <c r="Q26" s="1988">
        <f t="shared" si="1"/>
        <v>17</v>
      </c>
      <c r="R26" s="1988"/>
      <c r="S26" s="832"/>
      <c r="T26" s="832"/>
      <c r="V26" s="833"/>
    </row>
    <row r="27" spans="1:33">
      <c r="A27" s="1988">
        <f t="shared" si="0"/>
        <v>18</v>
      </c>
      <c r="B27" s="831" t="s">
        <v>1550</v>
      </c>
      <c r="C27" s="830" t="str">
        <f>C23</f>
        <v>2019</v>
      </c>
      <c r="D27" s="1683">
        <f>$E$13/12</f>
        <v>70653.738605246836</v>
      </c>
      <c r="E27" s="1684">
        <v>55164.351999999999</v>
      </c>
      <c r="F27" s="1696">
        <f t="shared" si="5"/>
        <v>-2244.5351192906169</v>
      </c>
      <c r="G27" s="191">
        <v>0</v>
      </c>
      <c r="H27" s="256">
        <v>0</v>
      </c>
      <c r="I27" s="1696">
        <v>0</v>
      </c>
      <c r="J27" s="1705">
        <v>0</v>
      </c>
      <c r="K27" s="294">
        <f t="shared" si="2"/>
        <v>52919.816880709383</v>
      </c>
      <c r="L27" s="1651">
        <f t="shared" si="3"/>
        <v>17733.921724537453</v>
      </c>
      <c r="M27" s="1680">
        <v>4.5999999999999999E-3</v>
      </c>
      <c r="N27" s="1685">
        <f t="shared" si="6"/>
        <v>74749.322632865951</v>
      </c>
      <c r="O27" s="1686">
        <f t="shared" si="7"/>
        <v>303.05886414474725</v>
      </c>
      <c r="P27" s="1686">
        <f t="shared" si="4"/>
        <v>75052.381497010705</v>
      </c>
      <c r="Q27" s="1988">
        <f t="shared" si="1"/>
        <v>18</v>
      </c>
      <c r="R27" s="1988"/>
      <c r="S27" s="832"/>
      <c r="T27" s="832"/>
    </row>
    <row r="28" spans="1:33">
      <c r="A28" s="1988">
        <f t="shared" si="0"/>
        <v>19</v>
      </c>
      <c r="B28" s="831" t="s">
        <v>1551</v>
      </c>
      <c r="C28" s="830" t="str">
        <f>C23</f>
        <v>2019</v>
      </c>
      <c r="D28" s="294">
        <f>$E$13/12+(25500*1)*0</f>
        <v>70653.738605246836</v>
      </c>
      <c r="E28" s="1684">
        <v>60047.036999999997</v>
      </c>
      <c r="F28" s="1696">
        <f t="shared" si="5"/>
        <v>-2244.5351192906169</v>
      </c>
      <c r="G28" s="191">
        <f t="shared" ref="G28:G34" si="8">-53266/7</f>
        <v>-7609.4285714285716</v>
      </c>
      <c r="H28" s="256">
        <v>4502</v>
      </c>
      <c r="I28" s="1696">
        <f t="shared" ref="I28:I34" si="9">(53266-25500)/7</f>
        <v>3966.5714285714284</v>
      </c>
      <c r="J28" s="1705">
        <f t="shared" ref="J28:J34" si="10">-4502</f>
        <v>-4502</v>
      </c>
      <c r="K28" s="294">
        <f t="shared" si="2"/>
        <v>54159.644737852235</v>
      </c>
      <c r="L28" s="1651">
        <f t="shared" si="3"/>
        <v>16494.0938673946</v>
      </c>
      <c r="M28" s="1680">
        <v>4.4999999999999997E-3</v>
      </c>
      <c r="N28" s="1685">
        <f t="shared" si="6"/>
        <v>91546.475364405313</v>
      </c>
      <c r="O28" s="1686">
        <f t="shared" si="7"/>
        <v>374.847427938186</v>
      </c>
      <c r="P28" s="1686">
        <f t="shared" si="4"/>
        <v>91921.322792343504</v>
      </c>
      <c r="Q28" s="1988">
        <f t="shared" si="1"/>
        <v>19</v>
      </c>
      <c r="R28" s="1988"/>
      <c r="S28" s="832"/>
      <c r="T28" s="832"/>
    </row>
    <row r="29" spans="1:33">
      <c r="A29" s="1988">
        <f t="shared" si="0"/>
        <v>20</v>
      </c>
      <c r="B29" s="829" t="s">
        <v>1552</v>
      </c>
      <c r="C29" s="830" t="str">
        <f>C23</f>
        <v>2019</v>
      </c>
      <c r="D29" s="1683">
        <f t="shared" ref="D29:D34" si="11">$E$13/12</f>
        <v>70653.738605246836</v>
      </c>
      <c r="E29" s="1684">
        <v>75175.811000000002</v>
      </c>
      <c r="F29" s="1696">
        <f t="shared" si="5"/>
        <v>-2244.5351192906169</v>
      </c>
      <c r="G29" s="191">
        <f t="shared" si="8"/>
        <v>-7609.4285714285716</v>
      </c>
      <c r="H29" s="256">
        <v>4502</v>
      </c>
      <c r="I29" s="1696">
        <f t="shared" si="9"/>
        <v>3966.5714285714284</v>
      </c>
      <c r="J29" s="1705">
        <f t="shared" si="10"/>
        <v>-4502</v>
      </c>
      <c r="K29" s="294">
        <f t="shared" si="2"/>
        <v>69288.418737852233</v>
      </c>
      <c r="L29" s="1651">
        <f t="shared" si="3"/>
        <v>1365.3198673946026</v>
      </c>
      <c r="M29" s="1680">
        <v>4.7000000000000002E-3</v>
      </c>
      <c r="N29" s="1685">
        <f t="shared" si="6"/>
        <v>93286.642659738107</v>
      </c>
      <c r="O29" s="1686">
        <f t="shared" si="7"/>
        <v>435.23871881239182</v>
      </c>
      <c r="P29" s="1686">
        <f t="shared" si="4"/>
        <v>93721.881378550504</v>
      </c>
      <c r="Q29" s="1988">
        <f t="shared" si="1"/>
        <v>20</v>
      </c>
      <c r="R29" s="1988"/>
      <c r="S29" s="832"/>
      <c r="T29" s="832"/>
    </row>
    <row r="30" spans="1:33">
      <c r="A30" s="1988">
        <f t="shared" si="0"/>
        <v>21</v>
      </c>
      <c r="B30" s="831" t="s">
        <v>1553</v>
      </c>
      <c r="C30" s="830" t="str">
        <f>C23</f>
        <v>2019</v>
      </c>
      <c r="D30" s="1683">
        <f t="shared" si="11"/>
        <v>70653.738605246836</v>
      </c>
      <c r="E30" s="1684">
        <v>84469.225529999996</v>
      </c>
      <c r="F30" s="1696">
        <f t="shared" si="5"/>
        <v>-2244.5351192906169</v>
      </c>
      <c r="G30" s="191">
        <f t="shared" si="8"/>
        <v>-7609.4285714285716</v>
      </c>
      <c r="H30" s="256">
        <v>4502</v>
      </c>
      <c r="I30" s="1696">
        <f t="shared" si="9"/>
        <v>3966.5714285714284</v>
      </c>
      <c r="J30" s="1705">
        <f t="shared" si="10"/>
        <v>-4502</v>
      </c>
      <c r="K30" s="294">
        <f t="shared" si="2"/>
        <v>78581.833267852242</v>
      </c>
      <c r="L30" s="1651">
        <f t="shared" si="3"/>
        <v>-7928.0946626054065</v>
      </c>
      <c r="M30" s="1680">
        <v>4.7000000000000002E-3</v>
      </c>
      <c r="N30" s="1685">
        <f t="shared" si="6"/>
        <v>85793.786715945098</v>
      </c>
      <c r="O30" s="1686">
        <f t="shared" si="7"/>
        <v>421.86182002206471</v>
      </c>
      <c r="P30" s="1686">
        <f t="shared" si="4"/>
        <v>86215.648535967164</v>
      </c>
      <c r="Q30" s="1988">
        <f t="shared" si="1"/>
        <v>21</v>
      </c>
      <c r="R30" s="1988"/>
      <c r="S30" s="832"/>
      <c r="T30" s="832"/>
    </row>
    <row r="31" spans="1:33">
      <c r="A31" s="1988">
        <f t="shared" si="0"/>
        <v>22</v>
      </c>
      <c r="B31" s="831" t="s">
        <v>1554</v>
      </c>
      <c r="C31" s="830" t="str">
        <f>C23</f>
        <v>2019</v>
      </c>
      <c r="D31" s="1683">
        <f t="shared" si="11"/>
        <v>70653.738605246836</v>
      </c>
      <c r="E31" s="1684">
        <v>94361.069019999995</v>
      </c>
      <c r="F31" s="1696">
        <f t="shared" si="5"/>
        <v>-2244.5351192906169</v>
      </c>
      <c r="G31" s="191">
        <f t="shared" si="8"/>
        <v>-7609.4285714285716</v>
      </c>
      <c r="H31" s="256">
        <v>4502</v>
      </c>
      <c r="I31" s="1696">
        <f t="shared" si="9"/>
        <v>3966.5714285714284</v>
      </c>
      <c r="J31" s="1705">
        <f t="shared" si="10"/>
        <v>-4502</v>
      </c>
      <c r="K31" s="294">
        <f t="shared" si="2"/>
        <v>88473.676757852241</v>
      </c>
      <c r="L31" s="1651">
        <f t="shared" si="3"/>
        <v>-17819.938152605406</v>
      </c>
      <c r="M31" s="1680">
        <v>4.4999999999999997E-3</v>
      </c>
      <c r="N31" s="1685">
        <f t="shared" si="6"/>
        <v>68395.710383361758</v>
      </c>
      <c r="O31" s="1686">
        <f t="shared" si="7"/>
        <v>347.87555756849002</v>
      </c>
      <c r="P31" s="1686">
        <f t="shared" si="4"/>
        <v>68743.58594093025</v>
      </c>
      <c r="Q31" s="1988">
        <f t="shared" si="1"/>
        <v>22</v>
      </c>
      <c r="R31" s="1988"/>
      <c r="S31" s="832"/>
      <c r="T31" s="832"/>
    </row>
    <row r="32" spans="1:33">
      <c r="A32" s="1988">
        <f t="shared" si="0"/>
        <v>23</v>
      </c>
      <c r="B32" s="829" t="s">
        <v>1555</v>
      </c>
      <c r="C32" s="830" t="str">
        <f>C23</f>
        <v>2019</v>
      </c>
      <c r="D32" s="1683">
        <f t="shared" si="11"/>
        <v>70653.738605246836</v>
      </c>
      <c r="E32" s="1684">
        <v>79353.20315999999</v>
      </c>
      <c r="F32" s="1696">
        <f t="shared" si="5"/>
        <v>-2244.5351192906169</v>
      </c>
      <c r="G32" s="191">
        <f t="shared" si="8"/>
        <v>-7609.4285714285716</v>
      </c>
      <c r="H32" s="256">
        <v>4502</v>
      </c>
      <c r="I32" s="1696">
        <f t="shared" si="9"/>
        <v>3966.5714285714284</v>
      </c>
      <c r="J32" s="1705">
        <f t="shared" si="10"/>
        <v>-4502</v>
      </c>
      <c r="K32" s="294">
        <f t="shared" si="2"/>
        <v>73465.810897852236</v>
      </c>
      <c r="L32" s="1651">
        <f t="shared" si="3"/>
        <v>-2812.0722926054004</v>
      </c>
      <c r="M32" s="1680">
        <v>4.5999999999999999E-3</v>
      </c>
      <c r="N32" s="1685">
        <f t="shared" si="6"/>
        <v>65931.51364832485</v>
      </c>
      <c r="O32" s="1686">
        <f t="shared" si="7"/>
        <v>309.75272905528675</v>
      </c>
      <c r="P32" s="1686">
        <f t="shared" si="4"/>
        <v>66241.266377380132</v>
      </c>
      <c r="Q32" s="1988">
        <f t="shared" si="1"/>
        <v>23</v>
      </c>
      <c r="R32" s="1988"/>
      <c r="S32" s="1662"/>
      <c r="T32" s="1662"/>
      <c r="U32" s="1662"/>
      <c r="V32" s="1662"/>
      <c r="W32" s="1662"/>
      <c r="X32" s="1662"/>
      <c r="Y32" s="1662"/>
      <c r="Z32" s="1662"/>
      <c r="AA32" s="1662"/>
      <c r="AB32" s="1662"/>
      <c r="AC32" s="1662"/>
      <c r="AD32" s="1662"/>
      <c r="AE32" s="1662"/>
      <c r="AF32" s="1662"/>
      <c r="AG32" s="1662"/>
    </row>
    <row r="33" spans="1:33">
      <c r="A33" s="1988">
        <f t="shared" si="0"/>
        <v>24</v>
      </c>
      <c r="B33" s="829" t="s">
        <v>1556</v>
      </c>
      <c r="C33" s="830" t="str">
        <f>C23</f>
        <v>2019</v>
      </c>
      <c r="D33" s="1683">
        <f t="shared" si="11"/>
        <v>70653.738605246836</v>
      </c>
      <c r="E33" s="1684">
        <v>76437.839000000007</v>
      </c>
      <c r="F33" s="1696">
        <f t="shared" si="5"/>
        <v>-2244.5351192906169</v>
      </c>
      <c r="G33" s="191">
        <f t="shared" si="8"/>
        <v>-7609.4285714285716</v>
      </c>
      <c r="H33" s="256">
        <v>4502</v>
      </c>
      <c r="I33" s="1696">
        <f t="shared" si="9"/>
        <v>3966.5714285714284</v>
      </c>
      <c r="J33" s="1705">
        <f t="shared" si="10"/>
        <v>-4502</v>
      </c>
      <c r="K33" s="294">
        <f t="shared" si="2"/>
        <v>70550.446737852253</v>
      </c>
      <c r="L33" s="1651">
        <f t="shared" si="3"/>
        <v>103.29186739458237</v>
      </c>
      <c r="M33" s="1680">
        <v>4.4999999999999997E-3</v>
      </c>
      <c r="N33" s="1685">
        <f t="shared" si="6"/>
        <v>66344.558244774715</v>
      </c>
      <c r="O33" s="294">
        <f t="shared" si="7"/>
        <v>298.31810539984838</v>
      </c>
      <c r="P33" s="294">
        <f t="shared" si="4"/>
        <v>66642.876350174556</v>
      </c>
      <c r="Q33" s="1988">
        <f t="shared" si="1"/>
        <v>24</v>
      </c>
      <c r="R33" s="1988"/>
      <c r="S33" s="1661"/>
      <c r="T33" s="1661"/>
      <c r="U33" s="232"/>
      <c r="V33" s="232"/>
      <c r="W33" s="232"/>
      <c r="X33" s="232"/>
      <c r="Y33" s="232"/>
      <c r="Z33" s="232"/>
      <c r="AA33" s="232"/>
      <c r="AB33" s="232"/>
      <c r="AC33" s="803"/>
      <c r="AD33" s="232"/>
      <c r="AE33" s="232"/>
      <c r="AF33" s="232"/>
      <c r="AG33" s="232"/>
    </row>
    <row r="34" spans="1:33">
      <c r="A34" s="1988">
        <f t="shared" si="0"/>
        <v>25</v>
      </c>
      <c r="B34" s="831" t="s">
        <v>1557</v>
      </c>
      <c r="C34" s="830" t="str">
        <f>C23</f>
        <v>2019</v>
      </c>
      <c r="D34" s="1683">
        <f t="shared" si="11"/>
        <v>70653.738605246836</v>
      </c>
      <c r="E34" s="1684">
        <v>72126.069000000003</v>
      </c>
      <c r="F34" s="1696">
        <f t="shared" si="5"/>
        <v>-2244.5351192906169</v>
      </c>
      <c r="G34" s="191">
        <f t="shared" si="8"/>
        <v>-7609.4285714285716</v>
      </c>
      <c r="H34" s="256">
        <v>4502</v>
      </c>
      <c r="I34" s="1696">
        <f t="shared" si="9"/>
        <v>3966.5714285714284</v>
      </c>
      <c r="J34" s="1705">
        <f t="shared" si="10"/>
        <v>-4502</v>
      </c>
      <c r="K34" s="294">
        <f t="shared" si="2"/>
        <v>66238.676737852235</v>
      </c>
      <c r="L34" s="1651">
        <f t="shared" si="3"/>
        <v>4415.061867394601</v>
      </c>
      <c r="M34" s="1680">
        <v>4.5999999999999999E-3</v>
      </c>
      <c r="N34" s="1685">
        <f t="shared" si="6"/>
        <v>71057.938217569157</v>
      </c>
      <c r="O34" s="294">
        <f t="shared" si="7"/>
        <v>316.71187350581056</v>
      </c>
      <c r="P34" s="294">
        <f t="shared" si="4"/>
        <v>71374.650091074975</v>
      </c>
      <c r="Q34" s="1988">
        <f t="shared" si="1"/>
        <v>25</v>
      </c>
      <c r="R34" s="1988"/>
      <c r="S34" s="1661"/>
      <c r="T34" s="1661"/>
      <c r="U34" s="232"/>
      <c r="V34" s="232"/>
      <c r="W34" s="232"/>
      <c r="X34" s="232"/>
      <c r="Y34" s="232"/>
      <c r="Z34" s="232"/>
      <c r="AA34" s="573"/>
      <c r="AB34" s="232"/>
      <c r="AC34" s="573"/>
      <c r="AD34" s="232"/>
      <c r="AE34" s="573"/>
      <c r="AF34" s="232"/>
      <c r="AG34" s="232"/>
    </row>
    <row r="35" spans="1:33" ht="15.75" thickBot="1">
      <c r="A35" s="1988">
        <f t="shared" si="0"/>
        <v>26</v>
      </c>
      <c r="B35" s="232"/>
      <c r="C35" s="232"/>
      <c r="D35" s="2038">
        <f>SUM(D23:D34)</f>
        <v>847844.8632629622</v>
      </c>
      <c r="E35" s="2038">
        <f>SUM(E23:E34)</f>
        <v>832139.19071</v>
      </c>
      <c r="F35" s="2043">
        <v>-26934.421431487401</v>
      </c>
      <c r="G35" s="2044">
        <v>-53265.916666666701</v>
      </c>
      <c r="H35" s="2045">
        <v>31514</v>
      </c>
      <c r="I35" s="2043">
        <v>27765.999999999996</v>
      </c>
      <c r="J35" s="2046">
        <f>SUM(J23:J34)</f>
        <v>-31514</v>
      </c>
      <c r="K35" s="2038">
        <f>SUM(K23:K34)</f>
        <v>779704.76927851257</v>
      </c>
      <c r="L35" s="2047">
        <f>SUM(L23:L34)</f>
        <v>68140.093984449442</v>
      </c>
      <c r="M35" s="1687"/>
      <c r="N35" s="1687"/>
      <c r="O35" s="2041">
        <f>SUM(O23:O34)</f>
        <v>3234.556106625515</v>
      </c>
      <c r="P35" s="1688"/>
      <c r="Q35" s="1988">
        <f t="shared" si="1"/>
        <v>26</v>
      </c>
      <c r="R35" s="1988"/>
      <c r="S35" s="232"/>
      <c r="T35" s="232"/>
      <c r="U35" s="573"/>
      <c r="V35" s="573"/>
      <c r="W35" s="573"/>
      <c r="X35" s="573"/>
      <c r="Y35" s="573"/>
      <c r="Z35" s="232"/>
      <c r="AA35" s="573"/>
      <c r="AB35" s="232"/>
      <c r="AC35" s="573"/>
      <c r="AD35" s="232"/>
      <c r="AE35" s="573"/>
      <c r="AF35" s="232"/>
      <c r="AG35" s="232"/>
    </row>
    <row r="36" spans="1:33" ht="15.75" thickTop="1">
      <c r="B36" s="232"/>
      <c r="C36" s="232"/>
      <c r="D36" s="309"/>
      <c r="E36" s="309"/>
      <c r="F36" s="1651"/>
      <c r="G36" s="232"/>
      <c r="H36" s="232"/>
      <c r="I36" s="191"/>
      <c r="J36" s="1651"/>
      <c r="K36" s="309"/>
      <c r="L36" s="309"/>
      <c r="M36" s="854"/>
      <c r="N36" s="854"/>
      <c r="O36" s="1689"/>
      <c r="P36" s="1689"/>
      <c r="S36" s="1660"/>
      <c r="T36" s="232"/>
      <c r="U36" s="1660"/>
      <c r="V36" s="573"/>
      <c r="W36" s="1660"/>
      <c r="X36" s="232"/>
      <c r="Y36" s="1660"/>
      <c r="Z36" s="232"/>
      <c r="AA36" s="1660"/>
      <c r="AB36" s="232"/>
      <c r="AC36" s="1660"/>
      <c r="AD36" s="232"/>
      <c r="AE36" s="1660"/>
      <c r="AF36" s="232"/>
      <c r="AG36" s="1660"/>
    </row>
    <row r="37" spans="1:33">
      <c r="B37" s="1671"/>
      <c r="C37" s="232"/>
      <c r="D37" s="232"/>
      <c r="E37" s="232"/>
      <c r="F37" s="1651"/>
      <c r="G37" s="232"/>
      <c r="H37" s="232"/>
      <c r="I37" s="1706">
        <f>+G35+I35</f>
        <v>-25499.916666666704</v>
      </c>
      <c r="J37" s="1651"/>
      <c r="K37" s="1655"/>
      <c r="L37" s="232"/>
      <c r="M37" s="1656"/>
      <c r="N37" s="232"/>
      <c r="O37" s="232"/>
      <c r="P37" s="232"/>
      <c r="S37" s="232"/>
      <c r="T37" s="232"/>
      <c r="U37" s="1658"/>
      <c r="V37" s="1658"/>
      <c r="W37" s="1658"/>
      <c r="X37" s="1658"/>
      <c r="Y37" s="1658"/>
      <c r="Z37" s="1658"/>
      <c r="AA37" s="1658"/>
      <c r="AB37" s="232"/>
      <c r="AC37" s="1656"/>
      <c r="AD37" s="232"/>
      <c r="AE37" s="1658"/>
      <c r="AF37" s="232"/>
      <c r="AG37" s="232"/>
    </row>
    <row r="38" spans="1:33">
      <c r="B38" s="1671"/>
      <c r="C38" s="232"/>
      <c r="D38" s="232"/>
      <c r="E38" s="232"/>
      <c r="F38" s="1651"/>
      <c r="G38" s="1651"/>
      <c r="H38" s="1651"/>
      <c r="I38" s="1651"/>
      <c r="J38" s="1651"/>
      <c r="K38" s="1655"/>
      <c r="L38" s="232"/>
      <c r="M38" s="1656"/>
      <c r="N38" s="232"/>
      <c r="O38" s="232"/>
      <c r="P38" s="232"/>
      <c r="S38" s="232"/>
      <c r="T38" s="232"/>
      <c r="U38" s="1658"/>
      <c r="V38" s="1658"/>
      <c r="W38" s="1658"/>
      <c r="X38" s="1658"/>
      <c r="Y38" s="1658"/>
      <c r="Z38" s="1658"/>
      <c r="AA38" s="1658"/>
      <c r="AB38" s="232"/>
      <c r="AC38" s="1656"/>
      <c r="AD38" s="232"/>
      <c r="AE38" s="1658"/>
      <c r="AF38" s="232"/>
      <c r="AG38" s="232"/>
    </row>
    <row r="39" spans="1:33" ht="17.25">
      <c r="A39" s="808">
        <v>1</v>
      </c>
      <c r="B39" s="161" t="s">
        <v>1558</v>
      </c>
      <c r="C39" s="232"/>
      <c r="D39" s="232"/>
      <c r="E39" s="232"/>
      <c r="F39" s="1659"/>
      <c r="G39" s="1659"/>
      <c r="H39" s="1659"/>
      <c r="I39" s="1659"/>
      <c r="J39" s="1659"/>
      <c r="K39" s="233"/>
      <c r="L39" s="233"/>
      <c r="M39" s="233"/>
      <c r="N39" s="233"/>
      <c r="O39" s="233"/>
      <c r="P39" s="233"/>
      <c r="Q39" s="1003"/>
      <c r="R39" s="1003"/>
      <c r="S39" s="233"/>
      <c r="T39" s="233"/>
      <c r="U39" s="1651"/>
      <c r="V39" s="233"/>
      <c r="W39" s="1657"/>
      <c r="X39" s="1657"/>
      <c r="Y39" s="1651"/>
      <c r="Z39" s="232"/>
      <c r="AA39" s="1655"/>
      <c r="AB39" s="232"/>
      <c r="AC39" s="1656"/>
      <c r="AD39" s="232"/>
      <c r="AE39" s="1655"/>
      <c r="AF39" s="232"/>
      <c r="AG39" s="1654"/>
    </row>
    <row r="40" spans="1:33" ht="17.25">
      <c r="A40" s="808"/>
      <c r="B40" s="161" t="s">
        <v>1559</v>
      </c>
      <c r="C40" s="232"/>
      <c r="D40" s="232"/>
      <c r="E40" s="232"/>
      <c r="F40" s="1659"/>
      <c r="G40" s="1659"/>
      <c r="H40" s="1659"/>
      <c r="I40" s="1659"/>
      <c r="J40" s="1659"/>
      <c r="K40" s="233"/>
      <c r="L40" s="233"/>
      <c r="M40" s="233"/>
      <c r="N40" s="233"/>
      <c r="O40" s="233"/>
      <c r="P40" s="233"/>
      <c r="Q40" s="1003"/>
      <c r="R40" s="1003"/>
      <c r="S40" s="233"/>
      <c r="T40" s="233"/>
      <c r="U40" s="1651"/>
      <c r="V40" s="233"/>
      <c r="W40" s="1657"/>
      <c r="X40" s="1657"/>
      <c r="Y40" s="1651"/>
      <c r="Z40" s="232"/>
      <c r="AA40" s="1655"/>
      <c r="AB40" s="232"/>
      <c r="AC40" s="1656"/>
      <c r="AD40" s="232"/>
      <c r="AE40" s="1655"/>
      <c r="AF40" s="232"/>
      <c r="AG40" s="1654"/>
    </row>
    <row r="41" spans="1:33" ht="17.25">
      <c r="A41" s="808">
        <v>2</v>
      </c>
      <c r="B41" s="6" t="s">
        <v>1560</v>
      </c>
      <c r="F41" s="233"/>
      <c r="G41" s="233"/>
      <c r="H41" s="1659"/>
      <c r="I41" s="1659"/>
      <c r="J41" s="233"/>
      <c r="K41" s="233"/>
      <c r="L41" s="161"/>
      <c r="M41" s="161"/>
      <c r="N41" s="161"/>
      <c r="O41" s="161"/>
      <c r="P41" s="161"/>
      <c r="Q41" s="1003"/>
      <c r="R41" s="1003"/>
      <c r="S41" s="233"/>
      <c r="T41" s="233"/>
      <c r="U41" s="1653"/>
      <c r="V41" s="1653"/>
      <c r="W41" s="1653"/>
      <c r="X41" s="1653"/>
      <c r="Y41" s="1653"/>
      <c r="Z41" s="1653"/>
      <c r="AA41" s="1653"/>
      <c r="AB41" s="1651"/>
      <c r="AC41" s="1651"/>
      <c r="AD41" s="1651"/>
      <c r="AE41" s="1653"/>
      <c r="AF41" s="232"/>
      <c r="AG41" s="232"/>
    </row>
    <row r="42" spans="1:33" ht="17.25">
      <c r="A42" s="808">
        <v>3</v>
      </c>
      <c r="B42" s="6" t="s">
        <v>1561</v>
      </c>
      <c r="F42" s="233"/>
      <c r="G42" s="233"/>
      <c r="H42" s="1659"/>
      <c r="I42" s="1659"/>
      <c r="J42" s="233"/>
      <c r="K42" s="233"/>
      <c r="L42" s="161"/>
      <c r="M42" s="161"/>
      <c r="N42" s="161"/>
      <c r="O42" s="161"/>
      <c r="P42" s="161"/>
      <c r="Q42" s="1003"/>
      <c r="R42" s="1003"/>
      <c r="S42" s="233"/>
      <c r="T42" s="233"/>
      <c r="U42" s="1653"/>
      <c r="V42" s="1653"/>
      <c r="W42" s="1653"/>
      <c r="X42" s="1653"/>
      <c r="Y42" s="1653"/>
      <c r="Z42" s="1653"/>
      <c r="AA42" s="1653"/>
      <c r="AB42" s="1651"/>
      <c r="AC42" s="1651"/>
      <c r="AD42" s="1651"/>
      <c r="AE42" s="1653"/>
      <c r="AF42" s="232"/>
      <c r="AG42" s="232"/>
    </row>
    <row r="43" spans="1:33" ht="17.25">
      <c r="A43" s="808">
        <v>4</v>
      </c>
      <c r="B43" s="6" t="s">
        <v>1621</v>
      </c>
      <c r="K43" s="161"/>
      <c r="L43" s="161"/>
      <c r="M43" s="161"/>
      <c r="N43" s="161"/>
      <c r="O43" s="161"/>
      <c r="P43" s="161"/>
      <c r="Q43" s="1003"/>
      <c r="R43" s="1003"/>
      <c r="S43" s="233"/>
      <c r="T43" s="233"/>
      <c r="U43" s="233"/>
      <c r="V43" s="233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</row>
    <row r="44" spans="1:33" ht="17.25">
      <c r="A44" s="808">
        <v>5</v>
      </c>
      <c r="B44" s="6" t="s">
        <v>1622</v>
      </c>
      <c r="C44" s="161"/>
      <c r="D44" s="161"/>
      <c r="E44" s="161"/>
      <c r="K44" s="161"/>
      <c r="L44" s="161"/>
      <c r="M44" s="161"/>
      <c r="N44" s="161"/>
      <c r="S44" s="232"/>
      <c r="T44" s="232"/>
      <c r="U44" s="232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</row>
    <row r="45" spans="1:33" ht="17.25">
      <c r="A45" s="808">
        <v>6</v>
      </c>
      <c r="B45" s="6" t="s">
        <v>1623</v>
      </c>
      <c r="C45" s="161"/>
      <c r="D45" s="161"/>
      <c r="E45" s="161"/>
      <c r="K45" s="161"/>
      <c r="L45" s="161"/>
      <c r="M45" s="161"/>
      <c r="N45" s="161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</row>
    <row r="46" spans="1:33" ht="17.25">
      <c r="A46" s="808">
        <v>7</v>
      </c>
      <c r="B46" s="6" t="s">
        <v>1624</v>
      </c>
      <c r="C46" s="161"/>
      <c r="D46" s="161"/>
      <c r="E46" s="161"/>
      <c r="K46" s="161"/>
      <c r="L46" s="161"/>
      <c r="M46" s="161"/>
      <c r="N46" s="161"/>
      <c r="S46" s="232"/>
      <c r="T46" s="232"/>
      <c r="U46" s="232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</row>
    <row r="47" spans="1:33" ht="17.25">
      <c r="A47" s="808">
        <v>8</v>
      </c>
      <c r="B47" s="6" t="s">
        <v>1564</v>
      </c>
      <c r="C47" s="810"/>
      <c r="S47" s="233"/>
      <c r="T47" s="233"/>
      <c r="U47" s="1651"/>
      <c r="V47" s="233"/>
      <c r="W47" s="1657"/>
      <c r="X47" s="1657"/>
      <c r="Y47" s="1651"/>
      <c r="Z47" s="232"/>
      <c r="AA47" s="1655"/>
      <c r="AB47" s="232"/>
      <c r="AC47" s="1656"/>
      <c r="AD47" s="232"/>
      <c r="AE47" s="1655"/>
      <c r="AF47" s="232"/>
      <c r="AG47" s="1654"/>
    </row>
    <row r="48" spans="1:33" ht="17.25">
      <c r="A48" s="808">
        <v>9</v>
      </c>
      <c r="B48" s="6" t="s">
        <v>1565</v>
      </c>
      <c r="S48" s="233"/>
      <c r="T48" s="233"/>
      <c r="U48" s="1653"/>
      <c r="V48" s="1653"/>
      <c r="W48" s="1653"/>
      <c r="X48" s="1653"/>
      <c r="Y48" s="1653"/>
      <c r="Z48" s="1653"/>
      <c r="AA48" s="1653"/>
      <c r="AB48" s="1651"/>
      <c r="AC48" s="1651"/>
      <c r="AD48" s="1651"/>
      <c r="AE48" s="1653"/>
      <c r="AF48" s="232"/>
      <c r="AG48" s="232"/>
    </row>
    <row r="49" spans="1:2" ht="17.25">
      <c r="A49" s="808">
        <v>10</v>
      </c>
      <c r="B49" s="6" t="s">
        <v>1566</v>
      </c>
    </row>
  </sheetData>
  <mergeCells count="5">
    <mergeCell ref="B2:P2"/>
    <mergeCell ref="B3:P3"/>
    <mergeCell ref="B4:P4"/>
    <mergeCell ref="B5:P5"/>
    <mergeCell ref="F17:H18"/>
  </mergeCells>
  <printOptions horizontalCentered="1"/>
  <pageMargins left="0.5" right="0.5" top="0.5" bottom="0.5" header="0.25" footer="0.25"/>
  <pageSetup scale="37" orientation="landscape" r:id="rId1"/>
  <headerFooter scaleWithDoc="0">
    <oddFooter>&amp;C&amp;"Times New Roman,Regular"&amp;10&amp;A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B9E1-934E-4E97-840E-3A8DD7C63B74}">
  <sheetPr>
    <pageSetUpPr fitToPage="1"/>
  </sheetPr>
  <dimension ref="A2:J195"/>
  <sheetViews>
    <sheetView zoomScale="80" zoomScaleNormal="80" zoomScaleSheetLayoutView="70" zoomScalePageLayoutView="70" workbookViewId="0"/>
  </sheetViews>
  <sheetFormatPr defaultColWidth="9.19921875" defaultRowHeight="15.4"/>
  <cols>
    <col min="1" max="1" width="5.19921875" style="1707" customWidth="1"/>
    <col min="2" max="2" width="86.19921875" style="1707" customWidth="1"/>
    <col min="3" max="3" width="10.46484375" style="1707" customWidth="1"/>
    <col min="4" max="4" width="1.53125" style="1707" customWidth="1"/>
    <col min="5" max="5" width="16.796875" style="1707" customWidth="1"/>
    <col min="6" max="6" width="1.53125" style="1707" customWidth="1"/>
    <col min="7" max="7" width="51.46484375" style="1707" customWidth="1"/>
    <col min="8" max="8" width="5.19921875" style="446" customWidth="1"/>
    <col min="9" max="9" width="22.46484375" style="1707" customWidth="1"/>
    <col min="10" max="10" width="20.19921875" style="1707" bestFit="1" customWidth="1"/>
    <col min="11" max="16384" width="9.19921875" style="1707"/>
  </cols>
  <sheetData>
    <row r="2" spans="1:10">
      <c r="A2" s="27"/>
      <c r="B2" s="2059" t="s">
        <v>0</v>
      </c>
      <c r="C2" s="2056"/>
      <c r="D2" s="2056"/>
      <c r="E2" s="2056"/>
      <c r="F2" s="2056"/>
      <c r="G2" s="2056"/>
      <c r="I2" s="1962"/>
      <c r="J2" s="1962"/>
    </row>
    <row r="3" spans="1:10">
      <c r="A3" s="27" t="s">
        <v>1</v>
      </c>
      <c r="B3" s="2059" t="s">
        <v>2</v>
      </c>
      <c r="C3" s="2056"/>
      <c r="D3" s="2056"/>
      <c r="E3" s="2056"/>
      <c r="F3" s="2056"/>
      <c r="G3" s="2056"/>
      <c r="I3" s="1962"/>
      <c r="J3" s="1962"/>
    </row>
    <row r="4" spans="1:10" ht="18">
      <c r="A4" s="27"/>
      <c r="B4" s="2059" t="s">
        <v>3</v>
      </c>
      <c r="C4" s="2060"/>
      <c r="D4" s="2060"/>
      <c r="E4" s="2060"/>
      <c r="F4" s="2060"/>
      <c r="G4" s="2060"/>
      <c r="I4" s="1962"/>
      <c r="J4" s="1962"/>
    </row>
    <row r="5" spans="1:10">
      <c r="A5" s="27"/>
      <c r="B5" s="2057" t="s">
        <v>4</v>
      </c>
      <c r="C5" s="2057"/>
      <c r="D5" s="2057"/>
      <c r="E5" s="2057"/>
      <c r="F5" s="2057"/>
      <c r="G5" s="2057"/>
      <c r="I5" s="1962"/>
      <c r="J5" s="1962"/>
    </row>
    <row r="6" spans="1:10">
      <c r="A6" s="27"/>
      <c r="B6" s="2055" t="s">
        <v>5</v>
      </c>
      <c r="C6" s="2056"/>
      <c r="D6" s="2056"/>
      <c r="E6" s="2056"/>
      <c r="F6" s="2056"/>
      <c r="G6" s="2056"/>
      <c r="I6" s="1962"/>
      <c r="J6" s="1962"/>
    </row>
    <row r="7" spans="1:10">
      <c r="A7" s="27"/>
      <c r="B7" s="1963"/>
      <c r="C7" s="1961"/>
      <c r="D7" s="1961"/>
      <c r="E7" s="1961"/>
      <c r="F7" s="1961"/>
      <c r="G7" s="1961"/>
      <c r="I7" s="1962"/>
      <c r="J7" s="1962"/>
    </row>
    <row r="8" spans="1:10">
      <c r="A8" s="424" t="s">
        <v>6</v>
      </c>
      <c r="B8" s="426"/>
      <c r="C8" s="426"/>
      <c r="D8" s="426"/>
      <c r="E8" s="42"/>
      <c r="F8" s="1962"/>
      <c r="G8" s="446"/>
      <c r="H8" s="424" t="s">
        <v>6</v>
      </c>
      <c r="I8" s="1962"/>
      <c r="J8" s="1962"/>
    </row>
    <row r="9" spans="1:10" ht="15.7" customHeight="1">
      <c r="A9" s="424" t="s">
        <v>7</v>
      </c>
      <c r="B9" s="427" t="s">
        <v>1</v>
      </c>
      <c r="C9" s="430"/>
      <c r="D9" s="430"/>
      <c r="E9" s="1194" t="s">
        <v>8</v>
      </c>
      <c r="F9" s="1962"/>
      <c r="G9" s="1195" t="s">
        <v>9</v>
      </c>
      <c r="H9" s="424" t="s">
        <v>7</v>
      </c>
      <c r="I9" s="1962"/>
      <c r="J9" s="1962"/>
    </row>
    <row r="10" spans="1:10">
      <c r="A10" s="1032"/>
      <c r="B10" s="428" t="s">
        <v>10</v>
      </c>
      <c r="C10" s="430"/>
      <c r="D10" s="430"/>
      <c r="E10" s="469"/>
      <c r="F10" s="1962"/>
      <c r="G10" s="447"/>
      <c r="H10" s="1032"/>
      <c r="I10" s="1962"/>
      <c r="J10" s="1962"/>
    </row>
    <row r="11" spans="1:10">
      <c r="A11" s="27">
        <v>1</v>
      </c>
      <c r="B11" s="429" t="s">
        <v>11</v>
      </c>
      <c r="C11" s="470"/>
      <c r="D11" s="470"/>
      <c r="E11" s="10">
        <f>'Stmt AH'!E19</f>
        <v>85599.206179999994</v>
      </c>
      <c r="F11" s="1962"/>
      <c r="G11" s="446" t="s">
        <v>12</v>
      </c>
      <c r="H11" s="424">
        <f>A11</f>
        <v>1</v>
      </c>
      <c r="I11" s="1053"/>
      <c r="J11" s="1962"/>
    </row>
    <row r="12" spans="1:10">
      <c r="A12" s="27">
        <f t="shared" ref="A12:A40" si="0">A11+1</f>
        <v>2</v>
      </c>
      <c r="B12" s="429" t="s">
        <v>1</v>
      </c>
      <c r="C12" s="470"/>
      <c r="D12" s="470"/>
      <c r="E12" s="11" t="s">
        <v>1</v>
      </c>
      <c r="F12" s="1962"/>
      <c r="G12" s="446"/>
      <c r="H12" s="27">
        <f t="shared" ref="H12:H40" si="1">H11+1</f>
        <v>2</v>
      </c>
      <c r="I12" s="1053"/>
      <c r="J12" s="1962"/>
    </row>
    <row r="13" spans="1:10">
      <c r="A13" s="27">
        <f t="shared" si="0"/>
        <v>3</v>
      </c>
      <c r="B13" s="425" t="s">
        <v>13</v>
      </c>
      <c r="C13" s="470"/>
      <c r="D13" s="470"/>
      <c r="E13" s="12">
        <f>'Stmt AH'!E41</f>
        <v>69948.407184679614</v>
      </c>
      <c r="F13" s="1961"/>
      <c r="G13" s="446" t="s">
        <v>14</v>
      </c>
      <c r="H13" s="27">
        <f t="shared" si="1"/>
        <v>3</v>
      </c>
      <c r="I13" s="1053"/>
      <c r="J13" s="1962"/>
    </row>
    <row r="14" spans="1:10">
      <c r="A14" s="27">
        <f t="shared" si="0"/>
        <v>4</v>
      </c>
      <c r="B14" s="429"/>
      <c r="C14" s="470"/>
      <c r="D14" s="470"/>
      <c r="E14" s="11"/>
      <c r="F14" s="1961"/>
      <c r="G14" s="446"/>
      <c r="H14" s="27">
        <f t="shared" si="1"/>
        <v>4</v>
      </c>
      <c r="I14" s="1962"/>
      <c r="J14" s="471"/>
    </row>
    <row r="15" spans="1:10">
      <c r="A15" s="27">
        <f t="shared" si="0"/>
        <v>5</v>
      </c>
      <c r="B15" s="429" t="s">
        <v>15</v>
      </c>
      <c r="C15" s="470"/>
      <c r="D15" s="470"/>
      <c r="E15" s="1196">
        <f>-'Stmt AH'!E26</f>
        <v>0</v>
      </c>
      <c r="F15" s="1962"/>
      <c r="G15" s="446" t="s">
        <v>16</v>
      </c>
      <c r="H15" s="27">
        <f t="shared" si="1"/>
        <v>5</v>
      </c>
      <c r="I15" s="1962"/>
      <c r="J15" s="471"/>
    </row>
    <row r="16" spans="1:10">
      <c r="A16" s="27">
        <f t="shared" si="0"/>
        <v>6</v>
      </c>
      <c r="B16" s="429" t="s">
        <v>17</v>
      </c>
      <c r="C16" s="470"/>
      <c r="D16" s="470"/>
      <c r="E16" s="13">
        <f>E11+E13+E15</f>
        <v>155547.61336467962</v>
      </c>
      <c r="F16" s="1961"/>
      <c r="G16" s="446" t="s">
        <v>18</v>
      </c>
      <c r="H16" s="27">
        <f t="shared" si="1"/>
        <v>6</v>
      </c>
      <c r="I16" s="472"/>
      <c r="J16" s="471"/>
    </row>
    <row r="17" spans="1:9">
      <c r="A17" s="27">
        <f t="shared" si="0"/>
        <v>7</v>
      </c>
      <c r="B17" s="430"/>
      <c r="C17" s="430"/>
      <c r="D17" s="430"/>
      <c r="E17" s="14"/>
      <c r="F17" s="1962"/>
      <c r="G17" s="446"/>
      <c r="H17" s="27">
        <f t="shared" si="1"/>
        <v>7</v>
      </c>
      <c r="I17" s="1962"/>
    </row>
    <row r="18" spans="1:9">
      <c r="A18" s="27">
        <f t="shared" si="0"/>
        <v>8</v>
      </c>
      <c r="B18" s="1962" t="s">
        <v>19</v>
      </c>
      <c r="C18" s="470"/>
      <c r="D18" s="470"/>
      <c r="E18" s="15">
        <f>'Stmt AJ'!E27</f>
        <v>193674.59996183356</v>
      </c>
      <c r="F18" s="445"/>
      <c r="G18" s="446" t="s">
        <v>20</v>
      </c>
      <c r="H18" s="27">
        <f t="shared" si="1"/>
        <v>8</v>
      </c>
      <c r="I18" s="1962"/>
    </row>
    <row r="19" spans="1:9">
      <c r="A19" s="27">
        <f t="shared" si="0"/>
        <v>9</v>
      </c>
      <c r="B19" s="430"/>
      <c r="C19" s="430"/>
      <c r="D19" s="430"/>
      <c r="E19" s="16" t="s">
        <v>1</v>
      </c>
      <c r="F19" s="1962"/>
      <c r="G19" s="446"/>
      <c r="H19" s="27">
        <f t="shared" si="1"/>
        <v>9</v>
      </c>
      <c r="I19" s="1962"/>
    </row>
    <row r="20" spans="1:9" ht="17.25">
      <c r="A20" s="27">
        <f t="shared" si="0"/>
        <v>10</v>
      </c>
      <c r="B20" s="1962" t="s">
        <v>21</v>
      </c>
      <c r="C20" s="430"/>
      <c r="D20" s="430"/>
      <c r="E20" s="17">
        <f>'Stmt AJ'!E33</f>
        <v>0</v>
      </c>
      <c r="F20" s="1962"/>
      <c r="G20" s="446" t="s">
        <v>22</v>
      </c>
      <c r="H20" s="27">
        <f t="shared" si="1"/>
        <v>10</v>
      </c>
      <c r="I20" s="1053"/>
    </row>
    <row r="21" spans="1:9">
      <c r="A21" s="27">
        <f t="shared" si="0"/>
        <v>11</v>
      </c>
      <c r="B21" s="430"/>
      <c r="C21" s="430"/>
      <c r="D21" s="430"/>
      <c r="E21" s="16"/>
      <c r="F21" s="1962"/>
      <c r="G21" s="446"/>
      <c r="H21" s="27">
        <f t="shared" si="1"/>
        <v>11</v>
      </c>
      <c r="I21" s="1962"/>
    </row>
    <row r="22" spans="1:9">
      <c r="A22" s="27">
        <f t="shared" si="0"/>
        <v>12</v>
      </c>
      <c r="B22" s="1962" t="s">
        <v>23</v>
      </c>
      <c r="C22" s="470"/>
      <c r="D22" s="470"/>
      <c r="E22" s="12">
        <f>'Stmt AK'!E23</f>
        <v>50572.921636797866</v>
      </c>
      <c r="F22" s="1961"/>
      <c r="G22" s="446" t="s">
        <v>24</v>
      </c>
      <c r="H22" s="27">
        <f t="shared" si="1"/>
        <v>12</v>
      </c>
      <c r="I22" s="1053"/>
    </row>
    <row r="23" spans="1:9">
      <c r="A23" s="27">
        <f t="shared" si="0"/>
        <v>13</v>
      </c>
      <c r="B23" s="425"/>
      <c r="C23" s="470"/>
      <c r="D23" s="470"/>
      <c r="E23" s="18"/>
      <c r="F23" s="1962"/>
      <c r="G23" s="446"/>
      <c r="H23" s="27">
        <f t="shared" si="1"/>
        <v>13</v>
      </c>
      <c r="I23" s="1962"/>
    </row>
    <row r="24" spans="1:9">
      <c r="A24" s="27">
        <f t="shared" si="0"/>
        <v>14</v>
      </c>
      <c r="B24" s="1962" t="s">
        <v>25</v>
      </c>
      <c r="C24" s="470"/>
      <c r="D24" s="470"/>
      <c r="E24" s="1197">
        <f>'Stmt AK'!E30</f>
        <v>2528.6095301464243</v>
      </c>
      <c r="F24" s="1961"/>
      <c r="G24" s="446" t="s">
        <v>26</v>
      </c>
      <c r="H24" s="27">
        <f t="shared" si="1"/>
        <v>14</v>
      </c>
      <c r="I24" s="1053"/>
    </row>
    <row r="25" spans="1:9">
      <c r="A25" s="27">
        <f t="shared" si="0"/>
        <v>15</v>
      </c>
      <c r="B25" s="425" t="s">
        <v>27</v>
      </c>
      <c r="C25" s="470"/>
      <c r="D25" s="470"/>
      <c r="E25" s="19">
        <f>SUM(E16+E18+E20+E22+E24)</f>
        <v>402323.74449345743</v>
      </c>
      <c r="F25" s="1961"/>
      <c r="G25" s="446" t="s">
        <v>28</v>
      </c>
      <c r="H25" s="27">
        <f t="shared" si="1"/>
        <v>15</v>
      </c>
      <c r="I25" s="1962"/>
    </row>
    <row r="26" spans="1:9">
      <c r="A26" s="27">
        <f t="shared" si="0"/>
        <v>16</v>
      </c>
      <c r="B26" s="425"/>
      <c r="C26" s="473"/>
      <c r="D26" s="473"/>
      <c r="E26" s="20"/>
      <c r="F26" s="443"/>
      <c r="G26" s="447"/>
      <c r="H26" s="27">
        <f t="shared" si="1"/>
        <v>16</v>
      </c>
      <c r="I26" s="1962"/>
    </row>
    <row r="27" spans="1:9" ht="17.649999999999999">
      <c r="A27" s="27">
        <f t="shared" si="0"/>
        <v>17</v>
      </c>
      <c r="B27" s="425" t="s">
        <v>29</v>
      </c>
      <c r="C27" s="473"/>
      <c r="D27" s="473"/>
      <c r="E27" s="21">
        <f>+'True-Up Stmt AV'!G147</f>
        <v>9.891552069790685E-2</v>
      </c>
      <c r="F27" s="443"/>
      <c r="G27" s="447" t="s">
        <v>1625</v>
      </c>
      <c r="H27" s="27">
        <f t="shared" si="1"/>
        <v>17</v>
      </c>
      <c r="I27" s="1962"/>
    </row>
    <row r="28" spans="1:9">
      <c r="A28" s="27">
        <f t="shared" si="0"/>
        <v>18</v>
      </c>
      <c r="B28" s="425" t="s">
        <v>31</v>
      </c>
      <c r="C28" s="473"/>
      <c r="D28" s="473"/>
      <c r="E28" s="1198">
        <f>E136</f>
        <v>4344516.0848920634</v>
      </c>
      <c r="F28" s="443"/>
      <c r="G28" s="446" t="s">
        <v>32</v>
      </c>
      <c r="H28" s="27">
        <f t="shared" si="1"/>
        <v>18</v>
      </c>
      <c r="I28" s="1962"/>
    </row>
    <row r="29" spans="1:9">
      <c r="A29" s="27">
        <f t="shared" si="0"/>
        <v>19</v>
      </c>
      <c r="B29" s="430" t="s">
        <v>33</v>
      </c>
      <c r="C29" s="473"/>
      <c r="D29" s="473"/>
      <c r="E29" s="1806">
        <f>E28*E27</f>
        <v>429740.07071753015</v>
      </c>
      <c r="F29" s="443"/>
      <c r="G29" s="446" t="s">
        <v>34</v>
      </c>
      <c r="H29" s="27">
        <f t="shared" si="1"/>
        <v>19</v>
      </c>
      <c r="I29" s="1962"/>
    </row>
    <row r="30" spans="1:9">
      <c r="A30" s="27">
        <f t="shared" si="0"/>
        <v>20</v>
      </c>
      <c r="B30" s="430"/>
      <c r="C30" s="473"/>
      <c r="D30" s="473"/>
      <c r="E30" s="20"/>
      <c r="F30" s="443"/>
      <c r="G30" s="447"/>
      <c r="H30" s="27">
        <f t="shared" si="1"/>
        <v>20</v>
      </c>
      <c r="I30" s="1962"/>
    </row>
    <row r="31" spans="1:9" ht="17.649999999999999">
      <c r="A31" s="27">
        <f t="shared" si="0"/>
        <v>21</v>
      </c>
      <c r="B31" s="425" t="s">
        <v>35</v>
      </c>
      <c r="C31" s="470"/>
      <c r="D31" s="11"/>
      <c r="E31" s="21">
        <f>+'True-Up Stmt AV'!G180</f>
        <v>4.0346960281741739E-3</v>
      </c>
      <c r="F31" s="1961"/>
      <c r="G31" s="446" t="s">
        <v>1626</v>
      </c>
      <c r="H31" s="27">
        <f t="shared" si="1"/>
        <v>21</v>
      </c>
      <c r="I31" s="1053"/>
    </row>
    <row r="32" spans="1:9">
      <c r="A32" s="27">
        <f t="shared" si="0"/>
        <v>22</v>
      </c>
      <c r="B32" s="425" t="s">
        <v>31</v>
      </c>
      <c r="C32" s="470"/>
      <c r="D32" s="470"/>
      <c r="E32" s="1198">
        <f>E136-E119</f>
        <v>4344516.0848920634</v>
      </c>
      <c r="F32" s="1961"/>
      <c r="G32" s="446" t="s">
        <v>37</v>
      </c>
      <c r="H32" s="27">
        <f t="shared" si="1"/>
        <v>22</v>
      </c>
      <c r="I32" s="1962"/>
    </row>
    <row r="33" spans="1:9">
      <c r="A33" s="27">
        <f t="shared" si="0"/>
        <v>23</v>
      </c>
      <c r="B33" s="430" t="s">
        <v>38</v>
      </c>
      <c r="C33" s="430"/>
      <c r="D33" s="430"/>
      <c r="E33" s="1806">
        <f>E32*E31</f>
        <v>17528.801792052822</v>
      </c>
      <c r="F33" s="1961"/>
      <c r="G33" s="446" t="s">
        <v>39</v>
      </c>
      <c r="H33" s="27">
        <f t="shared" si="1"/>
        <v>23</v>
      </c>
      <c r="I33" s="1962"/>
    </row>
    <row r="34" spans="1:9">
      <c r="A34" s="27">
        <f t="shared" si="0"/>
        <v>24</v>
      </c>
      <c r="B34" s="430"/>
      <c r="C34" s="430"/>
      <c r="D34" s="430"/>
      <c r="E34" s="13"/>
      <c r="F34" s="1962"/>
      <c r="G34" s="446"/>
      <c r="H34" s="27">
        <f t="shared" si="1"/>
        <v>24</v>
      </c>
      <c r="I34" s="1962"/>
    </row>
    <row r="35" spans="1:9">
      <c r="A35" s="27">
        <f t="shared" si="0"/>
        <v>25</v>
      </c>
      <c r="B35" s="430" t="s">
        <v>40</v>
      </c>
      <c r="C35" s="430"/>
      <c r="D35" s="430"/>
      <c r="E35" s="22">
        <f>'Stmt AQ'!E13</f>
        <v>1346.7699665379248</v>
      </c>
      <c r="F35" s="430"/>
      <c r="G35" s="27" t="s">
        <v>41</v>
      </c>
      <c r="H35" s="27">
        <f t="shared" si="1"/>
        <v>25</v>
      </c>
      <c r="I35" s="1053"/>
    </row>
    <row r="36" spans="1:9">
      <c r="A36" s="27">
        <f t="shared" si="0"/>
        <v>26</v>
      </c>
      <c r="B36" s="430" t="s">
        <v>42</v>
      </c>
      <c r="C36" s="430"/>
      <c r="D36" s="430"/>
      <c r="E36" s="23">
        <f>'Stmt AU'!E23</f>
        <v>-5601.2001300000002</v>
      </c>
      <c r="F36" s="1961"/>
      <c r="G36" s="446" t="s">
        <v>43</v>
      </c>
      <c r="H36" s="27">
        <f t="shared" si="1"/>
        <v>26</v>
      </c>
      <c r="I36" s="1053"/>
    </row>
    <row r="37" spans="1:9">
      <c r="A37" s="27">
        <f t="shared" si="0"/>
        <v>27</v>
      </c>
      <c r="B37" s="430" t="s">
        <v>44</v>
      </c>
      <c r="C37" s="430"/>
      <c r="D37" s="430"/>
      <c r="E37" s="24">
        <f>'Stmt Misc.'!E10</f>
        <v>0</v>
      </c>
      <c r="F37" s="1962"/>
      <c r="G37" s="446" t="s">
        <v>45</v>
      </c>
      <c r="H37" s="27">
        <f t="shared" si="1"/>
        <v>27</v>
      </c>
      <c r="I37" s="1962"/>
    </row>
    <row r="38" spans="1:9">
      <c r="A38" s="27">
        <f t="shared" si="0"/>
        <v>28</v>
      </c>
      <c r="B38" s="431" t="s">
        <v>46</v>
      </c>
      <c r="C38" s="430"/>
      <c r="D38" s="430"/>
      <c r="E38" s="1199">
        <f>'Stmt AU'!E25</f>
        <v>0</v>
      </c>
      <c r="F38" s="1962"/>
      <c r="G38" s="446" t="s">
        <v>47</v>
      </c>
      <c r="H38" s="27">
        <f t="shared" si="1"/>
        <v>28</v>
      </c>
      <c r="I38" s="1053"/>
    </row>
    <row r="39" spans="1:9">
      <c r="A39" s="27">
        <f t="shared" si="0"/>
        <v>29</v>
      </c>
      <c r="B39" s="1962"/>
      <c r="C39" s="430"/>
      <c r="D39" s="430"/>
      <c r="E39" s="16" t="s">
        <v>1</v>
      </c>
      <c r="F39" s="1962"/>
      <c r="G39" s="446"/>
      <c r="H39" s="27">
        <f t="shared" si="1"/>
        <v>29</v>
      </c>
      <c r="I39" s="1053"/>
    </row>
    <row r="40" spans="1:9" ht="18" thickBot="1">
      <c r="A40" s="27">
        <f t="shared" si="0"/>
        <v>30</v>
      </c>
      <c r="B40" s="430" t="s">
        <v>48</v>
      </c>
      <c r="C40" s="473"/>
      <c r="D40" s="473"/>
      <c r="E40" s="25">
        <f>E29+E33+E25+SUM(E35:E38)</f>
        <v>845338.18683957832</v>
      </c>
      <c r="F40" s="1961"/>
      <c r="G40" s="446" t="s">
        <v>49</v>
      </c>
      <c r="H40" s="27">
        <f t="shared" si="1"/>
        <v>30</v>
      </c>
      <c r="I40" s="1053"/>
    </row>
    <row r="41" spans="1:9" ht="15.75" thickTop="1">
      <c r="A41" s="1037"/>
      <c r="B41" s="430"/>
      <c r="C41" s="473"/>
      <c r="D41" s="473"/>
      <c r="E41" s="1049"/>
      <c r="F41" s="1961"/>
      <c r="G41" s="1033"/>
      <c r="H41" s="1037"/>
      <c r="I41" s="1053"/>
    </row>
    <row r="42" spans="1:9">
      <c r="A42" s="1032"/>
      <c r="B42" s="430"/>
      <c r="C42" s="473"/>
      <c r="D42" s="473"/>
      <c r="E42" s="1049"/>
      <c r="F42" s="1961"/>
      <c r="G42" s="1033"/>
      <c r="H42" s="1032"/>
      <c r="I42" s="1053"/>
    </row>
    <row r="43" spans="1:9" ht="17.25">
      <c r="A43" s="444">
        <v>1</v>
      </c>
      <c r="B43" s="1962" t="s">
        <v>50</v>
      </c>
      <c r="C43" s="473"/>
      <c r="D43" s="473"/>
      <c r="E43" s="1049"/>
      <c r="F43" s="1961"/>
      <c r="G43" s="1033"/>
      <c r="H43" s="1032"/>
      <c r="I43" s="1053"/>
    </row>
    <row r="44" spans="1:9" ht="17.25">
      <c r="A44" s="444"/>
      <c r="B44" s="1962"/>
      <c r="C44" s="473"/>
      <c r="D44" s="473"/>
      <c r="E44" s="1049"/>
      <c r="F44" s="1961"/>
      <c r="G44" s="1033"/>
      <c r="H44" s="1032"/>
      <c r="I44" s="1053"/>
    </row>
    <row r="45" spans="1:9">
      <c r="A45" s="1032"/>
      <c r="B45" s="430"/>
      <c r="C45" s="473"/>
      <c r="D45" s="473"/>
      <c r="E45" s="1049"/>
      <c r="F45" s="1961"/>
      <c r="G45" s="1033"/>
      <c r="H45" s="1032"/>
      <c r="I45" s="1053"/>
    </row>
    <row r="46" spans="1:9">
      <c r="A46" s="1032"/>
      <c r="B46" s="2059" t="s">
        <v>0</v>
      </c>
      <c r="C46" s="2056"/>
      <c r="D46" s="2056"/>
      <c r="E46" s="2056"/>
      <c r="F46" s="2056"/>
      <c r="G46" s="2056"/>
      <c r="H46" s="1032"/>
      <c r="I46" s="1053"/>
    </row>
    <row r="47" spans="1:9">
      <c r="A47" s="1032"/>
      <c r="B47" s="2059" t="s">
        <v>2</v>
      </c>
      <c r="C47" s="2056"/>
      <c r="D47" s="2056"/>
      <c r="E47" s="2056"/>
      <c r="F47" s="2056"/>
      <c r="G47" s="2056"/>
      <c r="H47" s="1032"/>
      <c r="I47" s="1053"/>
    </row>
    <row r="48" spans="1:9" ht="18">
      <c r="A48" s="1032"/>
      <c r="B48" s="2059" t="s">
        <v>3</v>
      </c>
      <c r="C48" s="2060"/>
      <c r="D48" s="2060"/>
      <c r="E48" s="2060"/>
      <c r="F48" s="2060"/>
      <c r="G48" s="2060"/>
      <c r="H48" s="1032"/>
      <c r="I48" s="1053"/>
    </row>
    <row r="49" spans="1:9">
      <c r="A49" s="1032"/>
      <c r="B49" s="2061" t="str">
        <f>B5</f>
        <v>For the Base Period &amp; True-Up Period Ending December 31, 2019</v>
      </c>
      <c r="C49" s="2062"/>
      <c r="D49" s="2062"/>
      <c r="E49" s="2062"/>
      <c r="F49" s="2062"/>
      <c r="G49" s="2062"/>
      <c r="H49" s="1032"/>
      <c r="I49" s="1053"/>
    </row>
    <row r="50" spans="1:9">
      <c r="A50" s="1032"/>
      <c r="B50" s="2055" t="s">
        <v>5</v>
      </c>
      <c r="C50" s="2056"/>
      <c r="D50" s="2056"/>
      <c r="E50" s="2056"/>
      <c r="F50" s="2056"/>
      <c r="G50" s="2056"/>
      <c r="H50" s="1032"/>
      <c r="I50" s="1053"/>
    </row>
    <row r="51" spans="1:9">
      <c r="A51" s="1032"/>
      <c r="B51" s="430"/>
      <c r="C51" s="473"/>
      <c r="D51" s="473"/>
      <c r="E51" s="1049"/>
      <c r="F51" s="1961"/>
      <c r="G51" s="1033"/>
      <c r="H51" s="1032"/>
      <c r="I51" s="1053"/>
    </row>
    <row r="52" spans="1:9">
      <c r="A52" s="424" t="s">
        <v>6</v>
      </c>
      <c r="B52" s="426"/>
      <c r="C52" s="426"/>
      <c r="D52" s="426"/>
      <c r="E52" s="42"/>
      <c r="F52" s="1962"/>
      <c r="G52" s="446"/>
      <c r="H52" s="424" t="s">
        <v>6</v>
      </c>
      <c r="I52" s="1053"/>
    </row>
    <row r="53" spans="1:9">
      <c r="A53" s="424" t="s">
        <v>7</v>
      </c>
      <c r="B53" s="427" t="s">
        <v>1</v>
      </c>
      <c r="C53" s="430"/>
      <c r="D53" s="430"/>
      <c r="E53" s="1194" t="s">
        <v>8</v>
      </c>
      <c r="F53" s="1962"/>
      <c r="G53" s="1195" t="s">
        <v>9</v>
      </c>
      <c r="H53" s="424" t="s">
        <v>7</v>
      </c>
      <c r="I53" s="1053"/>
    </row>
    <row r="54" spans="1:9" ht="17.25">
      <c r="A54" s="1032"/>
      <c r="B54" s="428" t="s">
        <v>51</v>
      </c>
      <c r="C54" s="430"/>
      <c r="D54" s="430"/>
      <c r="E54" s="27"/>
      <c r="F54" s="1962"/>
      <c r="G54" s="446"/>
      <c r="H54" s="1032"/>
      <c r="I54" s="1053"/>
    </row>
    <row r="55" spans="1:9">
      <c r="A55" s="424">
        <v>1</v>
      </c>
      <c r="B55" s="429" t="s">
        <v>52</v>
      </c>
      <c r="C55" s="473"/>
      <c r="D55" s="473"/>
      <c r="E55" s="28">
        <f>'Stmt AJ'!E29</f>
        <v>0</v>
      </c>
      <c r="F55" s="443"/>
      <c r="G55" s="446" t="s">
        <v>53</v>
      </c>
      <c r="H55" s="424">
        <f>A55</f>
        <v>1</v>
      </c>
      <c r="I55" s="1053"/>
    </row>
    <row r="56" spans="1:9">
      <c r="A56" s="424">
        <f t="shared" ref="A56:A93" si="2">A55+1</f>
        <v>2</v>
      </c>
      <c r="B56" s="425"/>
      <c r="C56" s="473"/>
      <c r="D56" s="473"/>
      <c r="E56" s="26"/>
      <c r="F56" s="443"/>
      <c r="G56" s="447"/>
      <c r="H56" s="424">
        <f t="shared" ref="H56:H93" si="3">H55+1</f>
        <v>2</v>
      </c>
      <c r="I56" s="1962"/>
    </row>
    <row r="57" spans="1:9" ht="17.649999999999999">
      <c r="A57" s="424">
        <f t="shared" si="2"/>
        <v>3</v>
      </c>
      <c r="B57" s="425" t="s">
        <v>54</v>
      </c>
      <c r="C57" s="470"/>
      <c r="D57" s="470"/>
      <c r="E57" s="21">
        <f>IFERROR('True-Up Stmt AV'!G222,0)</f>
        <v>1.7918893594493838E-2</v>
      </c>
      <c r="F57" s="474"/>
      <c r="G57" s="446" t="s">
        <v>1627</v>
      </c>
      <c r="H57" s="424">
        <f t="shared" si="3"/>
        <v>3</v>
      </c>
      <c r="I57" s="1962"/>
    </row>
    <row r="58" spans="1:9">
      <c r="A58" s="424">
        <f t="shared" si="2"/>
        <v>4</v>
      </c>
      <c r="B58" s="432" t="s">
        <v>56</v>
      </c>
      <c r="C58" s="470"/>
      <c r="D58" s="470"/>
      <c r="E58" s="1198">
        <f>'TO5 True-Up BK-1'!E141</f>
        <v>0</v>
      </c>
      <c r="F58" s="1962"/>
      <c r="G58" s="446" t="s">
        <v>57</v>
      </c>
      <c r="H58" s="424">
        <f t="shared" si="3"/>
        <v>4</v>
      </c>
      <c r="I58" s="1962"/>
    </row>
    <row r="59" spans="1:9">
      <c r="A59" s="424">
        <f t="shared" si="2"/>
        <v>5</v>
      </c>
      <c r="B59" s="430" t="s">
        <v>58</v>
      </c>
      <c r="C59" s="430"/>
      <c r="D59" s="430"/>
      <c r="E59" s="1807">
        <f>E58*E57</f>
        <v>0</v>
      </c>
      <c r="F59" s="1962"/>
      <c r="G59" s="446" t="s">
        <v>59</v>
      </c>
      <c r="H59" s="424">
        <f t="shared" si="3"/>
        <v>5</v>
      </c>
      <c r="I59" s="1962"/>
    </row>
    <row r="60" spans="1:9">
      <c r="A60" s="424">
        <f t="shared" si="2"/>
        <v>6</v>
      </c>
      <c r="B60" s="430"/>
      <c r="C60" s="430"/>
      <c r="D60" s="430"/>
      <c r="E60" s="1047"/>
      <c r="F60" s="1962"/>
      <c r="G60" s="446"/>
      <c r="H60" s="424">
        <f t="shared" si="3"/>
        <v>6</v>
      </c>
      <c r="I60" s="1962"/>
    </row>
    <row r="61" spans="1:9" ht="17.649999999999999">
      <c r="A61" s="424">
        <f t="shared" si="2"/>
        <v>7</v>
      </c>
      <c r="B61" s="425" t="s">
        <v>35</v>
      </c>
      <c r="C61" s="430"/>
      <c r="D61" s="430"/>
      <c r="E61" s="21">
        <f>IFERROR('True-Up Stmt AV'!G255,0)</f>
        <v>0</v>
      </c>
      <c r="F61" s="1962"/>
      <c r="G61" s="446" t="s">
        <v>1628</v>
      </c>
      <c r="H61" s="424">
        <f t="shared" si="3"/>
        <v>7</v>
      </c>
      <c r="I61" s="1962"/>
    </row>
    <row r="62" spans="1:9">
      <c r="A62" s="424">
        <f t="shared" si="2"/>
        <v>8</v>
      </c>
      <c r="B62" s="432" t="s">
        <v>56</v>
      </c>
      <c r="C62" s="430"/>
      <c r="D62" s="430"/>
      <c r="E62" s="1198">
        <f>'TO5 True-Up BK-1'!E141</f>
        <v>0</v>
      </c>
      <c r="F62" s="1962"/>
      <c r="G62" s="446" t="s">
        <v>57</v>
      </c>
      <c r="H62" s="424">
        <f t="shared" si="3"/>
        <v>8</v>
      </c>
      <c r="I62" s="1962"/>
    </row>
    <row r="63" spans="1:9">
      <c r="A63" s="424">
        <f t="shared" si="2"/>
        <v>9</v>
      </c>
      <c r="B63" s="430" t="s">
        <v>38</v>
      </c>
      <c r="C63" s="430"/>
      <c r="D63" s="430"/>
      <c r="E63" s="1807">
        <f>E62*E61</f>
        <v>0</v>
      </c>
      <c r="F63" s="1962"/>
      <c r="G63" s="446" t="s">
        <v>61</v>
      </c>
      <c r="H63" s="424">
        <f t="shared" si="3"/>
        <v>9</v>
      </c>
      <c r="I63" s="1962"/>
    </row>
    <row r="64" spans="1:9">
      <c r="A64" s="424">
        <f t="shared" si="2"/>
        <v>10</v>
      </c>
      <c r="B64" s="430"/>
      <c r="C64" s="430"/>
      <c r="D64" s="430"/>
      <c r="E64" s="1047"/>
      <c r="F64" s="1962"/>
      <c r="G64" s="446"/>
      <c r="H64" s="424">
        <f t="shared" si="3"/>
        <v>10</v>
      </c>
      <c r="I64" s="1962"/>
    </row>
    <row r="65" spans="1:9" ht="15.75" thickBot="1">
      <c r="A65" s="424">
        <f t="shared" si="2"/>
        <v>11</v>
      </c>
      <c r="B65" s="430" t="s">
        <v>62</v>
      </c>
      <c r="C65" s="430"/>
      <c r="D65" s="430"/>
      <c r="E65" s="2001">
        <f>E55+E59+E63</f>
        <v>0</v>
      </c>
      <c r="F65" s="1962"/>
      <c r="G65" s="446" t="s">
        <v>63</v>
      </c>
      <c r="H65" s="424">
        <f t="shared" si="3"/>
        <v>11</v>
      </c>
      <c r="I65" s="1962"/>
    </row>
    <row r="66" spans="1:9" ht="15.75" thickTop="1">
      <c r="A66" s="424">
        <f t="shared" si="2"/>
        <v>12</v>
      </c>
      <c r="B66" s="430"/>
      <c r="C66" s="430"/>
      <c r="D66" s="430"/>
      <c r="E66" s="19"/>
      <c r="F66" s="1962"/>
      <c r="G66" s="446"/>
      <c r="H66" s="424">
        <f t="shared" si="3"/>
        <v>12</v>
      </c>
      <c r="I66" s="1962"/>
    </row>
    <row r="67" spans="1:9" ht="17.25">
      <c r="A67" s="424">
        <f t="shared" si="2"/>
        <v>13</v>
      </c>
      <c r="B67" s="433" t="s">
        <v>64</v>
      </c>
      <c r="C67" s="430"/>
      <c r="D67" s="430"/>
      <c r="E67" s="19"/>
      <c r="F67" s="1962"/>
      <c r="G67" s="446"/>
      <c r="H67" s="424">
        <f t="shared" si="3"/>
        <v>13</v>
      </c>
      <c r="I67" s="1962"/>
    </row>
    <row r="68" spans="1:9">
      <c r="A68" s="424">
        <f t="shared" si="2"/>
        <v>14</v>
      </c>
      <c r="B68" s="429" t="s">
        <v>65</v>
      </c>
      <c r="C68" s="430"/>
      <c r="D68" s="430"/>
      <c r="E68" s="29">
        <f>'Stmt AJ'!E31</f>
        <v>0</v>
      </c>
      <c r="F68" s="1962"/>
      <c r="G68" s="446" t="s">
        <v>66</v>
      </c>
      <c r="H68" s="424">
        <f t="shared" si="3"/>
        <v>14</v>
      </c>
      <c r="I68" s="1962"/>
    </row>
    <row r="69" spans="1:9">
      <c r="A69" s="424">
        <f t="shared" si="2"/>
        <v>15</v>
      </c>
      <c r="B69" s="429"/>
      <c r="C69" s="430"/>
      <c r="D69" s="430"/>
      <c r="E69" s="30"/>
      <c r="F69" s="1962"/>
      <c r="G69" s="446"/>
      <c r="H69" s="424">
        <f t="shared" si="3"/>
        <v>15</v>
      </c>
      <c r="I69" s="1962"/>
    </row>
    <row r="70" spans="1:9">
      <c r="A70" s="424">
        <f t="shared" si="2"/>
        <v>16</v>
      </c>
      <c r="B70" s="429" t="s">
        <v>67</v>
      </c>
      <c r="C70" s="430"/>
      <c r="D70" s="430"/>
      <c r="E70" s="29">
        <f>E146</f>
        <v>0</v>
      </c>
      <c r="F70" s="1962"/>
      <c r="G70" s="27" t="s">
        <v>68</v>
      </c>
      <c r="H70" s="424">
        <f t="shared" si="3"/>
        <v>16</v>
      </c>
      <c r="I70" s="1962"/>
    </row>
    <row r="71" spans="1:9" ht="17.649999999999999">
      <c r="A71" s="424">
        <f t="shared" si="2"/>
        <v>17</v>
      </c>
      <c r="B71" s="425" t="s">
        <v>29</v>
      </c>
      <c r="C71" s="470"/>
      <c r="D71" s="11"/>
      <c r="E71" s="1200">
        <f>+'True-Up Stmt AV'!G147</f>
        <v>9.891552069790685E-2</v>
      </c>
      <c r="F71" s="1961"/>
      <c r="G71" s="446" t="s">
        <v>1625</v>
      </c>
      <c r="H71" s="424">
        <f t="shared" si="3"/>
        <v>17</v>
      </c>
      <c r="I71" s="1962"/>
    </row>
    <row r="72" spans="1:9">
      <c r="A72" s="424">
        <f t="shared" si="2"/>
        <v>18</v>
      </c>
      <c r="B72" s="430" t="s">
        <v>69</v>
      </c>
      <c r="C72" s="430"/>
      <c r="D72" s="430"/>
      <c r="E72" s="1807">
        <f>E70*E71</f>
        <v>0</v>
      </c>
      <c r="F72" s="1962"/>
      <c r="G72" s="446" t="s">
        <v>70</v>
      </c>
      <c r="H72" s="424">
        <f t="shared" si="3"/>
        <v>18</v>
      </c>
      <c r="I72" s="1962"/>
    </row>
    <row r="73" spans="1:9">
      <c r="A73" s="424">
        <f t="shared" si="2"/>
        <v>19</v>
      </c>
      <c r="B73" s="430"/>
      <c r="C73" s="430"/>
      <c r="D73" s="430"/>
      <c r="E73" s="1047"/>
      <c r="F73" s="1962"/>
      <c r="G73" s="446"/>
      <c r="H73" s="424">
        <f t="shared" si="3"/>
        <v>19</v>
      </c>
      <c r="I73" s="430"/>
    </row>
    <row r="74" spans="1:9">
      <c r="A74" s="424">
        <f t="shared" si="2"/>
        <v>20</v>
      </c>
      <c r="B74" s="429" t="s">
        <v>67</v>
      </c>
      <c r="C74" s="430"/>
      <c r="D74" s="430"/>
      <c r="E74" s="29">
        <f>E146</f>
        <v>0</v>
      </c>
      <c r="F74" s="1962"/>
      <c r="G74" s="27" t="s">
        <v>68</v>
      </c>
      <c r="H74" s="424">
        <f t="shared" si="3"/>
        <v>20</v>
      </c>
      <c r="I74" s="430"/>
    </row>
    <row r="75" spans="1:9" ht="17.649999999999999">
      <c r="A75" s="424">
        <f t="shared" si="2"/>
        <v>21</v>
      </c>
      <c r="B75" s="425" t="s">
        <v>35</v>
      </c>
      <c r="C75" s="1051"/>
      <c r="D75" s="11"/>
      <c r="E75" s="1201">
        <v>0</v>
      </c>
      <c r="F75" s="427"/>
      <c r="G75" s="446" t="s">
        <v>71</v>
      </c>
      <c r="H75" s="424">
        <f t="shared" si="3"/>
        <v>21</v>
      </c>
      <c r="I75" s="1051"/>
    </row>
    <row r="76" spans="1:9">
      <c r="A76" s="424">
        <f t="shared" si="2"/>
        <v>22</v>
      </c>
      <c r="B76" s="430" t="s">
        <v>72</v>
      </c>
      <c r="C76" s="430"/>
      <c r="D76" s="430"/>
      <c r="E76" s="1807">
        <f>E74*E75</f>
        <v>0</v>
      </c>
      <c r="F76" s="1962"/>
      <c r="G76" s="446" t="s">
        <v>73</v>
      </c>
      <c r="H76" s="424">
        <f t="shared" si="3"/>
        <v>22</v>
      </c>
      <c r="I76" s="430"/>
    </row>
    <row r="77" spans="1:9">
      <c r="A77" s="424">
        <f t="shared" si="2"/>
        <v>23</v>
      </c>
      <c r="B77" s="430"/>
      <c r="C77" s="430"/>
      <c r="D77" s="430"/>
      <c r="E77" s="19"/>
      <c r="F77" s="430"/>
      <c r="G77" s="27"/>
      <c r="H77" s="424">
        <f t="shared" si="3"/>
        <v>23</v>
      </c>
      <c r="I77" s="430"/>
    </row>
    <row r="78" spans="1:9" ht="15.75" thickBot="1">
      <c r="A78" s="424">
        <f t="shared" si="2"/>
        <v>24</v>
      </c>
      <c r="B78" s="430" t="s">
        <v>74</v>
      </c>
      <c r="C78" s="430"/>
      <c r="D78" s="430"/>
      <c r="E78" s="2001">
        <f>E68+E72+E76</f>
        <v>0</v>
      </c>
      <c r="F78" s="1962"/>
      <c r="G78" s="446" t="s">
        <v>75</v>
      </c>
      <c r="H78" s="424">
        <f t="shared" si="3"/>
        <v>24</v>
      </c>
      <c r="I78" s="430"/>
    </row>
    <row r="79" spans="1:9" ht="15.75" thickTop="1">
      <c r="A79" s="424">
        <f t="shared" si="2"/>
        <v>25</v>
      </c>
      <c r="B79" s="430"/>
      <c r="C79" s="430"/>
      <c r="D79" s="430"/>
      <c r="E79" s="19"/>
      <c r="F79" s="1962"/>
      <c r="G79" s="446"/>
      <c r="H79" s="424">
        <f t="shared" si="3"/>
        <v>25</v>
      </c>
      <c r="I79" s="430"/>
    </row>
    <row r="80" spans="1:9" ht="17.25">
      <c r="A80" s="424">
        <f t="shared" si="2"/>
        <v>26</v>
      </c>
      <c r="B80" s="434" t="s">
        <v>76</v>
      </c>
      <c r="C80" s="473"/>
      <c r="D80" s="473"/>
      <c r="E80" s="26"/>
      <c r="F80" s="443"/>
      <c r="G80" s="447"/>
      <c r="H80" s="424">
        <f t="shared" si="3"/>
        <v>26</v>
      </c>
      <c r="I80" s="1962"/>
    </row>
    <row r="81" spans="1:8">
      <c r="A81" s="424">
        <f t="shared" si="2"/>
        <v>27</v>
      </c>
      <c r="B81" s="426" t="s">
        <v>77</v>
      </c>
      <c r="C81" s="473"/>
      <c r="D81" s="473"/>
      <c r="E81" s="28">
        <f>E148</f>
        <v>0</v>
      </c>
      <c r="F81" s="443"/>
      <c r="G81" s="446" t="s">
        <v>78</v>
      </c>
      <c r="H81" s="424">
        <f t="shared" si="3"/>
        <v>27</v>
      </c>
    </row>
    <row r="82" spans="1:8" ht="17.649999999999999">
      <c r="A82" s="424">
        <f t="shared" si="2"/>
        <v>28</v>
      </c>
      <c r="B82" s="425" t="s">
        <v>29</v>
      </c>
      <c r="C82" s="473"/>
      <c r="D82" s="473"/>
      <c r="E82" s="31">
        <f>+'True-Up Stmt AV'!G147</f>
        <v>9.891552069790685E-2</v>
      </c>
      <c r="F82" s="1961"/>
      <c r="G82" s="446" t="s">
        <v>1625</v>
      </c>
      <c r="H82" s="424">
        <f t="shared" si="3"/>
        <v>28</v>
      </c>
    </row>
    <row r="83" spans="1:8">
      <c r="A83" s="424">
        <f t="shared" si="2"/>
        <v>29</v>
      </c>
      <c r="B83" s="430" t="s">
        <v>79</v>
      </c>
      <c r="C83" s="473"/>
      <c r="D83" s="473"/>
      <c r="E83" s="1808">
        <f>E81*E82</f>
        <v>0</v>
      </c>
      <c r="F83" s="443"/>
      <c r="G83" s="446" t="s">
        <v>80</v>
      </c>
      <c r="H83" s="424">
        <f t="shared" si="3"/>
        <v>29</v>
      </c>
    </row>
    <row r="84" spans="1:8">
      <c r="A84" s="424">
        <f t="shared" si="2"/>
        <v>30</v>
      </c>
      <c r="B84" s="430"/>
      <c r="C84" s="473"/>
      <c r="D84" s="473"/>
      <c r="E84" s="1048"/>
      <c r="F84" s="443"/>
      <c r="G84" s="446"/>
      <c r="H84" s="424">
        <f t="shared" si="3"/>
        <v>30</v>
      </c>
    </row>
    <row r="85" spans="1:8">
      <c r="A85" s="424">
        <f t="shared" si="2"/>
        <v>31</v>
      </c>
      <c r="B85" s="426" t="s">
        <v>77</v>
      </c>
      <c r="C85" s="473"/>
      <c r="D85" s="473"/>
      <c r="E85" s="28">
        <f>E148</f>
        <v>0</v>
      </c>
      <c r="F85" s="443"/>
      <c r="G85" s="446" t="s">
        <v>78</v>
      </c>
      <c r="H85" s="424">
        <f t="shared" si="3"/>
        <v>31</v>
      </c>
    </row>
    <row r="86" spans="1:8" ht="17.649999999999999">
      <c r="A86" s="424">
        <f t="shared" si="2"/>
        <v>32</v>
      </c>
      <c r="B86" s="425" t="s">
        <v>35</v>
      </c>
      <c r="C86" s="473"/>
      <c r="D86" s="473"/>
      <c r="E86" s="31">
        <f>+'True-Up Stmt AV'!G180</f>
        <v>4.0346960281741739E-3</v>
      </c>
      <c r="F86" s="1961"/>
      <c r="G86" s="446" t="s">
        <v>1626</v>
      </c>
      <c r="H86" s="424">
        <f t="shared" si="3"/>
        <v>32</v>
      </c>
    </row>
    <row r="87" spans="1:8">
      <c r="A87" s="424">
        <f t="shared" si="2"/>
        <v>33</v>
      </c>
      <c r="B87" s="430" t="s">
        <v>81</v>
      </c>
      <c r="C87" s="473"/>
      <c r="D87" s="473"/>
      <c r="E87" s="1808">
        <f>E85*E86</f>
        <v>0</v>
      </c>
      <c r="F87" s="443"/>
      <c r="G87" s="446" t="s">
        <v>82</v>
      </c>
      <c r="H87" s="424">
        <f t="shared" si="3"/>
        <v>33</v>
      </c>
    </row>
    <row r="88" spans="1:8">
      <c r="A88" s="424">
        <f t="shared" si="2"/>
        <v>34</v>
      </c>
      <c r="B88" s="430"/>
      <c r="C88" s="473"/>
      <c r="D88" s="473"/>
      <c r="E88" s="1048"/>
      <c r="F88" s="443"/>
      <c r="G88" s="446"/>
      <c r="H88" s="424">
        <f t="shared" si="3"/>
        <v>34</v>
      </c>
    </row>
    <row r="89" spans="1:8" ht="15.75" thickBot="1">
      <c r="A89" s="424">
        <f t="shared" si="2"/>
        <v>35</v>
      </c>
      <c r="B89" s="430" t="s">
        <v>83</v>
      </c>
      <c r="C89" s="473"/>
      <c r="D89" s="473"/>
      <c r="E89" s="2001">
        <f>E83+E87</f>
        <v>0</v>
      </c>
      <c r="F89" s="443"/>
      <c r="G89" s="446" t="s">
        <v>84</v>
      </c>
      <c r="H89" s="424">
        <f t="shared" si="3"/>
        <v>35</v>
      </c>
    </row>
    <row r="90" spans="1:8" ht="15.75" thickTop="1">
      <c r="A90" s="424">
        <f t="shared" si="2"/>
        <v>36</v>
      </c>
      <c r="B90" s="430"/>
      <c r="C90" s="473"/>
      <c r="D90" s="473"/>
      <c r="E90" s="26"/>
      <c r="F90" s="426"/>
      <c r="G90" s="27"/>
      <c r="H90" s="424">
        <f t="shared" si="3"/>
        <v>36</v>
      </c>
    </row>
    <row r="91" spans="1:8" ht="18" thickBot="1">
      <c r="A91" s="424">
        <f t="shared" si="2"/>
        <v>37</v>
      </c>
      <c r="B91" s="430" t="s">
        <v>85</v>
      </c>
      <c r="C91" s="430"/>
      <c r="D91" s="430"/>
      <c r="E91" s="25">
        <f>E65+E78+E89</f>
        <v>0</v>
      </c>
      <c r="F91" s="1962"/>
      <c r="G91" s="446" t="s">
        <v>86</v>
      </c>
      <c r="H91" s="424">
        <f t="shared" si="3"/>
        <v>37</v>
      </c>
    </row>
    <row r="92" spans="1:8" ht="15.75" thickTop="1">
      <c r="A92" s="424">
        <f t="shared" si="2"/>
        <v>38</v>
      </c>
      <c r="B92" s="426"/>
      <c r="C92" s="473"/>
      <c r="D92" s="473"/>
      <c r="E92" s="26"/>
      <c r="F92" s="443"/>
      <c r="G92" s="447"/>
      <c r="H92" s="424">
        <f t="shared" si="3"/>
        <v>38</v>
      </c>
    </row>
    <row r="93" spans="1:8" ht="18.399999999999999" thickBot="1">
      <c r="A93" s="424">
        <f t="shared" si="2"/>
        <v>39</v>
      </c>
      <c r="B93" s="433" t="s">
        <v>87</v>
      </c>
      <c r="C93" s="473"/>
      <c r="D93" s="473"/>
      <c r="E93" s="25">
        <f>+E40+E91</f>
        <v>845338.18683957832</v>
      </c>
      <c r="F93" s="1961"/>
      <c r="G93" s="447" t="s">
        <v>88</v>
      </c>
      <c r="H93" s="424">
        <f t="shared" si="3"/>
        <v>39</v>
      </c>
    </row>
    <row r="94" spans="1:8" ht="15.75" thickTop="1">
      <c r="A94" s="27"/>
      <c r="B94" s="433"/>
      <c r="C94" s="473"/>
      <c r="D94" s="473"/>
      <c r="E94" s="26"/>
      <c r="F94" s="1961"/>
      <c r="G94" s="447"/>
      <c r="H94" s="27"/>
    </row>
    <row r="95" spans="1:8">
      <c r="A95" s="27"/>
      <c r="B95" s="433"/>
      <c r="C95" s="473"/>
      <c r="D95" s="473"/>
      <c r="E95" s="26"/>
      <c r="F95" s="1961"/>
      <c r="G95" s="447"/>
      <c r="H95" s="27"/>
    </row>
    <row r="96" spans="1:8" ht="17.25">
      <c r="A96" s="444">
        <v>1</v>
      </c>
      <c r="B96" s="1962" t="s">
        <v>50</v>
      </c>
      <c r="C96" s="473"/>
      <c r="D96" s="473"/>
      <c r="E96" s="26"/>
      <c r="F96" s="1962"/>
      <c r="G96" s="446"/>
      <c r="H96" s="27"/>
    </row>
    <row r="97" spans="1:8" ht="17.25">
      <c r="A97" s="444">
        <v>2</v>
      </c>
      <c r="B97" s="430" t="s">
        <v>89</v>
      </c>
      <c r="C97" s="473"/>
      <c r="D97" s="473"/>
      <c r="E97" s="32"/>
      <c r="F97" s="445"/>
      <c r="G97" s="447"/>
      <c r="H97" s="27"/>
    </row>
    <row r="98" spans="1:8" ht="17.25">
      <c r="A98" s="444">
        <v>3</v>
      </c>
      <c r="B98" s="430" t="s">
        <v>90</v>
      </c>
      <c r="C98" s="473"/>
      <c r="D98" s="473"/>
      <c r="E98" s="26"/>
      <c r="F98" s="443"/>
      <c r="G98" s="447"/>
      <c r="H98" s="27"/>
    </row>
    <row r="99" spans="1:8">
      <c r="A99" s="27"/>
      <c r="B99" s="1961"/>
      <c r="C99" s="473"/>
      <c r="D99" s="473"/>
      <c r="E99" s="26"/>
      <c r="F99" s="1962"/>
      <c r="G99" s="446"/>
      <c r="H99" s="27"/>
    </row>
    <row r="100" spans="1:8">
      <c r="A100" s="27"/>
      <c r="B100" s="430"/>
      <c r="C100" s="473"/>
      <c r="D100" s="473"/>
      <c r="E100" s="26"/>
      <c r="F100" s="1962"/>
      <c r="G100" s="446"/>
      <c r="H100" s="27"/>
    </row>
    <row r="101" spans="1:8">
      <c r="A101" s="27"/>
      <c r="B101" s="2059" t="s">
        <v>0</v>
      </c>
      <c r="C101" s="2056"/>
      <c r="D101" s="2056"/>
      <c r="E101" s="2056"/>
      <c r="F101" s="2056"/>
      <c r="G101" s="2056"/>
      <c r="H101" s="27"/>
    </row>
    <row r="102" spans="1:8">
      <c r="A102" s="27"/>
      <c r="B102" s="2059" t="s">
        <v>2</v>
      </c>
      <c r="C102" s="2056"/>
      <c r="D102" s="2056"/>
      <c r="E102" s="2056"/>
      <c r="F102" s="2056"/>
      <c r="G102" s="2056"/>
    </row>
    <row r="103" spans="1:8" ht="18">
      <c r="A103" s="27" t="s">
        <v>1</v>
      </c>
      <c r="B103" s="2059" t="s">
        <v>3</v>
      </c>
      <c r="C103" s="2060"/>
      <c r="D103" s="2060"/>
      <c r="E103" s="2060"/>
      <c r="F103" s="2060"/>
      <c r="G103" s="2060"/>
      <c r="H103" s="27" t="s">
        <v>1</v>
      </c>
    </row>
    <row r="104" spans="1:8">
      <c r="A104" s="27"/>
      <c r="B104" s="2061" t="str">
        <f>B5</f>
        <v>For the Base Period &amp; True-Up Period Ending December 31, 2019</v>
      </c>
      <c r="C104" s="2062"/>
      <c r="D104" s="2062"/>
      <c r="E104" s="2062"/>
      <c r="F104" s="2062"/>
      <c r="G104" s="2062"/>
      <c r="H104" s="27"/>
    </row>
    <row r="105" spans="1:8">
      <c r="A105" s="27"/>
      <c r="B105" s="2055" t="s">
        <v>5</v>
      </c>
      <c r="C105" s="2056"/>
      <c r="D105" s="2056"/>
      <c r="E105" s="2056"/>
      <c r="F105" s="2056"/>
      <c r="G105" s="2056"/>
      <c r="H105" s="27"/>
    </row>
    <row r="106" spans="1:8">
      <c r="A106" s="27"/>
      <c r="B106" s="1963"/>
      <c r="C106" s="1961"/>
      <c r="D106" s="1961"/>
      <c r="E106" s="1961"/>
      <c r="F106" s="1961"/>
      <c r="G106" s="1961"/>
      <c r="H106" s="27"/>
    </row>
    <row r="107" spans="1:8">
      <c r="A107" s="424" t="s">
        <v>6</v>
      </c>
      <c r="B107" s="426"/>
      <c r="C107" s="426"/>
      <c r="D107" s="426"/>
      <c r="E107" s="42"/>
      <c r="F107" s="1962"/>
      <c r="G107" s="446"/>
      <c r="H107" s="424" t="s">
        <v>6</v>
      </c>
    </row>
    <row r="108" spans="1:8">
      <c r="A108" s="424" t="s">
        <v>7</v>
      </c>
      <c r="B108" s="427" t="s">
        <v>1</v>
      </c>
      <c r="C108" s="430"/>
      <c r="D108" s="430"/>
      <c r="E108" s="1194" t="s">
        <v>8</v>
      </c>
      <c r="F108" s="1962"/>
      <c r="G108" s="1195" t="s">
        <v>9</v>
      </c>
      <c r="H108" s="424" t="s">
        <v>7</v>
      </c>
    </row>
    <row r="109" spans="1:8">
      <c r="A109" s="1037"/>
      <c r="B109" s="435" t="s">
        <v>91</v>
      </c>
      <c r="C109" s="475"/>
      <c r="D109" s="475"/>
      <c r="E109" s="475"/>
      <c r="F109" s="1962"/>
      <c r="G109" s="446"/>
      <c r="H109" s="1032"/>
    </row>
    <row r="110" spans="1:8">
      <c r="A110" s="27">
        <v>1</v>
      </c>
      <c r="B110" s="436" t="s">
        <v>92</v>
      </c>
      <c r="C110" s="475"/>
      <c r="D110" s="475"/>
      <c r="E110" s="475"/>
      <c r="F110" s="1962"/>
      <c r="G110" s="446"/>
      <c r="H110" s="424">
        <f>A110</f>
        <v>1</v>
      </c>
    </row>
    <row r="111" spans="1:8">
      <c r="A111" s="27">
        <f t="shared" ref="A111:A148" si="4">A110+1</f>
        <v>2</v>
      </c>
      <c r="B111" s="429" t="s">
        <v>93</v>
      </c>
      <c r="C111" s="475"/>
      <c r="D111" s="475"/>
      <c r="E111" s="33">
        <f>E178</f>
        <v>4932894.8545753844</v>
      </c>
      <c r="F111" s="445"/>
      <c r="G111" s="446" t="s">
        <v>94</v>
      </c>
      <c r="H111" s="424">
        <f t="shared" ref="H111:H147" si="5">H110+1</f>
        <v>2</v>
      </c>
    </row>
    <row r="112" spans="1:8">
      <c r="A112" s="27">
        <f t="shared" si="4"/>
        <v>3</v>
      </c>
      <c r="B112" s="429" t="s">
        <v>95</v>
      </c>
      <c r="C112" s="475"/>
      <c r="D112" s="475"/>
      <c r="E112" s="34">
        <f>E179</f>
        <v>7914.697483924625</v>
      </c>
      <c r="F112" s="445"/>
      <c r="G112" s="446" t="s">
        <v>96</v>
      </c>
      <c r="H112" s="424">
        <f t="shared" si="5"/>
        <v>3</v>
      </c>
    </row>
    <row r="113" spans="1:8">
      <c r="A113" s="27">
        <f t="shared" si="4"/>
        <v>4</v>
      </c>
      <c r="B113" s="429" t="s">
        <v>97</v>
      </c>
      <c r="C113" s="475"/>
      <c r="D113" s="475"/>
      <c r="E113" s="34">
        <f>E180</f>
        <v>55357.114704499072</v>
      </c>
      <c r="F113" s="1962"/>
      <c r="G113" s="446" t="s">
        <v>98</v>
      </c>
      <c r="H113" s="424">
        <f t="shared" si="5"/>
        <v>4</v>
      </c>
    </row>
    <row r="114" spans="1:8">
      <c r="A114" s="27">
        <f t="shared" si="4"/>
        <v>5</v>
      </c>
      <c r="B114" s="425" t="s">
        <v>99</v>
      </c>
      <c r="C114" s="475"/>
      <c r="D114" s="475"/>
      <c r="E114" s="1202">
        <f>E181</f>
        <v>104050.017682017</v>
      </c>
      <c r="F114" s="1962"/>
      <c r="G114" s="446" t="s">
        <v>100</v>
      </c>
      <c r="H114" s="424">
        <f t="shared" si="5"/>
        <v>5</v>
      </c>
    </row>
    <row r="115" spans="1:8">
      <c r="A115" s="27">
        <f t="shared" si="4"/>
        <v>6</v>
      </c>
      <c r="B115" s="429" t="s">
        <v>101</v>
      </c>
      <c r="C115" s="27"/>
      <c r="D115" s="27"/>
      <c r="E115" s="1806">
        <f>SUM(E111:E114)</f>
        <v>5100216.6844458245</v>
      </c>
      <c r="F115" s="445"/>
      <c r="G115" s="446" t="s">
        <v>102</v>
      </c>
      <c r="H115" s="424">
        <f t="shared" si="5"/>
        <v>6</v>
      </c>
    </row>
    <row r="116" spans="1:8">
      <c r="A116" s="27">
        <f t="shared" si="4"/>
        <v>7</v>
      </c>
      <c r="B116" s="430"/>
      <c r="C116" s="27"/>
      <c r="D116" s="27"/>
      <c r="E116" s="16"/>
      <c r="F116" s="1962"/>
      <c r="G116" s="446"/>
      <c r="H116" s="424">
        <f t="shared" si="5"/>
        <v>7</v>
      </c>
    </row>
    <row r="117" spans="1:8">
      <c r="A117" s="27">
        <f t="shared" si="4"/>
        <v>8</v>
      </c>
      <c r="B117" s="436" t="s">
        <v>103</v>
      </c>
      <c r="C117" s="27"/>
      <c r="D117" s="27"/>
      <c r="E117" s="16"/>
      <c r="F117" s="1962"/>
      <c r="G117" s="446"/>
      <c r="H117" s="424">
        <f t="shared" si="5"/>
        <v>8</v>
      </c>
    </row>
    <row r="118" spans="1:8">
      <c r="A118" s="27">
        <f t="shared" si="4"/>
        <v>9</v>
      </c>
      <c r="B118" s="429" t="s">
        <v>104</v>
      </c>
      <c r="C118" s="27"/>
      <c r="D118" s="27"/>
      <c r="E118" s="35">
        <f>'Stmt AG'!E11</f>
        <v>0</v>
      </c>
      <c r="F118" s="445"/>
      <c r="G118" s="446" t="s">
        <v>105</v>
      </c>
      <c r="H118" s="424">
        <f t="shared" si="5"/>
        <v>9</v>
      </c>
    </row>
    <row r="119" spans="1:8">
      <c r="A119" s="27">
        <f t="shared" si="4"/>
        <v>10</v>
      </c>
      <c r="B119" s="429" t="s">
        <v>106</v>
      </c>
      <c r="C119" s="27"/>
      <c r="D119" s="27"/>
      <c r="E119" s="36">
        <f>'Stmt Misc.'!E12</f>
        <v>0</v>
      </c>
      <c r="F119" s="1962"/>
      <c r="G119" s="446" t="s">
        <v>107</v>
      </c>
      <c r="H119" s="424">
        <f t="shared" si="5"/>
        <v>10</v>
      </c>
    </row>
    <row r="120" spans="1:8">
      <c r="A120" s="27">
        <f t="shared" si="4"/>
        <v>11</v>
      </c>
      <c r="B120" s="429" t="s">
        <v>108</v>
      </c>
      <c r="C120" s="27"/>
      <c r="D120" s="27"/>
      <c r="E120" s="1809">
        <f>SUM(E118:E119)</f>
        <v>0</v>
      </c>
      <c r="F120" s="445"/>
      <c r="G120" s="446" t="s">
        <v>109</v>
      </c>
      <c r="H120" s="424">
        <f t="shared" si="5"/>
        <v>11</v>
      </c>
    </row>
    <row r="121" spans="1:8">
      <c r="A121" s="27">
        <f t="shared" si="4"/>
        <v>12</v>
      </c>
      <c r="B121" s="429"/>
      <c r="C121" s="27"/>
      <c r="D121" s="27"/>
      <c r="E121" s="26"/>
      <c r="F121" s="1962"/>
      <c r="G121" s="446"/>
      <c r="H121" s="424">
        <f t="shared" si="5"/>
        <v>12</v>
      </c>
    </row>
    <row r="122" spans="1:8">
      <c r="A122" s="27">
        <f t="shared" si="4"/>
        <v>13</v>
      </c>
      <c r="B122" s="436" t="s">
        <v>110</v>
      </c>
      <c r="C122" s="430"/>
      <c r="D122" s="430"/>
      <c r="E122" s="16"/>
      <c r="F122" s="1962"/>
      <c r="G122" s="446"/>
      <c r="H122" s="424">
        <f t="shared" si="5"/>
        <v>13</v>
      </c>
    </row>
    <row r="123" spans="1:8">
      <c r="A123" s="27">
        <f t="shared" si="4"/>
        <v>14</v>
      </c>
      <c r="B123" s="430" t="s">
        <v>111</v>
      </c>
      <c r="C123" s="424"/>
      <c r="D123" s="424"/>
      <c r="E123" s="37">
        <f>+'TO5 Stmt AF Proration'!I25</f>
        <v>-844910.43774696568</v>
      </c>
      <c r="F123" s="1962"/>
      <c r="G123" s="319" t="s">
        <v>1629</v>
      </c>
      <c r="H123" s="424">
        <f t="shared" si="5"/>
        <v>14</v>
      </c>
    </row>
    <row r="124" spans="1:8">
      <c r="A124" s="27">
        <f t="shared" si="4"/>
        <v>15</v>
      </c>
      <c r="B124" s="430" t="s">
        <v>113</v>
      </c>
      <c r="C124" s="424"/>
      <c r="D124" s="424"/>
      <c r="E124" s="24">
        <f>'Stmt AF'!I21</f>
        <v>0</v>
      </c>
      <c r="F124" s="1962"/>
      <c r="G124" s="446" t="s">
        <v>114</v>
      </c>
      <c r="H124" s="424">
        <f t="shared" si="5"/>
        <v>15</v>
      </c>
    </row>
    <row r="125" spans="1:8">
      <c r="A125" s="27">
        <f t="shared" si="4"/>
        <v>16</v>
      </c>
      <c r="B125" s="429" t="s">
        <v>115</v>
      </c>
      <c r="C125" s="424"/>
      <c r="D125" s="424"/>
      <c r="E125" s="1806">
        <f>SUM(E123:E124)</f>
        <v>-844910.43774696568</v>
      </c>
      <c r="F125" s="1962"/>
      <c r="G125" s="446" t="s">
        <v>116</v>
      </c>
      <c r="H125" s="424">
        <f t="shared" si="5"/>
        <v>16</v>
      </c>
    </row>
    <row r="126" spans="1:8">
      <c r="A126" s="27">
        <f t="shared" si="4"/>
        <v>17</v>
      </c>
      <c r="B126" s="430"/>
      <c r="C126" s="424"/>
      <c r="D126" s="424"/>
      <c r="E126" s="38"/>
      <c r="F126" s="1962"/>
      <c r="G126" s="446"/>
      <c r="H126" s="424">
        <f t="shared" si="5"/>
        <v>17</v>
      </c>
    </row>
    <row r="127" spans="1:8">
      <c r="A127" s="27">
        <f t="shared" si="4"/>
        <v>18</v>
      </c>
      <c r="B127" s="436" t="s">
        <v>117</v>
      </c>
      <c r="C127" s="27"/>
      <c r="D127" s="27"/>
      <c r="E127" s="38"/>
      <c r="F127" s="1962"/>
      <c r="G127" s="446"/>
      <c r="H127" s="424">
        <f t="shared" si="5"/>
        <v>18</v>
      </c>
    </row>
    <row r="128" spans="1:8">
      <c r="A128" s="27">
        <f t="shared" si="4"/>
        <v>19</v>
      </c>
      <c r="B128" s="429" t="s">
        <v>118</v>
      </c>
      <c r="C128" s="27"/>
      <c r="D128" s="27"/>
      <c r="E128" s="33">
        <f>'Stmt AL'!G15</f>
        <v>51690.430147887761</v>
      </c>
      <c r="F128" s="445"/>
      <c r="G128" s="446" t="s">
        <v>119</v>
      </c>
      <c r="H128" s="424">
        <f t="shared" si="5"/>
        <v>19</v>
      </c>
    </row>
    <row r="129" spans="1:8">
      <c r="A129" s="27">
        <f t="shared" si="4"/>
        <v>20</v>
      </c>
      <c r="B129" s="429" t="s">
        <v>120</v>
      </c>
      <c r="C129" s="27"/>
      <c r="D129" s="27"/>
      <c r="E129" s="34">
        <f>'Stmt AL'!G19</f>
        <v>25891.153919452419</v>
      </c>
      <c r="F129" s="445"/>
      <c r="G129" s="446" t="s">
        <v>121</v>
      </c>
      <c r="H129" s="424">
        <f t="shared" si="5"/>
        <v>20</v>
      </c>
    </row>
    <row r="130" spans="1:8">
      <c r="A130" s="27">
        <f t="shared" si="4"/>
        <v>21</v>
      </c>
      <c r="B130" s="425" t="s">
        <v>122</v>
      </c>
      <c r="C130" s="424"/>
      <c r="D130" s="424"/>
      <c r="E130" s="1202">
        <f>'Stmt AL'!E29</f>
        <v>19443.451670584953</v>
      </c>
      <c r="F130" s="1961"/>
      <c r="G130" s="446" t="s">
        <v>123</v>
      </c>
      <c r="H130" s="424">
        <f t="shared" si="5"/>
        <v>21</v>
      </c>
    </row>
    <row r="131" spans="1:8">
      <c r="A131" s="27">
        <f t="shared" si="4"/>
        <v>22</v>
      </c>
      <c r="B131" s="429" t="s">
        <v>124</v>
      </c>
      <c r="C131" s="430"/>
      <c r="D131" s="430"/>
      <c r="E131" s="1806">
        <f>SUM(E128:E130)</f>
        <v>97025.035737925136</v>
      </c>
      <c r="F131" s="1961"/>
      <c r="G131" s="446" t="s">
        <v>125</v>
      </c>
      <c r="H131" s="424">
        <f t="shared" si="5"/>
        <v>22</v>
      </c>
    </row>
    <row r="132" spans="1:8">
      <c r="A132" s="27">
        <f t="shared" si="4"/>
        <v>23</v>
      </c>
      <c r="B132" s="429"/>
      <c r="C132" s="430"/>
      <c r="D132" s="430"/>
      <c r="E132" s="39"/>
      <c r="F132" s="1962"/>
      <c r="G132" s="446"/>
      <c r="H132" s="424">
        <f t="shared" si="5"/>
        <v>23</v>
      </c>
    </row>
    <row r="133" spans="1:8">
      <c r="A133" s="27">
        <f t="shared" si="4"/>
        <v>24</v>
      </c>
      <c r="B133" s="429" t="s">
        <v>126</v>
      </c>
      <c r="C133" s="430"/>
      <c r="D133" s="430"/>
      <c r="E133" s="1036">
        <f>'Stmt Misc.'!E14</f>
        <v>0</v>
      </c>
      <c r="F133" s="1962"/>
      <c r="G133" s="446" t="s">
        <v>127</v>
      </c>
      <c r="H133" s="424">
        <f t="shared" si="5"/>
        <v>24</v>
      </c>
    </row>
    <row r="134" spans="1:8">
      <c r="A134" s="27">
        <f t="shared" si="4"/>
        <v>25</v>
      </c>
      <c r="B134" s="429" t="s">
        <v>128</v>
      </c>
      <c r="C134" s="430"/>
      <c r="D134" s="430"/>
      <c r="E134" s="1198">
        <f>'Stmt Misc.'!E16</f>
        <v>-7815.1975447212026</v>
      </c>
      <c r="F134" s="1962"/>
      <c r="G134" s="446" t="s">
        <v>129</v>
      </c>
      <c r="H134" s="424">
        <f t="shared" si="5"/>
        <v>25</v>
      </c>
    </row>
    <row r="135" spans="1:8">
      <c r="A135" s="27">
        <f t="shared" si="4"/>
        <v>26</v>
      </c>
      <c r="B135" s="429"/>
      <c r="C135" s="430"/>
      <c r="D135" s="430"/>
      <c r="E135" s="39"/>
      <c r="F135" s="1962"/>
      <c r="G135" s="446"/>
      <c r="H135" s="424">
        <f t="shared" si="5"/>
        <v>26</v>
      </c>
    </row>
    <row r="136" spans="1:8" ht="15.75" thickBot="1">
      <c r="A136" s="27">
        <f t="shared" si="4"/>
        <v>27</v>
      </c>
      <c r="B136" s="429" t="s">
        <v>130</v>
      </c>
      <c r="C136" s="430"/>
      <c r="D136" s="430"/>
      <c r="E136" s="40">
        <f>E133+E131+E125+E120+E115+E134</f>
        <v>4344516.0848920634</v>
      </c>
      <c r="F136" s="1961"/>
      <c r="G136" s="446" t="s">
        <v>131</v>
      </c>
      <c r="H136" s="424">
        <f t="shared" si="5"/>
        <v>27</v>
      </c>
    </row>
    <row r="137" spans="1:8" ht="15.75" thickTop="1">
      <c r="A137" s="27">
        <f t="shared" si="4"/>
        <v>28</v>
      </c>
      <c r="B137" s="425"/>
      <c r="C137" s="426"/>
      <c r="D137" s="426"/>
      <c r="E137" s="19"/>
      <c r="F137" s="443"/>
      <c r="G137" s="447"/>
      <c r="H137" s="424">
        <f t="shared" si="5"/>
        <v>28</v>
      </c>
    </row>
    <row r="138" spans="1:8" ht="17.25">
      <c r="A138" s="27">
        <f t="shared" si="4"/>
        <v>29</v>
      </c>
      <c r="B138" s="435" t="s">
        <v>132</v>
      </c>
      <c r="C138" s="430"/>
      <c r="D138" s="430"/>
      <c r="E138" s="19"/>
      <c r="F138" s="1962"/>
      <c r="G138" s="446"/>
      <c r="H138" s="424">
        <f t="shared" si="5"/>
        <v>29</v>
      </c>
    </row>
    <row r="139" spans="1:8">
      <c r="A139" s="27">
        <f t="shared" si="4"/>
        <v>30</v>
      </c>
      <c r="B139" s="429" t="s">
        <v>133</v>
      </c>
      <c r="C139" s="430"/>
      <c r="D139" s="430"/>
      <c r="E139" s="29">
        <f>E187</f>
        <v>0</v>
      </c>
      <c r="F139" s="1962"/>
      <c r="G139" s="446" t="s">
        <v>134</v>
      </c>
      <c r="H139" s="424">
        <f t="shared" si="5"/>
        <v>30</v>
      </c>
    </row>
    <row r="140" spans="1:8">
      <c r="A140" s="27">
        <f t="shared" si="4"/>
        <v>31</v>
      </c>
      <c r="B140" s="429" t="s">
        <v>135</v>
      </c>
      <c r="C140" s="430"/>
      <c r="D140" s="430"/>
      <c r="E140" s="24">
        <f>'Stmt AF'!I19</f>
        <v>0</v>
      </c>
      <c r="F140" s="1962"/>
      <c r="G140" s="446" t="s">
        <v>136</v>
      </c>
      <c r="H140" s="424">
        <f t="shared" si="5"/>
        <v>31</v>
      </c>
    </row>
    <row r="141" spans="1:8">
      <c r="A141" s="27">
        <f t="shared" si="4"/>
        <v>32</v>
      </c>
      <c r="B141" s="430" t="s">
        <v>137</v>
      </c>
      <c r="C141" s="430"/>
      <c r="D141" s="430"/>
      <c r="E141" s="1807">
        <f>SUM(E139:E140)</f>
        <v>0</v>
      </c>
      <c r="F141" s="1962"/>
      <c r="G141" s="446" t="s">
        <v>138</v>
      </c>
      <c r="H141" s="424">
        <f t="shared" si="5"/>
        <v>32</v>
      </c>
    </row>
    <row r="142" spans="1:8">
      <c r="A142" s="27">
        <f t="shared" si="4"/>
        <v>33</v>
      </c>
      <c r="B142" s="429"/>
      <c r="C142" s="430"/>
      <c r="D142" s="430"/>
      <c r="E142" s="19"/>
      <c r="F142" s="1962"/>
      <c r="G142" s="446"/>
      <c r="H142" s="424">
        <f t="shared" si="5"/>
        <v>33</v>
      </c>
    </row>
    <row r="143" spans="1:8" ht="17.25">
      <c r="A143" s="27">
        <f t="shared" si="4"/>
        <v>34</v>
      </c>
      <c r="B143" s="428" t="s">
        <v>139</v>
      </c>
      <c r="C143" s="430"/>
      <c r="D143" s="430"/>
      <c r="E143" s="19"/>
      <c r="F143" s="1962"/>
      <c r="G143" s="446"/>
      <c r="H143" s="424">
        <f t="shared" si="5"/>
        <v>34</v>
      </c>
    </row>
    <row r="144" spans="1:8">
      <c r="A144" s="27">
        <f t="shared" si="4"/>
        <v>35</v>
      </c>
      <c r="B144" s="429" t="s">
        <v>140</v>
      </c>
      <c r="C144" s="430"/>
      <c r="D144" s="430"/>
      <c r="E144" s="29">
        <f>'Stmt Misc.'!E18</f>
        <v>0</v>
      </c>
      <c r="F144" s="1962"/>
      <c r="G144" s="446" t="s">
        <v>141</v>
      </c>
      <c r="H144" s="424">
        <f t="shared" si="5"/>
        <v>35</v>
      </c>
    </row>
    <row r="145" spans="1:8">
      <c r="A145" s="27">
        <f t="shared" si="4"/>
        <v>36</v>
      </c>
      <c r="B145" s="430" t="s">
        <v>142</v>
      </c>
      <c r="C145" s="430"/>
      <c r="D145" s="430"/>
      <c r="E145" s="1199">
        <f>'Stmt AF'!I23</f>
        <v>0</v>
      </c>
      <c r="F145" s="1962"/>
      <c r="G145" s="446" t="s">
        <v>143</v>
      </c>
      <c r="H145" s="424">
        <f t="shared" si="5"/>
        <v>36</v>
      </c>
    </row>
    <row r="146" spans="1:8">
      <c r="A146" s="27">
        <f t="shared" si="4"/>
        <v>37</v>
      </c>
      <c r="B146" s="430" t="s">
        <v>144</v>
      </c>
      <c r="C146" s="430"/>
      <c r="D146" s="430"/>
      <c r="E146" s="1807">
        <f>SUM(E144:E145)</f>
        <v>0</v>
      </c>
      <c r="F146" s="1962"/>
      <c r="G146" s="446" t="s">
        <v>145</v>
      </c>
      <c r="H146" s="424">
        <f t="shared" si="5"/>
        <v>37</v>
      </c>
    </row>
    <row r="147" spans="1:8">
      <c r="A147" s="27">
        <f t="shared" si="4"/>
        <v>38</v>
      </c>
      <c r="B147" s="429"/>
      <c r="C147" s="430"/>
      <c r="D147" s="430"/>
      <c r="E147" s="19"/>
      <c r="F147" s="1962"/>
      <c r="G147" s="446"/>
      <c r="H147" s="424">
        <f t="shared" si="5"/>
        <v>38</v>
      </c>
    </row>
    <row r="148" spans="1:8" ht="17.25">
      <c r="A148" s="27">
        <f t="shared" si="4"/>
        <v>39</v>
      </c>
      <c r="B148" s="428" t="s">
        <v>146</v>
      </c>
      <c r="C148" s="430"/>
      <c r="D148" s="430"/>
      <c r="E148" s="29">
        <f>'Stmt AM'!E11</f>
        <v>0</v>
      </c>
      <c r="F148" s="1962"/>
      <c r="G148" s="446" t="s">
        <v>147</v>
      </c>
      <c r="H148" s="27">
        <f>H147+1</f>
        <v>39</v>
      </c>
    </row>
    <row r="149" spans="1:8">
      <c r="A149" s="27"/>
      <c r="B149" s="429"/>
      <c r="C149" s="430"/>
      <c r="D149" s="430"/>
      <c r="E149" s="19"/>
      <c r="F149" s="1962"/>
      <c r="G149" s="446"/>
      <c r="H149" s="27"/>
    </row>
    <row r="150" spans="1:8">
      <c r="A150" s="27"/>
      <c r="B150" s="429"/>
      <c r="C150" s="430"/>
      <c r="D150" s="430"/>
      <c r="E150" s="19"/>
      <c r="F150" s="1962"/>
      <c r="G150" s="446"/>
      <c r="H150" s="27"/>
    </row>
    <row r="151" spans="1:8" ht="17.25">
      <c r="A151" s="444">
        <v>1</v>
      </c>
      <c r="B151" s="430" t="s">
        <v>89</v>
      </c>
      <c r="C151" s="430"/>
      <c r="D151" s="430"/>
      <c r="E151" s="19"/>
      <c r="F151" s="1962"/>
      <c r="G151" s="446"/>
      <c r="H151" s="27"/>
    </row>
    <row r="152" spans="1:8">
      <c r="A152" s="27"/>
      <c r="B152" s="1961"/>
      <c r="C152" s="430"/>
      <c r="D152" s="430"/>
      <c r="E152" s="19"/>
      <c r="F152" s="1962"/>
      <c r="G152" s="446"/>
      <c r="H152" s="27"/>
    </row>
    <row r="153" spans="1:8">
      <c r="A153" s="27"/>
      <c r="B153" s="1961"/>
      <c r="C153" s="430"/>
      <c r="D153" s="430"/>
      <c r="E153" s="19"/>
      <c r="F153" s="1962"/>
      <c r="G153" s="446"/>
      <c r="H153" s="27"/>
    </row>
    <row r="154" spans="1:8">
      <c r="A154" s="27"/>
      <c r="B154" s="2059" t="s">
        <v>0</v>
      </c>
      <c r="C154" s="2056"/>
      <c r="D154" s="2056"/>
      <c r="E154" s="2056"/>
      <c r="F154" s="2056"/>
      <c r="G154" s="2056"/>
      <c r="H154" s="27"/>
    </row>
    <row r="155" spans="1:8">
      <c r="A155" s="27" t="s">
        <v>1</v>
      </c>
      <c r="B155" s="2059" t="s">
        <v>2</v>
      </c>
      <c r="C155" s="2056"/>
      <c r="D155" s="2056"/>
      <c r="E155" s="2056"/>
      <c r="F155" s="2056"/>
      <c r="G155" s="2056"/>
    </row>
    <row r="156" spans="1:8" ht="18">
      <c r="A156" s="27"/>
      <c r="B156" s="2059" t="s">
        <v>3</v>
      </c>
      <c r="C156" s="2060"/>
      <c r="D156" s="2060"/>
      <c r="E156" s="2060"/>
      <c r="F156" s="2060"/>
      <c r="G156" s="2060"/>
      <c r="H156" s="27"/>
    </row>
    <row r="157" spans="1:8">
      <c r="A157" s="27"/>
      <c r="B157" s="2061" t="str">
        <f>B5</f>
        <v>For the Base Period &amp; True-Up Period Ending December 31, 2019</v>
      </c>
      <c r="C157" s="2062"/>
      <c r="D157" s="2062"/>
      <c r="E157" s="2062"/>
      <c r="F157" s="2062"/>
      <c r="G157" s="2062"/>
      <c r="H157" s="27"/>
    </row>
    <row r="158" spans="1:8">
      <c r="A158" s="27"/>
      <c r="B158" s="2055" t="s">
        <v>5</v>
      </c>
      <c r="C158" s="2056"/>
      <c r="D158" s="2056"/>
      <c r="E158" s="2056"/>
      <c r="F158" s="2056"/>
      <c r="G158" s="2056"/>
      <c r="H158" s="27"/>
    </row>
    <row r="159" spans="1:8">
      <c r="A159" s="27"/>
      <c r="B159" s="437"/>
      <c r="C159" s="1962"/>
      <c r="D159" s="1962"/>
      <c r="E159" s="1962"/>
      <c r="F159" s="1962"/>
      <c r="G159" s="1962"/>
      <c r="H159" s="27"/>
    </row>
    <row r="160" spans="1:8">
      <c r="A160" s="424" t="s">
        <v>6</v>
      </c>
      <c r="B160" s="426"/>
      <c r="C160" s="426"/>
      <c r="D160" s="426"/>
      <c r="E160" s="42"/>
      <c r="F160" s="1962"/>
      <c r="G160" s="446"/>
      <c r="H160" s="424" t="s">
        <v>6</v>
      </c>
    </row>
    <row r="161" spans="1:10">
      <c r="A161" s="424" t="s">
        <v>7</v>
      </c>
      <c r="B161" s="427" t="s">
        <v>1</v>
      </c>
      <c r="C161" s="430"/>
      <c r="D161" s="430"/>
      <c r="E161" s="1194" t="s">
        <v>8</v>
      </c>
      <c r="F161" s="1962"/>
      <c r="G161" s="1195" t="s">
        <v>9</v>
      </c>
      <c r="H161" s="424" t="s">
        <v>7</v>
      </c>
      <c r="I161" s="1962"/>
      <c r="J161" s="1962"/>
    </row>
    <row r="162" spans="1:10">
      <c r="A162" s="1032"/>
      <c r="B162" s="435" t="s">
        <v>148</v>
      </c>
      <c r="C162" s="430"/>
      <c r="D162" s="430"/>
      <c r="E162" s="42"/>
      <c r="F162" s="1962"/>
      <c r="G162" s="446"/>
      <c r="H162" s="1032"/>
      <c r="I162" s="1962"/>
      <c r="J162" s="1962"/>
    </row>
    <row r="163" spans="1:10">
      <c r="A163" s="27">
        <v>1</v>
      </c>
      <c r="B163" s="436" t="s">
        <v>149</v>
      </c>
      <c r="C163" s="430"/>
      <c r="D163" s="430"/>
      <c r="E163" s="42"/>
      <c r="F163" s="1962"/>
      <c r="G163" s="446"/>
      <c r="H163" s="424">
        <f>A163</f>
        <v>1</v>
      </c>
      <c r="I163" s="1962"/>
      <c r="J163" s="1962"/>
    </row>
    <row r="164" spans="1:10">
      <c r="A164" s="27">
        <f t="shared" ref="A164:A187" si="6">A163+1</f>
        <v>2</v>
      </c>
      <c r="B164" s="429" t="s">
        <v>93</v>
      </c>
      <c r="C164" s="430"/>
      <c r="D164" s="430"/>
      <c r="E164" s="22">
        <f>'Stmt AD'!I21</f>
        <v>6183368.5495546153</v>
      </c>
      <c r="F164" s="445"/>
      <c r="G164" s="446" t="s">
        <v>150</v>
      </c>
      <c r="H164" s="27">
        <f t="shared" ref="H164:H187" si="7">H163+1</f>
        <v>2</v>
      </c>
      <c r="I164" s="476"/>
      <c r="J164" s="1962"/>
    </row>
    <row r="165" spans="1:10">
      <c r="A165" s="27">
        <f t="shared" si="6"/>
        <v>3</v>
      </c>
      <c r="B165" s="429" t="s">
        <v>151</v>
      </c>
      <c r="C165" s="430"/>
      <c r="D165" s="430"/>
      <c r="E165" s="41">
        <f>'Stmt AD'!I37</f>
        <v>34212.001588648454</v>
      </c>
      <c r="F165" s="445"/>
      <c r="G165" s="446" t="s">
        <v>152</v>
      </c>
      <c r="H165" s="27">
        <f t="shared" si="7"/>
        <v>3</v>
      </c>
      <c r="I165" s="477"/>
      <c r="J165" s="1962"/>
    </row>
    <row r="166" spans="1:10">
      <c r="A166" s="27">
        <f t="shared" si="6"/>
        <v>4</v>
      </c>
      <c r="B166" s="429" t="s">
        <v>97</v>
      </c>
      <c r="C166" s="430"/>
      <c r="D166" s="430"/>
      <c r="E166" s="41">
        <f>'Stmt AD'!I39</f>
        <v>88554.078751476511</v>
      </c>
      <c r="F166" s="1961"/>
      <c r="G166" s="446" t="s">
        <v>153</v>
      </c>
      <c r="H166" s="27">
        <f t="shared" si="7"/>
        <v>4</v>
      </c>
      <c r="I166" s="1962"/>
      <c r="J166" s="478"/>
    </row>
    <row r="167" spans="1:10">
      <c r="A167" s="27">
        <f t="shared" si="6"/>
        <v>5</v>
      </c>
      <c r="B167" s="425" t="s">
        <v>99</v>
      </c>
      <c r="C167" s="424"/>
      <c r="D167" s="424"/>
      <c r="E167" s="1197">
        <f>'Stmt AD'!I41</f>
        <v>198410.61716708422</v>
      </c>
      <c r="F167" s="1961"/>
      <c r="G167" s="446" t="s">
        <v>154</v>
      </c>
      <c r="H167" s="27">
        <f t="shared" si="7"/>
        <v>5</v>
      </c>
      <c r="I167" s="1962"/>
      <c r="J167" s="1962"/>
    </row>
    <row r="168" spans="1:10">
      <c r="A168" s="27">
        <f t="shared" si="6"/>
        <v>6</v>
      </c>
      <c r="B168" s="429" t="s">
        <v>155</v>
      </c>
      <c r="C168" s="426"/>
      <c r="D168" s="426"/>
      <c r="E168" s="1806">
        <f>SUM(E164:E167)</f>
        <v>6504545.2470618244</v>
      </c>
      <c r="F168" s="445"/>
      <c r="G168" s="446" t="s">
        <v>102</v>
      </c>
      <c r="H168" s="27">
        <f t="shared" si="7"/>
        <v>6</v>
      </c>
      <c r="I168" s="477"/>
      <c r="J168" s="1962"/>
    </row>
    <row r="169" spans="1:10">
      <c r="A169" s="27">
        <f t="shared" si="6"/>
        <v>7</v>
      </c>
      <c r="B169" s="430"/>
      <c r="C169" s="27"/>
      <c r="D169" s="27"/>
      <c r="E169" s="42"/>
      <c r="F169" s="1962"/>
      <c r="G169" s="446"/>
      <c r="H169" s="27">
        <f t="shared" si="7"/>
        <v>7</v>
      </c>
      <c r="I169" s="1962"/>
      <c r="J169" s="1962"/>
    </row>
    <row r="170" spans="1:10">
      <c r="A170" s="27">
        <f t="shared" si="6"/>
        <v>8</v>
      </c>
      <c r="B170" s="438" t="s">
        <v>156</v>
      </c>
      <c r="C170" s="430"/>
      <c r="D170" s="430"/>
      <c r="E170" s="42"/>
      <c r="F170" s="1962"/>
      <c r="G170" s="446"/>
      <c r="H170" s="27">
        <f t="shared" si="7"/>
        <v>8</v>
      </c>
      <c r="I170" s="1962"/>
      <c r="J170" s="1962"/>
    </row>
    <row r="171" spans="1:10">
      <c r="A171" s="27">
        <f t="shared" si="6"/>
        <v>9</v>
      </c>
      <c r="B171" s="430" t="s">
        <v>157</v>
      </c>
      <c r="C171" s="430"/>
      <c r="D171" s="430"/>
      <c r="E171" s="22">
        <f>'Stmt AE'!I11</f>
        <v>1250473.6949792309</v>
      </c>
      <c r="F171" s="445"/>
      <c r="G171" s="446" t="s">
        <v>158</v>
      </c>
      <c r="H171" s="27">
        <f t="shared" si="7"/>
        <v>9</v>
      </c>
      <c r="I171" s="1962"/>
      <c r="J171" s="1962"/>
    </row>
    <row r="172" spans="1:10">
      <c r="A172" s="27">
        <f t="shared" si="6"/>
        <v>10</v>
      </c>
      <c r="B172" s="1962" t="s">
        <v>159</v>
      </c>
      <c r="C172" s="430"/>
      <c r="D172" s="430"/>
      <c r="E172" s="41">
        <f>'Stmt AE'!I21</f>
        <v>26297.304104723829</v>
      </c>
      <c r="F172" s="445"/>
      <c r="G172" s="446" t="s">
        <v>160</v>
      </c>
      <c r="H172" s="27">
        <f t="shared" si="7"/>
        <v>10</v>
      </c>
      <c r="I172" s="1962"/>
      <c r="J172" s="1962"/>
    </row>
    <row r="173" spans="1:10">
      <c r="A173" s="27">
        <f t="shared" si="6"/>
        <v>11</v>
      </c>
      <c r="B173" s="426" t="s">
        <v>161</v>
      </c>
      <c r="C173" s="430"/>
      <c r="D173" s="430"/>
      <c r="E173" s="41">
        <f>'Stmt AE'!I23</f>
        <v>33196.964046977439</v>
      </c>
      <c r="F173" s="1961"/>
      <c r="G173" s="446" t="s">
        <v>162</v>
      </c>
      <c r="H173" s="27">
        <f t="shared" si="7"/>
        <v>11</v>
      </c>
      <c r="I173" s="1962"/>
      <c r="J173" s="1962"/>
    </row>
    <row r="174" spans="1:10">
      <c r="A174" s="27">
        <f t="shared" si="6"/>
        <v>12</v>
      </c>
      <c r="B174" s="426" t="s">
        <v>163</v>
      </c>
      <c r="C174" s="430"/>
      <c r="D174" s="430"/>
      <c r="E174" s="1197">
        <f>'Stmt AE'!I25</f>
        <v>94360.599485067214</v>
      </c>
      <c r="F174" s="1961"/>
      <c r="G174" s="446" t="s">
        <v>164</v>
      </c>
      <c r="H174" s="27">
        <f t="shared" si="7"/>
        <v>12</v>
      </c>
      <c r="I174" s="1962"/>
      <c r="J174" s="1962"/>
    </row>
    <row r="175" spans="1:10">
      <c r="A175" s="27">
        <f t="shared" si="6"/>
        <v>13</v>
      </c>
      <c r="B175" s="439" t="s">
        <v>165</v>
      </c>
      <c r="C175" s="439"/>
      <c r="D175" s="439"/>
      <c r="E175" s="1810">
        <f>SUM(E171:E174)</f>
        <v>1404328.5626159993</v>
      </c>
      <c r="F175" s="445"/>
      <c r="G175" s="446" t="s">
        <v>166</v>
      </c>
      <c r="H175" s="27">
        <f t="shared" si="7"/>
        <v>13</v>
      </c>
      <c r="I175" s="1962"/>
      <c r="J175" s="1962"/>
    </row>
    <row r="176" spans="1:10">
      <c r="A176" s="27">
        <f t="shared" si="6"/>
        <v>14</v>
      </c>
      <c r="B176" s="439"/>
      <c r="C176" s="439"/>
      <c r="D176" s="439"/>
      <c r="E176" s="38"/>
      <c r="F176" s="1962"/>
      <c r="G176" s="446"/>
      <c r="H176" s="27">
        <f t="shared" si="7"/>
        <v>14</v>
      </c>
      <c r="I176" s="1962"/>
      <c r="J176" s="1962"/>
    </row>
    <row r="177" spans="1:10">
      <c r="A177" s="27">
        <f t="shared" si="6"/>
        <v>15</v>
      </c>
      <c r="B177" s="436" t="s">
        <v>92</v>
      </c>
      <c r="C177" s="439"/>
      <c r="D177" s="439"/>
      <c r="E177" s="38"/>
      <c r="F177" s="1962"/>
      <c r="G177" s="446"/>
      <c r="H177" s="27">
        <f t="shared" si="7"/>
        <v>15</v>
      </c>
      <c r="I177" s="1962"/>
      <c r="J177" s="1962"/>
    </row>
    <row r="178" spans="1:10">
      <c r="A178" s="27">
        <f t="shared" si="6"/>
        <v>16</v>
      </c>
      <c r="B178" s="429" t="s">
        <v>93</v>
      </c>
      <c r="C178" s="430"/>
      <c r="D178" s="430"/>
      <c r="E178" s="19">
        <f>+E164-E171</f>
        <v>4932894.8545753844</v>
      </c>
      <c r="F178" s="445"/>
      <c r="G178" s="446" t="s">
        <v>167</v>
      </c>
      <c r="H178" s="27">
        <f t="shared" si="7"/>
        <v>16</v>
      </c>
      <c r="I178" s="1962"/>
      <c r="J178" s="1962"/>
    </row>
    <row r="179" spans="1:10">
      <c r="A179" s="27">
        <f t="shared" si="6"/>
        <v>17</v>
      </c>
      <c r="B179" s="429" t="s">
        <v>95</v>
      </c>
      <c r="C179" s="430"/>
      <c r="D179" s="430"/>
      <c r="E179" s="18">
        <f>+E165-E172</f>
        <v>7914.697483924625</v>
      </c>
      <c r="F179" s="445"/>
      <c r="G179" s="446" t="s">
        <v>168</v>
      </c>
      <c r="H179" s="27">
        <f t="shared" si="7"/>
        <v>17</v>
      </c>
      <c r="I179" s="1962"/>
      <c r="J179" s="1962"/>
    </row>
    <row r="180" spans="1:10">
      <c r="A180" s="27">
        <f t="shared" si="6"/>
        <v>18</v>
      </c>
      <c r="B180" s="429" t="s">
        <v>97</v>
      </c>
      <c r="C180" s="430"/>
      <c r="D180" s="430"/>
      <c r="E180" s="18">
        <f>+E166-E173</f>
        <v>55357.114704499072</v>
      </c>
      <c r="F180" s="1962"/>
      <c r="G180" s="446" t="s">
        <v>169</v>
      </c>
      <c r="H180" s="27">
        <f t="shared" si="7"/>
        <v>18</v>
      </c>
      <c r="I180" s="1962"/>
      <c r="J180" s="1962"/>
    </row>
    <row r="181" spans="1:10">
      <c r="A181" s="27">
        <f t="shared" si="6"/>
        <v>19</v>
      </c>
      <c r="B181" s="425" t="s">
        <v>99</v>
      </c>
      <c r="C181" s="426"/>
      <c r="D181" s="426"/>
      <c r="E181" s="1203">
        <f>+E167-E174</f>
        <v>104050.017682017</v>
      </c>
      <c r="F181" s="1962"/>
      <c r="G181" s="446" t="s">
        <v>170</v>
      </c>
      <c r="H181" s="27">
        <f t="shared" si="7"/>
        <v>19</v>
      </c>
      <c r="I181" s="1962"/>
      <c r="J181" s="1962"/>
    </row>
    <row r="182" spans="1:10" ht="15.75" thickBot="1">
      <c r="A182" s="27">
        <f t="shared" si="6"/>
        <v>20</v>
      </c>
      <c r="B182" s="430" t="s">
        <v>101</v>
      </c>
      <c r="C182" s="430"/>
      <c r="D182" s="430"/>
      <c r="E182" s="2002">
        <f>SUM(E178:E181)</f>
        <v>5100216.6844458245</v>
      </c>
      <c r="F182" s="445"/>
      <c r="G182" s="446" t="s">
        <v>171</v>
      </c>
      <c r="H182" s="27">
        <f t="shared" si="7"/>
        <v>20</v>
      </c>
      <c r="I182" s="1962"/>
      <c r="J182" s="1962"/>
    </row>
    <row r="183" spans="1:10" ht="15.75" thickTop="1">
      <c r="A183" s="27">
        <f t="shared" si="6"/>
        <v>21</v>
      </c>
      <c r="B183" s="426"/>
      <c r="C183" s="426"/>
      <c r="D183" s="426"/>
      <c r="E183" s="19"/>
      <c r="F183" s="443"/>
      <c r="G183" s="447"/>
      <c r="H183" s="27">
        <f t="shared" si="7"/>
        <v>21</v>
      </c>
      <c r="I183" s="1962"/>
      <c r="J183" s="1962"/>
    </row>
    <row r="184" spans="1:10" ht="17.25">
      <c r="A184" s="27">
        <f t="shared" si="6"/>
        <v>22</v>
      </c>
      <c r="B184" s="440" t="s">
        <v>172</v>
      </c>
      <c r="C184" s="430"/>
      <c r="D184" s="430"/>
      <c r="E184" s="19"/>
      <c r="F184" s="1962"/>
      <c r="G184" s="446"/>
      <c r="H184" s="27">
        <f t="shared" si="7"/>
        <v>22</v>
      </c>
      <c r="I184" s="1962"/>
      <c r="J184" s="1962"/>
    </row>
    <row r="185" spans="1:10">
      <c r="A185" s="27">
        <f t="shared" si="6"/>
        <v>23</v>
      </c>
      <c r="B185" s="429" t="s">
        <v>173</v>
      </c>
      <c r="C185" s="430"/>
      <c r="D185" s="430"/>
      <c r="E185" s="29">
        <f>'Stmt AD'!I23</f>
        <v>0</v>
      </c>
      <c r="F185" s="1962"/>
      <c r="G185" s="446" t="s">
        <v>174</v>
      </c>
      <c r="H185" s="27">
        <f t="shared" si="7"/>
        <v>23</v>
      </c>
      <c r="I185" s="1962"/>
      <c r="J185" s="1962"/>
    </row>
    <row r="186" spans="1:10">
      <c r="A186" s="27">
        <f t="shared" si="6"/>
        <v>24</v>
      </c>
      <c r="B186" s="430" t="s">
        <v>175</v>
      </c>
      <c r="C186" s="430"/>
      <c r="D186" s="430"/>
      <c r="E186" s="1199">
        <f>'Stmt AE'!I29</f>
        <v>0</v>
      </c>
      <c r="F186" s="1962"/>
      <c r="G186" s="446" t="s">
        <v>176</v>
      </c>
      <c r="H186" s="27">
        <f t="shared" si="7"/>
        <v>24</v>
      </c>
      <c r="I186" s="1962"/>
      <c r="J186" s="1962"/>
    </row>
    <row r="187" spans="1:10" ht="15.75" thickBot="1">
      <c r="A187" s="27">
        <f t="shared" si="6"/>
        <v>25</v>
      </c>
      <c r="B187" s="429" t="s">
        <v>177</v>
      </c>
      <c r="C187" s="430"/>
      <c r="D187" s="430"/>
      <c r="E187" s="43">
        <f>E185-E186</f>
        <v>0</v>
      </c>
      <c r="F187" s="1962"/>
      <c r="G187" s="446" t="s">
        <v>178</v>
      </c>
      <c r="H187" s="27">
        <f t="shared" si="7"/>
        <v>25</v>
      </c>
      <c r="I187" s="1962"/>
      <c r="J187" s="1962"/>
    </row>
    <row r="188" spans="1:10" ht="15.75" thickTop="1">
      <c r="A188" s="27"/>
      <c r="B188" s="429"/>
      <c r="C188" s="430"/>
      <c r="D188" s="430"/>
      <c r="E188" s="19"/>
      <c r="F188" s="1962"/>
      <c r="G188" s="446"/>
      <c r="H188" s="27"/>
      <c r="I188" s="1962"/>
      <c r="J188" s="1962"/>
    </row>
    <row r="189" spans="1:10">
      <c r="A189" s="27"/>
      <c r="B189" s="429"/>
      <c r="C189" s="430"/>
      <c r="D189" s="430"/>
      <c r="E189" s="19"/>
      <c r="F189" s="1962"/>
      <c r="G189" s="446"/>
      <c r="H189" s="27"/>
      <c r="I189" s="1962"/>
      <c r="J189" s="1962"/>
    </row>
    <row r="190" spans="1:10" ht="17.25">
      <c r="A190" s="444">
        <v>1</v>
      </c>
      <c r="B190" s="430" t="s">
        <v>179</v>
      </c>
      <c r="C190" s="430"/>
      <c r="D190" s="430"/>
      <c r="E190" s="19"/>
      <c r="F190" s="1962"/>
      <c r="G190" s="446"/>
      <c r="H190" s="27"/>
      <c r="I190" s="1962"/>
      <c r="J190" s="1962"/>
    </row>
    <row r="191" spans="1:10">
      <c r="A191" s="1962"/>
      <c r="B191" s="1962"/>
      <c r="C191" s="1962"/>
      <c r="D191" s="1962"/>
      <c r="E191" s="169"/>
      <c r="F191" s="1962"/>
      <c r="G191" s="1962"/>
      <c r="I191" s="1962"/>
      <c r="J191" s="1962"/>
    </row>
    <row r="193" spans="1:10">
      <c r="A193" s="1962"/>
      <c r="B193" s="1962"/>
      <c r="C193" s="1962"/>
      <c r="D193" s="1962"/>
      <c r="E193" s="1189"/>
      <c r="F193" s="1962"/>
      <c r="G193" s="1962"/>
      <c r="I193" s="1962"/>
      <c r="J193" s="1962"/>
    </row>
    <row r="195" spans="1:10">
      <c r="A195" s="1962"/>
      <c r="B195" s="1962"/>
      <c r="C195" s="1962"/>
      <c r="D195" s="1962"/>
      <c r="E195" s="480"/>
      <c r="F195" s="1962"/>
      <c r="G195" s="1962"/>
      <c r="I195" s="1962"/>
      <c r="J195" s="1962"/>
    </row>
  </sheetData>
  <mergeCells count="20">
    <mergeCell ref="B46:G46"/>
    <mergeCell ref="B2:G2"/>
    <mergeCell ref="B3:G3"/>
    <mergeCell ref="B4:G4"/>
    <mergeCell ref="B5:G5"/>
    <mergeCell ref="B6:G6"/>
    <mergeCell ref="B157:G157"/>
    <mergeCell ref="B158:G158"/>
    <mergeCell ref="B156:G156"/>
    <mergeCell ref="B47:G47"/>
    <mergeCell ref="B48:G48"/>
    <mergeCell ref="B49:G49"/>
    <mergeCell ref="B50:G50"/>
    <mergeCell ref="B101:G101"/>
    <mergeCell ref="B102:G102"/>
    <mergeCell ref="B103:G103"/>
    <mergeCell ref="B104:G104"/>
    <mergeCell ref="B105:G105"/>
    <mergeCell ref="B154:G154"/>
    <mergeCell ref="B155:G155"/>
  </mergeCells>
  <printOptions horizontalCentered="1"/>
  <pageMargins left="0.5" right="0.5" top="0.5" bottom="0.5" header="0.25" footer="0.25"/>
  <pageSetup scale="54" fitToHeight="0" orientation="portrait" r:id="rId1"/>
  <headerFooter scaleWithDoc="0">
    <oddFooter>&amp;C&amp;"Times New Roman,Regular"&amp;10Page &amp;P of 4</oddFooter>
  </headerFooter>
  <rowBreaks count="3" manualBreakCount="3">
    <brk id="44" max="7" man="1"/>
    <brk id="99" max="8" man="1"/>
    <brk id="152" max="8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FD4D-6C3C-4B5E-B909-4173C6594D52}">
  <sheetPr>
    <pageSetUpPr fitToPage="1"/>
  </sheetPr>
  <dimension ref="A2:J175"/>
  <sheetViews>
    <sheetView zoomScale="80" zoomScaleNormal="80" workbookViewId="0"/>
  </sheetViews>
  <sheetFormatPr defaultRowHeight="15.4"/>
  <cols>
    <col min="1" max="1" width="5.19921875" style="859" customWidth="1"/>
    <col min="2" max="2" width="46.796875" customWidth="1"/>
    <col min="3" max="3" width="16.46484375" bestFit="1" customWidth="1"/>
    <col min="4" max="4" width="14.796875" customWidth="1"/>
    <col min="5" max="5" width="15.53125" bestFit="1" customWidth="1"/>
    <col min="6" max="6" width="17" bestFit="1" customWidth="1"/>
    <col min="7" max="7" width="17.46484375" bestFit="1" customWidth="1"/>
    <col min="8" max="8" width="18.19921875" bestFit="1" customWidth="1"/>
    <col min="9" max="9" width="22" bestFit="1" customWidth="1"/>
    <col min="10" max="10" width="5.19921875" style="859" customWidth="1"/>
  </cols>
  <sheetData>
    <row r="2" spans="1:10">
      <c r="A2" s="319"/>
      <c r="B2" s="2082" t="s">
        <v>0</v>
      </c>
      <c r="C2" s="2082"/>
      <c r="D2" s="2082"/>
      <c r="E2" s="2082"/>
      <c r="F2" s="2082"/>
      <c r="G2" s="2082"/>
      <c r="H2" s="2082"/>
      <c r="I2" s="2082"/>
      <c r="J2" s="319"/>
    </row>
    <row r="3" spans="1:10">
      <c r="A3" s="319"/>
      <c r="B3" s="2082" t="s">
        <v>1630</v>
      </c>
      <c r="C3" s="2082"/>
      <c r="D3" s="2082"/>
      <c r="E3" s="2082"/>
      <c r="F3" s="2082"/>
      <c r="G3" s="2082"/>
      <c r="H3" s="2082"/>
      <c r="I3" s="2082"/>
      <c r="J3" s="319"/>
    </row>
    <row r="4" spans="1:10">
      <c r="A4" s="319"/>
      <c r="B4" s="2082" t="s">
        <v>513</v>
      </c>
      <c r="C4" s="2082"/>
      <c r="D4" s="2082"/>
      <c r="E4" s="2082"/>
      <c r="F4" s="2082"/>
      <c r="G4" s="2082"/>
      <c r="H4" s="2082"/>
      <c r="I4" s="2082"/>
      <c r="J4" s="319"/>
    </row>
    <row r="5" spans="1:10">
      <c r="A5" s="319"/>
      <c r="B5" s="2124" t="s">
        <v>1512</v>
      </c>
      <c r="C5" s="2124"/>
      <c r="D5" s="2124"/>
      <c r="E5" s="2124"/>
      <c r="F5" s="2124"/>
      <c r="G5" s="2124"/>
      <c r="H5" s="2124"/>
      <c r="I5" s="2124"/>
      <c r="J5" s="319"/>
    </row>
    <row r="6" spans="1:10">
      <c r="A6" s="319"/>
      <c r="B6" s="2085" t="s">
        <v>5</v>
      </c>
      <c r="C6" s="2085"/>
      <c r="D6" s="2085"/>
      <c r="E6" s="2085"/>
      <c r="F6" s="2085"/>
      <c r="G6" s="2085"/>
      <c r="H6" s="2085"/>
      <c r="I6" s="2085"/>
      <c r="J6" s="319"/>
    </row>
    <row r="7" spans="1:10">
      <c r="A7" s="319"/>
      <c r="J7" s="319"/>
    </row>
    <row r="8" spans="1:10">
      <c r="A8" s="863" t="s">
        <v>6</v>
      </c>
      <c r="B8" s="1054" t="s">
        <v>1441</v>
      </c>
      <c r="C8" s="1054" t="s">
        <v>1442</v>
      </c>
      <c r="D8" s="1054" t="s">
        <v>1443</v>
      </c>
      <c r="E8" s="1054" t="s">
        <v>1444</v>
      </c>
      <c r="F8" s="1054" t="s">
        <v>1445</v>
      </c>
      <c r="G8" s="1054" t="s">
        <v>1446</v>
      </c>
      <c r="H8" s="1054" t="s">
        <v>1447</v>
      </c>
      <c r="I8" s="1054" t="s">
        <v>1448</v>
      </c>
      <c r="J8" s="863" t="s">
        <v>6</v>
      </c>
    </row>
    <row r="9" spans="1:10">
      <c r="A9" s="863" t="s">
        <v>7</v>
      </c>
      <c r="B9" s="1055"/>
      <c r="C9" s="1056"/>
      <c r="D9" s="1056"/>
      <c r="E9" s="1057"/>
      <c r="F9" s="1057"/>
      <c r="G9" s="1071" t="s">
        <v>1631</v>
      </c>
      <c r="H9" s="1072" t="s">
        <v>1632</v>
      </c>
      <c r="I9" s="1056"/>
      <c r="J9" s="863" t="s">
        <v>7</v>
      </c>
    </row>
    <row r="10" spans="1:10">
      <c r="A10" s="863"/>
      <c r="B10" s="1055"/>
      <c r="C10" s="1058"/>
      <c r="D10" s="1058"/>
      <c r="E10" s="1057"/>
      <c r="F10" s="1057"/>
      <c r="G10" s="1057"/>
      <c r="H10" s="1059"/>
      <c r="I10" s="1060"/>
      <c r="J10" s="863"/>
    </row>
    <row r="11" spans="1:10">
      <c r="A11" s="319"/>
      <c r="B11" s="1061"/>
      <c r="C11" s="1056" t="s">
        <v>1633</v>
      </c>
      <c r="D11" s="1056" t="s">
        <v>1634</v>
      </c>
      <c r="E11" s="1056"/>
      <c r="F11" s="1056" t="s">
        <v>1635</v>
      </c>
      <c r="G11" s="1056" t="s">
        <v>1636</v>
      </c>
      <c r="H11" s="1062" t="s">
        <v>1637</v>
      </c>
      <c r="I11" s="1062" t="s">
        <v>1638</v>
      </c>
      <c r="J11" s="319"/>
    </row>
    <row r="12" spans="1:10" ht="17.649999999999999">
      <c r="A12" s="319"/>
      <c r="B12" s="1061" t="s">
        <v>1639</v>
      </c>
      <c r="C12" s="1063" t="s">
        <v>1640</v>
      </c>
      <c r="D12" s="1063" t="s">
        <v>1641</v>
      </c>
      <c r="E12" s="1063" t="s">
        <v>1642</v>
      </c>
      <c r="F12" s="1063" t="s">
        <v>1643</v>
      </c>
      <c r="G12" s="1063" t="s">
        <v>1644</v>
      </c>
      <c r="H12" s="1064" t="s">
        <v>1645</v>
      </c>
      <c r="I12" s="1064" t="s">
        <v>1646</v>
      </c>
      <c r="J12" s="319"/>
    </row>
    <row r="13" spans="1:10">
      <c r="A13" s="319">
        <v>1</v>
      </c>
      <c r="B13" s="1065" t="s">
        <v>1647</v>
      </c>
      <c r="C13" s="1066"/>
      <c r="D13" s="285">
        <f>+'Stmt AF'!E17</f>
        <v>-816747.64440714289</v>
      </c>
      <c r="E13" s="1057"/>
      <c r="F13" s="1067">
        <f>SUM(E14:E25)</f>
        <v>365</v>
      </c>
      <c r="G13" s="1068">
        <f xml:space="preserve"> 1</f>
        <v>1</v>
      </c>
      <c r="H13" s="1069"/>
      <c r="I13" s="288">
        <f>+D13</f>
        <v>-816747.64440714289</v>
      </c>
      <c r="J13" s="319">
        <v>1</v>
      </c>
    </row>
    <row r="14" spans="1:10">
      <c r="A14" s="319">
        <f>A13+1</f>
        <v>2</v>
      </c>
      <c r="B14" s="1065" t="s">
        <v>1546</v>
      </c>
      <c r="C14" s="285">
        <f>('Stmt AF'!$G$17-'Stmt AF'!$E$17)/12</f>
        <v>-5096.3904655603792</v>
      </c>
      <c r="D14" s="236">
        <f>D13+C14</f>
        <v>-821844.03487270325</v>
      </c>
      <c r="E14" s="1073">
        <v>31</v>
      </c>
      <c r="F14" s="1077">
        <f>+F13-E14</f>
        <v>334</v>
      </c>
      <c r="G14" s="1068">
        <f>F14/F13</f>
        <v>0.91506849315068495</v>
      </c>
      <c r="H14" s="288">
        <f>C14*G14</f>
        <v>-4663.5463438278539</v>
      </c>
      <c r="I14" s="236">
        <f>I13+H14</f>
        <v>-821411.19075097074</v>
      </c>
      <c r="J14" s="319">
        <f>J13+1</f>
        <v>2</v>
      </c>
    </row>
    <row r="15" spans="1:10">
      <c r="A15" s="319">
        <f>A14+1</f>
        <v>3</v>
      </c>
      <c r="B15" s="1065" t="s">
        <v>1547</v>
      </c>
      <c r="C15" s="1074">
        <f>('Stmt AF'!$G$17-'Stmt AF'!$E$17)/12</f>
        <v>-5096.3904655603792</v>
      </c>
      <c r="D15" s="236">
        <f>D14+C15</f>
        <v>-826940.42533826362</v>
      </c>
      <c r="E15" s="1073">
        <v>28</v>
      </c>
      <c r="F15" s="1077">
        <f t="shared" ref="F15:F25" si="0">+F14-E15</f>
        <v>306</v>
      </c>
      <c r="G15" s="1068">
        <f>F15/F13</f>
        <v>0.83835616438356164</v>
      </c>
      <c r="H15" s="236">
        <f t="shared" ref="H15:H25" si="1">C15*G15</f>
        <v>-4272.5903629081531</v>
      </c>
      <c r="I15" s="236">
        <f>I14+H15</f>
        <v>-825683.78111387894</v>
      </c>
      <c r="J15" s="319">
        <f>J14+1</f>
        <v>3</v>
      </c>
    </row>
    <row r="16" spans="1:10">
      <c r="A16" s="319">
        <f t="shared" ref="A16:A25" si="2">A15+1</f>
        <v>4</v>
      </c>
      <c r="B16" s="1065" t="s">
        <v>1577</v>
      </c>
      <c r="C16" s="1074">
        <f>('Stmt AF'!$G$17-'Stmt AF'!$E$17)/12</f>
        <v>-5096.3904655603792</v>
      </c>
      <c r="D16" s="236">
        <f>D15+C16</f>
        <v>-832036.81580382399</v>
      </c>
      <c r="E16" s="1073">
        <v>31</v>
      </c>
      <c r="F16" s="1077">
        <f t="shared" si="0"/>
        <v>275</v>
      </c>
      <c r="G16" s="1068">
        <f>F16/F13</f>
        <v>0.75342465753424659</v>
      </c>
      <c r="H16" s="236">
        <f t="shared" si="1"/>
        <v>-3839.7462411756283</v>
      </c>
      <c r="I16" s="236">
        <f>I15+H16</f>
        <v>-829523.52735505463</v>
      </c>
      <c r="J16" s="319">
        <f t="shared" ref="J16:J25" si="3">J15+1</f>
        <v>4</v>
      </c>
    </row>
    <row r="17" spans="1:10">
      <c r="A17" s="319">
        <f t="shared" si="2"/>
        <v>5</v>
      </c>
      <c r="B17" s="1065" t="s">
        <v>1578</v>
      </c>
      <c r="C17" s="1074">
        <f>('Stmt AF'!$G$17-'Stmt AF'!$E$17)/12</f>
        <v>-5096.3904655603792</v>
      </c>
      <c r="D17" s="236">
        <f t="shared" ref="D17:D25" si="4">D16+C17</f>
        <v>-837133.20626938436</v>
      </c>
      <c r="E17" s="1073">
        <v>30</v>
      </c>
      <c r="F17" s="1077">
        <f t="shared" si="0"/>
        <v>245</v>
      </c>
      <c r="G17" s="1068">
        <f>F17/F13</f>
        <v>0.67123287671232879</v>
      </c>
      <c r="H17" s="236">
        <f t="shared" si="1"/>
        <v>-3420.8648330473779</v>
      </c>
      <c r="I17" s="236">
        <f>I16+H17</f>
        <v>-832944.39218810201</v>
      </c>
      <c r="J17" s="319">
        <f t="shared" si="3"/>
        <v>5</v>
      </c>
    </row>
    <row r="18" spans="1:10">
      <c r="A18" s="319">
        <f>A17+1</f>
        <v>6</v>
      </c>
      <c r="B18" s="1065" t="s">
        <v>376</v>
      </c>
      <c r="C18" s="1074">
        <f>('Stmt AF'!$G$17-'Stmt AF'!$E$17)/12</f>
        <v>-5096.3904655603792</v>
      </c>
      <c r="D18" s="236">
        <f t="shared" si="4"/>
        <v>-842229.59673494473</v>
      </c>
      <c r="E18" s="1073">
        <v>31</v>
      </c>
      <c r="F18" s="1077">
        <f t="shared" si="0"/>
        <v>214</v>
      </c>
      <c r="G18" s="1068">
        <f>F18/F13</f>
        <v>0.58630136986301373</v>
      </c>
      <c r="H18" s="236">
        <f t="shared" si="1"/>
        <v>-2988.0207113148526</v>
      </c>
      <c r="I18" s="236">
        <f t="shared" ref="I18:I23" si="5">I17+H18</f>
        <v>-835932.41289941687</v>
      </c>
      <c r="J18" s="319">
        <f>J17+1</f>
        <v>6</v>
      </c>
    </row>
    <row r="19" spans="1:10">
      <c r="A19" s="319">
        <f t="shared" si="2"/>
        <v>7</v>
      </c>
      <c r="B19" s="1065" t="s">
        <v>1598</v>
      </c>
      <c r="C19" s="1074">
        <f>('Stmt AF'!$G$17-'Stmt AF'!$E$17)/12</f>
        <v>-5096.3904655603792</v>
      </c>
      <c r="D19" s="236">
        <f t="shared" si="4"/>
        <v>-847325.9872005051</v>
      </c>
      <c r="E19" s="1073">
        <v>30</v>
      </c>
      <c r="F19" s="1077">
        <f t="shared" si="0"/>
        <v>184</v>
      </c>
      <c r="G19" s="1068">
        <f>F19/F13</f>
        <v>0.50410958904109593</v>
      </c>
      <c r="H19" s="236">
        <f t="shared" si="1"/>
        <v>-2569.1393031866023</v>
      </c>
      <c r="I19" s="236">
        <f t="shared" si="5"/>
        <v>-838501.55220260343</v>
      </c>
      <c r="J19" s="319">
        <f t="shared" si="3"/>
        <v>7</v>
      </c>
    </row>
    <row r="20" spans="1:10">
      <c r="A20" s="319">
        <f t="shared" si="2"/>
        <v>8</v>
      </c>
      <c r="B20" s="1065" t="s">
        <v>1580</v>
      </c>
      <c r="C20" s="1074">
        <f>('Stmt AF'!$G$17-'Stmt AF'!$E$17)/12</f>
        <v>-5096.3904655603792</v>
      </c>
      <c r="D20" s="236">
        <f t="shared" si="4"/>
        <v>-852422.37766606547</v>
      </c>
      <c r="E20" s="1073">
        <v>31</v>
      </c>
      <c r="F20" s="1077">
        <f t="shared" si="0"/>
        <v>153</v>
      </c>
      <c r="G20" s="1068">
        <f>F20/F13</f>
        <v>0.41917808219178082</v>
      </c>
      <c r="H20" s="236">
        <f t="shared" si="1"/>
        <v>-2136.2951814540766</v>
      </c>
      <c r="I20" s="236">
        <f t="shared" si="5"/>
        <v>-840637.84738405747</v>
      </c>
      <c r="J20" s="319">
        <f t="shared" si="3"/>
        <v>8</v>
      </c>
    </row>
    <row r="21" spans="1:10">
      <c r="A21" s="319">
        <f t="shared" si="2"/>
        <v>9</v>
      </c>
      <c r="B21" s="1065" t="s">
        <v>1581</v>
      </c>
      <c r="C21" s="1074">
        <f>('Stmt AF'!$G$17-'Stmt AF'!$E$17)/12</f>
        <v>-5096.3904655603792</v>
      </c>
      <c r="D21" s="236">
        <f t="shared" si="4"/>
        <v>-857518.76813162584</v>
      </c>
      <c r="E21" s="1073">
        <v>31</v>
      </c>
      <c r="F21" s="1077">
        <f t="shared" si="0"/>
        <v>122</v>
      </c>
      <c r="G21" s="1068">
        <f>F21/F13</f>
        <v>0.33424657534246577</v>
      </c>
      <c r="H21" s="236">
        <f t="shared" si="1"/>
        <v>-1703.4510597215515</v>
      </c>
      <c r="I21" s="236">
        <f>I20+H21</f>
        <v>-842341.298443779</v>
      </c>
      <c r="J21" s="319">
        <f t="shared" si="3"/>
        <v>9</v>
      </c>
    </row>
    <row r="22" spans="1:10">
      <c r="A22" s="319">
        <f t="shared" si="2"/>
        <v>10</v>
      </c>
      <c r="B22" s="1065" t="s">
        <v>1582</v>
      </c>
      <c r="C22" s="1074">
        <f>('Stmt AF'!$G$17-'Stmt AF'!$E$17)/12</f>
        <v>-5096.3904655603792</v>
      </c>
      <c r="D22" s="236">
        <f t="shared" si="4"/>
        <v>-862615.15859718621</v>
      </c>
      <c r="E22" s="1073">
        <v>30</v>
      </c>
      <c r="F22" s="1077">
        <f t="shared" si="0"/>
        <v>92</v>
      </c>
      <c r="G22" s="1068">
        <f>F22/F13</f>
        <v>0.25205479452054796</v>
      </c>
      <c r="H22" s="236">
        <f t="shared" si="1"/>
        <v>-1284.5696515933012</v>
      </c>
      <c r="I22" s="236">
        <f t="shared" si="5"/>
        <v>-843625.86809537234</v>
      </c>
      <c r="J22" s="319">
        <f t="shared" si="3"/>
        <v>10</v>
      </c>
    </row>
    <row r="23" spans="1:10">
      <c r="A23" s="319">
        <f t="shared" si="2"/>
        <v>11</v>
      </c>
      <c r="B23" s="1065" t="s">
        <v>1583</v>
      </c>
      <c r="C23" s="1074">
        <f>('Stmt AF'!$G$17-'Stmt AF'!$E$17)/12</f>
        <v>-5096.3904655603792</v>
      </c>
      <c r="D23" s="236">
        <f t="shared" si="4"/>
        <v>-867711.54906274658</v>
      </c>
      <c r="E23" s="1073">
        <v>31</v>
      </c>
      <c r="F23" s="1077">
        <f t="shared" si="0"/>
        <v>61</v>
      </c>
      <c r="G23" s="1068">
        <f>F23/F13</f>
        <v>0.16712328767123288</v>
      </c>
      <c r="H23" s="236">
        <f t="shared" si="1"/>
        <v>-851.72552986077574</v>
      </c>
      <c r="I23" s="236">
        <f t="shared" si="5"/>
        <v>-844477.59362523316</v>
      </c>
      <c r="J23" s="319">
        <f t="shared" si="3"/>
        <v>11</v>
      </c>
    </row>
    <row r="24" spans="1:10">
      <c r="A24" s="319">
        <f t="shared" si="2"/>
        <v>12</v>
      </c>
      <c r="B24" s="1065" t="s">
        <v>1584</v>
      </c>
      <c r="C24" s="1074">
        <f>('Stmt AF'!$G$17-'Stmt AF'!$E$17)/12</f>
        <v>-5096.3904655603792</v>
      </c>
      <c r="D24" s="236">
        <f t="shared" si="4"/>
        <v>-872807.93952830695</v>
      </c>
      <c r="E24" s="1073">
        <v>30</v>
      </c>
      <c r="F24" s="1077">
        <f t="shared" si="0"/>
        <v>31</v>
      </c>
      <c r="G24" s="1068">
        <f>F24/F13</f>
        <v>8.4931506849315067E-2</v>
      </c>
      <c r="H24" s="236">
        <f t="shared" si="1"/>
        <v>-432.84412173252537</v>
      </c>
      <c r="I24" s="236">
        <f>I23+H24</f>
        <v>-844910.43774696568</v>
      </c>
      <c r="J24" s="319">
        <f t="shared" si="3"/>
        <v>12</v>
      </c>
    </row>
    <row r="25" spans="1:10">
      <c r="A25" s="319">
        <f t="shared" si="2"/>
        <v>13</v>
      </c>
      <c r="B25" s="1065" t="s">
        <v>1585</v>
      </c>
      <c r="C25" s="1074">
        <f>('Stmt AF'!$G$17-'Stmt AF'!$E$17)/12</f>
        <v>-5096.3904655603792</v>
      </c>
      <c r="D25" s="236">
        <f t="shared" si="4"/>
        <v>-877904.32999386732</v>
      </c>
      <c r="E25" s="1073">
        <v>31</v>
      </c>
      <c r="F25" s="1077">
        <f t="shared" si="0"/>
        <v>0</v>
      </c>
      <c r="G25" s="1068">
        <f>F25/F13</f>
        <v>0</v>
      </c>
      <c r="H25" s="236">
        <f t="shared" si="1"/>
        <v>0</v>
      </c>
      <c r="I25" s="288">
        <f>I24+H25</f>
        <v>-844910.43774696568</v>
      </c>
      <c r="J25" s="319">
        <f t="shared" si="3"/>
        <v>13</v>
      </c>
    </row>
    <row r="26" spans="1:10">
      <c r="A26" s="319"/>
      <c r="B26" s="1065" t="s">
        <v>1648</v>
      </c>
      <c r="C26" s="1070"/>
      <c r="D26" s="285">
        <f>+'Stmt AF'!G17</f>
        <v>-877904.32999386743</v>
      </c>
      <c r="E26" s="1070"/>
      <c r="F26" s="1070"/>
      <c r="G26" s="1070"/>
      <c r="H26" s="1070"/>
      <c r="I26" s="1070"/>
      <c r="J26" s="319"/>
    </row>
    <row r="27" spans="1:10">
      <c r="A27" s="319"/>
      <c r="J27" s="319"/>
    </row>
    <row r="28" spans="1:10">
      <c r="A28" s="319"/>
      <c r="J28" s="319"/>
    </row>
    <row r="29" spans="1:10" ht="17.25">
      <c r="A29" s="808">
        <v>1</v>
      </c>
      <c r="B29" s="6" t="s">
        <v>1649</v>
      </c>
      <c r="J29" s="319"/>
    </row>
    <row r="30" spans="1:10" ht="17.25">
      <c r="A30" s="808">
        <v>2</v>
      </c>
      <c r="B30" s="6" t="s">
        <v>1650</v>
      </c>
      <c r="J30" s="319"/>
    </row>
    <row r="31" spans="1:10">
      <c r="A31" s="319"/>
      <c r="J31" s="319"/>
    </row>
    <row r="32" spans="1:10">
      <c r="A32" s="319"/>
      <c r="J32" s="319"/>
    </row>
    <row r="33" spans="1:10">
      <c r="A33" s="319"/>
      <c r="J33" s="319"/>
    </row>
    <row r="34" spans="1:10">
      <c r="A34" s="319"/>
      <c r="J34" s="319"/>
    </row>
    <row r="35" spans="1:10">
      <c r="A35" s="319"/>
      <c r="J35" s="319"/>
    </row>
    <row r="36" spans="1:10">
      <c r="A36" s="319"/>
      <c r="J36" s="319"/>
    </row>
    <row r="37" spans="1:10">
      <c r="A37" s="319"/>
      <c r="J37" s="319"/>
    </row>
    <row r="38" spans="1:10">
      <c r="A38" s="319"/>
      <c r="J38" s="319"/>
    </row>
    <row r="39" spans="1:10">
      <c r="A39" s="319"/>
      <c r="J39" s="319"/>
    </row>
    <row r="40" spans="1:10">
      <c r="A40" s="319"/>
      <c r="J40" s="319"/>
    </row>
    <row r="41" spans="1:10">
      <c r="A41" s="319"/>
      <c r="J41" s="319"/>
    </row>
    <row r="42" spans="1:10">
      <c r="A42" s="319"/>
      <c r="J42" s="319"/>
    </row>
    <row r="43" spans="1:10">
      <c r="A43" s="319"/>
      <c r="J43" s="319"/>
    </row>
    <row r="44" spans="1:10">
      <c r="A44" s="319"/>
      <c r="J44" s="319"/>
    </row>
    <row r="45" spans="1:10">
      <c r="A45" s="319"/>
      <c r="J45" s="319"/>
    </row>
    <row r="46" spans="1:10">
      <c r="A46" s="319"/>
      <c r="J46" s="319"/>
    </row>
    <row r="47" spans="1:10">
      <c r="A47" s="319"/>
      <c r="J47" s="319"/>
    </row>
    <row r="48" spans="1:10">
      <c r="A48" s="319"/>
      <c r="J48" s="319"/>
    </row>
    <row r="49" spans="1:10">
      <c r="A49" s="319"/>
      <c r="J49" s="319"/>
    </row>
    <row r="50" spans="1:10">
      <c r="A50" s="319"/>
      <c r="J50" s="319"/>
    </row>
    <row r="51" spans="1:10">
      <c r="A51" s="319"/>
      <c r="J51" s="319"/>
    </row>
    <row r="52" spans="1:10">
      <c r="A52" s="319"/>
      <c r="J52" s="319"/>
    </row>
    <row r="53" spans="1:10">
      <c r="A53" s="319"/>
      <c r="J53" s="319"/>
    </row>
    <row r="54" spans="1:10">
      <c r="A54" s="319"/>
      <c r="J54" s="319"/>
    </row>
    <row r="55" spans="1:10">
      <c r="A55" s="319"/>
      <c r="J55" s="319"/>
    </row>
    <row r="56" spans="1:10">
      <c r="A56" s="319"/>
      <c r="J56" s="319"/>
    </row>
    <row r="57" spans="1:10">
      <c r="A57" s="319"/>
      <c r="J57" s="319"/>
    </row>
    <row r="58" spans="1:10">
      <c r="A58" s="319"/>
      <c r="J58" s="319"/>
    </row>
    <row r="59" spans="1:10">
      <c r="A59" s="319"/>
      <c r="J59" s="319"/>
    </row>
    <row r="60" spans="1:10">
      <c r="A60" s="319"/>
      <c r="J60" s="319"/>
    </row>
    <row r="61" spans="1:10">
      <c r="A61" s="319"/>
      <c r="J61" s="319"/>
    </row>
    <row r="62" spans="1:10">
      <c r="A62" s="319"/>
      <c r="J62" s="319"/>
    </row>
    <row r="63" spans="1:10">
      <c r="A63" s="319"/>
      <c r="J63" s="319"/>
    </row>
    <row r="64" spans="1:10">
      <c r="A64" s="319"/>
      <c r="J64" s="319"/>
    </row>
    <row r="65" spans="1:10">
      <c r="A65" s="319"/>
      <c r="J65" s="319"/>
    </row>
    <row r="66" spans="1:10">
      <c r="A66" s="319"/>
      <c r="J66" s="319"/>
    </row>
    <row r="67" spans="1:10">
      <c r="A67" s="319"/>
      <c r="J67" s="319"/>
    </row>
    <row r="68" spans="1:10">
      <c r="A68" s="319"/>
      <c r="J68" s="319"/>
    </row>
    <row r="69" spans="1:10">
      <c r="A69" s="319"/>
      <c r="J69" s="319"/>
    </row>
    <row r="70" spans="1:10">
      <c r="A70" s="319"/>
      <c r="J70" s="319"/>
    </row>
    <row r="71" spans="1:10">
      <c r="A71" s="319"/>
      <c r="J71" s="319"/>
    </row>
    <row r="72" spans="1:10">
      <c r="A72" s="319"/>
      <c r="J72" s="319"/>
    </row>
    <row r="73" spans="1:10" ht="17.25">
      <c r="A73" s="808"/>
      <c r="J73" s="808"/>
    </row>
    <row r="74" spans="1:10" ht="17.25">
      <c r="A74" s="808"/>
      <c r="J74" s="808"/>
    </row>
    <row r="75" spans="1:10" ht="17.25">
      <c r="A75" s="808"/>
      <c r="J75" s="808"/>
    </row>
    <row r="76" spans="1:10" ht="17.25">
      <c r="A76" s="808"/>
      <c r="J76" s="808"/>
    </row>
    <row r="77" spans="1:10" ht="17.25">
      <c r="A77" s="808"/>
      <c r="J77" s="808"/>
    </row>
    <row r="78" spans="1:10" ht="17.25">
      <c r="A78" s="808"/>
      <c r="J78" s="808"/>
    </row>
    <row r="79" spans="1:10" ht="17.25">
      <c r="A79" s="808"/>
      <c r="J79" s="808"/>
    </row>
    <row r="80" spans="1:10">
      <c r="A80" s="319"/>
      <c r="J80" s="319"/>
    </row>
    <row r="81" spans="1:10">
      <c r="A81" s="319"/>
      <c r="J81" s="319"/>
    </row>
    <row r="82" spans="1:10">
      <c r="A82" s="319"/>
      <c r="J82" s="319"/>
    </row>
    <row r="83" spans="1:10">
      <c r="A83" s="319"/>
      <c r="J83" s="319"/>
    </row>
    <row r="84" spans="1:10">
      <c r="A84" s="319"/>
      <c r="J84" s="319"/>
    </row>
    <row r="85" spans="1:10">
      <c r="A85" s="319"/>
      <c r="J85" s="319"/>
    </row>
    <row r="86" spans="1:10">
      <c r="A86" s="319"/>
      <c r="J86" s="319"/>
    </row>
    <row r="87" spans="1:10">
      <c r="A87" s="319"/>
      <c r="J87" s="319"/>
    </row>
    <row r="88" spans="1:10">
      <c r="A88" s="863"/>
      <c r="J88" s="863"/>
    </row>
    <row r="89" spans="1:10">
      <c r="A89" s="863"/>
      <c r="J89" s="863"/>
    </row>
    <row r="90" spans="1:10">
      <c r="A90" s="319"/>
      <c r="J90" s="319"/>
    </row>
    <row r="91" spans="1:10">
      <c r="A91" s="319"/>
      <c r="J91" s="319"/>
    </row>
    <row r="92" spans="1:10">
      <c r="A92" s="319"/>
      <c r="J92" s="319"/>
    </row>
    <row r="93" spans="1:10">
      <c r="A93" s="319"/>
      <c r="J93" s="319"/>
    </row>
    <row r="94" spans="1:10">
      <c r="A94" s="319"/>
      <c r="J94" s="319"/>
    </row>
    <row r="95" spans="1:10">
      <c r="A95" s="319"/>
      <c r="J95" s="319"/>
    </row>
    <row r="96" spans="1:10">
      <c r="A96" s="319"/>
      <c r="J96" s="319"/>
    </row>
    <row r="97" spans="1:10">
      <c r="A97" s="319"/>
      <c r="J97" s="319"/>
    </row>
    <row r="98" spans="1:10">
      <c r="A98" s="319"/>
      <c r="J98" s="319"/>
    </row>
    <row r="99" spans="1:10">
      <c r="A99" s="319"/>
      <c r="J99" s="319"/>
    </row>
    <row r="100" spans="1:10">
      <c r="A100" s="319"/>
      <c r="J100" s="319"/>
    </row>
    <row r="101" spans="1:10">
      <c r="A101" s="319"/>
      <c r="J101" s="319"/>
    </row>
    <row r="102" spans="1:10">
      <c r="A102" s="319"/>
      <c r="J102" s="319"/>
    </row>
    <row r="103" spans="1:10">
      <c r="A103" s="319"/>
      <c r="J103" s="319"/>
    </row>
    <row r="104" spans="1:10">
      <c r="A104" s="319"/>
      <c r="J104" s="319"/>
    </row>
    <row r="105" spans="1:10">
      <c r="A105" s="319"/>
      <c r="J105" s="319"/>
    </row>
    <row r="106" spans="1:10">
      <c r="A106" s="319"/>
      <c r="J106" s="319"/>
    </row>
    <row r="107" spans="1:10">
      <c r="A107" s="319"/>
      <c r="J107" s="319"/>
    </row>
    <row r="108" spans="1:10">
      <c r="A108" s="319"/>
      <c r="J108" s="319"/>
    </row>
    <row r="109" spans="1:10">
      <c r="A109" s="319"/>
      <c r="J109" s="319"/>
    </row>
    <row r="110" spans="1:10">
      <c r="A110" s="319"/>
      <c r="J110" s="319"/>
    </row>
    <row r="111" spans="1:10">
      <c r="A111" s="319"/>
      <c r="J111" s="319"/>
    </row>
    <row r="112" spans="1:10">
      <c r="A112" s="319"/>
      <c r="J112" s="319"/>
    </row>
    <row r="113" spans="1:10">
      <c r="A113" s="319"/>
      <c r="J113" s="319"/>
    </row>
    <row r="114" spans="1:10">
      <c r="A114" s="319"/>
      <c r="J114" s="319"/>
    </row>
    <row r="115" spans="1:10">
      <c r="A115" s="319"/>
      <c r="J115" s="319"/>
    </row>
    <row r="116" spans="1:10">
      <c r="A116" s="319"/>
      <c r="J116" s="319"/>
    </row>
    <row r="117" spans="1:10">
      <c r="A117" s="319"/>
      <c r="J117" s="319"/>
    </row>
    <row r="118" spans="1:10">
      <c r="A118" s="319"/>
      <c r="J118" s="319"/>
    </row>
    <row r="119" spans="1:10">
      <c r="A119" s="319"/>
      <c r="J119" s="319"/>
    </row>
    <row r="120" spans="1:10">
      <c r="A120" s="319"/>
      <c r="J120" s="319"/>
    </row>
    <row r="121" spans="1:10">
      <c r="A121" s="319"/>
      <c r="J121" s="319"/>
    </row>
    <row r="122" spans="1:10">
      <c r="A122" s="319"/>
      <c r="J122" s="319"/>
    </row>
    <row r="123" spans="1:10">
      <c r="A123" s="319"/>
      <c r="J123" s="319"/>
    </row>
    <row r="124" spans="1:10">
      <c r="A124" s="319"/>
      <c r="J124" s="319"/>
    </row>
    <row r="125" spans="1:10">
      <c r="A125" s="319"/>
      <c r="J125" s="319"/>
    </row>
    <row r="126" spans="1:10">
      <c r="A126" s="319"/>
      <c r="J126" s="319"/>
    </row>
    <row r="127" spans="1:10">
      <c r="A127" s="319"/>
      <c r="J127" s="319"/>
    </row>
    <row r="128" spans="1:10">
      <c r="A128" s="319"/>
      <c r="J128" s="319"/>
    </row>
    <row r="129" spans="1:10">
      <c r="A129" s="319"/>
      <c r="J129" s="319"/>
    </row>
    <row r="130" spans="1:10">
      <c r="A130" s="319"/>
      <c r="J130" s="319"/>
    </row>
    <row r="131" spans="1:10" ht="17.25">
      <c r="A131" s="808"/>
      <c r="J131" s="808"/>
    </row>
    <row r="132" spans="1:10" ht="17.25">
      <c r="A132" s="808"/>
      <c r="J132" s="808"/>
    </row>
    <row r="133" spans="1:10">
      <c r="A133" s="319"/>
      <c r="J133" s="319"/>
    </row>
    <row r="134" spans="1:10">
      <c r="A134" s="319"/>
      <c r="J134" s="319"/>
    </row>
    <row r="135" spans="1:10">
      <c r="A135" s="319"/>
      <c r="J135" s="319"/>
    </row>
    <row r="136" spans="1:10">
      <c r="A136" s="319"/>
      <c r="J136" s="319"/>
    </row>
    <row r="137" spans="1:10">
      <c r="A137" s="319"/>
      <c r="J137" s="319"/>
    </row>
    <row r="138" spans="1:10">
      <c r="A138" s="319"/>
      <c r="J138" s="319"/>
    </row>
    <row r="139" spans="1:10">
      <c r="A139" s="319"/>
      <c r="J139" s="319"/>
    </row>
    <row r="140" spans="1:10">
      <c r="A140" s="319"/>
      <c r="J140" s="319"/>
    </row>
    <row r="141" spans="1:10">
      <c r="A141" s="863"/>
      <c r="J141" s="863"/>
    </row>
    <row r="142" spans="1:10">
      <c r="A142" s="863"/>
      <c r="J142" s="863"/>
    </row>
    <row r="143" spans="1:10">
      <c r="A143" s="863"/>
      <c r="J143" s="863"/>
    </row>
    <row r="144" spans="1:10">
      <c r="A144" s="319"/>
      <c r="J144" s="319"/>
    </row>
    <row r="145" spans="1:10">
      <c r="A145" s="319"/>
      <c r="J145" s="319"/>
    </row>
    <row r="146" spans="1:10">
      <c r="A146" s="319"/>
      <c r="J146" s="319"/>
    </row>
    <row r="147" spans="1:10">
      <c r="A147" s="319"/>
      <c r="J147" s="319"/>
    </row>
    <row r="148" spans="1:10">
      <c r="A148" s="319"/>
      <c r="J148" s="319"/>
    </row>
    <row r="149" spans="1:10">
      <c r="A149" s="319"/>
      <c r="J149" s="319"/>
    </row>
    <row r="150" spans="1:10">
      <c r="A150" s="319"/>
      <c r="J150" s="319"/>
    </row>
    <row r="151" spans="1:10">
      <c r="A151" s="319"/>
      <c r="J151" s="319"/>
    </row>
    <row r="152" spans="1:10">
      <c r="A152" s="319"/>
      <c r="J152" s="319"/>
    </row>
    <row r="153" spans="1:10">
      <c r="A153" s="319"/>
      <c r="J153" s="319"/>
    </row>
    <row r="154" spans="1:10">
      <c r="A154" s="319"/>
      <c r="J154" s="319"/>
    </row>
    <row r="155" spans="1:10">
      <c r="A155" s="319"/>
      <c r="J155" s="319"/>
    </row>
    <row r="156" spans="1:10">
      <c r="A156" s="319"/>
      <c r="J156" s="319"/>
    </row>
    <row r="157" spans="1:10">
      <c r="A157" s="319"/>
      <c r="J157" s="319"/>
    </row>
    <row r="158" spans="1:10">
      <c r="A158" s="319"/>
      <c r="J158" s="319"/>
    </row>
    <row r="159" spans="1:10">
      <c r="A159" s="319"/>
      <c r="J159" s="319"/>
    </row>
    <row r="160" spans="1:10">
      <c r="A160" s="319"/>
      <c r="J160" s="319"/>
    </row>
    <row r="161" spans="1:10">
      <c r="A161" s="319"/>
      <c r="J161" s="319"/>
    </row>
    <row r="162" spans="1:10">
      <c r="A162" s="319"/>
      <c r="J162" s="319"/>
    </row>
    <row r="163" spans="1:10">
      <c r="A163" s="319"/>
      <c r="J163" s="319"/>
    </row>
    <row r="164" spans="1:10">
      <c r="A164" s="863"/>
      <c r="J164" s="863"/>
    </row>
    <row r="165" spans="1:10">
      <c r="A165" s="319"/>
      <c r="J165" s="319"/>
    </row>
    <row r="166" spans="1:10">
      <c r="A166" s="319"/>
      <c r="J166" s="319"/>
    </row>
    <row r="167" spans="1:10">
      <c r="A167" s="319"/>
      <c r="J167" s="319"/>
    </row>
    <row r="168" spans="1:10">
      <c r="A168" s="319"/>
      <c r="J168" s="319"/>
    </row>
    <row r="169" spans="1:10">
      <c r="A169" s="319"/>
      <c r="J169" s="319"/>
    </row>
    <row r="170" spans="1:10">
      <c r="A170" s="319"/>
      <c r="J170" s="319"/>
    </row>
    <row r="171" spans="1:10" ht="17.25">
      <c r="A171" s="808"/>
      <c r="J171" s="808"/>
    </row>
    <row r="172" spans="1:10">
      <c r="A172" s="319"/>
      <c r="J172" s="319"/>
    </row>
    <row r="173" spans="1:10">
      <c r="A173" s="319"/>
      <c r="J173" s="319"/>
    </row>
    <row r="174" spans="1:10" ht="15">
      <c r="A174" s="874"/>
      <c r="J174" s="874"/>
    </row>
    <row r="175" spans="1:10">
      <c r="A175" s="863"/>
      <c r="J175" s="863"/>
    </row>
  </sheetData>
  <mergeCells count="5">
    <mergeCell ref="B2:I2"/>
    <mergeCell ref="B3:I3"/>
    <mergeCell ref="B4:I4"/>
    <mergeCell ref="B5:I5"/>
    <mergeCell ref="B6:I6"/>
  </mergeCells>
  <pageMargins left="0.5" right="0.5" top="0.5" bottom="0.5" header="0.25" footer="0.25"/>
  <pageSetup scale="69" orientation="landscape" horizontalDpi="1200" verticalDpi="1200" r:id="rId1"/>
  <headerFooter>
    <oddFooter>&amp;C&amp;"Times New Roman,Regular"&amp;10Stmt AF Proration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0C3F-D865-4CDF-90A5-8D56B611F7B1}">
  <dimension ref="A2:L259"/>
  <sheetViews>
    <sheetView zoomScale="80" zoomScaleNormal="80" zoomScaleSheetLayoutView="70" zoomScalePageLayoutView="70" workbookViewId="0"/>
  </sheetViews>
  <sheetFormatPr defaultColWidth="8.796875" defaultRowHeight="15.4"/>
  <cols>
    <col min="1" max="1" width="5.19921875" style="1708" customWidth="1"/>
    <col min="2" max="2" width="55.46484375" style="1709" customWidth="1"/>
    <col min="3" max="5" width="15.53125" style="1709" customWidth="1"/>
    <col min="6" max="6" width="1.53125" style="1709" customWidth="1"/>
    <col min="7" max="7" width="16.796875" style="1709" customWidth="1"/>
    <col min="8" max="8" width="1.53125" style="1709" customWidth="1"/>
    <col min="9" max="9" width="38.796875" style="485" customWidth="1"/>
    <col min="10" max="10" width="5.19921875" style="1709" customWidth="1"/>
    <col min="11" max="11" width="16.19921875" style="1709" bestFit="1" customWidth="1"/>
    <col min="12" max="12" width="10.46484375" style="1709" bestFit="1" customWidth="1"/>
    <col min="13" max="16384" width="8.796875" style="1709"/>
  </cols>
  <sheetData>
    <row r="2" spans="1:10">
      <c r="A2" s="1988"/>
      <c r="B2" s="2082" t="s">
        <v>0</v>
      </c>
      <c r="C2" s="2082"/>
      <c r="D2" s="2082"/>
      <c r="E2" s="2082"/>
      <c r="F2" s="2082"/>
      <c r="G2" s="2082"/>
      <c r="H2" s="2082"/>
      <c r="I2" s="2083"/>
      <c r="J2" s="1988"/>
    </row>
    <row r="3" spans="1:10">
      <c r="A3" s="1988"/>
      <c r="B3" s="2082" t="s">
        <v>1213</v>
      </c>
      <c r="C3" s="2082"/>
      <c r="D3" s="2082"/>
      <c r="E3" s="2082"/>
      <c r="F3" s="2082"/>
      <c r="G3" s="2082"/>
      <c r="H3" s="2082"/>
      <c r="I3" s="2083"/>
      <c r="J3" s="1988"/>
    </row>
    <row r="4" spans="1:10">
      <c r="A4" s="1988"/>
      <c r="B4" s="2082" t="s">
        <v>1214</v>
      </c>
      <c r="C4" s="2082"/>
      <c r="D4" s="2082"/>
      <c r="E4" s="2082"/>
      <c r="F4" s="2082"/>
      <c r="G4" s="2082"/>
      <c r="H4" s="2082"/>
      <c r="I4" s="2083"/>
      <c r="J4" s="1988"/>
    </row>
    <row r="5" spans="1:10">
      <c r="A5" s="1988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084"/>
      <c r="I5" s="2090"/>
      <c r="J5" s="1988"/>
    </row>
    <row r="6" spans="1:10">
      <c r="A6" s="1988"/>
      <c r="B6" s="2085" t="s">
        <v>5</v>
      </c>
      <c r="C6" s="2086"/>
      <c r="D6" s="2086"/>
      <c r="E6" s="2086"/>
      <c r="F6" s="2086"/>
      <c r="G6" s="2086"/>
      <c r="H6" s="2086"/>
      <c r="I6" s="2086"/>
      <c r="J6" s="1988"/>
    </row>
    <row r="7" spans="1:10">
      <c r="A7" s="1988"/>
      <c r="B7" s="166"/>
      <c r="C7" s="166"/>
      <c r="D7" s="166"/>
      <c r="E7" s="166"/>
      <c r="F7" s="166"/>
      <c r="G7" s="166"/>
      <c r="H7" s="166"/>
      <c r="I7" s="1180"/>
      <c r="J7" s="1988"/>
    </row>
    <row r="8" spans="1:10">
      <c r="A8" s="1988" t="s">
        <v>6</v>
      </c>
      <c r="B8" s="1976"/>
      <c r="C8" s="1976"/>
      <c r="D8" s="1976"/>
      <c r="E8" s="166" t="s">
        <v>316</v>
      </c>
      <c r="F8" s="1976"/>
      <c r="G8" s="1976"/>
      <c r="H8" s="1976"/>
      <c r="I8" s="1180"/>
      <c r="J8" s="1988" t="s">
        <v>6</v>
      </c>
    </row>
    <row r="9" spans="1:10">
      <c r="A9" s="5" t="s">
        <v>7</v>
      </c>
      <c r="B9" s="166"/>
      <c r="C9" s="166"/>
      <c r="D9" s="166"/>
      <c r="E9" s="1220" t="s">
        <v>318</v>
      </c>
      <c r="F9" s="166"/>
      <c r="G9" s="1381" t="s">
        <v>8</v>
      </c>
      <c r="H9" s="1976"/>
      <c r="I9" s="1563" t="s">
        <v>9</v>
      </c>
      <c r="J9" s="5" t="s">
        <v>7</v>
      </c>
    </row>
    <row r="10" spans="1:10">
      <c r="A10" s="1988"/>
      <c r="B10" s="166"/>
      <c r="C10" s="166"/>
      <c r="D10" s="166"/>
      <c r="E10" s="166"/>
      <c r="F10" s="166"/>
      <c r="G10" s="166"/>
      <c r="H10" s="166"/>
      <c r="I10" s="1181"/>
      <c r="J10" s="1988"/>
    </row>
    <row r="11" spans="1:10">
      <c r="A11" s="1988">
        <v>1</v>
      </c>
      <c r="B11" s="602" t="s">
        <v>1215</v>
      </c>
      <c r="C11" s="1989"/>
      <c r="D11" s="1989"/>
      <c r="E11" s="1989"/>
      <c r="F11" s="1989"/>
      <c r="G11" s="1989"/>
      <c r="H11" s="1989"/>
      <c r="I11" s="1180"/>
      <c r="J11" s="1988">
        <f>A11</f>
        <v>1</v>
      </c>
    </row>
    <row r="12" spans="1:10">
      <c r="A12" s="1988">
        <f>A11+1</f>
        <v>2</v>
      </c>
      <c r="B12" s="603" t="s">
        <v>1216</v>
      </c>
      <c r="C12" s="1989"/>
      <c r="D12" s="1989"/>
      <c r="E12" s="1988" t="s">
        <v>1217</v>
      </c>
      <c r="F12" s="6"/>
      <c r="G12" s="82">
        <v>5140552</v>
      </c>
      <c r="H12" s="1976"/>
      <c r="I12" s="773"/>
      <c r="J12" s="1988">
        <f>J11+1</f>
        <v>2</v>
      </c>
    </row>
    <row r="13" spans="1:10">
      <c r="A13" s="1988">
        <f t="shared" ref="A13:A52" si="0">A12+1</f>
        <v>3</v>
      </c>
      <c r="B13" s="603" t="s">
        <v>1218</v>
      </c>
      <c r="C13" s="1989"/>
      <c r="D13" s="1989"/>
      <c r="E13" s="1988" t="s">
        <v>1219</v>
      </c>
      <c r="F13" s="6"/>
      <c r="G13" s="84">
        <v>0</v>
      </c>
      <c r="H13" s="1976"/>
      <c r="I13" s="773"/>
      <c r="J13" s="1988">
        <f t="shared" ref="J13:J52" si="1">J12+1</f>
        <v>3</v>
      </c>
    </row>
    <row r="14" spans="1:10">
      <c r="A14" s="1988">
        <f t="shared" si="0"/>
        <v>4</v>
      </c>
      <c r="B14" s="603" t="s">
        <v>1220</v>
      </c>
      <c r="C14" s="1989"/>
      <c r="D14" s="1989"/>
      <c r="E14" s="1988" t="s">
        <v>1221</v>
      </c>
      <c r="F14" s="6"/>
      <c r="G14" s="92">
        <v>0</v>
      </c>
      <c r="H14" s="1976"/>
      <c r="I14" s="773"/>
      <c r="J14" s="1988">
        <f t="shared" si="1"/>
        <v>4</v>
      </c>
    </row>
    <row r="15" spans="1:10">
      <c r="A15" s="1988">
        <f t="shared" si="0"/>
        <v>5</v>
      </c>
      <c r="B15" s="603" t="s">
        <v>1222</v>
      </c>
      <c r="C15" s="1989"/>
      <c r="D15" s="1989"/>
      <c r="E15" s="1988" t="s">
        <v>1223</v>
      </c>
      <c r="F15" s="6"/>
      <c r="G15" s="92">
        <v>0</v>
      </c>
      <c r="H15" s="1976"/>
      <c r="I15" s="773"/>
      <c r="J15" s="1988">
        <f t="shared" si="1"/>
        <v>5</v>
      </c>
    </row>
    <row r="16" spans="1:10">
      <c r="A16" s="1988">
        <f t="shared" si="0"/>
        <v>6</v>
      </c>
      <c r="B16" s="603" t="s">
        <v>1224</v>
      </c>
      <c r="C16" s="1989"/>
      <c r="D16" s="1989"/>
      <c r="E16" s="1988" t="s">
        <v>1225</v>
      </c>
      <c r="F16" s="6"/>
      <c r="G16" s="1403">
        <v>-12166.400009999999</v>
      </c>
      <c r="H16" s="1976"/>
      <c r="I16" s="773"/>
      <c r="J16" s="1988">
        <f t="shared" si="1"/>
        <v>6</v>
      </c>
    </row>
    <row r="17" spans="1:10">
      <c r="A17" s="1988">
        <f t="shared" si="0"/>
        <v>7</v>
      </c>
      <c r="B17" s="603" t="s">
        <v>1226</v>
      </c>
      <c r="C17" s="603"/>
      <c r="D17" s="603"/>
      <c r="E17" s="603"/>
      <c r="F17" s="603"/>
      <c r="G17" s="1827">
        <f>SUM(G12:G16)</f>
        <v>5128385.59999</v>
      </c>
      <c r="H17" s="165"/>
      <c r="I17" s="1180" t="s">
        <v>547</v>
      </c>
      <c r="J17" s="1988">
        <f t="shared" si="1"/>
        <v>7</v>
      </c>
    </row>
    <row r="18" spans="1:10">
      <c r="A18" s="1988">
        <f t="shared" si="0"/>
        <v>8</v>
      </c>
      <c r="B18" s="603"/>
      <c r="C18" s="1989"/>
      <c r="D18" s="1989"/>
      <c r="E18" s="1989"/>
      <c r="F18" s="1989"/>
      <c r="G18" s="1989"/>
      <c r="H18" s="1989"/>
      <c r="I18" s="1180"/>
      <c r="J18" s="1988">
        <f t="shared" si="1"/>
        <v>8</v>
      </c>
    </row>
    <row r="19" spans="1:10">
      <c r="A19" s="1988">
        <f t="shared" si="0"/>
        <v>9</v>
      </c>
      <c r="B19" s="774" t="s">
        <v>1227</v>
      </c>
      <c r="C19" s="1989"/>
      <c r="D19" s="1989"/>
      <c r="E19" s="1989"/>
      <c r="F19" s="1989"/>
      <c r="G19" s="1177"/>
      <c r="H19" s="1177"/>
      <c r="I19" s="1180"/>
      <c r="J19" s="1988">
        <f t="shared" si="1"/>
        <v>9</v>
      </c>
    </row>
    <row r="20" spans="1:10">
      <c r="A20" s="1988">
        <f t="shared" si="0"/>
        <v>10</v>
      </c>
      <c r="B20" s="1989" t="s">
        <v>1228</v>
      </c>
      <c r="C20" s="1989"/>
      <c r="D20" s="1989"/>
      <c r="E20" s="1988" t="s">
        <v>1229</v>
      </c>
      <c r="F20" s="6"/>
      <c r="G20" s="82">
        <v>213846.54399999999</v>
      </c>
      <c r="H20" s="1976"/>
      <c r="I20" s="775"/>
      <c r="J20" s="1988">
        <f t="shared" si="1"/>
        <v>10</v>
      </c>
    </row>
    <row r="21" spans="1:10">
      <c r="A21" s="1988">
        <f t="shared" si="0"/>
        <v>11</v>
      </c>
      <c r="B21" s="1989" t="s">
        <v>1230</v>
      </c>
      <c r="C21" s="1989"/>
      <c r="D21" s="1989"/>
      <c r="E21" s="1988" t="s">
        <v>1231</v>
      </c>
      <c r="F21" s="6"/>
      <c r="G21" s="84">
        <v>3709.4806400000002</v>
      </c>
      <c r="H21" s="1976"/>
      <c r="I21" s="775"/>
      <c r="J21" s="1988">
        <f t="shared" si="1"/>
        <v>11</v>
      </c>
    </row>
    <row r="22" spans="1:10">
      <c r="A22" s="1988">
        <f t="shared" si="0"/>
        <v>12</v>
      </c>
      <c r="B22" s="1989" t="s">
        <v>1232</v>
      </c>
      <c r="C22" s="1989"/>
      <c r="D22" s="1989"/>
      <c r="E22" s="1988" t="s">
        <v>1233</v>
      </c>
      <c r="F22" s="6"/>
      <c r="G22" s="84">
        <v>1831.0913999999998</v>
      </c>
      <c r="H22" s="1976"/>
      <c r="I22" s="775"/>
      <c r="J22" s="1988">
        <f t="shared" si="1"/>
        <v>12</v>
      </c>
    </row>
    <row r="23" spans="1:10">
      <c r="A23" s="1988">
        <f t="shared" si="0"/>
        <v>13</v>
      </c>
      <c r="B23" s="1989" t="s">
        <v>1234</v>
      </c>
      <c r="C23" s="1989"/>
      <c r="D23" s="1989"/>
      <c r="E23" s="1988" t="s">
        <v>1235</v>
      </c>
      <c r="F23" s="6"/>
      <c r="G23" s="84">
        <v>0</v>
      </c>
      <c r="H23" s="1976"/>
      <c r="I23" s="775"/>
      <c r="J23" s="1988">
        <f t="shared" si="1"/>
        <v>13</v>
      </c>
    </row>
    <row r="24" spans="1:10">
      <c r="A24" s="1988">
        <f t="shared" si="0"/>
        <v>14</v>
      </c>
      <c r="B24" s="1989" t="s">
        <v>1236</v>
      </c>
      <c r="C24" s="1989"/>
      <c r="D24" s="1989"/>
      <c r="E24" s="1988" t="s">
        <v>1237</v>
      </c>
      <c r="F24" s="6"/>
      <c r="G24" s="1403">
        <v>0</v>
      </c>
      <c r="H24" s="1976"/>
      <c r="I24" s="775"/>
      <c r="J24" s="1988">
        <f t="shared" si="1"/>
        <v>14</v>
      </c>
    </row>
    <row r="25" spans="1:10">
      <c r="A25" s="1988">
        <f t="shared" si="0"/>
        <v>15</v>
      </c>
      <c r="B25" s="603" t="s">
        <v>1238</v>
      </c>
      <c r="C25" s="603"/>
      <c r="D25" s="603"/>
      <c r="E25" s="603"/>
      <c r="F25" s="603"/>
      <c r="G25" s="1870">
        <f>SUM(G20:G24)</f>
        <v>219387.11603999999</v>
      </c>
      <c r="H25" s="219"/>
      <c r="I25" s="1180" t="s">
        <v>1239</v>
      </c>
      <c r="J25" s="1988">
        <f t="shared" si="1"/>
        <v>15</v>
      </c>
    </row>
    <row r="26" spans="1:10">
      <c r="A26" s="1988">
        <f t="shared" si="0"/>
        <v>16</v>
      </c>
      <c r="B26" s="603"/>
      <c r="C26" s="1989"/>
      <c r="D26" s="1989"/>
      <c r="E26" s="1989"/>
      <c r="F26" s="1989"/>
      <c r="G26" s="1989"/>
      <c r="H26" s="1989"/>
      <c r="I26" s="1180"/>
      <c r="J26" s="1988">
        <f t="shared" si="1"/>
        <v>16</v>
      </c>
    </row>
    <row r="27" spans="1:10" ht="15.75" thickBot="1">
      <c r="A27" s="1988">
        <f t="shared" si="0"/>
        <v>17</v>
      </c>
      <c r="B27" s="602" t="s">
        <v>1240</v>
      </c>
      <c r="C27" s="1989"/>
      <c r="D27" s="1989"/>
      <c r="E27" s="1989"/>
      <c r="F27" s="1989"/>
      <c r="G27" s="260">
        <f>G25/G17</f>
        <v>4.2778982149943599E-2</v>
      </c>
      <c r="H27" s="419"/>
      <c r="I27" s="1180" t="s">
        <v>1241</v>
      </c>
      <c r="J27" s="1988">
        <f t="shared" si="1"/>
        <v>17</v>
      </c>
    </row>
    <row r="28" spans="1:10" ht="15.75" thickTop="1">
      <c r="A28" s="1988">
        <f t="shared" si="0"/>
        <v>18</v>
      </c>
      <c r="B28" s="603"/>
      <c r="C28" s="1989"/>
      <c r="D28" s="1989"/>
      <c r="E28" s="1989"/>
      <c r="F28" s="1989"/>
      <c r="G28" s="1989"/>
      <c r="H28" s="1989"/>
      <c r="I28" s="1180"/>
      <c r="J28" s="1988">
        <f t="shared" si="1"/>
        <v>18</v>
      </c>
    </row>
    <row r="29" spans="1:10">
      <c r="A29" s="1988">
        <f t="shared" si="0"/>
        <v>19</v>
      </c>
      <c r="B29" s="602" t="s">
        <v>1242</v>
      </c>
      <c r="C29" s="1989"/>
      <c r="D29" s="1989"/>
      <c r="E29" s="1989"/>
      <c r="F29" s="1989"/>
      <c r="G29" s="1989"/>
      <c r="H29" s="1989"/>
      <c r="I29" s="1180"/>
      <c r="J29" s="1988">
        <f t="shared" si="1"/>
        <v>19</v>
      </c>
    </row>
    <row r="30" spans="1:10">
      <c r="A30" s="1988">
        <f t="shared" si="0"/>
        <v>20</v>
      </c>
      <c r="B30" s="603" t="s">
        <v>1243</v>
      </c>
      <c r="C30" s="1989"/>
      <c r="D30" s="1989"/>
      <c r="E30" s="1988" t="s">
        <v>1244</v>
      </c>
      <c r="F30" s="6"/>
      <c r="G30" s="82">
        <v>0</v>
      </c>
      <c r="H30" s="1976"/>
      <c r="I30" s="775"/>
      <c r="J30" s="1988">
        <f t="shared" si="1"/>
        <v>20</v>
      </c>
    </row>
    <row r="31" spans="1:10">
      <c r="A31" s="1988">
        <f t="shared" si="0"/>
        <v>21</v>
      </c>
      <c r="B31" s="603" t="s">
        <v>1245</v>
      </c>
      <c r="C31" s="603"/>
      <c r="D31" s="603"/>
      <c r="E31" s="1988" t="s">
        <v>1246</v>
      </c>
      <c r="F31" s="6"/>
      <c r="G31" s="1564">
        <v>0</v>
      </c>
      <c r="H31" s="1976"/>
      <c r="I31" s="775"/>
      <c r="J31" s="1988">
        <f t="shared" si="1"/>
        <v>21</v>
      </c>
    </row>
    <row r="32" spans="1:10" ht="15.75" thickBot="1">
      <c r="A32" s="1988">
        <f t="shared" si="0"/>
        <v>22</v>
      </c>
      <c r="B32" s="603" t="s">
        <v>1247</v>
      </c>
      <c r="C32" s="1989"/>
      <c r="D32" s="1989"/>
      <c r="E32" s="1989"/>
      <c r="F32" s="1989"/>
      <c r="G32" s="260">
        <f>IFERROR((G31/G30),0)</f>
        <v>0</v>
      </c>
      <c r="H32" s="419"/>
      <c r="I32" s="1180" t="s">
        <v>1248</v>
      </c>
      <c r="J32" s="1988">
        <f t="shared" si="1"/>
        <v>22</v>
      </c>
    </row>
    <row r="33" spans="1:11" ht="15.75" thickTop="1">
      <c r="A33" s="1988">
        <f t="shared" si="0"/>
        <v>23</v>
      </c>
      <c r="B33" s="603"/>
      <c r="C33" s="1989"/>
      <c r="D33" s="1989"/>
      <c r="E33" s="1989"/>
      <c r="F33" s="1989"/>
      <c r="G33" s="1989"/>
      <c r="H33" s="1989"/>
      <c r="I33" s="1180"/>
      <c r="J33" s="1988">
        <f t="shared" si="1"/>
        <v>23</v>
      </c>
      <c r="K33" s="1989"/>
    </row>
    <row r="34" spans="1:11">
      <c r="A34" s="1988">
        <f t="shared" si="0"/>
        <v>24</v>
      </c>
      <c r="B34" s="602" t="s">
        <v>1249</v>
      </c>
      <c r="C34" s="1989"/>
      <c r="D34" s="1989"/>
      <c r="E34" s="1989"/>
      <c r="F34" s="1989"/>
      <c r="G34" s="1989"/>
      <c r="H34" s="1989"/>
      <c r="I34" s="1180"/>
      <c r="J34" s="1988">
        <f t="shared" si="1"/>
        <v>24</v>
      </c>
      <c r="K34" s="159"/>
    </row>
    <row r="35" spans="1:11">
      <c r="A35" s="1988">
        <f t="shared" si="0"/>
        <v>25</v>
      </c>
      <c r="B35" s="603" t="s">
        <v>1250</v>
      </c>
      <c r="C35" s="1989"/>
      <c r="D35" s="1989"/>
      <c r="E35" s="1988" t="s">
        <v>1251</v>
      </c>
      <c r="F35" s="6"/>
      <c r="G35" s="82">
        <v>7099080.8731300002</v>
      </c>
      <c r="H35" s="1976"/>
      <c r="I35" s="775"/>
      <c r="J35" s="1988">
        <f t="shared" si="1"/>
        <v>25</v>
      </c>
      <c r="K35" s="776"/>
    </row>
    <row r="36" spans="1:11">
      <c r="A36" s="1988">
        <f t="shared" si="0"/>
        <v>26</v>
      </c>
      <c r="B36" s="603" t="s">
        <v>1252</v>
      </c>
      <c r="C36" s="1989"/>
      <c r="D36" s="1989"/>
      <c r="E36" s="1988" t="s">
        <v>1244</v>
      </c>
      <c r="F36" s="1989"/>
      <c r="G36" s="261">
        <f>-G30</f>
        <v>0</v>
      </c>
      <c r="H36" s="261"/>
      <c r="I36" s="1180" t="s">
        <v>1253</v>
      </c>
      <c r="J36" s="1988">
        <f t="shared" si="1"/>
        <v>26</v>
      </c>
      <c r="K36" s="159"/>
    </row>
    <row r="37" spans="1:11">
      <c r="A37" s="1988">
        <f t="shared" si="0"/>
        <v>27</v>
      </c>
      <c r="B37" s="603" t="s">
        <v>1254</v>
      </c>
      <c r="C37" s="1989"/>
      <c r="D37" s="1989"/>
      <c r="E37" s="1988" t="s">
        <v>1255</v>
      </c>
      <c r="F37" s="1989"/>
      <c r="G37" s="92">
        <v>0</v>
      </c>
      <c r="H37" s="1976"/>
      <c r="I37" s="775"/>
      <c r="J37" s="1988">
        <f t="shared" si="1"/>
        <v>27</v>
      </c>
      <c r="K37" s="159"/>
    </row>
    <row r="38" spans="1:11">
      <c r="A38" s="1988">
        <f t="shared" si="0"/>
        <v>28</v>
      </c>
      <c r="B38" s="603" t="s">
        <v>1256</v>
      </c>
      <c r="C38" s="1989"/>
      <c r="D38" s="1989"/>
      <c r="E38" s="1988" t="s">
        <v>1257</v>
      </c>
      <c r="F38" s="1989"/>
      <c r="G38" s="92">
        <v>15874.048050000001</v>
      </c>
      <c r="H38" s="1976"/>
      <c r="I38" s="775"/>
      <c r="J38" s="1988">
        <f t="shared" si="1"/>
        <v>28</v>
      </c>
      <c r="K38" s="1989"/>
    </row>
    <row r="39" spans="1:11" ht="15.75" thickBot="1">
      <c r="A39" s="1988">
        <f t="shared" si="0"/>
        <v>29</v>
      </c>
      <c r="B39" s="603" t="s">
        <v>1258</v>
      </c>
      <c r="C39" s="603"/>
      <c r="D39" s="603"/>
      <c r="E39" s="603"/>
      <c r="F39" s="603"/>
      <c r="G39" s="2034">
        <f>SUM(G35:G38)</f>
        <v>7114954.9211800005</v>
      </c>
      <c r="H39" s="420"/>
      <c r="I39" s="1180" t="s">
        <v>1259</v>
      </c>
      <c r="J39" s="1988">
        <f t="shared" si="1"/>
        <v>29</v>
      </c>
      <c r="K39" s="1989"/>
    </row>
    <row r="40" spans="1:11" ht="16.149999999999999" thickTop="1" thickBot="1">
      <c r="A40" s="411">
        <f t="shared" si="0"/>
        <v>30</v>
      </c>
      <c r="B40" s="777"/>
      <c r="C40" s="257"/>
      <c r="D40" s="257"/>
      <c r="E40" s="257"/>
      <c r="F40" s="257"/>
      <c r="G40" s="257"/>
      <c r="H40" s="257"/>
      <c r="I40" s="778"/>
      <c r="J40" s="411">
        <f t="shared" si="1"/>
        <v>30</v>
      </c>
      <c r="K40" s="1989"/>
    </row>
    <row r="41" spans="1:11">
      <c r="A41" s="5">
        <f>A40+1</f>
        <v>31</v>
      </c>
      <c r="B41" s="779"/>
      <c r="C41" s="200"/>
      <c r="D41" s="200"/>
      <c r="E41" s="200"/>
      <c r="F41" s="200"/>
      <c r="G41" s="200"/>
      <c r="H41" s="200"/>
      <c r="I41" s="1181"/>
      <c r="J41" s="5">
        <f>J40+1</f>
        <v>31</v>
      </c>
      <c r="K41" s="1989"/>
    </row>
    <row r="42" spans="1:11" ht="15.75" thickBot="1">
      <c r="A42" s="1988">
        <f>A41+1</f>
        <v>32</v>
      </c>
      <c r="B42" s="602" t="s">
        <v>1260</v>
      </c>
      <c r="C42" s="1989"/>
      <c r="D42" s="1989"/>
      <c r="E42" s="1989"/>
      <c r="F42" s="1989"/>
      <c r="G42" s="262">
        <v>0.10100000000000001</v>
      </c>
      <c r="H42" s="1976"/>
      <c r="I42" s="1988" t="s">
        <v>1261</v>
      </c>
      <c r="J42" s="1988">
        <f>J41+1</f>
        <v>32</v>
      </c>
      <c r="K42" s="1989"/>
    </row>
    <row r="43" spans="1:11" ht="15.75" thickTop="1">
      <c r="A43" s="1988">
        <f t="shared" si="0"/>
        <v>33</v>
      </c>
      <c r="B43" s="603"/>
      <c r="C43" s="263" t="s">
        <v>279</v>
      </c>
      <c r="D43" s="263" t="s">
        <v>280</v>
      </c>
      <c r="E43" s="263" t="s">
        <v>281</v>
      </c>
      <c r="F43" s="263"/>
      <c r="G43" s="263" t="s">
        <v>1262</v>
      </c>
      <c r="H43" s="263"/>
      <c r="I43" s="1180"/>
      <c r="J43" s="1988">
        <f t="shared" si="1"/>
        <v>33</v>
      </c>
      <c r="K43" s="1989"/>
    </row>
    <row r="44" spans="1:11">
      <c r="A44" s="1988">
        <f t="shared" si="0"/>
        <v>34</v>
      </c>
      <c r="B44" s="603"/>
      <c r="C44" s="1989"/>
      <c r="D44" s="1988" t="s">
        <v>1263</v>
      </c>
      <c r="E44" s="1988" t="s">
        <v>1264</v>
      </c>
      <c r="F44" s="1988"/>
      <c r="G44" s="1988" t="s">
        <v>1265</v>
      </c>
      <c r="H44" s="1988"/>
      <c r="I44" s="1180"/>
      <c r="J44" s="1988">
        <f t="shared" si="1"/>
        <v>34</v>
      </c>
      <c r="K44" s="1989"/>
    </row>
    <row r="45" spans="1:11" ht="17.25">
      <c r="A45" s="1988">
        <f t="shared" si="0"/>
        <v>35</v>
      </c>
      <c r="B45" s="602" t="s">
        <v>1266</v>
      </c>
      <c r="C45" s="1382" t="s">
        <v>1267</v>
      </c>
      <c r="D45" s="1382" t="s">
        <v>1268</v>
      </c>
      <c r="E45" s="1382" t="s">
        <v>1269</v>
      </c>
      <c r="F45" s="1382"/>
      <c r="G45" s="1382" t="s">
        <v>1270</v>
      </c>
      <c r="H45" s="5"/>
      <c r="I45" s="1180"/>
      <c r="J45" s="1988">
        <f t="shared" si="1"/>
        <v>35</v>
      </c>
      <c r="K45" s="1989"/>
    </row>
    <row r="46" spans="1:11">
      <c r="A46" s="1988">
        <f t="shared" si="0"/>
        <v>36</v>
      </c>
      <c r="B46" s="603"/>
      <c r="C46" s="1989"/>
      <c r="D46" s="1989"/>
      <c r="E46" s="1989"/>
      <c r="F46" s="1989"/>
      <c r="G46" s="1989"/>
      <c r="H46" s="1989"/>
      <c r="I46" s="1180"/>
      <c r="J46" s="1988">
        <f t="shared" si="1"/>
        <v>36</v>
      </c>
      <c r="K46" s="1989"/>
    </row>
    <row r="47" spans="1:11">
      <c r="A47" s="1988">
        <f t="shared" si="0"/>
        <v>37</v>
      </c>
      <c r="B47" s="603" t="s">
        <v>1271</v>
      </c>
      <c r="C47" s="176">
        <f>G17</f>
        <v>5128385.59999</v>
      </c>
      <c r="D47" s="265">
        <f>C47/C$50</f>
        <v>0.41887143391319476</v>
      </c>
      <c r="E47" s="266">
        <f>G27</f>
        <v>4.2778982149943599E-2</v>
      </c>
      <c r="F47" s="1989"/>
      <c r="G47" s="264">
        <f>D47*E47</f>
        <v>1.7918893594493838E-2</v>
      </c>
      <c r="H47" s="264"/>
      <c r="I47" s="1180" t="s">
        <v>1272</v>
      </c>
      <c r="J47" s="1988">
        <f t="shared" si="1"/>
        <v>37</v>
      </c>
      <c r="K47" s="1989"/>
    </row>
    <row r="48" spans="1:11">
      <c r="A48" s="1988">
        <f t="shared" si="0"/>
        <v>38</v>
      </c>
      <c r="B48" s="603" t="s">
        <v>1273</v>
      </c>
      <c r="C48" s="178">
        <f>G30</f>
        <v>0</v>
      </c>
      <c r="D48" s="265">
        <f>C48/C$50</f>
        <v>0</v>
      </c>
      <c r="E48" s="266">
        <f>G32</f>
        <v>0</v>
      </c>
      <c r="F48" s="1989"/>
      <c r="G48" s="264">
        <f>D48*E48</f>
        <v>0</v>
      </c>
      <c r="H48" s="264"/>
      <c r="I48" s="1180" t="s">
        <v>1274</v>
      </c>
      <c r="J48" s="1988">
        <f t="shared" si="1"/>
        <v>38</v>
      </c>
      <c r="K48" s="1989"/>
    </row>
    <row r="49" spans="1:10">
      <c r="A49" s="1988">
        <f t="shared" si="0"/>
        <v>39</v>
      </c>
      <c r="B49" s="603" t="s">
        <v>1275</v>
      </c>
      <c r="C49" s="178">
        <f>G39</f>
        <v>7114954.9211800005</v>
      </c>
      <c r="D49" s="1565">
        <f>C49/C$50</f>
        <v>0.58112856608680519</v>
      </c>
      <c r="E49" s="267">
        <f>G42</f>
        <v>0.10100000000000001</v>
      </c>
      <c r="F49" s="1989"/>
      <c r="G49" s="1566">
        <f>D49*E49</f>
        <v>5.869398517476733E-2</v>
      </c>
      <c r="H49" s="419"/>
      <c r="I49" s="1180" t="s">
        <v>1276</v>
      </c>
      <c r="J49" s="1988">
        <f t="shared" si="1"/>
        <v>39</v>
      </c>
    </row>
    <row r="50" spans="1:10" ht="15.75" thickBot="1">
      <c r="A50" s="1988">
        <f t="shared" si="0"/>
        <v>40</v>
      </c>
      <c r="B50" s="603" t="s">
        <v>1277</v>
      </c>
      <c r="C50" s="2035">
        <f>SUM(C47:C49)</f>
        <v>12243340.521170001</v>
      </c>
      <c r="D50" s="268">
        <f>SUM(D47:D49)</f>
        <v>1</v>
      </c>
      <c r="E50" s="159"/>
      <c r="F50" s="1989"/>
      <c r="G50" s="260">
        <f>SUM(G47:G49)</f>
        <v>7.6612878769261164E-2</v>
      </c>
      <c r="H50" s="419"/>
      <c r="I50" s="1180" t="s">
        <v>1278</v>
      </c>
      <c r="J50" s="1988">
        <f t="shared" si="1"/>
        <v>40</v>
      </c>
    </row>
    <row r="51" spans="1:10" ht="15.75" thickTop="1">
      <c r="A51" s="1988">
        <f t="shared" si="0"/>
        <v>41</v>
      </c>
      <c r="B51" s="603"/>
      <c r="C51" s="159"/>
      <c r="D51" s="159"/>
      <c r="E51" s="159"/>
      <c r="F51" s="1989"/>
      <c r="G51" s="1989"/>
      <c r="H51" s="1989"/>
      <c r="I51" s="1180"/>
      <c r="J51" s="1988">
        <f t="shared" si="1"/>
        <v>41</v>
      </c>
    </row>
    <row r="52" spans="1:10" ht="15.75" thickBot="1">
      <c r="A52" s="1988">
        <f t="shared" si="0"/>
        <v>42</v>
      </c>
      <c r="B52" s="602" t="s">
        <v>1279</v>
      </c>
      <c r="C52" s="159"/>
      <c r="D52" s="159"/>
      <c r="E52" s="159"/>
      <c r="F52" s="1989"/>
      <c r="G52" s="260">
        <f>G48+G49</f>
        <v>5.869398517476733E-2</v>
      </c>
      <c r="H52" s="419"/>
      <c r="I52" s="1180" t="s">
        <v>1280</v>
      </c>
      <c r="J52" s="1988">
        <f t="shared" si="1"/>
        <v>42</v>
      </c>
    </row>
    <row r="53" spans="1:10" ht="16.149999999999999" thickTop="1" thickBot="1">
      <c r="A53" s="411">
        <f>A52+1</f>
        <v>43</v>
      </c>
      <c r="B53" s="777"/>
      <c r="C53" s="780"/>
      <c r="D53" s="780"/>
      <c r="E53" s="780"/>
      <c r="F53" s="257"/>
      <c r="G53" s="257"/>
      <c r="H53" s="257"/>
      <c r="I53" s="778"/>
      <c r="J53" s="411">
        <f>J52+1</f>
        <v>43</v>
      </c>
    </row>
    <row r="54" spans="1:10">
      <c r="A54" s="5">
        <f t="shared" ref="A54:A102" si="2">A53+1</f>
        <v>44</v>
      </c>
      <c r="B54" s="779"/>
      <c r="C54" s="781"/>
      <c r="D54" s="781"/>
      <c r="E54" s="781"/>
      <c r="F54" s="200"/>
      <c r="G54" s="200"/>
      <c r="H54" s="200"/>
      <c r="I54" s="1181"/>
      <c r="J54" s="5">
        <f t="shared" ref="J54:J102" si="3">J53+1</f>
        <v>44</v>
      </c>
    </row>
    <row r="55" spans="1:10" ht="15.75" thickBot="1">
      <c r="A55" s="5">
        <f>A54+1</f>
        <v>45</v>
      </c>
      <c r="B55" s="1084" t="s">
        <v>1281</v>
      </c>
      <c r="C55" s="1989"/>
      <c r="D55" s="1989"/>
      <c r="E55" s="1989"/>
      <c r="F55" s="1989"/>
      <c r="G55" s="262">
        <v>5.0000000000000001E-3</v>
      </c>
      <c r="H55" s="200"/>
      <c r="I55" s="1988" t="s">
        <v>1261</v>
      </c>
      <c r="J55" s="5">
        <f>J54+1</f>
        <v>45</v>
      </c>
    </row>
    <row r="56" spans="1:10" ht="15.75" thickTop="1">
      <c r="A56" s="5">
        <f t="shared" si="2"/>
        <v>46</v>
      </c>
      <c r="B56" s="603"/>
      <c r="C56" s="782" t="s">
        <v>279</v>
      </c>
      <c r="D56" s="782" t="s">
        <v>280</v>
      </c>
      <c r="E56" s="782" t="s">
        <v>281</v>
      </c>
      <c r="F56" s="263"/>
      <c r="G56" s="263" t="s">
        <v>1262</v>
      </c>
      <c r="H56" s="200"/>
      <c r="I56" s="1180"/>
      <c r="J56" s="5">
        <f t="shared" si="3"/>
        <v>46</v>
      </c>
    </row>
    <row r="57" spans="1:10">
      <c r="A57" s="5">
        <f t="shared" si="2"/>
        <v>47</v>
      </c>
      <c r="B57" s="603"/>
      <c r="C57" s="159"/>
      <c r="D57" s="783" t="s">
        <v>1263</v>
      </c>
      <c r="E57" s="783" t="s">
        <v>1264</v>
      </c>
      <c r="F57" s="1988"/>
      <c r="G57" s="1988" t="s">
        <v>1265</v>
      </c>
      <c r="H57" s="200"/>
      <c r="I57" s="1180"/>
      <c r="J57" s="5">
        <f t="shared" si="3"/>
        <v>47</v>
      </c>
    </row>
    <row r="58" spans="1:10" ht="17.25">
      <c r="A58" s="5">
        <f t="shared" si="2"/>
        <v>48</v>
      </c>
      <c r="B58" s="602" t="s">
        <v>1266</v>
      </c>
      <c r="C58" s="1567" t="s">
        <v>1267</v>
      </c>
      <c r="D58" s="1567" t="s">
        <v>1268</v>
      </c>
      <c r="E58" s="1567" t="s">
        <v>1269</v>
      </c>
      <c r="F58" s="1382"/>
      <c r="G58" s="1382" t="s">
        <v>1270</v>
      </c>
      <c r="H58" s="200"/>
      <c r="I58" s="1180"/>
      <c r="J58" s="5">
        <f t="shared" si="3"/>
        <v>48</v>
      </c>
    </row>
    <row r="59" spans="1:10">
      <c r="A59" s="5">
        <f t="shared" si="2"/>
        <v>49</v>
      </c>
      <c r="B59" s="603"/>
      <c r="C59" s="159"/>
      <c r="D59" s="159"/>
      <c r="E59" s="159"/>
      <c r="F59" s="1989"/>
      <c r="G59" s="1989"/>
      <c r="H59" s="200"/>
      <c r="I59" s="1180"/>
      <c r="J59" s="5">
        <f t="shared" si="3"/>
        <v>49</v>
      </c>
    </row>
    <row r="60" spans="1:10">
      <c r="A60" s="5">
        <f t="shared" si="2"/>
        <v>50</v>
      </c>
      <c r="B60" s="603" t="s">
        <v>1271</v>
      </c>
      <c r="C60" s="176">
        <f>G17</f>
        <v>5128385.59999</v>
      </c>
      <c r="D60" s="265">
        <f>C60/C$63</f>
        <v>0.41887143391319476</v>
      </c>
      <c r="E60" s="1086">
        <v>0</v>
      </c>
      <c r="F60" s="1989"/>
      <c r="G60" s="264">
        <f>D60*E60</f>
        <v>0</v>
      </c>
      <c r="H60" s="200"/>
      <c r="I60" s="1180" t="s">
        <v>1282</v>
      </c>
      <c r="J60" s="5">
        <f t="shared" si="3"/>
        <v>50</v>
      </c>
    </row>
    <row r="61" spans="1:10">
      <c r="A61" s="5">
        <f t="shared" si="2"/>
        <v>51</v>
      </c>
      <c r="B61" s="603" t="s">
        <v>1273</v>
      </c>
      <c r="C61" s="178">
        <f>G30</f>
        <v>0</v>
      </c>
      <c r="D61" s="265">
        <f>C61/C$63</f>
        <v>0</v>
      </c>
      <c r="E61" s="1086">
        <v>0</v>
      </c>
      <c r="F61" s="1989"/>
      <c r="G61" s="264">
        <f>D61*E61</f>
        <v>0</v>
      </c>
      <c r="H61" s="200"/>
      <c r="I61" s="1180" t="s">
        <v>1282</v>
      </c>
      <c r="J61" s="5">
        <f t="shared" si="3"/>
        <v>51</v>
      </c>
    </row>
    <row r="62" spans="1:10">
      <c r="A62" s="5">
        <f t="shared" si="2"/>
        <v>52</v>
      </c>
      <c r="B62" s="603" t="s">
        <v>1275</v>
      </c>
      <c r="C62" s="178">
        <f>G39</f>
        <v>7114954.9211800005</v>
      </c>
      <c r="D62" s="1565">
        <f>C62/C$63</f>
        <v>0.58112856608680519</v>
      </c>
      <c r="E62" s="267">
        <f>G55</f>
        <v>5.0000000000000001E-3</v>
      </c>
      <c r="F62" s="1989"/>
      <c r="G62" s="1566">
        <f>D62*E62</f>
        <v>2.9056428304340262E-3</v>
      </c>
      <c r="H62" s="200"/>
      <c r="I62" s="1180" t="s">
        <v>1283</v>
      </c>
      <c r="J62" s="5">
        <f t="shared" si="3"/>
        <v>52</v>
      </c>
    </row>
    <row r="63" spans="1:10" ht="15.75" thickBot="1">
      <c r="A63" s="5">
        <f t="shared" si="2"/>
        <v>53</v>
      </c>
      <c r="B63" s="603" t="s">
        <v>1277</v>
      </c>
      <c r="C63" s="2035">
        <f>SUM(C60:C62)</f>
        <v>12243340.521170001</v>
      </c>
      <c r="D63" s="268">
        <f>SUM(D60:D62)</f>
        <v>1</v>
      </c>
      <c r="E63" s="159"/>
      <c r="F63" s="1989"/>
      <c r="G63" s="260">
        <f>SUM(G60:G62)</f>
        <v>2.9056428304340262E-3</v>
      </c>
      <c r="H63" s="200"/>
      <c r="I63" s="1180" t="s">
        <v>1284</v>
      </c>
      <c r="J63" s="5">
        <f t="shared" si="3"/>
        <v>53</v>
      </c>
    </row>
    <row r="64" spans="1:10" ht="15.75" thickTop="1">
      <c r="A64" s="5">
        <f t="shared" si="2"/>
        <v>54</v>
      </c>
      <c r="B64" s="603"/>
      <c r="C64" s="159"/>
      <c r="D64" s="159"/>
      <c r="E64" s="159"/>
      <c r="F64" s="1989"/>
      <c r="G64" s="1989"/>
      <c r="H64" s="200"/>
      <c r="I64" s="1180"/>
      <c r="J64" s="5">
        <f t="shared" si="3"/>
        <v>54</v>
      </c>
    </row>
    <row r="65" spans="1:10" ht="15.75" thickBot="1">
      <c r="A65" s="5">
        <f t="shared" si="2"/>
        <v>55</v>
      </c>
      <c r="B65" s="1084" t="s">
        <v>1285</v>
      </c>
      <c r="C65" s="159"/>
      <c r="D65" s="159"/>
      <c r="E65" s="159"/>
      <c r="F65" s="1989"/>
      <c r="G65" s="268">
        <f>G62</f>
        <v>2.9056428304340262E-3</v>
      </c>
      <c r="H65" s="781"/>
      <c r="I65" s="1085" t="s">
        <v>1286</v>
      </c>
      <c r="J65" s="5">
        <f t="shared" si="3"/>
        <v>55</v>
      </c>
    </row>
    <row r="66" spans="1:10" ht="15.75" thickTop="1">
      <c r="A66" s="5"/>
      <c r="B66" s="1084"/>
      <c r="C66" s="159"/>
      <c r="D66" s="159"/>
      <c r="E66" s="159"/>
      <c r="F66" s="1989"/>
      <c r="G66" s="280"/>
      <c r="H66" s="781"/>
      <c r="I66" s="1085"/>
      <c r="J66" s="5"/>
    </row>
    <row r="67" spans="1:10" ht="17.25">
      <c r="A67" s="619">
        <v>1</v>
      </c>
      <c r="B67" s="603" t="s">
        <v>1287</v>
      </c>
      <c r="C67" s="159"/>
      <c r="D67" s="159"/>
      <c r="E67" s="159"/>
      <c r="F67" s="1989"/>
      <c r="G67" s="280"/>
      <c r="H67" s="781"/>
      <c r="I67" s="1085"/>
      <c r="J67" s="5"/>
    </row>
    <row r="68" spans="1:10">
      <c r="A68" s="5"/>
      <c r="B68" s="1084"/>
      <c r="C68" s="159"/>
      <c r="D68" s="159"/>
      <c r="E68" s="159"/>
      <c r="F68" s="1989"/>
      <c r="G68" s="280"/>
      <c r="H68" s="781"/>
      <c r="I68" s="1085"/>
      <c r="J68" s="5"/>
    </row>
    <row r="69" spans="1:10">
      <c r="A69" s="5"/>
      <c r="B69" s="1084"/>
      <c r="C69" s="159"/>
      <c r="D69" s="159"/>
      <c r="E69" s="159"/>
      <c r="F69" s="1989"/>
      <c r="G69" s="280"/>
      <c r="H69" s="781"/>
      <c r="I69" s="1085"/>
      <c r="J69" s="5"/>
    </row>
    <row r="70" spans="1:10">
      <c r="A70" s="5"/>
      <c r="B70" s="2082" t="s">
        <v>0</v>
      </c>
      <c r="C70" s="2082"/>
      <c r="D70" s="2082"/>
      <c r="E70" s="2082"/>
      <c r="F70" s="2082"/>
      <c r="G70" s="2082"/>
      <c r="H70" s="2082"/>
      <c r="I70" s="2083"/>
      <c r="J70" s="5"/>
    </row>
    <row r="71" spans="1:10">
      <c r="A71" s="5"/>
      <c r="B71" s="2082" t="s">
        <v>1213</v>
      </c>
      <c r="C71" s="2082"/>
      <c r="D71" s="2082"/>
      <c r="E71" s="2082"/>
      <c r="F71" s="2082"/>
      <c r="G71" s="2082"/>
      <c r="H71" s="2082"/>
      <c r="I71" s="2083"/>
      <c r="J71" s="5"/>
    </row>
    <row r="72" spans="1:10">
      <c r="A72" s="5"/>
      <c r="B72" s="2082" t="s">
        <v>1214</v>
      </c>
      <c r="C72" s="2082"/>
      <c r="D72" s="2082"/>
      <c r="E72" s="2082"/>
      <c r="F72" s="2082"/>
      <c r="G72" s="2082"/>
      <c r="H72" s="2082"/>
      <c r="I72" s="2083"/>
      <c r="J72" s="5"/>
    </row>
    <row r="73" spans="1:10">
      <c r="A73" s="5"/>
      <c r="B73" s="2084" t="str">
        <f>B5</f>
        <v>Base Period &amp; True-Up Period 12 - Months Ending December 31, 2019</v>
      </c>
      <c r="C73" s="2084"/>
      <c r="D73" s="2084"/>
      <c r="E73" s="2084"/>
      <c r="F73" s="2084"/>
      <c r="G73" s="2084"/>
      <c r="H73" s="2084"/>
      <c r="I73" s="2090"/>
      <c r="J73" s="5"/>
    </row>
    <row r="74" spans="1:10">
      <c r="A74" s="5"/>
      <c r="B74" s="2085" t="s">
        <v>5</v>
      </c>
      <c r="C74" s="2086"/>
      <c r="D74" s="2086"/>
      <c r="E74" s="2086"/>
      <c r="F74" s="2086"/>
      <c r="G74" s="2086"/>
      <c r="H74" s="2086"/>
      <c r="I74" s="2086"/>
      <c r="J74" s="5"/>
    </row>
    <row r="75" spans="1:10" s="565" customFormat="1">
      <c r="A75" s="1988"/>
      <c r="B75" s="166"/>
      <c r="C75" s="166"/>
      <c r="D75" s="166"/>
      <c r="E75" s="166"/>
      <c r="F75" s="166"/>
      <c r="G75" s="166"/>
      <c r="H75" s="166"/>
      <c r="I75" s="1180"/>
      <c r="J75" s="1988"/>
    </row>
    <row r="76" spans="1:10" s="565" customFormat="1">
      <c r="A76" s="1988" t="s">
        <v>6</v>
      </c>
      <c r="B76" s="1976"/>
      <c r="C76" s="1976"/>
      <c r="D76" s="1976"/>
      <c r="E76" s="166" t="s">
        <v>316</v>
      </c>
      <c r="F76" s="1976"/>
      <c r="G76" s="1976"/>
      <c r="H76" s="1976"/>
      <c r="I76" s="1180"/>
      <c r="J76" s="1988" t="s">
        <v>6</v>
      </c>
    </row>
    <row r="77" spans="1:10" s="565" customFormat="1">
      <c r="A77" s="5" t="s">
        <v>7</v>
      </c>
      <c r="B77" s="166"/>
      <c r="C77" s="166"/>
      <c r="D77" s="166"/>
      <c r="E77" s="1220" t="s">
        <v>318</v>
      </c>
      <c r="F77" s="166"/>
      <c r="G77" s="1381" t="s">
        <v>8</v>
      </c>
      <c r="H77" s="1976"/>
      <c r="I77" s="1563" t="s">
        <v>9</v>
      </c>
      <c r="J77" s="5" t="s">
        <v>7</v>
      </c>
    </row>
    <row r="78" spans="1:10" s="200" customFormat="1">
      <c r="A78" s="5"/>
      <c r="B78" s="779"/>
      <c r="C78" s="781"/>
      <c r="D78" s="781"/>
      <c r="E78" s="781"/>
      <c r="I78" s="1181"/>
      <c r="J78" s="5"/>
    </row>
    <row r="79" spans="1:10" ht="17.649999999999999" thickBot="1">
      <c r="A79" s="5">
        <v>1</v>
      </c>
      <c r="B79" s="602" t="s">
        <v>1288</v>
      </c>
      <c r="C79" s="159"/>
      <c r="D79" s="159"/>
      <c r="E79" s="159"/>
      <c r="F79" s="1989"/>
      <c r="G79" s="262">
        <v>0</v>
      </c>
      <c r="H79" s="1976"/>
      <c r="I79" s="695"/>
      <c r="J79" s="1988">
        <f>A79</f>
        <v>1</v>
      </c>
    </row>
    <row r="80" spans="1:10" ht="15.75" thickTop="1">
      <c r="A80" s="5">
        <f t="shared" si="2"/>
        <v>2</v>
      </c>
      <c r="B80" s="603"/>
      <c r="C80" s="782" t="s">
        <v>279</v>
      </c>
      <c r="D80" s="782" t="s">
        <v>280</v>
      </c>
      <c r="E80" s="782" t="s">
        <v>281</v>
      </c>
      <c r="F80" s="263"/>
      <c r="G80" s="263" t="s">
        <v>1262</v>
      </c>
      <c r="H80" s="263"/>
      <c r="I80" s="1180"/>
      <c r="J80" s="5">
        <f t="shared" si="3"/>
        <v>2</v>
      </c>
    </row>
    <row r="81" spans="1:10">
      <c r="A81" s="1988">
        <f t="shared" si="2"/>
        <v>3</v>
      </c>
      <c r="B81" s="603"/>
      <c r="C81" s="159"/>
      <c r="D81" s="783" t="s">
        <v>1263</v>
      </c>
      <c r="E81" s="783" t="s">
        <v>1264</v>
      </c>
      <c r="F81" s="1988"/>
      <c r="G81" s="1988" t="s">
        <v>1265</v>
      </c>
      <c r="H81" s="1988"/>
      <c r="I81" s="1180"/>
      <c r="J81" s="1988">
        <f t="shared" si="3"/>
        <v>3</v>
      </c>
    </row>
    <row r="82" spans="1:10" ht="17.25">
      <c r="A82" s="1988">
        <f t="shared" si="2"/>
        <v>4</v>
      </c>
      <c r="B82" s="602" t="s">
        <v>1289</v>
      </c>
      <c r="C82" s="1567" t="s">
        <v>1290</v>
      </c>
      <c r="D82" s="1567" t="s">
        <v>1268</v>
      </c>
      <c r="E82" s="1567" t="s">
        <v>1269</v>
      </c>
      <c r="F82" s="1382"/>
      <c r="G82" s="1382" t="s">
        <v>1270</v>
      </c>
      <c r="H82" s="5"/>
      <c r="I82" s="1180"/>
      <c r="J82" s="1988">
        <f t="shared" si="3"/>
        <v>4</v>
      </c>
    </row>
    <row r="83" spans="1:10">
      <c r="A83" s="1988">
        <f t="shared" si="2"/>
        <v>5</v>
      </c>
      <c r="B83" s="603"/>
      <c r="C83" s="159"/>
      <c r="D83" s="159"/>
      <c r="E83" s="159"/>
      <c r="F83" s="1989"/>
      <c r="G83" s="1989"/>
      <c r="H83" s="1989"/>
      <c r="I83" s="1180"/>
      <c r="J83" s="1988">
        <f t="shared" si="3"/>
        <v>5</v>
      </c>
    </row>
    <row r="84" spans="1:10">
      <c r="A84" s="1988">
        <f t="shared" si="2"/>
        <v>6</v>
      </c>
      <c r="B84" s="603" t="s">
        <v>1271</v>
      </c>
      <c r="C84" s="176">
        <f>G17</f>
        <v>5128385.59999</v>
      </c>
      <c r="D84" s="265">
        <f>C84/C$87</f>
        <v>0.41887143391319476</v>
      </c>
      <c r="E84" s="266">
        <f>G27</f>
        <v>4.2778982149943599E-2</v>
      </c>
      <c r="F84" s="1989"/>
      <c r="G84" s="264">
        <f>D84*E84</f>
        <v>1.7918893594493838E-2</v>
      </c>
      <c r="H84" s="264"/>
      <c r="I84" s="1180" t="s">
        <v>1291</v>
      </c>
      <c r="J84" s="1988">
        <f t="shared" si="3"/>
        <v>6</v>
      </c>
    </row>
    <row r="85" spans="1:10">
      <c r="A85" s="1988">
        <f t="shared" si="2"/>
        <v>7</v>
      </c>
      <c r="B85" s="603" t="s">
        <v>1273</v>
      </c>
      <c r="C85" s="178">
        <f>G30</f>
        <v>0</v>
      </c>
      <c r="D85" s="265">
        <f>C85/C$87</f>
        <v>0</v>
      </c>
      <c r="E85" s="266">
        <f>G32</f>
        <v>0</v>
      </c>
      <c r="F85" s="1989"/>
      <c r="G85" s="264">
        <f>D85*E85</f>
        <v>0</v>
      </c>
      <c r="H85" s="264"/>
      <c r="I85" s="1180" t="s">
        <v>1292</v>
      </c>
      <c r="J85" s="1988">
        <f t="shared" si="3"/>
        <v>7</v>
      </c>
    </row>
    <row r="86" spans="1:10">
      <c r="A86" s="1988">
        <f t="shared" si="2"/>
        <v>8</v>
      </c>
      <c r="B86" s="603" t="s">
        <v>1275</v>
      </c>
      <c r="C86" s="178">
        <f>G39</f>
        <v>7114954.9211800005</v>
      </c>
      <c r="D86" s="1565">
        <f>C86/C$87</f>
        <v>0.58112856608680519</v>
      </c>
      <c r="E86" s="267">
        <f>G79</f>
        <v>0</v>
      </c>
      <c r="F86" s="1989"/>
      <c r="G86" s="1566">
        <f>D86*E86</f>
        <v>0</v>
      </c>
      <c r="H86" s="419"/>
      <c r="I86" s="1180" t="s">
        <v>1293</v>
      </c>
      <c r="J86" s="1988">
        <f t="shared" si="3"/>
        <v>8</v>
      </c>
    </row>
    <row r="87" spans="1:10" ht="15.75" thickBot="1">
      <c r="A87" s="1988">
        <f t="shared" si="2"/>
        <v>9</v>
      </c>
      <c r="B87" s="603" t="s">
        <v>1277</v>
      </c>
      <c r="C87" s="2036">
        <f>SUM(C84:C86)</f>
        <v>12243340.521170001</v>
      </c>
      <c r="D87" s="268">
        <f>SUM(D84:D86)</f>
        <v>1</v>
      </c>
      <c r="E87" s="1989"/>
      <c r="F87" s="1989"/>
      <c r="G87" s="260">
        <f>SUM(G84:G86)</f>
        <v>1.7918893594493838E-2</v>
      </c>
      <c r="H87" s="419"/>
      <c r="I87" s="1180" t="s">
        <v>1294</v>
      </c>
      <c r="J87" s="1988">
        <f t="shared" si="3"/>
        <v>9</v>
      </c>
    </row>
    <row r="88" spans="1:10" ht="15.75" thickTop="1">
      <c r="A88" s="1988">
        <f t="shared" si="2"/>
        <v>10</v>
      </c>
      <c r="B88" s="603"/>
      <c r="C88" s="1989"/>
      <c r="D88" s="1989"/>
      <c r="E88" s="1989"/>
      <c r="F88" s="1989"/>
      <c r="G88" s="1989"/>
      <c r="H88" s="1989"/>
      <c r="I88" s="1180"/>
      <c r="J88" s="1988">
        <f t="shared" si="3"/>
        <v>10</v>
      </c>
    </row>
    <row r="89" spans="1:10" ht="15.75" thickBot="1">
      <c r="A89" s="1988">
        <f t="shared" si="2"/>
        <v>11</v>
      </c>
      <c r="B89" s="602" t="s">
        <v>1295</v>
      </c>
      <c r="C89" s="1989"/>
      <c r="D89" s="1989"/>
      <c r="E89" s="1989"/>
      <c r="F89" s="1989"/>
      <c r="G89" s="260">
        <f>G85+G86</f>
        <v>0</v>
      </c>
      <c r="H89" s="419"/>
      <c r="I89" s="1180" t="s">
        <v>1296</v>
      </c>
      <c r="J89" s="1988">
        <f t="shared" si="3"/>
        <v>11</v>
      </c>
    </row>
    <row r="90" spans="1:10" ht="16.149999999999999" thickTop="1" thickBot="1">
      <c r="A90" s="411">
        <f t="shared" si="2"/>
        <v>12</v>
      </c>
      <c r="B90" s="1568"/>
      <c r="C90" s="257"/>
      <c r="D90" s="257"/>
      <c r="E90" s="257"/>
      <c r="F90" s="257"/>
      <c r="G90" s="1569"/>
      <c r="H90" s="1569"/>
      <c r="I90" s="778"/>
      <c r="J90" s="411">
        <f t="shared" si="3"/>
        <v>12</v>
      </c>
    </row>
    <row r="91" spans="1:10">
      <c r="A91" s="5">
        <f t="shared" si="2"/>
        <v>13</v>
      </c>
      <c r="B91" s="779"/>
      <c r="C91" s="781"/>
      <c r="D91" s="781"/>
      <c r="E91" s="781"/>
      <c r="F91" s="200"/>
      <c r="G91" s="200"/>
      <c r="H91" s="200"/>
      <c r="I91" s="1181"/>
      <c r="J91" s="5">
        <f t="shared" si="3"/>
        <v>13</v>
      </c>
    </row>
    <row r="92" spans="1:10" ht="31.15" thickBot="1">
      <c r="A92" s="5">
        <f t="shared" si="2"/>
        <v>14</v>
      </c>
      <c r="B92" s="1084" t="s">
        <v>1281</v>
      </c>
      <c r="C92" s="1989"/>
      <c r="D92" s="1989"/>
      <c r="E92" s="1989"/>
      <c r="F92" s="1989"/>
      <c r="G92" s="262">
        <v>0</v>
      </c>
      <c r="H92" s="200"/>
      <c r="I92" s="1085" t="s">
        <v>1297</v>
      </c>
      <c r="J92" s="5">
        <f t="shared" si="3"/>
        <v>14</v>
      </c>
    </row>
    <row r="93" spans="1:10" ht="15.75" thickTop="1">
      <c r="A93" s="5">
        <f t="shared" si="2"/>
        <v>15</v>
      </c>
      <c r="B93" s="603"/>
      <c r="C93" s="782" t="s">
        <v>279</v>
      </c>
      <c r="D93" s="782" t="s">
        <v>280</v>
      </c>
      <c r="E93" s="782" t="s">
        <v>281</v>
      </c>
      <c r="F93" s="263"/>
      <c r="G93" s="263" t="s">
        <v>1262</v>
      </c>
      <c r="H93" s="200"/>
      <c r="I93" s="1180"/>
      <c r="J93" s="5">
        <f t="shared" si="3"/>
        <v>15</v>
      </c>
    </row>
    <row r="94" spans="1:10">
      <c r="A94" s="5">
        <f t="shared" si="2"/>
        <v>16</v>
      </c>
      <c r="B94" s="603"/>
      <c r="C94" s="159"/>
      <c r="D94" s="783" t="s">
        <v>1263</v>
      </c>
      <c r="E94" s="783" t="s">
        <v>1264</v>
      </c>
      <c r="F94" s="1988"/>
      <c r="G94" s="1988" t="s">
        <v>1265</v>
      </c>
      <c r="H94" s="200"/>
      <c r="I94" s="1180"/>
      <c r="J94" s="5">
        <f t="shared" si="3"/>
        <v>16</v>
      </c>
    </row>
    <row r="95" spans="1:10" ht="17.25">
      <c r="A95" s="5">
        <f t="shared" si="2"/>
        <v>17</v>
      </c>
      <c r="B95" s="602" t="s">
        <v>1266</v>
      </c>
      <c r="C95" s="1567" t="s">
        <v>1290</v>
      </c>
      <c r="D95" s="1567" t="s">
        <v>1268</v>
      </c>
      <c r="E95" s="1567" t="s">
        <v>1269</v>
      </c>
      <c r="F95" s="1382"/>
      <c r="G95" s="1382" t="s">
        <v>1270</v>
      </c>
      <c r="H95" s="200"/>
      <c r="I95" s="1180"/>
      <c r="J95" s="5">
        <f t="shared" si="3"/>
        <v>17</v>
      </c>
    </row>
    <row r="96" spans="1:10">
      <c r="A96" s="5">
        <f t="shared" si="2"/>
        <v>18</v>
      </c>
      <c r="B96" s="603"/>
      <c r="C96" s="159"/>
      <c r="D96" s="159"/>
      <c r="E96" s="159"/>
      <c r="F96" s="1989"/>
      <c r="G96" s="1989"/>
      <c r="H96" s="200"/>
      <c r="I96" s="1180"/>
      <c r="J96" s="5">
        <f t="shared" si="3"/>
        <v>18</v>
      </c>
    </row>
    <row r="97" spans="1:10">
      <c r="A97" s="5">
        <f t="shared" si="2"/>
        <v>19</v>
      </c>
      <c r="B97" s="603" t="s">
        <v>1271</v>
      </c>
      <c r="C97" s="176">
        <f>G17</f>
        <v>5128385.59999</v>
      </c>
      <c r="D97" s="265">
        <f>C97/C$100</f>
        <v>0.41887143391319476</v>
      </c>
      <c r="E97" s="1086">
        <v>0</v>
      </c>
      <c r="F97" s="1989"/>
      <c r="G97" s="264">
        <f>D97*E97</f>
        <v>0</v>
      </c>
      <c r="H97" s="200"/>
      <c r="I97" s="1180" t="s">
        <v>1282</v>
      </c>
      <c r="J97" s="5">
        <f t="shared" si="3"/>
        <v>19</v>
      </c>
    </row>
    <row r="98" spans="1:10">
      <c r="A98" s="5">
        <f t="shared" si="2"/>
        <v>20</v>
      </c>
      <c r="B98" s="603" t="s">
        <v>1273</v>
      </c>
      <c r="C98" s="178">
        <f>G30</f>
        <v>0</v>
      </c>
      <c r="D98" s="265">
        <f>C98/C$100</f>
        <v>0</v>
      </c>
      <c r="E98" s="1086">
        <v>0</v>
      </c>
      <c r="F98" s="1989"/>
      <c r="G98" s="264">
        <f>D98*E98</f>
        <v>0</v>
      </c>
      <c r="H98" s="200"/>
      <c r="I98" s="1180" t="s">
        <v>1282</v>
      </c>
      <c r="J98" s="5">
        <f t="shared" si="3"/>
        <v>20</v>
      </c>
    </row>
    <row r="99" spans="1:10">
      <c r="A99" s="5">
        <f t="shared" si="2"/>
        <v>21</v>
      </c>
      <c r="B99" s="603" t="s">
        <v>1275</v>
      </c>
      <c r="C99" s="178">
        <f>G39</f>
        <v>7114954.9211800005</v>
      </c>
      <c r="D99" s="1565">
        <f>C99/C$100</f>
        <v>0.58112856608680519</v>
      </c>
      <c r="E99" s="267">
        <f>G92</f>
        <v>0</v>
      </c>
      <c r="F99" s="1989"/>
      <c r="G99" s="1566">
        <f>D99*E99</f>
        <v>0</v>
      </c>
      <c r="H99" s="200"/>
      <c r="I99" s="1180" t="s">
        <v>1298</v>
      </c>
      <c r="J99" s="5">
        <f t="shared" si="3"/>
        <v>21</v>
      </c>
    </row>
    <row r="100" spans="1:10" ht="15.75" thickBot="1">
      <c r="A100" s="5">
        <f t="shared" si="2"/>
        <v>22</v>
      </c>
      <c r="B100" s="603" t="s">
        <v>1277</v>
      </c>
      <c r="C100" s="2035">
        <f>SUM(C97:C99)</f>
        <v>12243340.521170001</v>
      </c>
      <c r="D100" s="268">
        <f>SUM(D97:D99)</f>
        <v>1</v>
      </c>
      <c r="E100" s="159"/>
      <c r="F100" s="1989"/>
      <c r="G100" s="260">
        <f>SUM(G97:G99)</f>
        <v>0</v>
      </c>
      <c r="H100" s="200"/>
      <c r="I100" s="1180" t="s">
        <v>125</v>
      </c>
      <c r="J100" s="5">
        <f t="shared" si="3"/>
        <v>22</v>
      </c>
    </row>
    <row r="101" spans="1:10" ht="15.75" thickTop="1">
      <c r="A101" s="5">
        <f t="shared" si="2"/>
        <v>23</v>
      </c>
      <c r="B101" s="603"/>
      <c r="C101" s="159"/>
      <c r="D101" s="159"/>
      <c r="E101" s="159"/>
      <c r="F101" s="1989"/>
      <c r="G101" s="1989"/>
      <c r="H101" s="200"/>
      <c r="I101" s="1180"/>
      <c r="J101" s="5">
        <f t="shared" si="3"/>
        <v>23</v>
      </c>
    </row>
    <row r="102" spans="1:10" ht="15.75" thickBot="1">
      <c r="A102" s="5">
        <f t="shared" si="2"/>
        <v>24</v>
      </c>
      <c r="B102" s="1084" t="s">
        <v>1285</v>
      </c>
      <c r="C102" s="159"/>
      <c r="D102" s="159"/>
      <c r="E102" s="159"/>
      <c r="F102" s="1989"/>
      <c r="G102" s="268">
        <f>G99</f>
        <v>0</v>
      </c>
      <c r="H102" s="781"/>
      <c r="I102" s="1085" t="s">
        <v>1299</v>
      </c>
      <c r="J102" s="5">
        <f t="shared" si="3"/>
        <v>24</v>
      </c>
    </row>
    <row r="103" spans="1:10" ht="15.75" thickTop="1">
      <c r="A103" s="5"/>
      <c r="B103" s="1084"/>
      <c r="C103" s="159"/>
      <c r="D103" s="159"/>
      <c r="E103" s="159"/>
      <c r="F103" s="1989"/>
      <c r="G103" s="280"/>
      <c r="H103" s="781"/>
      <c r="I103" s="1085"/>
      <c r="J103" s="5"/>
    </row>
    <row r="104" spans="1:10" ht="17.25">
      <c r="A104" s="619">
        <v>1</v>
      </c>
      <c r="B104" s="603" t="s">
        <v>1300</v>
      </c>
      <c r="C104" s="159"/>
      <c r="D104" s="159"/>
      <c r="E104" s="159"/>
      <c r="F104" s="1989"/>
      <c r="G104" s="280"/>
      <c r="H104" s="781"/>
      <c r="I104" s="1085"/>
      <c r="J104" s="5"/>
    </row>
    <row r="105" spans="1:10" ht="17.25">
      <c r="A105" s="619">
        <v>2</v>
      </c>
      <c r="B105" s="603" t="s">
        <v>1287</v>
      </c>
      <c r="C105" s="603"/>
      <c r="D105" s="603"/>
      <c r="E105" s="603"/>
      <c r="F105" s="603"/>
      <c r="G105" s="216"/>
      <c r="H105" s="216"/>
      <c r="J105" s="166" t="s">
        <v>1</v>
      </c>
    </row>
    <row r="106" spans="1:10" ht="17.25">
      <c r="A106" s="1043"/>
      <c r="B106" s="1044"/>
      <c r="C106" s="1045"/>
      <c r="D106" s="1045"/>
      <c r="E106" s="1045"/>
      <c r="F106" s="603"/>
      <c r="G106" s="216"/>
      <c r="H106" s="216"/>
      <c r="J106" s="166"/>
    </row>
    <row r="107" spans="1:10" ht="17.25">
      <c r="A107" s="619"/>
      <c r="B107" s="603"/>
      <c r="C107" s="603"/>
      <c r="D107" s="603"/>
      <c r="E107" s="603"/>
      <c r="F107" s="603"/>
      <c r="G107" s="216"/>
      <c r="H107" s="216"/>
      <c r="J107" s="166"/>
    </row>
    <row r="108" spans="1:10">
      <c r="A108" s="1988"/>
      <c r="B108" s="2082" t="s">
        <v>0</v>
      </c>
      <c r="C108" s="2082"/>
      <c r="D108" s="2082"/>
      <c r="E108" s="2082"/>
      <c r="F108" s="2082"/>
      <c r="G108" s="2082"/>
      <c r="H108" s="2082"/>
      <c r="I108" s="2083"/>
      <c r="J108" s="1988"/>
    </row>
    <row r="109" spans="1:10">
      <c r="A109" s="1988"/>
      <c r="B109" s="2082" t="s">
        <v>1213</v>
      </c>
      <c r="C109" s="2082"/>
      <c r="D109" s="2082"/>
      <c r="E109" s="2082"/>
      <c r="F109" s="2082"/>
      <c r="G109" s="2082"/>
      <c r="H109" s="2082"/>
      <c r="I109" s="2083"/>
      <c r="J109" s="1988"/>
    </row>
    <row r="110" spans="1:10">
      <c r="A110" s="1988"/>
      <c r="B110" s="2082" t="s">
        <v>1214</v>
      </c>
      <c r="C110" s="2082"/>
      <c r="D110" s="2082"/>
      <c r="E110" s="2082"/>
      <c r="F110" s="2082"/>
      <c r="G110" s="2082"/>
      <c r="H110" s="2082"/>
      <c r="I110" s="2083"/>
      <c r="J110" s="1988"/>
    </row>
    <row r="111" spans="1:10">
      <c r="A111" s="1988"/>
      <c r="B111" s="2084" t="str">
        <f>B5</f>
        <v>Base Period &amp; True-Up Period 12 - Months Ending December 31, 2019</v>
      </c>
      <c r="C111" s="2084"/>
      <c r="D111" s="2084"/>
      <c r="E111" s="2084"/>
      <c r="F111" s="2084"/>
      <c r="G111" s="2084"/>
      <c r="H111" s="2084"/>
      <c r="I111" s="2090"/>
      <c r="J111" s="1988"/>
    </row>
    <row r="112" spans="1:10" s="159" customFormat="1">
      <c r="A112" s="783"/>
      <c r="B112" s="2085" t="s">
        <v>5</v>
      </c>
      <c r="C112" s="2086"/>
      <c r="D112" s="2086"/>
      <c r="E112" s="2086"/>
      <c r="F112" s="2086"/>
      <c r="G112" s="2086"/>
      <c r="H112" s="2086"/>
      <c r="I112" s="2086"/>
      <c r="J112" s="783"/>
    </row>
    <row r="113" spans="1:12">
      <c r="A113" s="1988"/>
      <c r="B113" s="166"/>
      <c r="C113" s="166"/>
      <c r="D113" s="166"/>
      <c r="E113" s="166"/>
      <c r="F113" s="166"/>
      <c r="G113" s="166"/>
      <c r="H113" s="166"/>
      <c r="I113" s="1180"/>
      <c r="J113" s="1988"/>
      <c r="K113" s="1989"/>
      <c r="L113" s="1989"/>
    </row>
    <row r="114" spans="1:12">
      <c r="A114" s="1988" t="s">
        <v>6</v>
      </c>
      <c r="B114" s="1976"/>
      <c r="C114" s="1976"/>
      <c r="D114" s="1976"/>
      <c r="E114" s="1976"/>
      <c r="F114" s="1976"/>
      <c r="G114" s="1976"/>
      <c r="H114" s="1976"/>
      <c r="I114" s="1180"/>
      <c r="J114" s="1988" t="s">
        <v>6</v>
      </c>
      <c r="K114" s="1989"/>
      <c r="L114" s="1989"/>
    </row>
    <row r="115" spans="1:12">
      <c r="A115" s="5" t="s">
        <v>7</v>
      </c>
      <c r="B115" s="166"/>
      <c r="C115" s="166"/>
      <c r="D115" s="166"/>
      <c r="E115" s="166"/>
      <c r="F115" s="166"/>
      <c r="G115" s="1382" t="s">
        <v>8</v>
      </c>
      <c r="H115" s="1976"/>
      <c r="I115" s="1563" t="s">
        <v>9</v>
      </c>
      <c r="J115" s="5" t="s">
        <v>7</v>
      </c>
      <c r="K115" s="1989"/>
      <c r="L115" s="1989"/>
    </row>
    <row r="116" spans="1:12">
      <c r="A116" s="1988"/>
      <c r="B116" s="603"/>
      <c r="C116" s="1989"/>
      <c r="D116" s="1989"/>
      <c r="E116" s="1989"/>
      <c r="F116" s="1989"/>
      <c r="G116" s="1988"/>
      <c r="H116" s="1988"/>
      <c r="I116" s="1180"/>
      <c r="J116" s="1988"/>
      <c r="K116" s="1989"/>
      <c r="L116" s="1989"/>
    </row>
    <row r="117" spans="1:12" ht="17.649999999999999">
      <c r="A117" s="1988">
        <v>1</v>
      </c>
      <c r="B117" s="1087" t="s">
        <v>1301</v>
      </c>
      <c r="C117" s="1989"/>
      <c r="D117" s="1989"/>
      <c r="E117" s="1976"/>
      <c r="F117" s="1976"/>
      <c r="G117" s="681"/>
      <c r="H117" s="681"/>
      <c r="I117" s="1180"/>
      <c r="J117" s="1988">
        <v>1</v>
      </c>
      <c r="K117" s="1989"/>
      <c r="L117" s="1989"/>
    </row>
    <row r="118" spans="1:12">
      <c r="A118" s="1988">
        <f>A117+1</f>
        <v>2</v>
      </c>
      <c r="B118" s="786"/>
      <c r="C118" s="1989"/>
      <c r="D118" s="1989"/>
      <c r="E118" s="1976"/>
      <c r="F118" s="1976"/>
      <c r="G118" s="681"/>
      <c r="H118" s="681"/>
      <c r="I118" s="1180"/>
      <c r="J118" s="1988">
        <f>J117+1</f>
        <v>2</v>
      </c>
      <c r="K118" s="1989"/>
      <c r="L118" s="1989"/>
    </row>
    <row r="119" spans="1:12">
      <c r="A119" s="1988">
        <f>A118+1</f>
        <v>3</v>
      </c>
      <c r="B119" s="774" t="s">
        <v>1302</v>
      </c>
      <c r="C119" s="1989"/>
      <c r="D119" s="1989"/>
      <c r="E119" s="1976"/>
      <c r="F119" s="1976"/>
      <c r="G119" s="681"/>
      <c r="H119" s="681"/>
      <c r="I119" s="1180"/>
      <c r="J119" s="1988">
        <f>J118+1</f>
        <v>3</v>
      </c>
      <c r="K119" s="1989"/>
      <c r="L119" s="1989"/>
    </row>
    <row r="120" spans="1:12">
      <c r="A120" s="1988">
        <f>A119+1</f>
        <v>4</v>
      </c>
      <c r="B120" s="1976"/>
      <c r="C120" s="1976"/>
      <c r="D120" s="1976"/>
      <c r="E120" s="1976"/>
      <c r="F120" s="1976"/>
      <c r="G120" s="681"/>
      <c r="H120" s="681"/>
      <c r="I120" s="1180"/>
      <c r="J120" s="1988">
        <f>J119+1</f>
        <v>4</v>
      </c>
      <c r="K120" s="1989"/>
      <c r="L120" s="1989"/>
    </row>
    <row r="121" spans="1:12">
      <c r="A121" s="1988">
        <f t="shared" ref="A121:A180" si="4">A120+1</f>
        <v>5</v>
      </c>
      <c r="B121" s="604" t="s">
        <v>1303</v>
      </c>
      <c r="C121" s="1976"/>
      <c r="D121" s="1976"/>
      <c r="E121" s="1976"/>
      <c r="F121" s="1976"/>
      <c r="G121" s="681"/>
      <c r="H121" s="681"/>
      <c r="I121" s="787"/>
      <c r="J121" s="1988">
        <f t="shared" ref="J121:J180" si="5">J120+1</f>
        <v>5</v>
      </c>
      <c r="K121" s="1989"/>
      <c r="L121" s="1989"/>
    </row>
    <row r="122" spans="1:12">
      <c r="A122" s="1988">
        <f t="shared" si="4"/>
        <v>6</v>
      </c>
      <c r="B122" s="1989" t="s">
        <v>1304</v>
      </c>
      <c r="C122" s="1989"/>
      <c r="D122" s="1976"/>
      <c r="E122" s="1976"/>
      <c r="F122" s="1976"/>
      <c r="G122" s="269">
        <f>G52</f>
        <v>5.869398517476733E-2</v>
      </c>
      <c r="H122" s="1976"/>
      <c r="I122" s="788" t="s">
        <v>1305</v>
      </c>
      <c r="J122" s="1988">
        <f t="shared" si="5"/>
        <v>6</v>
      </c>
      <c r="K122" s="166"/>
      <c r="L122" s="1989"/>
    </row>
    <row r="123" spans="1:12">
      <c r="A123" s="1988">
        <f t="shared" si="4"/>
        <v>7</v>
      </c>
      <c r="B123" s="1989" t="s">
        <v>1306</v>
      </c>
      <c r="C123" s="1989"/>
      <c r="D123" s="1976"/>
      <c r="E123" s="1976"/>
      <c r="F123" s="1976"/>
      <c r="G123" s="270">
        <f>-'Stmt AR'!E19</f>
        <v>3603.1832990933194</v>
      </c>
      <c r="H123" s="1976"/>
      <c r="I123" s="788" t="s">
        <v>1307</v>
      </c>
      <c r="J123" s="1988">
        <f t="shared" si="5"/>
        <v>7</v>
      </c>
      <c r="K123" s="166"/>
      <c r="L123" s="1989"/>
    </row>
    <row r="124" spans="1:12">
      <c r="A124" s="1988">
        <f t="shared" si="4"/>
        <v>8</v>
      </c>
      <c r="B124" s="1989" t="s">
        <v>1308</v>
      </c>
      <c r="C124" s="1989"/>
      <c r="D124" s="1976"/>
      <c r="E124" s="1976"/>
      <c r="F124" s="1976"/>
      <c r="G124" s="271">
        <f>'AV-1A'!C56</f>
        <v>7238.3762124400027</v>
      </c>
      <c r="H124" s="1976"/>
      <c r="I124" s="695" t="s">
        <v>1309</v>
      </c>
      <c r="J124" s="1988">
        <f t="shared" si="5"/>
        <v>8</v>
      </c>
      <c r="K124" s="1976"/>
      <c r="L124" s="1989"/>
    </row>
    <row r="125" spans="1:12">
      <c r="A125" s="1988">
        <f t="shared" si="4"/>
        <v>9</v>
      </c>
      <c r="B125" s="1989" t="s">
        <v>1310</v>
      </c>
      <c r="C125" s="1989"/>
      <c r="D125" s="1976"/>
      <c r="E125" s="789"/>
      <c r="F125" s="1976"/>
      <c r="G125" s="15">
        <f>+'TO5 True-Up BK-1'!E136</f>
        <v>4344516.0848920634</v>
      </c>
      <c r="H125" s="1976"/>
      <c r="I125" s="788" t="s">
        <v>1651</v>
      </c>
      <c r="J125" s="1988">
        <f t="shared" si="5"/>
        <v>9</v>
      </c>
      <c r="K125" s="1989"/>
      <c r="L125" s="1989"/>
    </row>
    <row r="126" spans="1:12">
      <c r="A126" s="1988">
        <f t="shared" si="4"/>
        <v>10</v>
      </c>
      <c r="B126" s="159" t="s">
        <v>1312</v>
      </c>
      <c r="C126" s="1989"/>
      <c r="D126" s="790"/>
      <c r="E126" s="1976"/>
      <c r="F126" s="1976"/>
      <c r="G126" s="1570" t="s">
        <v>1313</v>
      </c>
      <c r="H126" s="1976"/>
      <c r="I126" s="788" t="s">
        <v>1314</v>
      </c>
      <c r="J126" s="1988">
        <f t="shared" si="5"/>
        <v>10</v>
      </c>
      <c r="K126" s="1989"/>
      <c r="L126" s="791"/>
    </row>
    <row r="127" spans="1:12">
      <c r="A127" s="1988">
        <f t="shared" si="4"/>
        <v>11</v>
      </c>
      <c r="B127" s="603"/>
      <c r="C127" s="1989"/>
      <c r="D127" s="1989"/>
      <c r="E127" s="1989"/>
      <c r="F127" s="1989"/>
      <c r="G127" s="1988"/>
      <c r="H127" s="1988"/>
      <c r="J127" s="1988">
        <f t="shared" si="5"/>
        <v>11</v>
      </c>
      <c r="K127" s="1989"/>
      <c r="L127" s="1989"/>
    </row>
    <row r="128" spans="1:12">
      <c r="A128" s="1988">
        <f t="shared" si="4"/>
        <v>12</v>
      </c>
      <c r="B128" s="1989" t="s">
        <v>1315</v>
      </c>
      <c r="C128" s="1989"/>
      <c r="D128" s="1976"/>
      <c r="E128" s="1976"/>
      <c r="F128" s="1976"/>
      <c r="G128" s="272">
        <f>(((G122)+(G124/G125))*G126-(G123/G125))/(1-G126)</f>
        <v>1.4995257301093462E-2</v>
      </c>
      <c r="H128" s="272"/>
      <c r="I128" s="788" t="s">
        <v>1316</v>
      </c>
      <c r="J128" s="1988">
        <f t="shared" si="5"/>
        <v>12</v>
      </c>
      <c r="K128" s="1989"/>
      <c r="L128" s="792"/>
    </row>
    <row r="129" spans="1:11">
      <c r="A129" s="1988">
        <f t="shared" si="4"/>
        <v>13</v>
      </c>
      <c r="B129" s="793" t="s">
        <v>1317</v>
      </c>
      <c r="C129" s="1989"/>
      <c r="D129" s="1989"/>
      <c r="E129" s="1989"/>
      <c r="F129" s="1989"/>
      <c r="G129" s="1988"/>
      <c r="H129" s="1988"/>
      <c r="J129" s="1988">
        <f t="shared" si="5"/>
        <v>13</v>
      </c>
      <c r="K129" s="1989"/>
    </row>
    <row r="130" spans="1:11">
      <c r="A130" s="1988">
        <f t="shared" si="4"/>
        <v>14</v>
      </c>
      <c r="B130" s="603"/>
      <c r="C130" s="1989"/>
      <c r="D130" s="1989"/>
      <c r="E130" s="1989"/>
      <c r="F130" s="1989"/>
      <c r="G130" s="1988"/>
      <c r="H130" s="1988"/>
      <c r="J130" s="1988">
        <f t="shared" si="5"/>
        <v>14</v>
      </c>
      <c r="K130" s="1989"/>
    </row>
    <row r="131" spans="1:11">
      <c r="A131" s="1988">
        <f t="shared" si="4"/>
        <v>15</v>
      </c>
      <c r="B131" s="774" t="s">
        <v>1318</v>
      </c>
      <c r="C131" s="1976"/>
      <c r="D131" s="1976"/>
      <c r="E131" s="1976"/>
      <c r="F131" s="1976"/>
      <c r="G131" s="273"/>
      <c r="H131" s="273"/>
      <c r="I131" s="794"/>
      <c r="J131" s="1988">
        <f t="shared" si="5"/>
        <v>15</v>
      </c>
      <c r="K131" s="795"/>
    </row>
    <row r="132" spans="1:11">
      <c r="A132" s="1988">
        <f t="shared" si="4"/>
        <v>16</v>
      </c>
      <c r="B132" s="614"/>
      <c r="C132" s="1976"/>
      <c r="D132" s="1976"/>
      <c r="E132" s="1976"/>
      <c r="F132" s="1976"/>
      <c r="G132" s="273"/>
      <c r="H132" s="273"/>
      <c r="I132" s="796"/>
      <c r="J132" s="1988">
        <f t="shared" si="5"/>
        <v>16</v>
      </c>
      <c r="K132" s="1976"/>
    </row>
    <row r="133" spans="1:11">
      <c r="A133" s="1988">
        <f t="shared" si="4"/>
        <v>17</v>
      </c>
      <c r="B133" s="604" t="s">
        <v>1303</v>
      </c>
      <c r="C133" s="1976"/>
      <c r="D133" s="1976"/>
      <c r="E133" s="1976"/>
      <c r="F133" s="1976"/>
      <c r="G133" s="273"/>
      <c r="H133" s="273"/>
      <c r="I133" s="796"/>
      <c r="J133" s="1988">
        <f t="shared" si="5"/>
        <v>17</v>
      </c>
      <c r="K133" s="1976"/>
    </row>
    <row r="134" spans="1:11">
      <c r="A134" s="1988">
        <f t="shared" si="4"/>
        <v>18</v>
      </c>
      <c r="B134" s="1989" t="s">
        <v>1304</v>
      </c>
      <c r="C134" s="1989"/>
      <c r="D134" s="1976"/>
      <c r="E134" s="1976"/>
      <c r="F134" s="1976"/>
      <c r="G134" s="265">
        <f>G122</f>
        <v>5.869398517476733E-2</v>
      </c>
      <c r="H134" s="265"/>
      <c r="I134" s="788" t="s">
        <v>1319</v>
      </c>
      <c r="J134" s="1988">
        <f t="shared" si="5"/>
        <v>18</v>
      </c>
      <c r="K134" s="166"/>
    </row>
    <row r="135" spans="1:11">
      <c r="A135" s="1988">
        <f t="shared" si="4"/>
        <v>19</v>
      </c>
      <c r="B135" s="1989" t="s">
        <v>1320</v>
      </c>
      <c r="C135" s="1989"/>
      <c r="D135" s="1976"/>
      <c r="E135" s="1976"/>
      <c r="F135" s="1976"/>
      <c r="G135" s="274">
        <f>G124</f>
        <v>7238.3762124400027</v>
      </c>
      <c r="H135" s="274"/>
      <c r="I135" s="788" t="s">
        <v>1321</v>
      </c>
      <c r="J135" s="1988">
        <f t="shared" si="5"/>
        <v>19</v>
      </c>
      <c r="K135" s="166"/>
    </row>
    <row r="136" spans="1:11">
      <c r="A136" s="1988">
        <f t="shared" si="4"/>
        <v>20</v>
      </c>
      <c r="B136" s="1989" t="s">
        <v>1322</v>
      </c>
      <c r="C136" s="1989"/>
      <c r="D136" s="1976"/>
      <c r="E136" s="1976"/>
      <c r="F136" s="1976"/>
      <c r="G136" s="275">
        <f>G125</f>
        <v>4344516.0848920634</v>
      </c>
      <c r="H136" s="275"/>
      <c r="I136" s="788" t="s">
        <v>1323</v>
      </c>
      <c r="J136" s="1988">
        <f t="shared" si="5"/>
        <v>20</v>
      </c>
      <c r="K136" s="166"/>
    </row>
    <row r="137" spans="1:11">
      <c r="A137" s="1988">
        <f t="shared" si="4"/>
        <v>21</v>
      </c>
      <c r="B137" s="1989" t="s">
        <v>1324</v>
      </c>
      <c r="C137" s="1989"/>
      <c r="D137" s="1976"/>
      <c r="E137" s="1976"/>
      <c r="F137" s="1976"/>
      <c r="G137" s="276">
        <f>G128</f>
        <v>1.4995257301093462E-2</v>
      </c>
      <c r="H137" s="276"/>
      <c r="I137" s="788" t="s">
        <v>1325</v>
      </c>
      <c r="J137" s="1988">
        <f t="shared" si="5"/>
        <v>21</v>
      </c>
      <c r="K137" s="1989"/>
    </row>
    <row r="138" spans="1:11">
      <c r="A138" s="1988">
        <f t="shared" si="4"/>
        <v>22</v>
      </c>
      <c r="B138" s="159" t="s">
        <v>1326</v>
      </c>
      <c r="C138" s="1989"/>
      <c r="D138" s="1976"/>
      <c r="E138" s="1976"/>
      <c r="F138" s="1976"/>
      <c r="G138" s="1570" t="s">
        <v>1327</v>
      </c>
      <c r="H138" s="1976"/>
      <c r="I138" s="788" t="s">
        <v>1328</v>
      </c>
      <c r="J138" s="1988">
        <f t="shared" si="5"/>
        <v>22</v>
      </c>
      <c r="K138" s="1989"/>
    </row>
    <row r="139" spans="1:11">
      <c r="A139" s="1988">
        <f t="shared" si="4"/>
        <v>23</v>
      </c>
      <c r="B139" s="1979"/>
      <c r="C139" s="1989"/>
      <c r="D139" s="1976"/>
      <c r="E139" s="1976"/>
      <c r="F139" s="1976"/>
      <c r="G139" s="277"/>
      <c r="H139" s="277"/>
      <c r="I139" s="796"/>
      <c r="J139" s="1988">
        <f t="shared" si="5"/>
        <v>23</v>
      </c>
      <c r="K139" s="1989"/>
    </row>
    <row r="140" spans="1:11">
      <c r="A140" s="1988">
        <f t="shared" si="4"/>
        <v>24</v>
      </c>
      <c r="B140" s="1989" t="s">
        <v>1329</v>
      </c>
      <c r="C140" s="166"/>
      <c r="D140" s="166"/>
      <c r="E140" s="1976"/>
      <c r="F140" s="1976"/>
      <c r="G140" s="1571">
        <f>((G134)+(G135/G136)+G128)*G138/(1-G138)</f>
        <v>7.307384627552229E-3</v>
      </c>
      <c r="H140" s="421"/>
      <c r="I140" s="788" t="s">
        <v>1330</v>
      </c>
      <c r="J140" s="1988">
        <f t="shared" si="5"/>
        <v>24</v>
      </c>
      <c r="K140" s="1989"/>
    </row>
    <row r="141" spans="1:11">
      <c r="A141" s="1988">
        <f t="shared" si="4"/>
        <v>25</v>
      </c>
      <c r="B141" s="793" t="s">
        <v>1331</v>
      </c>
      <c r="C141" s="1989"/>
      <c r="D141" s="1989"/>
      <c r="E141" s="1989"/>
      <c r="F141" s="1989"/>
      <c r="G141" s="1988"/>
      <c r="H141" s="1988"/>
      <c r="I141" s="1180"/>
      <c r="J141" s="1988">
        <f t="shared" si="5"/>
        <v>25</v>
      </c>
      <c r="K141" s="1988"/>
    </row>
    <row r="142" spans="1:11">
      <c r="A142" s="1988">
        <f t="shared" si="4"/>
        <v>26</v>
      </c>
      <c r="B142" s="603"/>
      <c r="C142" s="1989"/>
      <c r="D142" s="1989"/>
      <c r="E142" s="1989"/>
      <c r="F142" s="1989"/>
      <c r="G142" s="1988"/>
      <c r="H142" s="1988"/>
      <c r="I142" s="1180"/>
      <c r="J142" s="1988">
        <f t="shared" si="5"/>
        <v>26</v>
      </c>
      <c r="K142" s="1988"/>
    </row>
    <row r="143" spans="1:11">
      <c r="A143" s="1988">
        <f t="shared" si="4"/>
        <v>27</v>
      </c>
      <c r="B143" s="774" t="s">
        <v>1332</v>
      </c>
      <c r="C143" s="1989"/>
      <c r="D143" s="1989"/>
      <c r="E143" s="1989"/>
      <c r="F143" s="1989"/>
      <c r="G143" s="272">
        <f>G140+G128</f>
        <v>2.2302641928645693E-2</v>
      </c>
      <c r="H143" s="272"/>
      <c r="I143" s="1180" t="s">
        <v>1333</v>
      </c>
      <c r="J143" s="1988">
        <f t="shared" si="5"/>
        <v>27</v>
      </c>
      <c r="K143" s="1988"/>
    </row>
    <row r="144" spans="1:11">
      <c r="A144" s="1988">
        <f t="shared" si="4"/>
        <v>28</v>
      </c>
      <c r="B144" s="603"/>
      <c r="C144" s="1989"/>
      <c r="D144" s="1989"/>
      <c r="E144" s="1989"/>
      <c r="F144" s="1989"/>
      <c r="G144" s="1988"/>
      <c r="H144" s="1988"/>
      <c r="I144" s="1180"/>
      <c r="J144" s="1988">
        <f t="shared" si="5"/>
        <v>28</v>
      </c>
      <c r="K144" s="1988"/>
    </row>
    <row r="145" spans="1:12">
      <c r="A145" s="1988">
        <f t="shared" si="4"/>
        <v>29</v>
      </c>
      <c r="B145" s="774" t="s">
        <v>1334</v>
      </c>
      <c r="C145" s="1989"/>
      <c r="D145" s="1989"/>
      <c r="E145" s="1989"/>
      <c r="F145" s="1989"/>
      <c r="G145" s="1572">
        <f>G50</f>
        <v>7.6612878769261164E-2</v>
      </c>
      <c r="H145" s="1976"/>
      <c r="I145" s="788" t="s">
        <v>1335</v>
      </c>
      <c r="J145" s="1988">
        <f t="shared" si="5"/>
        <v>29</v>
      </c>
      <c r="K145" s="166"/>
      <c r="L145" s="1989"/>
    </row>
    <row r="146" spans="1:12">
      <c r="A146" s="1988">
        <f t="shared" si="4"/>
        <v>30</v>
      </c>
      <c r="B146" s="603"/>
      <c r="C146" s="1989"/>
      <c r="D146" s="1989"/>
      <c r="E146" s="1989"/>
      <c r="F146" s="1989"/>
      <c r="G146" s="265"/>
      <c r="H146" s="265"/>
      <c r="I146" s="1180"/>
      <c r="J146" s="1988">
        <f t="shared" si="5"/>
        <v>30</v>
      </c>
      <c r="K146" s="1988"/>
      <c r="L146" s="1989"/>
    </row>
    <row r="147" spans="1:12" ht="18" thickBot="1">
      <c r="A147" s="1988">
        <f t="shared" si="4"/>
        <v>31</v>
      </c>
      <c r="B147" s="1087" t="s">
        <v>1336</v>
      </c>
      <c r="C147" s="1989"/>
      <c r="D147" s="1989"/>
      <c r="E147" s="1989"/>
      <c r="F147" s="1989"/>
      <c r="G147" s="278">
        <f>G143+G145</f>
        <v>9.891552069790685E-2</v>
      </c>
      <c r="H147" s="421"/>
      <c r="I147" s="1180" t="s">
        <v>309</v>
      </c>
      <c r="J147" s="1988">
        <f t="shared" si="5"/>
        <v>31</v>
      </c>
      <c r="K147" s="797"/>
      <c r="L147" s="792"/>
    </row>
    <row r="148" spans="1:12" ht="16.149999999999999" thickTop="1" thickBot="1">
      <c r="A148" s="411">
        <f t="shared" si="4"/>
        <v>32</v>
      </c>
      <c r="B148" s="777"/>
      <c r="C148" s="257"/>
      <c r="D148" s="257"/>
      <c r="E148" s="257"/>
      <c r="F148" s="257"/>
      <c r="G148" s="411"/>
      <c r="H148" s="411"/>
      <c r="I148" s="778"/>
      <c r="J148" s="411">
        <f t="shared" si="5"/>
        <v>32</v>
      </c>
      <c r="K148" s="1989"/>
      <c r="L148" s="1989"/>
    </row>
    <row r="149" spans="1:12">
      <c r="A149" s="1988">
        <f t="shared" si="4"/>
        <v>33</v>
      </c>
      <c r="B149" s="603"/>
      <c r="C149" s="1989"/>
      <c r="D149" s="1989"/>
      <c r="E149" s="1989"/>
      <c r="F149" s="1989"/>
      <c r="G149" s="1988"/>
      <c r="H149" s="1988"/>
      <c r="I149" s="1180"/>
      <c r="J149" s="1988">
        <f t="shared" si="5"/>
        <v>33</v>
      </c>
      <c r="K149" s="1989"/>
      <c r="L149" s="1989"/>
    </row>
    <row r="150" spans="1:12" ht="17.649999999999999">
      <c r="A150" s="1988">
        <f t="shared" si="4"/>
        <v>34</v>
      </c>
      <c r="B150" s="1087" t="s">
        <v>1337</v>
      </c>
      <c r="C150" s="1989"/>
      <c r="D150" s="1989"/>
      <c r="E150" s="1976"/>
      <c r="F150" s="1976"/>
      <c r="G150" s="681"/>
      <c r="H150" s="681"/>
      <c r="I150" s="1180"/>
      <c r="J150" s="1988">
        <f t="shared" si="5"/>
        <v>34</v>
      </c>
      <c r="K150" s="1989"/>
      <c r="L150" s="1989"/>
    </row>
    <row r="151" spans="1:12">
      <c r="A151" s="1988">
        <f t="shared" si="4"/>
        <v>35</v>
      </c>
      <c r="B151" s="786"/>
      <c r="C151" s="1989"/>
      <c r="D151" s="1989"/>
      <c r="E151" s="1976"/>
      <c r="F151" s="1976"/>
      <c r="G151" s="681"/>
      <c r="H151" s="681"/>
      <c r="I151" s="1180"/>
      <c r="J151" s="1988">
        <f t="shared" si="5"/>
        <v>35</v>
      </c>
      <c r="K151" s="1989"/>
      <c r="L151" s="1029"/>
    </row>
    <row r="152" spans="1:12">
      <c r="A152" s="1988">
        <f t="shared" si="4"/>
        <v>36</v>
      </c>
      <c r="B152" s="774" t="s">
        <v>1302</v>
      </c>
      <c r="C152" s="1989"/>
      <c r="D152" s="1989"/>
      <c r="E152" s="1976"/>
      <c r="F152" s="1976"/>
      <c r="G152" s="681"/>
      <c r="H152" s="681"/>
      <c r="I152" s="1180"/>
      <c r="J152" s="1988">
        <f t="shared" si="5"/>
        <v>36</v>
      </c>
      <c r="K152" s="1989"/>
      <c r="L152" s="1989"/>
    </row>
    <row r="153" spans="1:12">
      <c r="A153" s="1988">
        <f t="shared" si="4"/>
        <v>37</v>
      </c>
      <c r="B153" s="1976"/>
      <c r="C153" s="1976"/>
      <c r="D153" s="1976"/>
      <c r="E153" s="1976"/>
      <c r="F153" s="1976"/>
      <c r="G153" s="681"/>
      <c r="H153" s="681"/>
      <c r="I153" s="1180"/>
      <c r="J153" s="1988">
        <f t="shared" si="5"/>
        <v>37</v>
      </c>
      <c r="K153" s="1989"/>
      <c r="L153" s="1989"/>
    </row>
    <row r="154" spans="1:12">
      <c r="A154" s="1988">
        <f t="shared" si="4"/>
        <v>38</v>
      </c>
      <c r="B154" s="604" t="s">
        <v>1303</v>
      </c>
      <c r="C154" s="1976"/>
      <c r="D154" s="1976"/>
      <c r="E154" s="1976"/>
      <c r="F154" s="1976"/>
      <c r="G154" s="681"/>
      <c r="H154" s="681"/>
      <c r="I154" s="787"/>
      <c r="J154" s="1988">
        <f t="shared" si="5"/>
        <v>38</v>
      </c>
      <c r="K154" s="1989"/>
      <c r="L154" s="1989"/>
    </row>
    <row r="155" spans="1:12">
      <c r="A155" s="1988">
        <f t="shared" si="4"/>
        <v>39</v>
      </c>
      <c r="B155" s="159" t="s">
        <v>1338</v>
      </c>
      <c r="C155" s="1989"/>
      <c r="D155" s="1976"/>
      <c r="E155" s="1976"/>
      <c r="F155" s="1976"/>
      <c r="G155" s="269">
        <f>G65</f>
        <v>2.9056428304340262E-3</v>
      </c>
      <c r="H155" s="1976"/>
      <c r="I155" s="788" t="s">
        <v>1339</v>
      </c>
      <c r="J155" s="1988">
        <f t="shared" si="5"/>
        <v>39</v>
      </c>
      <c r="K155" s="166"/>
      <c r="L155" s="1989"/>
    </row>
    <row r="156" spans="1:12">
      <c r="A156" s="1988">
        <f t="shared" si="4"/>
        <v>40</v>
      </c>
      <c r="B156" s="1989" t="s">
        <v>1306</v>
      </c>
      <c r="C156" s="1989"/>
      <c r="D156" s="1976"/>
      <c r="E156" s="1976"/>
      <c r="F156" s="1976"/>
      <c r="G156" s="279">
        <v>0</v>
      </c>
      <c r="H156" s="1976"/>
      <c r="I156" s="788" t="s">
        <v>1282</v>
      </c>
      <c r="J156" s="1988">
        <f t="shared" si="5"/>
        <v>40</v>
      </c>
      <c r="K156" s="166"/>
      <c r="L156" s="1989"/>
    </row>
    <row r="157" spans="1:12">
      <c r="A157" s="1988">
        <f t="shared" si="4"/>
        <v>41</v>
      </c>
      <c r="B157" s="1989" t="s">
        <v>1308</v>
      </c>
      <c r="C157" s="1989"/>
      <c r="D157" s="1976"/>
      <c r="E157" s="1976"/>
      <c r="F157" s="1976"/>
      <c r="G157" s="279">
        <v>0</v>
      </c>
      <c r="H157" s="1976"/>
      <c r="I157" s="788" t="s">
        <v>1282</v>
      </c>
      <c r="J157" s="1988">
        <f t="shared" si="5"/>
        <v>41</v>
      </c>
      <c r="K157" s="1976"/>
      <c r="L157" s="1989"/>
    </row>
    <row r="158" spans="1:12">
      <c r="A158" s="1988">
        <f t="shared" si="4"/>
        <v>42</v>
      </c>
      <c r="B158" s="1989" t="s">
        <v>1310</v>
      </c>
      <c r="C158" s="1989"/>
      <c r="D158" s="1976"/>
      <c r="E158" s="789"/>
      <c r="F158" s="1976"/>
      <c r="G158" s="15">
        <f>+'TO5 True-Up BK-1'!E136</f>
        <v>4344516.0848920634</v>
      </c>
      <c r="H158" s="1976"/>
      <c r="I158" s="788" t="s">
        <v>1651</v>
      </c>
      <c r="J158" s="1988">
        <f t="shared" si="5"/>
        <v>42</v>
      </c>
      <c r="K158" s="1989"/>
      <c r="L158" s="1989"/>
    </row>
    <row r="159" spans="1:12">
      <c r="A159" s="1988">
        <f t="shared" si="4"/>
        <v>43</v>
      </c>
      <c r="B159" s="159" t="s">
        <v>1312</v>
      </c>
      <c r="C159" s="1989"/>
      <c r="D159" s="790"/>
      <c r="E159" s="1976"/>
      <c r="F159" s="1976"/>
      <c r="G159" s="1570" t="s">
        <v>1313</v>
      </c>
      <c r="H159" s="1976"/>
      <c r="I159" s="788" t="s">
        <v>1314</v>
      </c>
      <c r="J159" s="1988">
        <f t="shared" si="5"/>
        <v>43</v>
      </c>
      <c r="K159" s="1989"/>
      <c r="L159" s="791"/>
    </row>
    <row r="160" spans="1:12">
      <c r="A160" s="1988">
        <f t="shared" si="4"/>
        <v>44</v>
      </c>
      <c r="B160" s="603"/>
      <c r="C160" s="1989"/>
      <c r="D160" s="1989"/>
      <c r="E160" s="1989"/>
      <c r="F160" s="1989"/>
      <c r="G160" s="1988"/>
      <c r="H160" s="1988"/>
      <c r="J160" s="1988">
        <f t="shared" si="5"/>
        <v>44</v>
      </c>
      <c r="K160" s="1989"/>
      <c r="L160" s="1989"/>
    </row>
    <row r="161" spans="1:12">
      <c r="A161" s="1988">
        <f t="shared" si="4"/>
        <v>45</v>
      </c>
      <c r="B161" s="1989" t="s">
        <v>1315</v>
      </c>
      <c r="C161" s="1989"/>
      <c r="D161" s="1976"/>
      <c r="E161" s="1976"/>
      <c r="F161" s="1976"/>
      <c r="G161" s="272">
        <f>(((G155)+(G157/G158))*G159-(G156/G158))/(1-G159)</f>
        <v>7.7238606884955118E-4</v>
      </c>
      <c r="H161" s="272"/>
      <c r="I161" s="788" t="s">
        <v>1316</v>
      </c>
      <c r="J161" s="1988">
        <f t="shared" si="5"/>
        <v>45</v>
      </c>
      <c r="K161" s="1989"/>
      <c r="L161" s="792"/>
    </row>
    <row r="162" spans="1:12">
      <c r="A162" s="1988">
        <f t="shared" si="4"/>
        <v>46</v>
      </c>
      <c r="B162" s="793" t="s">
        <v>1317</v>
      </c>
      <c r="C162" s="1989"/>
      <c r="D162" s="1989"/>
      <c r="E162" s="1989"/>
      <c r="F162" s="1989"/>
      <c r="G162" s="1988"/>
      <c r="H162" s="1988"/>
      <c r="J162" s="1988">
        <f t="shared" si="5"/>
        <v>46</v>
      </c>
      <c r="K162" s="1989"/>
      <c r="L162" s="1989"/>
    </row>
    <row r="163" spans="1:12">
      <c r="A163" s="1988">
        <f t="shared" si="4"/>
        <v>47</v>
      </c>
      <c r="B163" s="603"/>
      <c r="C163" s="1989"/>
      <c r="D163" s="1989"/>
      <c r="E163" s="1989"/>
      <c r="F163" s="1989"/>
      <c r="G163" s="1988"/>
      <c r="H163" s="1988"/>
      <c r="J163" s="1988">
        <f t="shared" si="5"/>
        <v>47</v>
      </c>
      <c r="K163" s="1989"/>
      <c r="L163" s="1989"/>
    </row>
    <row r="164" spans="1:12">
      <c r="A164" s="1988">
        <f t="shared" si="4"/>
        <v>48</v>
      </c>
      <c r="B164" s="774" t="s">
        <v>1318</v>
      </c>
      <c r="C164" s="1976"/>
      <c r="D164" s="1976"/>
      <c r="E164" s="1976"/>
      <c r="F164" s="1976"/>
      <c r="G164" s="273"/>
      <c r="H164" s="273"/>
      <c r="I164" s="794"/>
      <c r="J164" s="1988">
        <f t="shared" si="5"/>
        <v>48</v>
      </c>
      <c r="K164" s="795"/>
      <c r="L164" s="1989"/>
    </row>
    <row r="165" spans="1:12">
      <c r="A165" s="1988">
        <f t="shared" si="4"/>
        <v>49</v>
      </c>
      <c r="B165" s="614"/>
      <c r="C165" s="1976"/>
      <c r="D165" s="1976"/>
      <c r="E165" s="1976"/>
      <c r="F165" s="1976"/>
      <c r="G165" s="273"/>
      <c r="H165" s="273"/>
      <c r="I165" s="796"/>
      <c r="J165" s="1988">
        <f t="shared" si="5"/>
        <v>49</v>
      </c>
      <c r="K165" s="1976"/>
      <c r="L165" s="1989"/>
    </row>
    <row r="166" spans="1:12">
      <c r="A166" s="1988">
        <f t="shared" si="4"/>
        <v>50</v>
      </c>
      <c r="B166" s="604" t="s">
        <v>1303</v>
      </c>
      <c r="C166" s="1976"/>
      <c r="D166" s="1976"/>
      <c r="E166" s="1976"/>
      <c r="F166" s="1976"/>
      <c r="G166" s="273"/>
      <c r="H166" s="273"/>
      <c r="I166" s="796"/>
      <c r="J166" s="1988">
        <f t="shared" si="5"/>
        <v>50</v>
      </c>
      <c r="K166" s="1976"/>
      <c r="L166" s="1989"/>
    </row>
    <row r="167" spans="1:12">
      <c r="A167" s="1988">
        <f t="shared" si="4"/>
        <v>51</v>
      </c>
      <c r="B167" s="159" t="s">
        <v>1338</v>
      </c>
      <c r="C167" s="1989"/>
      <c r="D167" s="1976"/>
      <c r="E167" s="1976"/>
      <c r="F167" s="1976"/>
      <c r="G167" s="265">
        <f>G155</f>
        <v>2.9056428304340262E-3</v>
      </c>
      <c r="H167" s="265"/>
      <c r="I167" s="788" t="s">
        <v>1340</v>
      </c>
      <c r="J167" s="1988">
        <f t="shared" si="5"/>
        <v>51</v>
      </c>
      <c r="K167" s="166"/>
      <c r="L167" s="1989"/>
    </row>
    <row r="168" spans="1:12">
      <c r="A168" s="1988">
        <f t="shared" si="4"/>
        <v>52</v>
      </c>
      <c r="B168" s="1989" t="s">
        <v>1320</v>
      </c>
      <c r="C168" s="1989"/>
      <c r="D168" s="1976"/>
      <c r="E168" s="1976"/>
      <c r="F168" s="1976"/>
      <c r="G168" s="274">
        <f>G157</f>
        <v>0</v>
      </c>
      <c r="H168" s="274"/>
      <c r="I168" s="788" t="s">
        <v>1341</v>
      </c>
      <c r="J168" s="1988">
        <f t="shared" si="5"/>
        <v>52</v>
      </c>
      <c r="K168" s="166"/>
      <c r="L168" s="1989"/>
    </row>
    <row r="169" spans="1:12">
      <c r="A169" s="1988">
        <f t="shared" si="4"/>
        <v>53</v>
      </c>
      <c r="B169" s="1989" t="s">
        <v>1322</v>
      </c>
      <c r="C169" s="1989"/>
      <c r="D169" s="1976"/>
      <c r="E169" s="1976"/>
      <c r="F169" s="1976"/>
      <c r="G169" s="275">
        <f>G158</f>
        <v>4344516.0848920634</v>
      </c>
      <c r="H169" s="275"/>
      <c r="I169" s="788" t="s">
        <v>1342</v>
      </c>
      <c r="J169" s="1988">
        <f t="shared" si="5"/>
        <v>53</v>
      </c>
      <c r="K169" s="166"/>
      <c r="L169" s="1989"/>
    </row>
    <row r="170" spans="1:12">
      <c r="A170" s="1988">
        <f t="shared" si="4"/>
        <v>54</v>
      </c>
      <c r="B170" s="1989" t="s">
        <v>1324</v>
      </c>
      <c r="C170" s="1989"/>
      <c r="D170" s="1976"/>
      <c r="E170" s="1976"/>
      <c r="F170" s="1976"/>
      <c r="G170" s="276">
        <f>G161</f>
        <v>7.7238606884955118E-4</v>
      </c>
      <c r="H170" s="276"/>
      <c r="I170" s="788" t="s">
        <v>1343</v>
      </c>
      <c r="J170" s="1988">
        <f t="shared" si="5"/>
        <v>54</v>
      </c>
      <c r="K170" s="1989"/>
      <c r="L170" s="1989"/>
    </row>
    <row r="171" spans="1:12">
      <c r="A171" s="1988">
        <f t="shared" si="4"/>
        <v>55</v>
      </c>
      <c r="B171" s="159" t="s">
        <v>1326</v>
      </c>
      <c r="C171" s="1989"/>
      <c r="D171" s="1976"/>
      <c r="E171" s="1976"/>
      <c r="F171" s="1976"/>
      <c r="G171" s="1570" t="s">
        <v>1327</v>
      </c>
      <c r="H171" s="1976"/>
      <c r="I171" s="788" t="s">
        <v>1328</v>
      </c>
      <c r="J171" s="1988">
        <f t="shared" si="5"/>
        <v>55</v>
      </c>
      <c r="K171" s="1989"/>
      <c r="L171" s="1989"/>
    </row>
    <row r="172" spans="1:12">
      <c r="A172" s="1988">
        <f t="shared" si="4"/>
        <v>56</v>
      </c>
      <c r="B172" s="1979"/>
      <c r="C172" s="1989"/>
      <c r="D172" s="1976"/>
      <c r="E172" s="1976"/>
      <c r="F172" s="1976"/>
      <c r="G172" s="277"/>
      <c r="H172" s="277"/>
      <c r="I172" s="796"/>
      <c r="J172" s="1988">
        <f t="shared" si="5"/>
        <v>56</v>
      </c>
      <c r="K172" s="1030"/>
      <c r="L172" s="1989"/>
    </row>
    <row r="173" spans="1:12">
      <c r="A173" s="1988">
        <f t="shared" si="4"/>
        <v>57</v>
      </c>
      <c r="B173" s="1989" t="s">
        <v>1329</v>
      </c>
      <c r="C173" s="166"/>
      <c r="D173" s="166"/>
      <c r="E173" s="1976"/>
      <c r="F173" s="1976"/>
      <c r="G173" s="1571">
        <f>((G167)+(G168/G169)+G161)*G171/(1-G171)</f>
        <v>3.5666712889059705E-4</v>
      </c>
      <c r="H173" s="421"/>
      <c r="I173" s="788" t="s">
        <v>1330</v>
      </c>
      <c r="J173" s="1988">
        <f t="shared" si="5"/>
        <v>57</v>
      </c>
      <c r="K173" s="1989"/>
      <c r="L173" s="1989"/>
    </row>
    <row r="174" spans="1:12">
      <c r="A174" s="1988">
        <f t="shared" si="4"/>
        <v>58</v>
      </c>
      <c r="B174" s="793" t="s">
        <v>1331</v>
      </c>
      <c r="C174" s="1989"/>
      <c r="D174" s="1989"/>
      <c r="E174" s="1989"/>
      <c r="F174" s="1989"/>
      <c r="G174" s="1988"/>
      <c r="H174" s="1988"/>
      <c r="I174" s="1180"/>
      <c r="J174" s="1988">
        <f t="shared" si="5"/>
        <v>58</v>
      </c>
      <c r="K174" s="1988"/>
      <c r="L174" s="1989"/>
    </row>
    <row r="175" spans="1:12">
      <c r="A175" s="1988">
        <f t="shared" si="4"/>
        <v>59</v>
      </c>
      <c r="B175" s="603"/>
      <c r="C175" s="1989"/>
      <c r="D175" s="1989"/>
      <c r="E175" s="1989"/>
      <c r="F175" s="1989"/>
      <c r="G175" s="1988"/>
      <c r="H175" s="1988"/>
      <c r="I175" s="1180"/>
      <c r="J175" s="1988">
        <f t="shared" si="5"/>
        <v>59</v>
      </c>
      <c r="K175" s="1988"/>
      <c r="L175" s="1989"/>
    </row>
    <row r="176" spans="1:12">
      <c r="A176" s="1988">
        <f t="shared" si="4"/>
        <v>60</v>
      </c>
      <c r="B176" s="774" t="s">
        <v>1332</v>
      </c>
      <c r="C176" s="1989"/>
      <c r="D176" s="1989"/>
      <c r="E176" s="1989"/>
      <c r="F176" s="1989"/>
      <c r="G176" s="272">
        <f>G173+G161</f>
        <v>1.1290531977401481E-3</v>
      </c>
      <c r="H176" s="272"/>
      <c r="I176" s="1180" t="s">
        <v>1344</v>
      </c>
      <c r="J176" s="1988">
        <f t="shared" si="5"/>
        <v>60</v>
      </c>
      <c r="K176" s="1988"/>
      <c r="L176" s="1989"/>
    </row>
    <row r="177" spans="1:12">
      <c r="A177" s="1988">
        <f t="shared" si="4"/>
        <v>61</v>
      </c>
      <c r="B177" s="603"/>
      <c r="C177" s="1989"/>
      <c r="D177" s="1989"/>
      <c r="E177" s="1989"/>
      <c r="F177" s="1989"/>
      <c r="G177" s="1988"/>
      <c r="H177" s="1988"/>
      <c r="I177" s="1180"/>
      <c r="J177" s="1988">
        <f t="shared" si="5"/>
        <v>61</v>
      </c>
      <c r="K177" s="1988"/>
      <c r="L177" s="1989"/>
    </row>
    <row r="178" spans="1:12">
      <c r="A178" s="1988">
        <f t="shared" si="4"/>
        <v>62</v>
      </c>
      <c r="B178" s="1087" t="s">
        <v>1345</v>
      </c>
      <c r="C178" s="1989"/>
      <c r="D178" s="1989"/>
      <c r="E178" s="1989"/>
      <c r="F178" s="1989"/>
      <c r="G178" s="1573">
        <f>G63</f>
        <v>2.9056428304340262E-3</v>
      </c>
      <c r="H178" s="1039"/>
      <c r="I178" s="896" t="s">
        <v>1346</v>
      </c>
      <c r="J178" s="1988">
        <f t="shared" si="5"/>
        <v>62</v>
      </c>
      <c r="K178" s="166"/>
      <c r="L178" s="1989"/>
    </row>
    <row r="179" spans="1:12">
      <c r="A179" s="1988">
        <f t="shared" si="4"/>
        <v>63</v>
      </c>
      <c r="B179" s="603"/>
      <c r="C179" s="1989"/>
      <c r="D179" s="1989"/>
      <c r="E179" s="1989"/>
      <c r="F179" s="1989"/>
      <c r="G179" s="265"/>
      <c r="H179" s="265"/>
      <c r="I179" s="1180"/>
      <c r="J179" s="1988">
        <f t="shared" si="5"/>
        <v>63</v>
      </c>
      <c r="K179" s="1988"/>
      <c r="L179" s="1989"/>
    </row>
    <row r="180" spans="1:12" ht="18" thickBot="1">
      <c r="A180" s="1988">
        <f t="shared" si="4"/>
        <v>64</v>
      </c>
      <c r="B180" s="1087" t="s">
        <v>1347</v>
      </c>
      <c r="C180" s="1989"/>
      <c r="D180" s="1989"/>
      <c r="E180" s="1989"/>
      <c r="F180" s="1989"/>
      <c r="G180" s="278">
        <f>G176+G178</f>
        <v>4.0346960281741739E-3</v>
      </c>
      <c r="H180" s="421"/>
      <c r="I180" s="1180" t="s">
        <v>1348</v>
      </c>
      <c r="J180" s="1988">
        <f t="shared" si="5"/>
        <v>64</v>
      </c>
      <c r="K180" s="797"/>
      <c r="L180" s="792"/>
    </row>
    <row r="181" spans="1:12" ht="15.75" thickTop="1">
      <c r="A181" s="1988"/>
      <c r="B181" s="774"/>
      <c r="C181" s="1989"/>
      <c r="D181" s="1989"/>
      <c r="E181" s="1989"/>
      <c r="F181" s="1989"/>
      <c r="G181" s="798"/>
      <c r="H181" s="798"/>
      <c r="I181" s="1180"/>
      <c r="J181" s="1988"/>
      <c r="K181" s="797"/>
      <c r="L181" s="792"/>
    </row>
    <row r="182" spans="1:12">
      <c r="A182" s="799"/>
      <c r="B182" s="1979"/>
      <c r="C182" s="800"/>
      <c r="D182" s="800"/>
      <c r="E182" s="800"/>
      <c r="F182" s="800"/>
      <c r="G182" s="801"/>
      <c r="H182" s="801"/>
      <c r="I182" s="802"/>
      <c r="J182" s="1988"/>
      <c r="K182" s="1989"/>
      <c r="L182" s="1989"/>
    </row>
    <row r="183" spans="1:12">
      <c r="A183" s="1988"/>
      <c r="B183" s="2082" t="s">
        <v>0</v>
      </c>
      <c r="C183" s="2082"/>
      <c r="D183" s="2082"/>
      <c r="E183" s="2082"/>
      <c r="F183" s="2082"/>
      <c r="G183" s="2082"/>
      <c r="H183" s="2082"/>
      <c r="I183" s="2083"/>
      <c r="J183" s="1988"/>
      <c r="K183" s="1989"/>
      <c r="L183" s="1989"/>
    </row>
    <row r="184" spans="1:12">
      <c r="A184" s="1988"/>
      <c r="B184" s="2082" t="s">
        <v>1213</v>
      </c>
      <c r="C184" s="2082"/>
      <c r="D184" s="2082"/>
      <c r="E184" s="2082"/>
      <c r="F184" s="2082"/>
      <c r="G184" s="2082"/>
      <c r="H184" s="2082"/>
      <c r="I184" s="2083"/>
      <c r="J184" s="1988"/>
      <c r="K184" s="1989"/>
      <c r="L184" s="1989"/>
    </row>
    <row r="185" spans="1:12">
      <c r="A185" s="1988"/>
      <c r="B185" s="2082" t="s">
        <v>1214</v>
      </c>
      <c r="C185" s="2082"/>
      <c r="D185" s="2082"/>
      <c r="E185" s="2082"/>
      <c r="F185" s="2082"/>
      <c r="G185" s="2082"/>
      <c r="H185" s="2082"/>
      <c r="I185" s="2083"/>
      <c r="J185" s="1988"/>
      <c r="K185" s="1989"/>
      <c r="L185" s="1989"/>
    </row>
    <row r="186" spans="1:12">
      <c r="A186" s="1988"/>
      <c r="B186" s="2084" t="str">
        <f>B5</f>
        <v>Base Period &amp; True-Up Period 12 - Months Ending December 31, 2019</v>
      </c>
      <c r="C186" s="2084"/>
      <c r="D186" s="2084"/>
      <c r="E186" s="2084"/>
      <c r="F186" s="2084"/>
      <c r="G186" s="2084"/>
      <c r="H186" s="2084"/>
      <c r="I186" s="2090"/>
      <c r="J186" s="1988"/>
      <c r="K186" s="1989"/>
      <c r="L186" s="1989"/>
    </row>
    <row r="187" spans="1:12">
      <c r="A187" s="1988"/>
      <c r="B187" s="2085" t="s">
        <v>5</v>
      </c>
      <c r="C187" s="2086"/>
      <c r="D187" s="2086"/>
      <c r="E187" s="2086"/>
      <c r="F187" s="2086"/>
      <c r="G187" s="2086"/>
      <c r="H187" s="2086"/>
      <c r="I187" s="2086"/>
      <c r="J187" s="1988"/>
      <c r="K187" s="1989"/>
      <c r="L187" s="1989"/>
    </row>
    <row r="188" spans="1:12">
      <c r="A188" s="1988"/>
      <c r="B188" s="166"/>
      <c r="C188" s="166"/>
      <c r="D188" s="166"/>
      <c r="E188" s="166"/>
      <c r="F188" s="166"/>
      <c r="G188" s="1976"/>
      <c r="H188" s="1976"/>
      <c r="I188" s="1180"/>
      <c r="J188" s="1988"/>
      <c r="K188" s="1989"/>
      <c r="L188" s="1989"/>
    </row>
    <row r="189" spans="1:12">
      <c r="A189" s="1988" t="s">
        <v>6</v>
      </c>
      <c r="B189" s="1976"/>
      <c r="C189" s="1976"/>
      <c r="D189" s="1976"/>
      <c r="E189" s="1976"/>
      <c r="F189" s="1976"/>
      <c r="G189" s="1976"/>
      <c r="H189" s="1976"/>
      <c r="I189" s="1180"/>
      <c r="J189" s="1988" t="s">
        <v>6</v>
      </c>
      <c r="K189" s="1989"/>
      <c r="L189" s="1989"/>
    </row>
    <row r="190" spans="1:12">
      <c r="A190" s="5" t="s">
        <v>7</v>
      </c>
      <c r="B190" s="166"/>
      <c r="C190" s="166"/>
      <c r="D190" s="166"/>
      <c r="E190" s="166"/>
      <c r="F190" s="166"/>
      <c r="G190" s="1382" t="s">
        <v>8</v>
      </c>
      <c r="H190" s="1976"/>
      <c r="I190" s="1563" t="s">
        <v>9</v>
      </c>
      <c r="J190" s="5" t="s">
        <v>7</v>
      </c>
      <c r="K190" s="1989"/>
      <c r="L190" s="1989"/>
    </row>
    <row r="191" spans="1:12">
      <c r="A191" s="1988"/>
      <c r="B191" s="603"/>
      <c r="C191" s="1989"/>
      <c r="D191" s="1989"/>
      <c r="E191" s="1989"/>
      <c r="F191" s="1989"/>
      <c r="G191" s="1988"/>
      <c r="H191" s="1988"/>
      <c r="I191" s="1180"/>
      <c r="J191" s="1988"/>
      <c r="K191" s="1989"/>
      <c r="L191" s="1989"/>
    </row>
    <row r="192" spans="1:12" ht="17.649999999999999">
      <c r="A192" s="1988">
        <v>1</v>
      </c>
      <c r="B192" s="1087" t="s">
        <v>1349</v>
      </c>
      <c r="C192" s="1989"/>
      <c r="D192" s="1989"/>
      <c r="E192" s="1976"/>
      <c r="F192" s="1976"/>
      <c r="G192" s="681"/>
      <c r="H192" s="681"/>
      <c r="I192" s="1180"/>
      <c r="J192" s="1988">
        <v>1</v>
      </c>
      <c r="K192" s="1989"/>
      <c r="L192" s="1989"/>
    </row>
    <row r="193" spans="1:10">
      <c r="A193" s="1988">
        <f>A192+1</f>
        <v>2</v>
      </c>
      <c r="B193" s="786"/>
      <c r="C193" s="1989"/>
      <c r="D193" s="1989"/>
      <c r="E193" s="1976"/>
      <c r="F193" s="1976"/>
      <c r="G193" s="681"/>
      <c r="H193" s="681"/>
      <c r="I193" s="1180"/>
      <c r="J193" s="1988">
        <f>J192+1</f>
        <v>2</v>
      </c>
    </row>
    <row r="194" spans="1:10">
      <c r="A194" s="1988">
        <f>A193+1</f>
        <v>3</v>
      </c>
      <c r="B194" s="774" t="s">
        <v>1302</v>
      </c>
      <c r="C194" s="1989"/>
      <c r="D194" s="1989"/>
      <c r="E194" s="1976"/>
      <c r="F194" s="1976"/>
      <c r="G194" s="681"/>
      <c r="H194" s="681"/>
      <c r="I194" s="1180"/>
      <c r="J194" s="1988">
        <f>J193+1</f>
        <v>3</v>
      </c>
    </row>
    <row r="195" spans="1:10">
      <c r="A195" s="1988">
        <f>A194+1</f>
        <v>4</v>
      </c>
      <c r="B195" s="1976"/>
      <c r="C195" s="1976"/>
      <c r="D195" s="1976"/>
      <c r="E195" s="1976"/>
      <c r="F195" s="1976"/>
      <c r="G195" s="681"/>
      <c r="H195" s="681"/>
      <c r="I195" s="1180"/>
      <c r="J195" s="1988">
        <f>J194+1</f>
        <v>4</v>
      </c>
    </row>
    <row r="196" spans="1:10">
      <c r="A196" s="1988">
        <f t="shared" ref="A196:A255" si="6">A195+1</f>
        <v>5</v>
      </c>
      <c r="B196" s="604" t="s">
        <v>1303</v>
      </c>
      <c r="C196" s="1976"/>
      <c r="D196" s="1976"/>
      <c r="E196" s="1976"/>
      <c r="F196" s="1976"/>
      <c r="G196" s="681"/>
      <c r="H196" s="681"/>
      <c r="I196" s="787"/>
      <c r="J196" s="1988">
        <f t="shared" ref="J196:J255" si="7">J195+1</f>
        <v>5</v>
      </c>
    </row>
    <row r="197" spans="1:10">
      <c r="A197" s="1988">
        <f t="shared" si="6"/>
        <v>6</v>
      </c>
      <c r="B197" s="1989" t="s">
        <v>1304</v>
      </c>
      <c r="C197" s="1989"/>
      <c r="D197" s="1976"/>
      <c r="E197" s="1976"/>
      <c r="F197" s="1976"/>
      <c r="G197" s="269">
        <f>G89</f>
        <v>0</v>
      </c>
      <c r="H197" s="1976"/>
      <c r="I197" s="788" t="s">
        <v>1350</v>
      </c>
      <c r="J197" s="1988">
        <f t="shared" si="7"/>
        <v>6</v>
      </c>
    </row>
    <row r="198" spans="1:10">
      <c r="A198" s="1988">
        <f t="shared" si="6"/>
        <v>7</v>
      </c>
      <c r="B198" s="1989" t="s">
        <v>1306</v>
      </c>
      <c r="C198" s="1989"/>
      <c r="D198" s="1976"/>
      <c r="E198" s="1976"/>
      <c r="F198" s="1976"/>
      <c r="G198" s="279">
        <v>0</v>
      </c>
      <c r="H198" s="1976"/>
      <c r="I198" s="788" t="s">
        <v>1351</v>
      </c>
      <c r="J198" s="1988">
        <f t="shared" si="7"/>
        <v>7</v>
      </c>
    </row>
    <row r="199" spans="1:10">
      <c r="A199" s="1988">
        <f t="shared" si="6"/>
        <v>8</v>
      </c>
      <c r="B199" s="1989" t="s">
        <v>1308</v>
      </c>
      <c r="C199" s="1989"/>
      <c r="D199" s="1976"/>
      <c r="E199" s="1976"/>
      <c r="F199" s="1976"/>
      <c r="G199" s="271">
        <v>0</v>
      </c>
      <c r="H199" s="1976"/>
      <c r="I199" s="695"/>
      <c r="J199" s="1988">
        <f t="shared" si="7"/>
        <v>8</v>
      </c>
    </row>
    <row r="200" spans="1:10">
      <c r="A200" s="1988">
        <f t="shared" si="6"/>
        <v>9</v>
      </c>
      <c r="B200" s="1989" t="s">
        <v>1352</v>
      </c>
      <c r="C200" s="1989"/>
      <c r="D200" s="1976"/>
      <c r="E200" s="1976"/>
      <c r="F200" s="1976"/>
      <c r="G200" s="270">
        <f>+'TO5 True-Up BK-1'!E141</f>
        <v>0</v>
      </c>
      <c r="H200" s="1976"/>
      <c r="I200" s="788" t="s">
        <v>1652</v>
      </c>
      <c r="J200" s="1988">
        <f t="shared" si="7"/>
        <v>9</v>
      </c>
    </row>
    <row r="201" spans="1:10">
      <c r="A201" s="1988">
        <f t="shared" si="6"/>
        <v>10</v>
      </c>
      <c r="B201" s="159" t="s">
        <v>1312</v>
      </c>
      <c r="C201" s="159"/>
      <c r="D201" s="1976"/>
      <c r="E201" s="1976"/>
      <c r="F201" s="1976"/>
      <c r="G201" s="1574" t="str">
        <f>G126</f>
        <v>21%</v>
      </c>
      <c r="H201" s="1976"/>
      <c r="I201" s="788" t="s">
        <v>1354</v>
      </c>
      <c r="J201" s="1988">
        <f t="shared" si="7"/>
        <v>10</v>
      </c>
    </row>
    <row r="202" spans="1:10">
      <c r="A202" s="1988">
        <f t="shared" si="6"/>
        <v>11</v>
      </c>
      <c r="B202" s="603"/>
      <c r="C202" s="1989"/>
      <c r="D202" s="1989"/>
      <c r="E202" s="1989"/>
      <c r="F202" s="1989"/>
      <c r="G202" s="1988"/>
      <c r="H202" s="1988"/>
      <c r="J202" s="1988">
        <f t="shared" si="7"/>
        <v>11</v>
      </c>
    </row>
    <row r="203" spans="1:10">
      <c r="A203" s="1988">
        <f t="shared" si="6"/>
        <v>12</v>
      </c>
      <c r="B203" s="1989" t="s">
        <v>1355</v>
      </c>
      <c r="C203" s="1989"/>
      <c r="D203" s="1976"/>
      <c r="E203" s="1976"/>
      <c r="F203" s="1976"/>
      <c r="G203" s="272">
        <f>IFERROR((((G197)+(G199/G200))*G201-(G198/G200))/(1-G201),0)</f>
        <v>0</v>
      </c>
      <c r="H203" s="272"/>
      <c r="I203" s="788" t="s">
        <v>1356</v>
      </c>
      <c r="J203" s="1988">
        <f t="shared" si="7"/>
        <v>12</v>
      </c>
    </row>
    <row r="204" spans="1:10">
      <c r="A204" s="1988">
        <f t="shared" si="6"/>
        <v>13</v>
      </c>
      <c r="B204" s="793" t="s">
        <v>1317</v>
      </c>
      <c r="C204" s="1989"/>
      <c r="D204" s="793"/>
      <c r="E204" s="1989"/>
      <c r="F204" s="1989"/>
      <c r="G204" s="280"/>
      <c r="H204" s="280"/>
      <c r="J204" s="1988">
        <f t="shared" si="7"/>
        <v>13</v>
      </c>
    </row>
    <row r="205" spans="1:10">
      <c r="A205" s="1988">
        <f t="shared" si="6"/>
        <v>14</v>
      </c>
      <c r="B205" s="603"/>
      <c r="C205" s="1989"/>
      <c r="D205" s="1989"/>
      <c r="E205" s="1989"/>
      <c r="F205" s="1989"/>
      <c r="G205" s="1988"/>
      <c r="H205" s="1988"/>
      <c r="J205" s="1988">
        <f t="shared" si="7"/>
        <v>14</v>
      </c>
    </row>
    <row r="206" spans="1:10">
      <c r="A206" s="1988">
        <f t="shared" si="6"/>
        <v>15</v>
      </c>
      <c r="B206" s="774" t="s">
        <v>1318</v>
      </c>
      <c r="C206" s="1976"/>
      <c r="D206" s="1976"/>
      <c r="E206" s="1976"/>
      <c r="F206" s="1976"/>
      <c r="G206" s="273"/>
      <c r="H206" s="273"/>
      <c r="I206" s="794"/>
      <c r="J206" s="1988">
        <f t="shared" si="7"/>
        <v>15</v>
      </c>
    </row>
    <row r="207" spans="1:10">
      <c r="A207" s="1988">
        <f t="shared" si="6"/>
        <v>16</v>
      </c>
      <c r="B207" s="614"/>
      <c r="C207" s="1976"/>
      <c r="D207" s="1976"/>
      <c r="E207" s="1976"/>
      <c r="F207" s="1976"/>
      <c r="G207" s="273"/>
      <c r="H207" s="273"/>
      <c r="I207" s="787"/>
      <c r="J207" s="1988">
        <f t="shared" si="7"/>
        <v>16</v>
      </c>
    </row>
    <row r="208" spans="1:10">
      <c r="A208" s="1988">
        <f t="shared" si="6"/>
        <v>17</v>
      </c>
      <c r="B208" s="604" t="s">
        <v>1303</v>
      </c>
      <c r="C208" s="1976"/>
      <c r="D208" s="1976"/>
      <c r="E208" s="1976"/>
      <c r="F208" s="1976"/>
      <c r="G208" s="273"/>
      <c r="H208" s="273"/>
      <c r="I208" s="787"/>
      <c r="J208" s="1988">
        <f t="shared" si="7"/>
        <v>17</v>
      </c>
    </row>
    <row r="209" spans="1:10">
      <c r="A209" s="1988">
        <f t="shared" si="6"/>
        <v>18</v>
      </c>
      <c r="B209" s="1989" t="s">
        <v>1304</v>
      </c>
      <c r="C209" s="1989"/>
      <c r="D209" s="1976"/>
      <c r="E209" s="1976"/>
      <c r="F209" s="1976"/>
      <c r="G209" s="265">
        <f>G197</f>
        <v>0</v>
      </c>
      <c r="H209" s="265"/>
      <c r="I209" s="788" t="s">
        <v>1319</v>
      </c>
      <c r="J209" s="1988">
        <f t="shared" si="7"/>
        <v>18</v>
      </c>
    </row>
    <row r="210" spans="1:10">
      <c r="A210" s="1988">
        <f t="shared" si="6"/>
        <v>19</v>
      </c>
      <c r="B210" s="1989" t="s">
        <v>1320</v>
      </c>
      <c r="C210" s="1989"/>
      <c r="D210" s="1976"/>
      <c r="E210" s="1976"/>
      <c r="F210" s="1976"/>
      <c r="G210" s="274">
        <f>G199</f>
        <v>0</v>
      </c>
      <c r="H210" s="274"/>
      <c r="I210" s="788" t="s">
        <v>1321</v>
      </c>
      <c r="J210" s="1988">
        <f t="shared" si="7"/>
        <v>19</v>
      </c>
    </row>
    <row r="211" spans="1:10">
      <c r="A211" s="1988">
        <f t="shared" si="6"/>
        <v>20</v>
      </c>
      <c r="B211" s="1989" t="s">
        <v>1357</v>
      </c>
      <c r="C211" s="1989"/>
      <c r="D211" s="1976"/>
      <c r="E211" s="1976"/>
      <c r="F211" s="1976"/>
      <c r="G211" s="274">
        <f>G200</f>
        <v>0</v>
      </c>
      <c r="H211" s="274"/>
      <c r="I211" s="788" t="s">
        <v>1323</v>
      </c>
      <c r="J211" s="1988">
        <f t="shared" si="7"/>
        <v>20</v>
      </c>
    </row>
    <row r="212" spans="1:10">
      <c r="A212" s="1988">
        <f t="shared" si="6"/>
        <v>21</v>
      </c>
      <c r="B212" s="1989" t="s">
        <v>1324</v>
      </c>
      <c r="C212" s="1989"/>
      <c r="D212" s="1976"/>
      <c r="E212" s="1976"/>
      <c r="F212" s="1976"/>
      <c r="G212" s="276">
        <f>G203</f>
        <v>0</v>
      </c>
      <c r="H212" s="276"/>
      <c r="I212" s="788" t="s">
        <v>1325</v>
      </c>
      <c r="J212" s="1988">
        <f t="shared" si="7"/>
        <v>21</v>
      </c>
    </row>
    <row r="213" spans="1:10">
      <c r="A213" s="1988">
        <f t="shared" si="6"/>
        <v>22</v>
      </c>
      <c r="B213" s="159" t="s">
        <v>1326</v>
      </c>
      <c r="C213" s="159"/>
      <c r="D213" s="1976"/>
      <c r="E213" s="1976"/>
      <c r="F213" s="1976"/>
      <c r="G213" s="1575" t="str">
        <f>G138</f>
        <v>8.84%</v>
      </c>
      <c r="H213" s="1976"/>
      <c r="I213" s="788" t="s">
        <v>1358</v>
      </c>
      <c r="J213" s="1988">
        <f t="shared" si="7"/>
        <v>22</v>
      </c>
    </row>
    <row r="214" spans="1:10">
      <c r="A214" s="1988">
        <f t="shared" si="6"/>
        <v>23</v>
      </c>
      <c r="B214" s="1979"/>
      <c r="C214" s="1989"/>
      <c r="D214" s="1976"/>
      <c r="E214" s="1976"/>
      <c r="F214" s="1976"/>
      <c r="G214" s="277"/>
      <c r="H214" s="277"/>
      <c r="I214" s="796"/>
      <c r="J214" s="1988">
        <f t="shared" si="7"/>
        <v>23</v>
      </c>
    </row>
    <row r="215" spans="1:10">
      <c r="A215" s="1988">
        <f t="shared" si="6"/>
        <v>24</v>
      </c>
      <c r="B215" s="1989" t="s">
        <v>1329</v>
      </c>
      <c r="C215" s="166"/>
      <c r="D215" s="166"/>
      <c r="E215" s="1976"/>
      <c r="F215" s="1976"/>
      <c r="G215" s="1571">
        <f>IFERROR(((G209)+(G210/G211)+G203)*G213/(1-G213),0)</f>
        <v>0</v>
      </c>
      <c r="H215" s="421"/>
      <c r="I215" s="788" t="s">
        <v>1330</v>
      </c>
      <c r="J215" s="1988">
        <f t="shared" si="7"/>
        <v>24</v>
      </c>
    </row>
    <row r="216" spans="1:10">
      <c r="A216" s="1988">
        <f t="shared" si="6"/>
        <v>25</v>
      </c>
      <c r="B216" s="793" t="s">
        <v>1331</v>
      </c>
      <c r="C216" s="1989"/>
      <c r="D216" s="793"/>
      <c r="E216" s="1989"/>
      <c r="F216" s="1989"/>
      <c r="G216" s="1988"/>
      <c r="H216" s="1988"/>
      <c r="I216" s="1180"/>
      <c r="J216" s="1988">
        <f t="shared" si="7"/>
        <v>25</v>
      </c>
    </row>
    <row r="217" spans="1:10">
      <c r="A217" s="1988">
        <f t="shared" si="6"/>
        <v>26</v>
      </c>
      <c r="B217" s="603"/>
      <c r="C217" s="1989"/>
      <c r="D217" s="1989"/>
      <c r="E217" s="1989"/>
      <c r="F217" s="1989"/>
      <c r="G217" s="1988"/>
      <c r="H217" s="1988"/>
      <c r="I217" s="1180"/>
      <c r="J217" s="1988">
        <f t="shared" si="7"/>
        <v>26</v>
      </c>
    </row>
    <row r="218" spans="1:10">
      <c r="A218" s="1988">
        <f t="shared" si="6"/>
        <v>27</v>
      </c>
      <c r="B218" s="774" t="s">
        <v>1332</v>
      </c>
      <c r="C218" s="1989"/>
      <c r="D218" s="1989"/>
      <c r="E218" s="1989"/>
      <c r="F218" s="1989"/>
      <c r="G218" s="272">
        <f>G215+G203</f>
        <v>0</v>
      </c>
      <c r="H218" s="272"/>
      <c r="I218" s="1180" t="s">
        <v>1333</v>
      </c>
      <c r="J218" s="1988">
        <f t="shared" si="7"/>
        <v>27</v>
      </c>
    </row>
    <row r="219" spans="1:10">
      <c r="A219" s="1988">
        <f t="shared" si="6"/>
        <v>28</v>
      </c>
      <c r="B219" s="603"/>
      <c r="C219" s="1989"/>
      <c r="D219" s="1989"/>
      <c r="E219" s="1989"/>
      <c r="F219" s="1989"/>
      <c r="G219" s="1988"/>
      <c r="H219" s="1988"/>
      <c r="I219" s="1180"/>
      <c r="J219" s="1988">
        <f t="shared" si="7"/>
        <v>28</v>
      </c>
    </row>
    <row r="220" spans="1:10">
      <c r="A220" s="1988">
        <f t="shared" si="6"/>
        <v>29</v>
      </c>
      <c r="B220" s="774" t="s">
        <v>1359</v>
      </c>
      <c r="C220" s="1989"/>
      <c r="D220" s="1989"/>
      <c r="E220" s="1989"/>
      <c r="F220" s="1989"/>
      <c r="G220" s="1576">
        <f>G87</f>
        <v>1.7918893594493838E-2</v>
      </c>
      <c r="H220" s="1976"/>
      <c r="I220" s="788" t="s">
        <v>1360</v>
      </c>
      <c r="J220" s="1988">
        <f t="shared" si="7"/>
        <v>29</v>
      </c>
    </row>
    <row r="221" spans="1:10">
      <c r="A221" s="1988">
        <f t="shared" si="6"/>
        <v>30</v>
      </c>
      <c r="B221" s="603"/>
      <c r="C221" s="1989"/>
      <c r="D221" s="1989"/>
      <c r="E221" s="1989"/>
      <c r="F221" s="1989"/>
      <c r="G221" s="1988"/>
      <c r="H221" s="1988"/>
      <c r="I221" s="1180"/>
      <c r="J221" s="1988">
        <f t="shared" si="7"/>
        <v>30</v>
      </c>
    </row>
    <row r="222" spans="1:10" ht="18" thickBot="1">
      <c r="A222" s="1988">
        <f t="shared" si="6"/>
        <v>31</v>
      </c>
      <c r="B222" s="1087" t="s">
        <v>1361</v>
      </c>
      <c r="C222" s="1989"/>
      <c r="D222" s="1989"/>
      <c r="E222" s="1989"/>
      <c r="F222" s="1989"/>
      <c r="G222" s="281">
        <f>G218+G220</f>
        <v>1.7918893594493838E-2</v>
      </c>
      <c r="H222" s="422"/>
      <c r="I222" s="1180" t="s">
        <v>309</v>
      </c>
      <c r="J222" s="1988">
        <f t="shared" si="7"/>
        <v>31</v>
      </c>
    </row>
    <row r="223" spans="1:10" ht="16.149999999999999" thickTop="1" thickBot="1">
      <c r="A223" s="411">
        <f t="shared" si="6"/>
        <v>32</v>
      </c>
      <c r="B223" s="1577"/>
      <c r="C223" s="257"/>
      <c r="D223" s="257"/>
      <c r="E223" s="257"/>
      <c r="F223" s="257"/>
      <c r="G223" s="1578"/>
      <c r="H223" s="1578"/>
      <c r="I223" s="778"/>
      <c r="J223" s="411">
        <f t="shared" si="7"/>
        <v>32</v>
      </c>
    </row>
    <row r="224" spans="1:10">
      <c r="A224" s="1988">
        <f t="shared" si="6"/>
        <v>33</v>
      </c>
      <c r="B224" s="1087"/>
      <c r="C224" s="1989"/>
      <c r="D224" s="1989"/>
      <c r="E224" s="1989"/>
      <c r="F224" s="1989"/>
      <c r="G224" s="422"/>
      <c r="H224" s="422"/>
      <c r="I224" s="1180"/>
      <c r="J224" s="1988">
        <f t="shared" si="7"/>
        <v>33</v>
      </c>
    </row>
    <row r="225" spans="1:10" ht="17.649999999999999">
      <c r="A225" s="1988">
        <f t="shared" si="6"/>
        <v>34</v>
      </c>
      <c r="B225" s="1087" t="s">
        <v>1337</v>
      </c>
      <c r="C225" s="1989"/>
      <c r="D225" s="1989"/>
      <c r="E225" s="1976"/>
      <c r="F225" s="1976"/>
      <c r="G225" s="681"/>
      <c r="H225" s="681"/>
      <c r="I225" s="1180"/>
      <c r="J225" s="1988">
        <f t="shared" si="7"/>
        <v>34</v>
      </c>
    </row>
    <row r="226" spans="1:10">
      <c r="A226" s="1988">
        <f t="shared" si="6"/>
        <v>35</v>
      </c>
      <c r="B226" s="786"/>
      <c r="C226" s="1989"/>
      <c r="D226" s="1989"/>
      <c r="E226" s="1976"/>
      <c r="F226" s="1976"/>
      <c r="G226" s="681"/>
      <c r="H226" s="681"/>
      <c r="I226" s="1180"/>
      <c r="J226" s="1988">
        <f t="shared" si="7"/>
        <v>35</v>
      </c>
    </row>
    <row r="227" spans="1:10">
      <c r="A227" s="1988">
        <f t="shared" si="6"/>
        <v>36</v>
      </c>
      <c r="B227" s="774" t="s">
        <v>1302</v>
      </c>
      <c r="C227" s="1989"/>
      <c r="D227" s="1989"/>
      <c r="E227" s="1976"/>
      <c r="F227" s="1976"/>
      <c r="G227" s="681"/>
      <c r="H227" s="681"/>
      <c r="I227" s="1180"/>
      <c r="J227" s="1988">
        <f t="shared" si="7"/>
        <v>36</v>
      </c>
    </row>
    <row r="228" spans="1:10">
      <c r="A228" s="1988">
        <f t="shared" si="6"/>
        <v>37</v>
      </c>
      <c r="B228" s="1976"/>
      <c r="C228" s="1976"/>
      <c r="D228" s="1976"/>
      <c r="E228" s="1976"/>
      <c r="F228" s="1976"/>
      <c r="G228" s="681"/>
      <c r="H228" s="681"/>
      <c r="I228" s="1180"/>
      <c r="J228" s="1988">
        <f t="shared" si="7"/>
        <v>37</v>
      </c>
    </row>
    <row r="229" spans="1:10">
      <c r="A229" s="1988">
        <f t="shared" si="6"/>
        <v>38</v>
      </c>
      <c r="B229" s="604" t="s">
        <v>1303</v>
      </c>
      <c r="C229" s="1976"/>
      <c r="D229" s="1976"/>
      <c r="E229" s="1976"/>
      <c r="F229" s="1976"/>
      <c r="G229" s="681"/>
      <c r="H229" s="681"/>
      <c r="I229" s="787"/>
      <c r="J229" s="1988">
        <f t="shared" si="7"/>
        <v>38</v>
      </c>
    </row>
    <row r="230" spans="1:10">
      <c r="A230" s="1988">
        <f t="shared" si="6"/>
        <v>39</v>
      </c>
      <c r="B230" s="159" t="s">
        <v>1338</v>
      </c>
      <c r="C230" s="1989"/>
      <c r="D230" s="1976"/>
      <c r="E230" s="1976"/>
      <c r="F230" s="1976"/>
      <c r="G230" s="269">
        <f>G102</f>
        <v>0</v>
      </c>
      <c r="H230" s="1976"/>
      <c r="I230" s="788" t="s">
        <v>1362</v>
      </c>
      <c r="J230" s="1988">
        <f t="shared" si="7"/>
        <v>39</v>
      </c>
    </row>
    <row r="231" spans="1:10">
      <c r="A231" s="1988">
        <f t="shared" si="6"/>
        <v>40</v>
      </c>
      <c r="B231" s="1989" t="s">
        <v>1306</v>
      </c>
      <c r="C231" s="1989"/>
      <c r="D231" s="1976"/>
      <c r="E231" s="1976"/>
      <c r="F231" s="1976"/>
      <c r="G231" s="279">
        <v>0</v>
      </c>
      <c r="H231" s="1976"/>
      <c r="I231" s="788" t="s">
        <v>1351</v>
      </c>
      <c r="J231" s="1988">
        <f t="shared" si="7"/>
        <v>40</v>
      </c>
    </row>
    <row r="232" spans="1:10">
      <c r="A232" s="1988">
        <f t="shared" si="6"/>
        <v>41</v>
      </c>
      <c r="B232" s="1989" t="s">
        <v>1308</v>
      </c>
      <c r="C232" s="1989"/>
      <c r="D232" s="1976"/>
      <c r="E232" s="1976"/>
      <c r="F232" s="1976"/>
      <c r="G232" s="271">
        <v>0</v>
      </c>
      <c r="H232" s="1976"/>
      <c r="I232" s="695"/>
      <c r="J232" s="1988">
        <f t="shared" si="7"/>
        <v>41</v>
      </c>
    </row>
    <row r="233" spans="1:10">
      <c r="A233" s="1988">
        <f t="shared" si="6"/>
        <v>42</v>
      </c>
      <c r="B233" s="1989" t="s">
        <v>1363</v>
      </c>
      <c r="C233" s="1989"/>
      <c r="D233" s="1976"/>
      <c r="E233" s="1976"/>
      <c r="F233" s="1976"/>
      <c r="G233" s="270">
        <f>+'TO5 True-Up BK-1'!E141</f>
        <v>0</v>
      </c>
      <c r="H233" s="1976"/>
      <c r="I233" s="788" t="s">
        <v>1652</v>
      </c>
      <c r="J233" s="1988">
        <f t="shared" si="7"/>
        <v>42</v>
      </c>
    </row>
    <row r="234" spans="1:10">
      <c r="A234" s="1988">
        <f t="shared" si="6"/>
        <v>43</v>
      </c>
      <c r="B234" s="159" t="s">
        <v>1312</v>
      </c>
      <c r="C234" s="159"/>
      <c r="D234" s="1976"/>
      <c r="E234" s="1976"/>
      <c r="F234" s="1976"/>
      <c r="G234" s="1574" t="str">
        <f>G159</f>
        <v>21%</v>
      </c>
      <c r="H234" s="1976"/>
      <c r="I234" s="788" t="s">
        <v>1354</v>
      </c>
      <c r="J234" s="1988">
        <f t="shared" si="7"/>
        <v>43</v>
      </c>
    </row>
    <row r="235" spans="1:10">
      <c r="A235" s="1988">
        <f t="shared" si="6"/>
        <v>44</v>
      </c>
      <c r="B235" s="603"/>
      <c r="C235" s="1989"/>
      <c r="D235" s="1989"/>
      <c r="E235" s="1989"/>
      <c r="F235" s="1989"/>
      <c r="G235" s="1988"/>
      <c r="H235" s="1988"/>
      <c r="J235" s="1988">
        <f t="shared" si="7"/>
        <v>44</v>
      </c>
    </row>
    <row r="236" spans="1:10">
      <c r="A236" s="1988">
        <f t="shared" si="6"/>
        <v>45</v>
      </c>
      <c r="B236" s="1989" t="s">
        <v>1315</v>
      </c>
      <c r="C236" s="1989"/>
      <c r="D236" s="1976"/>
      <c r="E236" s="1976"/>
      <c r="F236" s="1976"/>
      <c r="G236" s="272">
        <f>IFERROR((((G230)+(G232/G233))*G234-(G231/G233))/(1-G234),0)</f>
        <v>0</v>
      </c>
      <c r="H236" s="272"/>
      <c r="I236" s="788" t="s">
        <v>1356</v>
      </c>
      <c r="J236" s="1988">
        <f t="shared" si="7"/>
        <v>45</v>
      </c>
    </row>
    <row r="237" spans="1:10">
      <c r="A237" s="1988">
        <f t="shared" si="6"/>
        <v>46</v>
      </c>
      <c r="B237" s="793" t="s">
        <v>1317</v>
      </c>
      <c r="C237" s="1989"/>
      <c r="D237" s="793"/>
      <c r="E237" s="1989"/>
      <c r="F237" s="1989"/>
      <c r="G237" s="280"/>
      <c r="H237" s="280"/>
      <c r="J237" s="1988">
        <f t="shared" si="7"/>
        <v>46</v>
      </c>
    </row>
    <row r="238" spans="1:10">
      <c r="A238" s="1988">
        <f t="shared" si="6"/>
        <v>47</v>
      </c>
      <c r="B238" s="603"/>
      <c r="C238" s="1989"/>
      <c r="D238" s="1989"/>
      <c r="E238" s="1989"/>
      <c r="F238" s="1989"/>
      <c r="G238" s="1988"/>
      <c r="H238" s="1988"/>
      <c r="J238" s="1988">
        <f t="shared" si="7"/>
        <v>47</v>
      </c>
    </row>
    <row r="239" spans="1:10">
      <c r="A239" s="1988">
        <f t="shared" si="6"/>
        <v>48</v>
      </c>
      <c r="B239" s="774" t="s">
        <v>1318</v>
      </c>
      <c r="C239" s="1976"/>
      <c r="D239" s="1976"/>
      <c r="E239" s="1976"/>
      <c r="F239" s="1976"/>
      <c r="G239" s="273"/>
      <c r="H239" s="273"/>
      <c r="I239" s="794"/>
      <c r="J239" s="1988">
        <f t="shared" si="7"/>
        <v>48</v>
      </c>
    </row>
    <row r="240" spans="1:10">
      <c r="A240" s="1988">
        <f t="shared" si="6"/>
        <v>49</v>
      </c>
      <c r="B240" s="614"/>
      <c r="C240" s="1976"/>
      <c r="D240" s="1976"/>
      <c r="E240" s="1976"/>
      <c r="F240" s="1976"/>
      <c r="G240" s="273"/>
      <c r="H240" s="273"/>
      <c r="I240" s="787"/>
      <c r="J240" s="1988">
        <f t="shared" si="7"/>
        <v>49</v>
      </c>
    </row>
    <row r="241" spans="1:10">
      <c r="A241" s="1988">
        <f t="shared" si="6"/>
        <v>50</v>
      </c>
      <c r="B241" s="604" t="s">
        <v>1303</v>
      </c>
      <c r="C241" s="1976"/>
      <c r="D241" s="1976"/>
      <c r="E241" s="1976"/>
      <c r="F241" s="1976"/>
      <c r="G241" s="273"/>
      <c r="H241" s="273"/>
      <c r="I241" s="787"/>
      <c r="J241" s="1988">
        <f t="shared" si="7"/>
        <v>50</v>
      </c>
    </row>
    <row r="242" spans="1:10">
      <c r="A242" s="1988">
        <f t="shared" si="6"/>
        <v>51</v>
      </c>
      <c r="B242" s="159" t="s">
        <v>1338</v>
      </c>
      <c r="C242" s="1989"/>
      <c r="D242" s="1976"/>
      <c r="E242" s="1976"/>
      <c r="F242" s="1976"/>
      <c r="G242" s="265">
        <f>G230</f>
        <v>0</v>
      </c>
      <c r="H242" s="265"/>
      <c r="I242" s="788" t="s">
        <v>1340</v>
      </c>
      <c r="J242" s="1988">
        <f t="shared" si="7"/>
        <v>51</v>
      </c>
    </row>
    <row r="243" spans="1:10">
      <c r="A243" s="1988">
        <f t="shared" si="6"/>
        <v>52</v>
      </c>
      <c r="B243" s="1989" t="s">
        <v>1320</v>
      </c>
      <c r="C243" s="1989"/>
      <c r="D243" s="1976"/>
      <c r="E243" s="1976"/>
      <c r="F243" s="1976"/>
      <c r="G243" s="274">
        <f>G232</f>
        <v>0</v>
      </c>
      <c r="H243" s="274"/>
      <c r="I243" s="788" t="s">
        <v>1341</v>
      </c>
      <c r="J243" s="1988">
        <f t="shared" si="7"/>
        <v>52</v>
      </c>
    </row>
    <row r="244" spans="1:10">
      <c r="A244" s="1988">
        <f t="shared" si="6"/>
        <v>53</v>
      </c>
      <c r="B244" s="1989" t="s">
        <v>1364</v>
      </c>
      <c r="C244" s="1989"/>
      <c r="D244" s="1976"/>
      <c r="E244" s="1976"/>
      <c r="F244" s="1976"/>
      <c r="G244" s="274">
        <f>G233</f>
        <v>0</v>
      </c>
      <c r="H244" s="274"/>
      <c r="I244" s="788" t="s">
        <v>1342</v>
      </c>
      <c r="J244" s="1988">
        <f t="shared" si="7"/>
        <v>53</v>
      </c>
    </row>
    <row r="245" spans="1:10">
      <c r="A245" s="1988">
        <f t="shared" si="6"/>
        <v>54</v>
      </c>
      <c r="B245" s="1989" t="s">
        <v>1324</v>
      </c>
      <c r="C245" s="1989"/>
      <c r="D245" s="1976"/>
      <c r="E245" s="1976"/>
      <c r="F245" s="1976"/>
      <c r="G245" s="276">
        <f>G236</f>
        <v>0</v>
      </c>
      <c r="H245" s="276"/>
      <c r="I245" s="788" t="s">
        <v>1343</v>
      </c>
      <c r="J245" s="1988">
        <f t="shared" si="7"/>
        <v>54</v>
      </c>
    </row>
    <row r="246" spans="1:10">
      <c r="A246" s="1988">
        <f t="shared" si="6"/>
        <v>55</v>
      </c>
      <c r="B246" s="159" t="s">
        <v>1326</v>
      </c>
      <c r="C246" s="159"/>
      <c r="D246" s="1976"/>
      <c r="E246" s="1976"/>
      <c r="F246" s="1976"/>
      <c r="G246" s="1575" t="str">
        <f>G171</f>
        <v>8.84%</v>
      </c>
      <c r="H246" s="1976"/>
      <c r="I246" s="788" t="s">
        <v>1365</v>
      </c>
      <c r="J246" s="1988">
        <f t="shared" si="7"/>
        <v>55</v>
      </c>
    </row>
    <row r="247" spans="1:10">
      <c r="A247" s="1988">
        <f t="shared" si="6"/>
        <v>56</v>
      </c>
      <c r="B247" s="1979"/>
      <c r="C247" s="1989"/>
      <c r="D247" s="1976"/>
      <c r="E247" s="1976"/>
      <c r="F247" s="1976"/>
      <c r="G247" s="277"/>
      <c r="H247" s="277"/>
      <c r="I247" s="796"/>
      <c r="J247" s="1988">
        <f t="shared" si="7"/>
        <v>56</v>
      </c>
    </row>
    <row r="248" spans="1:10">
      <c r="A248" s="1988">
        <f t="shared" si="6"/>
        <v>57</v>
      </c>
      <c r="B248" s="1989" t="s">
        <v>1329</v>
      </c>
      <c r="C248" s="166"/>
      <c r="D248" s="166"/>
      <c r="E248" s="1976"/>
      <c r="F248" s="1976"/>
      <c r="G248" s="1571">
        <f>IFERROR(((G242)+(G243/G244)+G236)*G246/(1-G246),0)</f>
        <v>0</v>
      </c>
      <c r="H248" s="421"/>
      <c r="I248" s="788" t="s">
        <v>1330</v>
      </c>
      <c r="J248" s="1988">
        <f t="shared" si="7"/>
        <v>57</v>
      </c>
    </row>
    <row r="249" spans="1:10">
      <c r="A249" s="1988">
        <f t="shared" si="6"/>
        <v>58</v>
      </c>
      <c r="B249" s="793" t="s">
        <v>1331</v>
      </c>
      <c r="C249" s="1989"/>
      <c r="D249" s="793"/>
      <c r="E249" s="1989"/>
      <c r="F249" s="1989"/>
      <c r="G249" s="1988"/>
      <c r="H249" s="1988"/>
      <c r="I249" s="1180"/>
      <c r="J249" s="1988">
        <f t="shared" si="7"/>
        <v>58</v>
      </c>
    </row>
    <row r="250" spans="1:10">
      <c r="A250" s="1988">
        <f t="shared" si="6"/>
        <v>59</v>
      </c>
      <c r="B250" s="603"/>
      <c r="C250" s="1989"/>
      <c r="D250" s="1989"/>
      <c r="E250" s="1989"/>
      <c r="F250" s="1989"/>
      <c r="G250" s="1988"/>
      <c r="H250" s="1988"/>
      <c r="I250" s="1180"/>
      <c r="J250" s="1988">
        <f t="shared" si="7"/>
        <v>59</v>
      </c>
    </row>
    <row r="251" spans="1:10">
      <c r="A251" s="1988">
        <f t="shared" si="6"/>
        <v>60</v>
      </c>
      <c r="B251" s="774" t="s">
        <v>1332</v>
      </c>
      <c r="C251" s="1989"/>
      <c r="D251" s="1989"/>
      <c r="E251" s="1989"/>
      <c r="F251" s="1989"/>
      <c r="G251" s="272">
        <f>G248+G236</f>
        <v>0</v>
      </c>
      <c r="H251" s="272"/>
      <c r="I251" s="1180" t="s">
        <v>1344</v>
      </c>
      <c r="J251" s="1988">
        <f t="shared" si="7"/>
        <v>60</v>
      </c>
    </row>
    <row r="252" spans="1:10">
      <c r="A252" s="1988">
        <f t="shared" si="6"/>
        <v>61</v>
      </c>
      <c r="B252" s="603"/>
      <c r="C252" s="1989"/>
      <c r="D252" s="1989"/>
      <c r="E252" s="1989"/>
      <c r="F252" s="1989"/>
      <c r="G252" s="1988"/>
      <c r="H252" s="1988"/>
      <c r="I252" s="1180"/>
      <c r="J252" s="1988">
        <f t="shared" si="7"/>
        <v>61</v>
      </c>
    </row>
    <row r="253" spans="1:10">
      <c r="A253" s="1988">
        <f t="shared" si="6"/>
        <v>62</v>
      </c>
      <c r="B253" s="1087" t="s">
        <v>1345</v>
      </c>
      <c r="C253" s="1989"/>
      <c r="D253" s="1989"/>
      <c r="E253" s="1989"/>
      <c r="F253" s="1989"/>
      <c r="G253" s="1576">
        <f>G100</f>
        <v>0</v>
      </c>
      <c r="H253" s="1976"/>
      <c r="I253" s="788" t="s">
        <v>1366</v>
      </c>
      <c r="J253" s="1988">
        <f t="shared" si="7"/>
        <v>62</v>
      </c>
    </row>
    <row r="254" spans="1:10">
      <c r="A254" s="1988">
        <f t="shared" si="6"/>
        <v>63</v>
      </c>
      <c r="B254" s="603"/>
      <c r="C254" s="1989"/>
      <c r="D254" s="1989"/>
      <c r="E254" s="1989"/>
      <c r="F254" s="1989"/>
      <c r="G254" s="1988"/>
      <c r="H254" s="1988"/>
      <c r="I254" s="1180"/>
      <c r="J254" s="1988">
        <f t="shared" si="7"/>
        <v>63</v>
      </c>
    </row>
    <row r="255" spans="1:10" ht="18" thickBot="1">
      <c r="A255" s="1988">
        <f t="shared" si="6"/>
        <v>64</v>
      </c>
      <c r="B255" s="1087" t="s">
        <v>1347</v>
      </c>
      <c r="C255" s="1989"/>
      <c r="D255" s="1989"/>
      <c r="E255" s="1989"/>
      <c r="F255" s="1989"/>
      <c r="G255" s="281">
        <f>G251+G253</f>
        <v>0</v>
      </c>
      <c r="H255" s="422"/>
      <c r="I255" s="1180" t="s">
        <v>1348</v>
      </c>
      <c r="J255" s="1988">
        <f t="shared" si="7"/>
        <v>64</v>
      </c>
    </row>
    <row r="256" spans="1:10" ht="15.75" thickTop="1">
      <c r="A256" s="605"/>
      <c r="B256" s="565"/>
      <c r="C256" s="565"/>
      <c r="D256" s="565"/>
      <c r="E256" s="565"/>
      <c r="F256" s="565"/>
      <c r="G256" s="565"/>
      <c r="H256" s="565"/>
      <c r="I256" s="1031"/>
      <c r="J256" s="565"/>
    </row>
    <row r="257" spans="1:10" ht="17.25">
      <c r="A257" s="619">
        <v>1</v>
      </c>
      <c r="B257" s="603" t="s">
        <v>1367</v>
      </c>
      <c r="C257" s="565"/>
      <c r="D257" s="565"/>
      <c r="E257" s="565"/>
      <c r="F257" s="565"/>
      <c r="G257" s="565"/>
      <c r="H257" s="565"/>
      <c r="I257" s="1031"/>
      <c r="J257" s="565"/>
    </row>
    <row r="258" spans="1:10">
      <c r="A258" s="605"/>
      <c r="B258" s="565"/>
      <c r="C258" s="565"/>
      <c r="D258" s="565"/>
      <c r="E258" s="565"/>
      <c r="F258" s="565"/>
      <c r="G258" s="565"/>
      <c r="H258" s="565"/>
      <c r="I258" s="1031"/>
      <c r="J258" s="565"/>
    </row>
    <row r="259" spans="1:10" ht="17.25">
      <c r="A259" s="758"/>
      <c r="B259" s="159"/>
      <c r="C259" s="1989"/>
      <c r="D259" s="1989"/>
      <c r="E259" s="1989"/>
      <c r="F259" s="1989"/>
      <c r="G259" s="1989"/>
      <c r="H259" s="1989"/>
      <c r="J259" s="1989"/>
    </row>
  </sheetData>
  <mergeCells count="20">
    <mergeCell ref="B186:I186"/>
    <mergeCell ref="B187:I187"/>
    <mergeCell ref="B110:I110"/>
    <mergeCell ref="B111:I111"/>
    <mergeCell ref="B112:I112"/>
    <mergeCell ref="B183:I183"/>
    <mergeCell ref="B184:I184"/>
    <mergeCell ref="B185:I185"/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Roman,Regular"&amp;10Page &amp;P of 4</oddFooter>
    <evenFooter>&amp;C&amp;"Times New Roman,Regular"&amp;10AV3</evenFooter>
    <firstFooter>&amp;C&amp;"Times New Roman,Regular"&amp;10AV&amp;P</firstFooter>
  </headerFooter>
  <rowBreaks count="3" manualBreakCount="3">
    <brk id="68" max="9" man="1"/>
    <brk id="106" max="9" man="1"/>
    <brk id="181" max="9" man="1"/>
  </rowBreaks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8"/>
  <dimension ref="A2:J175"/>
  <sheetViews>
    <sheetView zoomScale="80" zoomScaleNormal="80" zoomScaleSheetLayoutView="70" zoomScalePageLayoutView="80" workbookViewId="0"/>
  </sheetViews>
  <sheetFormatPr defaultColWidth="9.19921875" defaultRowHeight="15.4"/>
  <cols>
    <col min="1" max="1" width="5.19921875" style="859" customWidth="1"/>
    <col min="2" max="2" width="73.53125" style="860" customWidth="1"/>
    <col min="3" max="3" width="10.46484375" style="860" customWidth="1"/>
    <col min="4" max="4" width="1.53125" style="860" customWidth="1"/>
    <col min="5" max="5" width="16.796875" style="860" customWidth="1"/>
    <col min="6" max="6" width="1.53125" style="860" customWidth="1"/>
    <col min="7" max="7" width="51.46484375" style="860" customWidth="1"/>
    <col min="8" max="8" width="5.19921875" style="859" customWidth="1"/>
    <col min="9" max="9" width="31.53125" style="860" customWidth="1"/>
    <col min="10" max="10" width="10.796875" style="860" customWidth="1"/>
    <col min="11" max="16384" width="9.19921875" style="860"/>
  </cols>
  <sheetData>
    <row r="2" spans="1:10">
      <c r="A2" s="319"/>
      <c r="B2" s="2134" t="s">
        <v>0</v>
      </c>
      <c r="C2" s="2135"/>
      <c r="D2" s="2135"/>
      <c r="E2" s="2135"/>
      <c r="F2" s="2135"/>
      <c r="G2" s="2135"/>
      <c r="I2" s="1996"/>
      <c r="J2" s="861"/>
    </row>
    <row r="3" spans="1:10">
      <c r="A3" s="319" t="s">
        <v>1</v>
      </c>
      <c r="B3" s="2134" t="s">
        <v>1653</v>
      </c>
      <c r="C3" s="2135"/>
      <c r="D3" s="2135"/>
      <c r="E3" s="2135"/>
      <c r="F3" s="2135"/>
      <c r="G3" s="2135"/>
      <c r="I3" s="1996"/>
      <c r="J3" s="862"/>
    </row>
    <row r="4" spans="1:10" ht="18">
      <c r="A4" s="319"/>
      <c r="B4" s="2134" t="s">
        <v>3</v>
      </c>
      <c r="C4" s="2136"/>
      <c r="D4" s="2136"/>
      <c r="E4" s="2136"/>
      <c r="F4" s="2136"/>
      <c r="G4" s="2136"/>
      <c r="I4" s="1996"/>
      <c r="J4" s="862"/>
    </row>
    <row r="5" spans="1:10">
      <c r="A5" s="319"/>
      <c r="B5" s="2137" t="str">
        <f>'BK-1 Retail TRR'!B5</f>
        <v>For the Base Period &amp; True-Up Period Ending December 31, 2019</v>
      </c>
      <c r="C5" s="2137"/>
      <c r="D5" s="2137"/>
      <c r="E5" s="2137"/>
      <c r="F5" s="2137"/>
      <c r="G5" s="2137"/>
      <c r="I5" s="1996"/>
      <c r="J5" s="862"/>
    </row>
    <row r="6" spans="1:10">
      <c r="A6" s="319"/>
      <c r="B6" s="2138" t="s">
        <v>5</v>
      </c>
      <c r="C6" s="2135"/>
      <c r="D6" s="2135"/>
      <c r="E6" s="2135"/>
      <c r="F6" s="2135"/>
      <c r="G6" s="2135"/>
      <c r="I6" s="1996"/>
      <c r="J6" s="862"/>
    </row>
    <row r="7" spans="1:10">
      <c r="A7" s="319"/>
      <c r="B7" s="1997"/>
      <c r="C7" s="1998"/>
      <c r="D7" s="1998"/>
      <c r="E7" s="1998"/>
      <c r="F7" s="1998"/>
      <c r="G7" s="1998"/>
      <c r="I7" s="1996"/>
      <c r="J7" s="862"/>
    </row>
    <row r="8" spans="1:10">
      <c r="A8" s="863" t="s">
        <v>6</v>
      </c>
      <c r="B8" s="864"/>
      <c r="C8" s="864"/>
      <c r="D8" s="864"/>
      <c r="E8" s="325"/>
      <c r="F8" s="1996"/>
      <c r="G8" s="859"/>
      <c r="H8" s="863" t="s">
        <v>6</v>
      </c>
      <c r="I8" s="1996"/>
      <c r="J8" s="862"/>
    </row>
    <row r="9" spans="1:10" ht="17.25">
      <c r="A9" s="863" t="s">
        <v>7</v>
      </c>
      <c r="B9" s="865" t="s">
        <v>1</v>
      </c>
      <c r="C9" s="866"/>
      <c r="D9" s="866"/>
      <c r="E9" s="1605" t="s">
        <v>1654</v>
      </c>
      <c r="F9" s="1996"/>
      <c r="G9" s="1606" t="s">
        <v>9</v>
      </c>
      <c r="H9" s="863" t="s">
        <v>7</v>
      </c>
      <c r="I9" s="1996"/>
      <c r="J9" s="1996"/>
    </row>
    <row r="10" spans="1:10">
      <c r="A10" s="863"/>
      <c r="B10" s="865"/>
      <c r="C10" s="866"/>
      <c r="D10" s="866"/>
      <c r="E10" s="867"/>
      <c r="F10" s="1996"/>
      <c r="G10" s="868"/>
      <c r="H10" s="863"/>
      <c r="I10" s="1996"/>
      <c r="J10" s="1996"/>
    </row>
    <row r="11" spans="1:10">
      <c r="A11" s="319">
        <v>1</v>
      </c>
      <c r="B11" s="869" t="s">
        <v>10</v>
      </c>
      <c r="C11" s="870"/>
      <c r="D11" s="870"/>
      <c r="E11" s="325"/>
      <c r="F11" s="1996"/>
      <c r="G11" s="859"/>
      <c r="H11" s="319">
        <f>A11</f>
        <v>1</v>
      </c>
      <c r="I11" s="1996"/>
      <c r="J11" s="1996"/>
    </row>
    <row r="12" spans="1:10">
      <c r="A12" s="319">
        <f t="shared" ref="A12:A70" si="0">A11+1</f>
        <v>2</v>
      </c>
      <c r="B12" s="871" t="s">
        <v>11</v>
      </c>
      <c r="C12" s="872"/>
      <c r="D12" s="872"/>
      <c r="E12" s="10">
        <f>'BK-1 Retail TRR'!E11</f>
        <v>85599.206179999994</v>
      </c>
      <c r="F12" s="1996"/>
      <c r="G12" s="859" t="s">
        <v>12</v>
      </c>
      <c r="H12" s="319">
        <f>H11+1</f>
        <v>2</v>
      </c>
      <c r="I12" s="446"/>
      <c r="J12" s="1996"/>
    </row>
    <row r="13" spans="1:10">
      <c r="A13" s="319">
        <f t="shared" si="0"/>
        <v>3</v>
      </c>
      <c r="B13" s="871" t="s">
        <v>1</v>
      </c>
      <c r="C13" s="872"/>
      <c r="D13" s="872"/>
      <c r="E13" s="310" t="s">
        <v>1</v>
      </c>
      <c r="F13" s="1996"/>
      <c r="G13" s="859"/>
      <c r="H13" s="319">
        <f>H12+1</f>
        <v>3</v>
      </c>
      <c r="I13" s="446"/>
      <c r="J13" s="1996"/>
    </row>
    <row r="14" spans="1:10">
      <c r="A14" s="319">
        <f t="shared" si="0"/>
        <v>4</v>
      </c>
      <c r="B14" s="873" t="s">
        <v>13</v>
      </c>
      <c r="C14" s="872"/>
      <c r="D14" s="872"/>
      <c r="E14" s="311">
        <f>'BK-1 Retail TRR'!E13</f>
        <v>69948.407184679614</v>
      </c>
      <c r="F14" s="1998"/>
      <c r="G14" s="859" t="s">
        <v>14</v>
      </c>
      <c r="H14" s="319">
        <f>H13+1</f>
        <v>4</v>
      </c>
      <c r="I14" s="446"/>
      <c r="J14" s="1996"/>
    </row>
    <row r="15" spans="1:10">
      <c r="A15" s="319">
        <f t="shared" si="0"/>
        <v>5</v>
      </c>
      <c r="B15" s="871"/>
      <c r="C15" s="872"/>
      <c r="D15" s="872"/>
      <c r="E15" s="310"/>
      <c r="F15" s="1998"/>
      <c r="G15" s="859"/>
      <c r="H15" s="319">
        <f t="shared" ref="H15:H70" si="1">H14+1</f>
        <v>5</v>
      </c>
      <c r="I15" s="446"/>
      <c r="J15" s="1996"/>
    </row>
    <row r="16" spans="1:10">
      <c r="A16" s="319">
        <f t="shared" si="0"/>
        <v>6</v>
      </c>
      <c r="B16" s="871" t="s">
        <v>15</v>
      </c>
      <c r="C16" s="872"/>
      <c r="D16" s="872"/>
      <c r="E16" s="1196">
        <f>'BK-1 Retail TRR'!E15</f>
        <v>0</v>
      </c>
      <c r="F16" s="1996"/>
      <c r="G16" s="859" t="s">
        <v>16</v>
      </c>
      <c r="H16" s="319">
        <f t="shared" si="1"/>
        <v>6</v>
      </c>
      <c r="I16" s="446"/>
      <c r="J16" s="1996"/>
    </row>
    <row r="17" spans="1:9">
      <c r="A17" s="319">
        <f t="shared" si="0"/>
        <v>7</v>
      </c>
      <c r="B17" s="871"/>
      <c r="C17" s="872"/>
      <c r="D17" s="872"/>
      <c r="E17" s="313"/>
      <c r="F17" s="1996"/>
      <c r="G17" s="859"/>
      <c r="H17" s="319">
        <f t="shared" si="1"/>
        <v>7</v>
      </c>
      <c r="I17" s="446"/>
    </row>
    <row r="18" spans="1:9">
      <c r="A18" s="319">
        <f t="shared" si="0"/>
        <v>8</v>
      </c>
      <c r="B18" s="871" t="s">
        <v>17</v>
      </c>
      <c r="C18" s="872"/>
      <c r="D18" s="872"/>
      <c r="E18" s="13">
        <f>E12+E14+E16</f>
        <v>155547.61336467962</v>
      </c>
      <c r="F18" s="1998"/>
      <c r="G18" s="859" t="s">
        <v>547</v>
      </c>
      <c r="H18" s="319">
        <f t="shared" si="1"/>
        <v>8</v>
      </c>
      <c r="I18" s="446"/>
    </row>
    <row r="19" spans="1:9">
      <c r="A19" s="319">
        <f t="shared" si="0"/>
        <v>9</v>
      </c>
      <c r="B19" s="866"/>
      <c r="C19" s="866"/>
      <c r="D19" s="866"/>
      <c r="E19" s="312"/>
      <c r="F19" s="1996"/>
      <c r="G19" s="859"/>
      <c r="H19" s="319">
        <f t="shared" si="1"/>
        <v>9</v>
      </c>
      <c r="I19" s="446"/>
    </row>
    <row r="20" spans="1:9">
      <c r="A20" s="319">
        <f t="shared" si="0"/>
        <v>10</v>
      </c>
      <c r="B20" s="1996" t="s">
        <v>19</v>
      </c>
      <c r="C20" s="872"/>
      <c r="D20" s="872"/>
      <c r="E20" s="15">
        <f>'BK-1 Retail TRR'!E18</f>
        <v>193674.59996183356</v>
      </c>
      <c r="F20" s="874"/>
      <c r="G20" s="859" t="s">
        <v>20</v>
      </c>
      <c r="H20" s="319">
        <f t="shared" si="1"/>
        <v>10</v>
      </c>
      <c r="I20" s="446"/>
    </row>
    <row r="21" spans="1:9">
      <c r="A21" s="319">
        <f t="shared" si="0"/>
        <v>11</v>
      </c>
      <c r="B21" s="866"/>
      <c r="C21" s="866"/>
      <c r="D21" s="866"/>
      <c r="E21" s="313" t="s">
        <v>1</v>
      </c>
      <c r="F21" s="1996"/>
      <c r="G21" s="859"/>
      <c r="H21" s="319">
        <f t="shared" si="1"/>
        <v>11</v>
      </c>
      <c r="I21" s="446"/>
    </row>
    <row r="22" spans="1:9">
      <c r="A22" s="319">
        <f t="shared" si="0"/>
        <v>12</v>
      </c>
      <c r="B22" s="1996" t="s">
        <v>1655</v>
      </c>
      <c r="C22" s="866"/>
      <c r="D22" s="866"/>
      <c r="E22" s="314">
        <v>0</v>
      </c>
      <c r="F22" s="1998"/>
      <c r="G22" s="859" t="s">
        <v>1656</v>
      </c>
      <c r="H22" s="319">
        <f t="shared" si="1"/>
        <v>12</v>
      </c>
      <c r="I22" s="1996"/>
    </row>
    <row r="23" spans="1:9">
      <c r="A23" s="319">
        <f t="shared" si="0"/>
        <v>13</v>
      </c>
      <c r="B23" s="866"/>
      <c r="C23" s="866"/>
      <c r="D23" s="866"/>
      <c r="E23" s="313"/>
      <c r="F23" s="1996"/>
      <c r="G23" s="859"/>
      <c r="H23" s="319">
        <f t="shared" si="1"/>
        <v>13</v>
      </c>
      <c r="I23" s="1996"/>
    </row>
    <row r="24" spans="1:9">
      <c r="A24" s="319">
        <f t="shared" si="0"/>
        <v>14</v>
      </c>
      <c r="B24" s="1996" t="s">
        <v>821</v>
      </c>
      <c r="C24" s="866"/>
      <c r="D24" s="866"/>
      <c r="E24" s="17">
        <f>'BK-1 Retail TRR'!E20</f>
        <v>0</v>
      </c>
      <c r="F24" s="1996"/>
      <c r="G24" s="859" t="s">
        <v>22</v>
      </c>
      <c r="H24" s="319">
        <f t="shared" si="1"/>
        <v>14</v>
      </c>
      <c r="I24" s="446"/>
    </row>
    <row r="25" spans="1:9">
      <c r="A25" s="319">
        <f t="shared" si="0"/>
        <v>15</v>
      </c>
      <c r="B25" s="866"/>
      <c r="C25" s="866"/>
      <c r="D25" s="866"/>
      <c r="E25" s="313"/>
      <c r="F25" s="1996"/>
      <c r="G25" s="859"/>
      <c r="H25" s="319">
        <f t="shared" si="1"/>
        <v>15</v>
      </c>
      <c r="I25" s="446"/>
    </row>
    <row r="26" spans="1:9">
      <c r="A26" s="319">
        <f t="shared" si="0"/>
        <v>16</v>
      </c>
      <c r="B26" s="1996" t="s">
        <v>23</v>
      </c>
      <c r="C26" s="872"/>
      <c r="D26" s="872"/>
      <c r="E26" s="311">
        <f>'BK-1 Retail TRR'!E22</f>
        <v>50572.921636797866</v>
      </c>
      <c r="F26" s="1998"/>
      <c r="G26" s="859" t="s">
        <v>24</v>
      </c>
      <c r="H26" s="319">
        <f t="shared" si="1"/>
        <v>16</v>
      </c>
      <c r="I26" s="446"/>
    </row>
    <row r="27" spans="1:9">
      <c r="A27" s="319">
        <f t="shared" si="0"/>
        <v>17</v>
      </c>
      <c r="B27" s="873"/>
      <c r="C27" s="872"/>
      <c r="D27" s="872"/>
      <c r="E27" s="315"/>
      <c r="F27" s="1996"/>
      <c r="G27" s="859"/>
      <c r="H27" s="319">
        <f t="shared" si="1"/>
        <v>17</v>
      </c>
      <c r="I27" s="446"/>
    </row>
    <row r="28" spans="1:9">
      <c r="A28" s="319">
        <f t="shared" si="0"/>
        <v>18</v>
      </c>
      <c r="B28" s="1996" t="s">
        <v>25</v>
      </c>
      <c r="C28" s="872"/>
      <c r="D28" s="872"/>
      <c r="E28" s="1607">
        <f>'BK-1 Retail TRR'!E24</f>
        <v>2528.6095301464243</v>
      </c>
      <c r="F28" s="1998"/>
      <c r="G28" s="859" t="s">
        <v>26</v>
      </c>
      <c r="H28" s="319">
        <f t="shared" si="1"/>
        <v>18</v>
      </c>
      <c r="I28" s="446"/>
    </row>
    <row r="29" spans="1:9">
      <c r="A29" s="319">
        <f t="shared" si="0"/>
        <v>19</v>
      </c>
      <c r="B29" s="1996"/>
      <c r="C29" s="872"/>
      <c r="D29" s="872"/>
      <c r="E29" s="315"/>
      <c r="F29" s="1998"/>
      <c r="G29" s="859"/>
      <c r="H29" s="319">
        <f t="shared" si="1"/>
        <v>19</v>
      </c>
      <c r="I29" s="446"/>
    </row>
    <row r="30" spans="1:9">
      <c r="A30" s="319">
        <f t="shared" si="0"/>
        <v>20</v>
      </c>
      <c r="B30" s="873" t="s">
        <v>27</v>
      </c>
      <c r="C30" s="872"/>
      <c r="D30" s="872"/>
      <c r="E30" s="19">
        <f>SUM(E18:E28)</f>
        <v>402323.74449345743</v>
      </c>
      <c r="F30" s="1998"/>
      <c r="G30" s="859" t="s">
        <v>1657</v>
      </c>
      <c r="H30" s="319">
        <f t="shared" si="1"/>
        <v>20</v>
      </c>
      <c r="I30" s="446"/>
    </row>
    <row r="31" spans="1:9">
      <c r="A31" s="319">
        <f t="shared" si="0"/>
        <v>21</v>
      </c>
      <c r="B31" s="873"/>
      <c r="C31" s="875"/>
      <c r="D31" s="875"/>
      <c r="E31" s="316"/>
      <c r="F31" s="876"/>
      <c r="G31" s="868"/>
      <c r="H31" s="319">
        <f t="shared" si="1"/>
        <v>21</v>
      </c>
      <c r="I31" s="447"/>
    </row>
    <row r="32" spans="1:9" ht="17.649999999999999">
      <c r="A32" s="319">
        <f t="shared" si="0"/>
        <v>22</v>
      </c>
      <c r="B32" s="873" t="s">
        <v>1658</v>
      </c>
      <c r="C32" s="872"/>
      <c r="D32" s="310"/>
      <c r="E32" s="317">
        <f>'TO4 Stmt AV'!G111</f>
        <v>9.8513378610987384E-2</v>
      </c>
      <c r="F32" s="1998"/>
      <c r="G32" s="319" t="s">
        <v>1659</v>
      </c>
      <c r="H32" s="319">
        <f t="shared" si="1"/>
        <v>22</v>
      </c>
      <c r="I32" s="446"/>
    </row>
    <row r="33" spans="1:10">
      <c r="A33" s="319">
        <f t="shared" si="0"/>
        <v>23</v>
      </c>
      <c r="B33" s="873" t="s">
        <v>31</v>
      </c>
      <c r="C33" s="872"/>
      <c r="D33" s="872"/>
      <c r="E33" s="1198">
        <f>E116</f>
        <v>4355984.2795879869</v>
      </c>
      <c r="F33" s="1998"/>
      <c r="G33" s="319" t="s">
        <v>1660</v>
      </c>
      <c r="H33" s="319">
        <f t="shared" si="1"/>
        <v>23</v>
      </c>
      <c r="I33" s="446"/>
      <c r="J33" s="1996"/>
    </row>
    <row r="34" spans="1:10">
      <c r="A34" s="319">
        <f t="shared" si="0"/>
        <v>24</v>
      </c>
      <c r="B34" s="866" t="s">
        <v>1661</v>
      </c>
      <c r="C34" s="866"/>
      <c r="D34" s="866"/>
      <c r="E34" s="1806">
        <f>E33*E32</f>
        <v>429122.72855856048</v>
      </c>
      <c r="F34" s="1998"/>
      <c r="G34" s="859" t="s">
        <v>1662</v>
      </c>
      <c r="H34" s="319">
        <f t="shared" si="1"/>
        <v>24</v>
      </c>
      <c r="I34" s="1182"/>
      <c r="J34" s="893"/>
    </row>
    <row r="35" spans="1:10">
      <c r="A35" s="319">
        <f t="shared" si="0"/>
        <v>25</v>
      </c>
      <c r="B35" s="866"/>
      <c r="C35" s="866"/>
      <c r="D35" s="866"/>
      <c r="E35" s="13"/>
      <c r="F35" s="1996"/>
      <c r="G35" s="859"/>
      <c r="H35" s="319">
        <f t="shared" si="1"/>
        <v>25</v>
      </c>
      <c r="I35" s="446"/>
      <c r="J35" s="893"/>
    </row>
    <row r="36" spans="1:10">
      <c r="A36" s="319">
        <f t="shared" si="0"/>
        <v>26</v>
      </c>
      <c r="B36" s="866" t="s">
        <v>1663</v>
      </c>
      <c r="C36" s="866"/>
      <c r="D36" s="866"/>
      <c r="E36" s="22">
        <f>'BK-1 Retail TRR'!E35</f>
        <v>1346.7699665379248</v>
      </c>
      <c r="F36" s="1996"/>
      <c r="G36" s="319" t="s">
        <v>41</v>
      </c>
      <c r="H36" s="319">
        <f t="shared" si="1"/>
        <v>26</v>
      </c>
      <c r="I36" s="27"/>
      <c r="J36" s="1996"/>
    </row>
    <row r="37" spans="1:10">
      <c r="A37" s="319">
        <f t="shared" si="0"/>
        <v>27</v>
      </c>
      <c r="B37" s="873" t="s">
        <v>1664</v>
      </c>
      <c r="C37" s="1996"/>
      <c r="D37" s="1996"/>
      <c r="E37" s="314">
        <v>0</v>
      </c>
      <c r="F37" s="1996"/>
      <c r="G37" s="319" t="s">
        <v>1656</v>
      </c>
      <c r="H37" s="319">
        <f t="shared" si="1"/>
        <v>27</v>
      </c>
      <c r="I37" s="446"/>
      <c r="J37" s="1996"/>
    </row>
    <row r="38" spans="1:10">
      <c r="A38" s="319">
        <f t="shared" si="0"/>
        <v>28</v>
      </c>
      <c r="B38" s="873" t="s">
        <v>1108</v>
      </c>
      <c r="C38" s="866"/>
      <c r="D38" s="866"/>
      <c r="E38" s="314">
        <v>0</v>
      </c>
      <c r="F38" s="1996"/>
      <c r="G38" s="319" t="s">
        <v>1656</v>
      </c>
      <c r="H38" s="319">
        <f t="shared" si="1"/>
        <v>28</v>
      </c>
      <c r="I38" s="446"/>
      <c r="J38" s="1996"/>
    </row>
    <row r="39" spans="1:10">
      <c r="A39" s="319">
        <f t="shared" si="0"/>
        <v>29</v>
      </c>
      <c r="B39" s="866" t="s">
        <v>42</v>
      </c>
      <c r="C39" s="866"/>
      <c r="D39" s="866"/>
      <c r="E39" s="318">
        <f>'BK-1 Retail TRR'!E36</f>
        <v>-5601.2001300000002</v>
      </c>
      <c r="F39" s="1998"/>
      <c r="G39" s="859" t="s">
        <v>43</v>
      </c>
      <c r="H39" s="319">
        <f t="shared" si="1"/>
        <v>29</v>
      </c>
      <c r="I39" s="446"/>
      <c r="J39" s="1996"/>
    </row>
    <row r="40" spans="1:10">
      <c r="A40" s="319">
        <f t="shared" si="0"/>
        <v>30</v>
      </c>
      <c r="B40" s="866" t="s">
        <v>1665</v>
      </c>
      <c r="C40" s="866"/>
      <c r="D40" s="866"/>
      <c r="E40" s="24">
        <f>'BK-1 Retail TRR'!E37</f>
        <v>0</v>
      </c>
      <c r="F40" s="1996"/>
      <c r="G40" s="859" t="s">
        <v>45</v>
      </c>
      <c r="H40" s="319">
        <f t="shared" si="1"/>
        <v>30</v>
      </c>
      <c r="I40" s="446"/>
      <c r="J40" s="1996"/>
    </row>
    <row r="41" spans="1:10">
      <c r="A41" s="319">
        <f t="shared" si="0"/>
        <v>31</v>
      </c>
      <c r="B41" s="877" t="s">
        <v>46</v>
      </c>
      <c r="C41" s="866"/>
      <c r="D41" s="866"/>
      <c r="E41" s="1199">
        <f>'BK-1 Retail TRR'!E38</f>
        <v>0</v>
      </c>
      <c r="F41" s="1996"/>
      <c r="G41" s="859" t="s">
        <v>47</v>
      </c>
      <c r="H41" s="319">
        <f t="shared" si="1"/>
        <v>31</v>
      </c>
      <c r="I41" s="1996"/>
      <c r="J41" s="1996"/>
    </row>
    <row r="42" spans="1:10">
      <c r="A42" s="319">
        <f t="shared" si="0"/>
        <v>32</v>
      </c>
      <c r="B42" s="1996"/>
      <c r="C42" s="866"/>
      <c r="D42" s="866"/>
      <c r="E42" s="313" t="s">
        <v>1</v>
      </c>
      <c r="F42" s="1996"/>
      <c r="G42" s="859"/>
      <c r="H42" s="319">
        <f t="shared" si="1"/>
        <v>32</v>
      </c>
      <c r="I42" s="1996"/>
      <c r="J42" s="1996"/>
    </row>
    <row r="43" spans="1:10" ht="18" thickBot="1">
      <c r="A43" s="319">
        <f t="shared" si="0"/>
        <v>33</v>
      </c>
      <c r="B43" s="866" t="s">
        <v>238</v>
      </c>
      <c r="C43" s="875"/>
      <c r="D43" s="875"/>
      <c r="E43" s="25">
        <f>E30+SUM(E34:E41)</f>
        <v>827192.04288855591</v>
      </c>
      <c r="F43" s="1998"/>
      <c r="G43" s="859" t="s">
        <v>1666</v>
      </c>
      <c r="H43" s="319">
        <f t="shared" si="1"/>
        <v>33</v>
      </c>
      <c r="I43" s="446"/>
      <c r="J43" s="1996"/>
    </row>
    <row r="44" spans="1:10" ht="15.75" thickTop="1">
      <c r="A44" s="319">
        <f t="shared" si="0"/>
        <v>34</v>
      </c>
      <c r="B44" s="864"/>
      <c r="C44" s="875"/>
      <c r="D44" s="875"/>
      <c r="E44" s="26"/>
      <c r="F44" s="876"/>
      <c r="G44" s="868"/>
      <c r="H44" s="319">
        <f t="shared" si="1"/>
        <v>34</v>
      </c>
      <c r="I44" s="447"/>
      <c r="J44" s="1996"/>
    </row>
    <row r="45" spans="1:10" ht="17.25">
      <c r="A45" s="319">
        <f t="shared" si="0"/>
        <v>35</v>
      </c>
      <c r="B45" s="869" t="s">
        <v>1667</v>
      </c>
      <c r="C45" s="866"/>
      <c r="D45" s="866"/>
      <c r="E45" s="319"/>
      <c r="F45" s="1996"/>
      <c r="G45" s="859"/>
      <c r="H45" s="319">
        <f t="shared" si="1"/>
        <v>35</v>
      </c>
      <c r="I45" s="446"/>
      <c r="J45" s="1996"/>
    </row>
    <row r="46" spans="1:10">
      <c r="A46" s="319">
        <f t="shared" si="0"/>
        <v>36</v>
      </c>
      <c r="B46" s="871" t="s">
        <v>52</v>
      </c>
      <c r="C46" s="875"/>
      <c r="D46" s="875"/>
      <c r="E46" s="28">
        <f>'BK-1 Retail TRR'!E55</f>
        <v>0</v>
      </c>
      <c r="F46" s="876"/>
      <c r="G46" s="859" t="s">
        <v>53</v>
      </c>
      <c r="H46" s="319">
        <f t="shared" si="1"/>
        <v>36</v>
      </c>
      <c r="I46" s="446"/>
      <c r="J46" s="1996"/>
    </row>
    <row r="47" spans="1:10">
      <c r="A47" s="319">
        <f t="shared" si="0"/>
        <v>37</v>
      </c>
      <c r="B47" s="873"/>
      <c r="C47" s="875"/>
      <c r="D47" s="875"/>
      <c r="E47" s="26"/>
      <c r="F47" s="876"/>
      <c r="G47" s="868"/>
      <c r="H47" s="319">
        <f t="shared" si="1"/>
        <v>37</v>
      </c>
      <c r="I47" s="447"/>
      <c r="J47" s="1996"/>
    </row>
    <row r="48" spans="1:10" ht="17.649999999999999">
      <c r="A48" s="319">
        <f t="shared" si="0"/>
        <v>38</v>
      </c>
      <c r="B48" s="873" t="s">
        <v>1668</v>
      </c>
      <c r="C48" s="872"/>
      <c r="D48" s="872"/>
      <c r="E48" s="1025">
        <v>0</v>
      </c>
      <c r="F48" s="878">
        <v>4</v>
      </c>
      <c r="G48" s="319" t="s">
        <v>1669</v>
      </c>
      <c r="H48" s="319">
        <f t="shared" si="1"/>
        <v>38</v>
      </c>
      <c r="I48" s="446"/>
      <c r="J48" s="1996"/>
    </row>
    <row r="49" spans="1:9">
      <c r="A49" s="319">
        <f t="shared" si="0"/>
        <v>39</v>
      </c>
      <c r="B49" s="879" t="s">
        <v>56</v>
      </c>
      <c r="C49" s="872"/>
      <c r="D49" s="872"/>
      <c r="E49" s="1198">
        <f>E121</f>
        <v>0</v>
      </c>
      <c r="F49" s="1996"/>
      <c r="G49" s="859" t="s">
        <v>1670</v>
      </c>
      <c r="H49" s="319">
        <f t="shared" si="1"/>
        <v>39</v>
      </c>
      <c r="I49" s="446"/>
    </row>
    <row r="50" spans="1:9">
      <c r="A50" s="319">
        <f t="shared" si="0"/>
        <v>40</v>
      </c>
      <c r="B50" s="866" t="s">
        <v>1671</v>
      </c>
      <c r="C50" s="866"/>
      <c r="D50" s="866"/>
      <c r="E50" s="1807">
        <f>E49*E48</f>
        <v>0</v>
      </c>
      <c r="F50" s="1996"/>
      <c r="G50" s="859" t="s">
        <v>1672</v>
      </c>
      <c r="H50" s="319">
        <f t="shared" si="1"/>
        <v>40</v>
      </c>
      <c r="I50" s="446"/>
    </row>
    <row r="51" spans="1:9">
      <c r="A51" s="319">
        <f t="shared" si="0"/>
        <v>41</v>
      </c>
      <c r="B51" s="866"/>
      <c r="C51" s="866"/>
      <c r="D51" s="866"/>
      <c r="E51" s="19"/>
      <c r="F51" s="1996"/>
      <c r="G51" s="859"/>
      <c r="H51" s="319">
        <f t="shared" si="1"/>
        <v>41</v>
      </c>
      <c r="I51" s="446"/>
    </row>
    <row r="52" spans="1:9" ht="15.75" thickBot="1">
      <c r="A52" s="319">
        <f t="shared" si="0"/>
        <v>42</v>
      </c>
      <c r="B52" s="866" t="s">
        <v>1673</v>
      </c>
      <c r="C52" s="866"/>
      <c r="D52" s="866"/>
      <c r="E52" s="2001">
        <f>E46+E50</f>
        <v>0</v>
      </c>
      <c r="F52" s="1996"/>
      <c r="G52" s="859" t="s">
        <v>1674</v>
      </c>
      <c r="H52" s="319">
        <f t="shared" si="1"/>
        <v>42</v>
      </c>
      <c r="I52" s="446"/>
    </row>
    <row r="53" spans="1:9" ht="15.75" thickTop="1">
      <c r="A53" s="319">
        <f t="shared" si="0"/>
        <v>43</v>
      </c>
      <c r="B53" s="866"/>
      <c r="C53" s="866"/>
      <c r="D53" s="866"/>
      <c r="E53" s="19"/>
      <c r="F53" s="1996"/>
      <c r="G53" s="859"/>
      <c r="H53" s="319">
        <f t="shared" si="1"/>
        <v>43</v>
      </c>
      <c r="I53" s="446"/>
    </row>
    <row r="54" spans="1:9">
      <c r="A54" s="319">
        <f t="shared" si="0"/>
        <v>44</v>
      </c>
      <c r="B54" s="880" t="s">
        <v>1675</v>
      </c>
      <c r="C54" s="866"/>
      <c r="D54" s="866"/>
      <c r="E54" s="19"/>
      <c r="F54" s="1996"/>
      <c r="G54" s="859"/>
      <c r="H54" s="319">
        <f t="shared" si="1"/>
        <v>44</v>
      </c>
      <c r="I54" s="446"/>
    </row>
    <row r="55" spans="1:9">
      <c r="A55" s="319">
        <f t="shared" si="0"/>
        <v>45</v>
      </c>
      <c r="B55" s="871" t="s">
        <v>65</v>
      </c>
      <c r="C55" s="866"/>
      <c r="D55" s="866"/>
      <c r="E55" s="29">
        <f>'BK-1 Retail TRR'!E68</f>
        <v>0</v>
      </c>
      <c r="F55" s="1996"/>
      <c r="G55" s="859" t="s">
        <v>66</v>
      </c>
      <c r="H55" s="319">
        <f t="shared" si="1"/>
        <v>45</v>
      </c>
      <c r="I55" s="446"/>
    </row>
    <row r="56" spans="1:9">
      <c r="A56" s="319">
        <f t="shared" si="0"/>
        <v>46</v>
      </c>
      <c r="B56" s="871"/>
      <c r="C56" s="866"/>
      <c r="D56" s="866"/>
      <c r="E56" s="320"/>
      <c r="F56" s="1996"/>
      <c r="G56" s="859"/>
      <c r="H56" s="319">
        <f t="shared" si="1"/>
        <v>46</v>
      </c>
      <c r="I56" s="446"/>
    </row>
    <row r="57" spans="1:9">
      <c r="A57" s="319">
        <f t="shared" si="0"/>
        <v>47</v>
      </c>
      <c r="B57" s="871" t="s">
        <v>67</v>
      </c>
      <c r="C57" s="866"/>
      <c r="D57" s="866"/>
      <c r="E57" s="29">
        <f>E126</f>
        <v>0</v>
      </c>
      <c r="F57" s="1996"/>
      <c r="G57" s="859" t="s">
        <v>1676</v>
      </c>
      <c r="H57" s="319">
        <f t="shared" si="1"/>
        <v>47</v>
      </c>
      <c r="I57" s="27"/>
    </row>
    <row r="58" spans="1:9" ht="17.649999999999999">
      <c r="A58" s="319">
        <f t="shared" si="0"/>
        <v>48</v>
      </c>
      <c r="B58" s="873" t="s">
        <v>1658</v>
      </c>
      <c r="C58" s="872"/>
      <c r="D58" s="310"/>
      <c r="E58" s="1608">
        <v>0</v>
      </c>
      <c r="F58" s="1998"/>
      <c r="G58" s="319" t="s">
        <v>1669</v>
      </c>
      <c r="H58" s="319">
        <f t="shared" si="1"/>
        <v>48</v>
      </c>
      <c r="I58" s="446"/>
    </row>
    <row r="59" spans="1:9">
      <c r="A59" s="319">
        <f t="shared" si="0"/>
        <v>49</v>
      </c>
      <c r="B59" s="866" t="s">
        <v>1677</v>
      </c>
      <c r="C59" s="866"/>
      <c r="D59" s="866"/>
      <c r="E59" s="1807">
        <f>E57*E58</f>
        <v>0</v>
      </c>
      <c r="F59" s="1996"/>
      <c r="G59" s="859" t="s">
        <v>1678</v>
      </c>
      <c r="H59" s="319">
        <f t="shared" si="1"/>
        <v>49</v>
      </c>
      <c r="I59" s="446"/>
    </row>
    <row r="60" spans="1:9">
      <c r="A60" s="319">
        <f t="shared" si="0"/>
        <v>50</v>
      </c>
      <c r="B60" s="866"/>
      <c r="C60" s="866"/>
      <c r="D60" s="866"/>
      <c r="E60" s="19"/>
      <c r="F60" s="1996"/>
      <c r="G60" s="859"/>
      <c r="H60" s="319">
        <f t="shared" si="1"/>
        <v>50</v>
      </c>
      <c r="I60" s="446"/>
    </row>
    <row r="61" spans="1:9" ht="15.75" thickBot="1">
      <c r="A61" s="319">
        <f t="shared" si="0"/>
        <v>51</v>
      </c>
      <c r="B61" s="866" t="s">
        <v>1679</v>
      </c>
      <c r="C61" s="866"/>
      <c r="D61" s="866"/>
      <c r="E61" s="2001">
        <f>E55+E59</f>
        <v>0</v>
      </c>
      <c r="F61" s="1996"/>
      <c r="G61" s="859" t="s">
        <v>1680</v>
      </c>
      <c r="H61" s="319">
        <f t="shared" si="1"/>
        <v>51</v>
      </c>
      <c r="I61" s="446"/>
    </row>
    <row r="62" spans="1:9" ht="15.75" thickTop="1">
      <c r="A62" s="319">
        <f t="shared" si="0"/>
        <v>52</v>
      </c>
      <c r="B62" s="866"/>
      <c r="C62" s="866"/>
      <c r="D62" s="866"/>
      <c r="E62" s="19"/>
      <c r="F62" s="1996"/>
      <c r="G62" s="859"/>
      <c r="H62" s="319">
        <f t="shared" si="1"/>
        <v>52</v>
      </c>
      <c r="I62" s="446"/>
    </row>
    <row r="63" spans="1:9">
      <c r="A63" s="319">
        <f t="shared" si="0"/>
        <v>53</v>
      </c>
      <c r="B63" s="881" t="s">
        <v>1681</v>
      </c>
      <c r="C63" s="875"/>
      <c r="D63" s="875"/>
      <c r="E63" s="26"/>
      <c r="F63" s="876"/>
      <c r="G63" s="868"/>
      <c r="H63" s="319">
        <f t="shared" si="1"/>
        <v>53</v>
      </c>
      <c r="I63" s="447"/>
    </row>
    <row r="64" spans="1:9" ht="17.25">
      <c r="A64" s="319">
        <f t="shared" si="0"/>
        <v>54</v>
      </c>
      <c r="B64" s="864" t="s">
        <v>1682</v>
      </c>
      <c r="C64" s="875"/>
      <c r="D64" s="875"/>
      <c r="E64" s="28">
        <f>E128</f>
        <v>0</v>
      </c>
      <c r="F64" s="876"/>
      <c r="G64" s="859" t="s">
        <v>1683</v>
      </c>
      <c r="H64" s="319">
        <f t="shared" si="1"/>
        <v>54</v>
      </c>
      <c r="I64" s="446"/>
    </row>
    <row r="65" spans="1:9" ht="17.649999999999999">
      <c r="A65" s="319">
        <f t="shared" si="0"/>
        <v>55</v>
      </c>
      <c r="B65" s="873" t="s">
        <v>1658</v>
      </c>
      <c r="C65" s="875"/>
      <c r="D65" s="875"/>
      <c r="E65" s="1026">
        <v>0</v>
      </c>
      <c r="F65" s="1998"/>
      <c r="G65" s="319" t="s">
        <v>1669</v>
      </c>
      <c r="H65" s="319">
        <f t="shared" si="1"/>
        <v>55</v>
      </c>
      <c r="I65" s="446"/>
    </row>
    <row r="66" spans="1:9">
      <c r="A66" s="319">
        <f t="shared" si="0"/>
        <v>56</v>
      </c>
      <c r="B66" s="866" t="s">
        <v>1684</v>
      </c>
      <c r="C66" s="875"/>
      <c r="D66" s="875"/>
      <c r="E66" s="1807">
        <f>E64*E65</f>
        <v>0</v>
      </c>
      <c r="F66" s="876"/>
      <c r="G66" s="859" t="s">
        <v>1685</v>
      </c>
      <c r="H66" s="319">
        <f t="shared" si="1"/>
        <v>56</v>
      </c>
      <c r="I66" s="446"/>
    </row>
    <row r="67" spans="1:9">
      <c r="A67" s="319">
        <f t="shared" si="0"/>
        <v>57</v>
      </c>
      <c r="B67" s="866"/>
      <c r="C67" s="875"/>
      <c r="D67" s="875"/>
      <c r="E67" s="19"/>
      <c r="F67" s="876"/>
      <c r="G67" s="859"/>
      <c r="H67" s="319">
        <f t="shared" si="1"/>
        <v>57</v>
      </c>
      <c r="I67" s="446"/>
    </row>
    <row r="68" spans="1:9" ht="18" thickBot="1">
      <c r="A68" s="319">
        <f t="shared" si="0"/>
        <v>58</v>
      </c>
      <c r="B68" s="866" t="s">
        <v>1686</v>
      </c>
      <c r="C68" s="866"/>
      <c r="D68" s="866"/>
      <c r="E68" s="2001">
        <f>E52+E61+E66</f>
        <v>0</v>
      </c>
      <c r="F68" s="1996"/>
      <c r="G68" s="859" t="s">
        <v>1687</v>
      </c>
      <c r="H68" s="319">
        <f t="shared" si="1"/>
        <v>58</v>
      </c>
      <c r="I68" s="446"/>
    </row>
    <row r="69" spans="1:9" ht="15.75" thickTop="1">
      <c r="A69" s="319">
        <f t="shared" si="0"/>
        <v>59</v>
      </c>
      <c r="B69" s="864"/>
      <c r="C69" s="875"/>
      <c r="D69" s="875"/>
      <c r="E69" s="26"/>
      <c r="F69" s="876"/>
      <c r="G69" s="868"/>
      <c r="H69" s="319">
        <f t="shared" si="1"/>
        <v>59</v>
      </c>
      <c r="I69" s="447"/>
    </row>
    <row r="70" spans="1:9" ht="24.7" customHeight="1" thickBot="1">
      <c r="A70" s="319">
        <f t="shared" si="0"/>
        <v>60</v>
      </c>
      <c r="B70" s="880" t="s">
        <v>87</v>
      </c>
      <c r="C70" s="875"/>
      <c r="D70" s="875"/>
      <c r="E70" s="25">
        <f>+E43+E68</f>
        <v>827192.04288855591</v>
      </c>
      <c r="F70" s="1998"/>
      <c r="G70" s="868" t="s">
        <v>1688</v>
      </c>
      <c r="H70" s="319">
        <f t="shared" si="1"/>
        <v>60</v>
      </c>
      <c r="I70" s="447"/>
    </row>
    <row r="71" spans="1:9" ht="15.75" thickTop="1">
      <c r="A71" s="319"/>
      <c r="B71" s="880"/>
      <c r="C71" s="875"/>
      <c r="D71" s="875"/>
      <c r="E71" s="26"/>
      <c r="F71" s="874"/>
      <c r="G71" s="868"/>
      <c r="H71" s="319"/>
      <c r="I71" s="1996"/>
    </row>
    <row r="72" spans="1:9">
      <c r="A72" s="319"/>
      <c r="B72" s="880"/>
      <c r="C72" s="875"/>
      <c r="D72" s="875"/>
      <c r="E72" s="26"/>
      <c r="F72" s="874"/>
      <c r="G72" s="868"/>
      <c r="H72" s="319"/>
      <c r="I72" s="1996"/>
    </row>
    <row r="73" spans="1:9" ht="17.25">
      <c r="A73" s="808">
        <v>1</v>
      </c>
      <c r="B73" s="866" t="s">
        <v>1689</v>
      </c>
      <c r="C73" s="875"/>
      <c r="D73" s="875"/>
      <c r="E73" s="32"/>
      <c r="F73" s="874"/>
      <c r="G73" s="868"/>
      <c r="H73" s="319"/>
      <c r="I73" s="1996"/>
    </row>
    <row r="74" spans="1:9" ht="17.25">
      <c r="A74" s="808"/>
      <c r="B74" s="866" t="s">
        <v>1690</v>
      </c>
      <c r="C74" s="875"/>
      <c r="D74" s="875"/>
      <c r="E74" s="32"/>
      <c r="F74" s="874"/>
      <c r="G74" s="868"/>
      <c r="H74" s="319"/>
      <c r="I74" s="1996"/>
    </row>
    <row r="75" spans="1:9" ht="17.25">
      <c r="A75" s="808">
        <v>2</v>
      </c>
      <c r="B75" s="866" t="s">
        <v>1691</v>
      </c>
      <c r="C75" s="875"/>
      <c r="D75" s="875"/>
      <c r="E75" s="32"/>
      <c r="F75" s="874"/>
      <c r="G75" s="868"/>
      <c r="H75" s="319"/>
      <c r="I75" s="1996"/>
    </row>
    <row r="76" spans="1:9" ht="17.25">
      <c r="A76" s="808"/>
      <c r="B76" s="866" t="s">
        <v>1692</v>
      </c>
      <c r="C76" s="875"/>
      <c r="D76" s="875"/>
      <c r="E76" s="32"/>
      <c r="F76" s="874"/>
      <c r="G76" s="868"/>
      <c r="H76" s="319"/>
      <c r="I76" s="1996"/>
    </row>
    <row r="77" spans="1:9" ht="17.25">
      <c r="A77" s="808">
        <v>3</v>
      </c>
      <c r="B77" s="866" t="s">
        <v>90</v>
      </c>
      <c r="C77" s="875"/>
      <c r="D77" s="875"/>
      <c r="E77" s="26"/>
      <c r="F77" s="876"/>
      <c r="G77" s="868"/>
      <c r="H77" s="319"/>
      <c r="I77" s="1996"/>
    </row>
    <row r="78" spans="1:9" ht="17.25">
      <c r="A78" s="808">
        <v>4</v>
      </c>
      <c r="B78" s="882" t="s">
        <v>1693</v>
      </c>
      <c r="C78" s="875"/>
      <c r="D78" s="875"/>
      <c r="E78" s="26"/>
      <c r="F78" s="876"/>
      <c r="G78" s="868"/>
      <c r="H78" s="319"/>
      <c r="I78" s="1996"/>
    </row>
    <row r="79" spans="1:9" ht="17.25">
      <c r="A79" s="808">
        <v>5</v>
      </c>
      <c r="B79" s="1996" t="s">
        <v>50</v>
      </c>
      <c r="C79" s="875"/>
      <c r="D79" s="875"/>
      <c r="E79" s="26"/>
      <c r="F79" s="1996"/>
      <c r="G79" s="859"/>
      <c r="H79" s="319"/>
      <c r="I79" s="1996"/>
    </row>
    <row r="80" spans="1:9">
      <c r="A80" s="319"/>
      <c r="B80" s="1998"/>
      <c r="C80" s="875"/>
      <c r="D80" s="875"/>
      <c r="E80" s="26"/>
      <c r="F80" s="1996"/>
      <c r="G80" s="859"/>
      <c r="H80" s="319"/>
      <c r="I80" s="1996"/>
    </row>
    <row r="81" spans="1:8">
      <c r="A81" s="319"/>
      <c r="B81" s="866"/>
      <c r="C81" s="875"/>
      <c r="D81" s="875"/>
      <c r="E81" s="26"/>
      <c r="F81" s="1996"/>
      <c r="G81" s="859"/>
      <c r="H81" s="319"/>
    </row>
    <row r="82" spans="1:8">
      <c r="A82" s="319"/>
      <c r="B82" s="2134" t="s">
        <v>0</v>
      </c>
      <c r="C82" s="2135"/>
      <c r="D82" s="2135"/>
      <c r="E82" s="2135"/>
      <c r="F82" s="2135"/>
      <c r="G82" s="2135"/>
      <c r="H82" s="319"/>
    </row>
    <row r="83" spans="1:8">
      <c r="A83" s="319"/>
      <c r="B83" s="2134" t="s">
        <v>2</v>
      </c>
      <c r="C83" s="2135"/>
      <c r="D83" s="2135"/>
      <c r="E83" s="2135"/>
      <c r="F83" s="2135"/>
      <c r="G83" s="2135"/>
    </row>
    <row r="84" spans="1:8" ht="18">
      <c r="A84" s="319" t="s">
        <v>1</v>
      </c>
      <c r="B84" s="2134" t="s">
        <v>3</v>
      </c>
      <c r="C84" s="2136"/>
      <c r="D84" s="2136"/>
      <c r="E84" s="2136"/>
      <c r="F84" s="2136"/>
      <c r="G84" s="2136"/>
      <c r="H84" s="319" t="s">
        <v>1</v>
      </c>
    </row>
    <row r="85" spans="1:8">
      <c r="A85" s="319"/>
      <c r="B85" s="2137" t="str">
        <f>B5</f>
        <v>For the Base Period &amp; True-Up Period Ending December 31, 2019</v>
      </c>
      <c r="C85" s="2139"/>
      <c r="D85" s="2139"/>
      <c r="E85" s="2139"/>
      <c r="F85" s="2139"/>
      <c r="G85" s="2139"/>
      <c r="H85" s="319"/>
    </row>
    <row r="86" spans="1:8">
      <c r="A86" s="319"/>
      <c r="B86" s="2138" t="s">
        <v>5</v>
      </c>
      <c r="C86" s="2135"/>
      <c r="D86" s="2135"/>
      <c r="E86" s="2135"/>
      <c r="F86" s="2135"/>
      <c r="G86" s="2135"/>
      <c r="H86" s="319"/>
    </row>
    <row r="87" spans="1:8">
      <c r="A87" s="319"/>
      <c r="B87" s="1997"/>
      <c r="C87" s="1998"/>
      <c r="D87" s="1998"/>
      <c r="E87" s="1998"/>
      <c r="F87" s="1998"/>
      <c r="G87" s="1998"/>
      <c r="H87" s="319"/>
    </row>
    <row r="88" spans="1:8">
      <c r="A88" s="863" t="s">
        <v>6</v>
      </c>
      <c r="B88" s="864"/>
      <c r="C88" s="864"/>
      <c r="D88" s="864"/>
      <c r="E88" s="325"/>
      <c r="F88" s="1996"/>
      <c r="G88" s="859"/>
      <c r="H88" s="863" t="s">
        <v>6</v>
      </c>
    </row>
    <row r="89" spans="1:8">
      <c r="A89" s="863" t="s">
        <v>7</v>
      </c>
      <c r="B89" s="865" t="s">
        <v>1</v>
      </c>
      <c r="C89" s="866"/>
      <c r="D89" s="866"/>
      <c r="E89" s="1605" t="s">
        <v>8</v>
      </c>
      <c r="F89" s="1996"/>
      <c r="G89" s="1606" t="s">
        <v>9</v>
      </c>
      <c r="H89" s="863" t="s">
        <v>7</v>
      </c>
    </row>
    <row r="90" spans="1:8">
      <c r="A90" s="319"/>
      <c r="B90" s="883" t="s">
        <v>91</v>
      </c>
      <c r="C90" s="884"/>
      <c r="D90" s="884"/>
      <c r="E90" s="884"/>
      <c r="F90" s="1996"/>
      <c r="G90" s="859"/>
      <c r="H90" s="319"/>
    </row>
    <row r="91" spans="1:8">
      <c r="A91" s="319">
        <v>1</v>
      </c>
      <c r="B91" s="885" t="s">
        <v>92</v>
      </c>
      <c r="C91" s="884"/>
      <c r="D91" s="884"/>
      <c r="E91" s="884"/>
      <c r="F91" s="1996"/>
      <c r="G91" s="859"/>
      <c r="H91" s="319">
        <f>A91</f>
        <v>1</v>
      </c>
    </row>
    <row r="92" spans="1:8">
      <c r="A92" s="319">
        <f t="shared" ref="A92:A128" si="2">A91+1</f>
        <v>2</v>
      </c>
      <c r="B92" s="871" t="s">
        <v>93</v>
      </c>
      <c r="C92" s="884"/>
      <c r="D92" s="884"/>
      <c r="E92" s="33">
        <f>E159</f>
        <v>4932894.8545753844</v>
      </c>
      <c r="F92" s="874"/>
      <c r="G92" s="859" t="s">
        <v>1694</v>
      </c>
      <c r="H92" s="319">
        <f>H91+1</f>
        <v>2</v>
      </c>
    </row>
    <row r="93" spans="1:8">
      <c r="A93" s="319">
        <f t="shared" si="2"/>
        <v>3</v>
      </c>
      <c r="B93" s="871" t="s">
        <v>95</v>
      </c>
      <c r="C93" s="884"/>
      <c r="D93" s="884"/>
      <c r="E93" s="321">
        <f>E160</f>
        <v>7914.697483924625</v>
      </c>
      <c r="F93" s="874"/>
      <c r="G93" s="859" t="s">
        <v>1695</v>
      </c>
      <c r="H93" s="319">
        <f>H92+1</f>
        <v>3</v>
      </c>
    </row>
    <row r="94" spans="1:8">
      <c r="A94" s="319">
        <f t="shared" si="2"/>
        <v>4</v>
      </c>
      <c r="B94" s="871" t="s">
        <v>97</v>
      </c>
      <c r="C94" s="884"/>
      <c r="D94" s="884"/>
      <c r="E94" s="321">
        <f>E161</f>
        <v>55357.114704499072</v>
      </c>
      <c r="F94" s="1996"/>
      <c r="G94" s="859" t="s">
        <v>1696</v>
      </c>
      <c r="H94" s="319">
        <f>H93+1</f>
        <v>4</v>
      </c>
    </row>
    <row r="95" spans="1:8">
      <c r="A95" s="319">
        <f t="shared" si="2"/>
        <v>5</v>
      </c>
      <c r="B95" s="873" t="s">
        <v>99</v>
      </c>
      <c r="C95" s="884"/>
      <c r="D95" s="884"/>
      <c r="E95" s="1609">
        <f>E162</f>
        <v>104050.017682017</v>
      </c>
      <c r="F95" s="1996"/>
      <c r="G95" s="859" t="s">
        <v>1697</v>
      </c>
      <c r="H95" s="319">
        <f>H94+1</f>
        <v>5</v>
      </c>
    </row>
    <row r="96" spans="1:8">
      <c r="A96" s="319">
        <f t="shared" si="2"/>
        <v>6</v>
      </c>
      <c r="B96" s="871" t="s">
        <v>101</v>
      </c>
      <c r="C96" s="319"/>
      <c r="D96" s="319"/>
      <c r="E96" s="1806">
        <f>SUM(E92:E95)</f>
        <v>5100216.6844458245</v>
      </c>
      <c r="F96" s="874"/>
      <c r="G96" s="859" t="s">
        <v>102</v>
      </c>
      <c r="H96" s="319">
        <f t="shared" ref="H96:H128" si="3">H95+1</f>
        <v>6</v>
      </c>
    </row>
    <row r="97" spans="1:10">
      <c r="A97" s="319">
        <f t="shared" si="2"/>
        <v>7</v>
      </c>
      <c r="B97" s="866"/>
      <c r="C97" s="319"/>
      <c r="D97" s="319"/>
      <c r="E97" s="313"/>
      <c r="F97" s="1996"/>
      <c r="G97" s="859"/>
      <c r="H97" s="319">
        <f t="shared" si="3"/>
        <v>7</v>
      </c>
      <c r="I97" s="1996"/>
      <c r="J97" s="1996"/>
    </row>
    <row r="98" spans="1:10">
      <c r="A98" s="319">
        <f t="shared" si="2"/>
        <v>8</v>
      </c>
      <c r="B98" s="885" t="s">
        <v>103</v>
      </c>
      <c r="C98" s="319"/>
      <c r="D98" s="319"/>
      <c r="E98" s="313"/>
      <c r="F98" s="1996"/>
      <c r="G98" s="859"/>
      <c r="H98" s="319">
        <f t="shared" si="3"/>
        <v>8</v>
      </c>
      <c r="I98" s="1996"/>
      <c r="J98" s="1996"/>
    </row>
    <row r="99" spans="1:10">
      <c r="A99" s="319">
        <f t="shared" si="2"/>
        <v>9</v>
      </c>
      <c r="B99" s="871" t="s">
        <v>104</v>
      </c>
      <c r="C99" s="319"/>
      <c r="D99" s="319"/>
      <c r="E99" s="35">
        <f>'TO4 Stmt AG'!E11</f>
        <v>0</v>
      </c>
      <c r="F99" s="874"/>
      <c r="G99" s="319" t="s">
        <v>1698</v>
      </c>
      <c r="H99" s="319">
        <f t="shared" si="3"/>
        <v>9</v>
      </c>
      <c r="I99" s="886"/>
      <c r="J99" s="1996"/>
    </row>
    <row r="100" spans="1:10">
      <c r="A100" s="319">
        <f t="shared" si="2"/>
        <v>10</v>
      </c>
      <c r="B100" s="871" t="s">
        <v>106</v>
      </c>
      <c r="C100" s="319"/>
      <c r="D100" s="319"/>
      <c r="E100" s="36">
        <f>'BK-1 Retail TRR'!E119</f>
        <v>0</v>
      </c>
      <c r="F100" s="1996"/>
      <c r="G100" s="446" t="s">
        <v>107</v>
      </c>
      <c r="H100" s="319">
        <f t="shared" si="3"/>
        <v>10</v>
      </c>
      <c r="I100" s="1996"/>
      <c r="J100" s="1996"/>
    </row>
    <row r="101" spans="1:10">
      <c r="A101" s="319">
        <f t="shared" si="2"/>
        <v>11</v>
      </c>
      <c r="B101" s="871" t="s">
        <v>108</v>
      </c>
      <c r="C101" s="319"/>
      <c r="D101" s="319"/>
      <c r="E101" s="1809">
        <f>SUM(E99:E100)</f>
        <v>0</v>
      </c>
      <c r="F101" s="874"/>
      <c r="G101" s="859" t="s">
        <v>109</v>
      </c>
      <c r="H101" s="319">
        <f t="shared" si="3"/>
        <v>11</v>
      </c>
      <c r="I101" s="1996"/>
      <c r="J101" s="1996"/>
    </row>
    <row r="102" spans="1:10">
      <c r="A102" s="319">
        <f t="shared" si="2"/>
        <v>12</v>
      </c>
      <c r="B102" s="871"/>
      <c r="C102" s="319"/>
      <c r="D102" s="319"/>
      <c r="E102" s="26"/>
      <c r="F102" s="1996"/>
      <c r="G102" s="859"/>
      <c r="H102" s="319">
        <f t="shared" si="3"/>
        <v>12</v>
      </c>
      <c r="I102" s="1996"/>
      <c r="J102" s="1996"/>
    </row>
    <row r="103" spans="1:10">
      <c r="A103" s="319">
        <f t="shared" si="2"/>
        <v>13</v>
      </c>
      <c r="B103" s="885" t="s">
        <v>110</v>
      </c>
      <c r="C103" s="866"/>
      <c r="D103" s="866"/>
      <c r="E103" s="313"/>
      <c r="F103" s="1996"/>
      <c r="G103" s="859"/>
      <c r="H103" s="319">
        <f t="shared" si="3"/>
        <v>13</v>
      </c>
      <c r="I103" s="1996"/>
      <c r="J103" s="1996"/>
    </row>
    <row r="104" spans="1:10">
      <c r="A104" s="319">
        <f t="shared" si="2"/>
        <v>14</v>
      </c>
      <c r="B104" s="866" t="s">
        <v>111</v>
      </c>
      <c r="C104" s="863"/>
      <c r="D104" s="863"/>
      <c r="E104" s="37">
        <f>'TO4 Stmt AF Proration'!I25</f>
        <v>-841257.44059576269</v>
      </c>
      <c r="F104" s="1996"/>
      <c r="G104" s="319" t="s">
        <v>1699</v>
      </c>
      <c r="H104" s="319">
        <f t="shared" si="3"/>
        <v>14</v>
      </c>
      <c r="I104" s="886"/>
      <c r="J104" s="1996"/>
    </row>
    <row r="105" spans="1:10">
      <c r="A105" s="319">
        <f t="shared" si="2"/>
        <v>15</v>
      </c>
      <c r="B105" s="866" t="s">
        <v>113</v>
      </c>
      <c r="C105" s="863"/>
      <c r="D105" s="863"/>
      <c r="E105" s="24">
        <f>'TO4 Stmt AF'!I21</f>
        <v>0</v>
      </c>
      <c r="F105" s="1996"/>
      <c r="G105" s="319" t="s">
        <v>1700</v>
      </c>
      <c r="H105" s="319">
        <f t="shared" si="3"/>
        <v>15</v>
      </c>
      <c r="I105" s="886"/>
      <c r="J105" s="1996"/>
    </row>
    <row r="106" spans="1:10">
      <c r="A106" s="319">
        <f t="shared" si="2"/>
        <v>16</v>
      </c>
      <c r="B106" s="871" t="s">
        <v>115</v>
      </c>
      <c r="C106" s="863"/>
      <c r="D106" s="863"/>
      <c r="E106" s="1806">
        <f>SUM(E104:E105)</f>
        <v>-841257.44059576269</v>
      </c>
      <c r="F106" s="1996"/>
      <c r="G106" s="859" t="s">
        <v>116</v>
      </c>
      <c r="H106" s="319">
        <f t="shared" si="3"/>
        <v>16</v>
      </c>
      <c r="I106" s="169"/>
      <c r="J106" s="893"/>
    </row>
    <row r="107" spans="1:10">
      <c r="A107" s="319">
        <f t="shared" si="2"/>
        <v>17</v>
      </c>
      <c r="B107" s="866"/>
      <c r="C107" s="863"/>
      <c r="D107" s="863"/>
      <c r="E107" s="322"/>
      <c r="F107" s="1996"/>
      <c r="G107" s="859"/>
      <c r="H107" s="319">
        <f t="shared" si="3"/>
        <v>17</v>
      </c>
      <c r="I107" s="1996"/>
      <c r="J107" s="1187"/>
    </row>
    <row r="108" spans="1:10">
      <c r="A108" s="319">
        <f t="shared" si="2"/>
        <v>18</v>
      </c>
      <c r="B108" s="885" t="s">
        <v>117</v>
      </c>
      <c r="C108" s="319"/>
      <c r="D108" s="319"/>
      <c r="E108" s="322"/>
      <c r="F108" s="1996"/>
      <c r="G108" s="859"/>
      <c r="H108" s="319">
        <f t="shared" si="3"/>
        <v>18</v>
      </c>
      <c r="I108" s="1996"/>
      <c r="J108" s="1188"/>
    </row>
    <row r="109" spans="1:10">
      <c r="A109" s="319">
        <f t="shared" si="2"/>
        <v>19</v>
      </c>
      <c r="B109" s="871" t="s">
        <v>118</v>
      </c>
      <c r="C109" s="319"/>
      <c r="D109" s="319"/>
      <c r="E109" s="33">
        <f>'BK-1 Retail TRR'!E128</f>
        <v>51690.430147887761</v>
      </c>
      <c r="F109" s="874"/>
      <c r="G109" s="859" t="s">
        <v>119</v>
      </c>
      <c r="H109" s="319">
        <f t="shared" si="3"/>
        <v>19</v>
      </c>
      <c r="I109" s="1996"/>
      <c r="J109" s="1996"/>
    </row>
    <row r="110" spans="1:10">
      <c r="A110" s="319">
        <f t="shared" si="2"/>
        <v>20</v>
      </c>
      <c r="B110" s="871" t="s">
        <v>120</v>
      </c>
      <c r="C110" s="319"/>
      <c r="D110" s="319"/>
      <c r="E110" s="321">
        <f>'BK-1 Retail TRR'!E129</f>
        <v>25891.153919452419</v>
      </c>
      <c r="F110" s="874"/>
      <c r="G110" s="859" t="s">
        <v>121</v>
      </c>
      <c r="H110" s="319">
        <f t="shared" si="3"/>
        <v>20</v>
      </c>
      <c r="I110" s="1996"/>
      <c r="J110" s="1996"/>
    </row>
    <row r="111" spans="1:10">
      <c r="A111" s="319">
        <f t="shared" si="2"/>
        <v>21</v>
      </c>
      <c r="B111" s="873" t="s">
        <v>122</v>
      </c>
      <c r="C111" s="863"/>
      <c r="D111" s="863"/>
      <c r="E111" s="1609">
        <f>'BK-1 Retail TRR'!E130</f>
        <v>19443.451670584953</v>
      </c>
      <c r="F111" s="1998"/>
      <c r="G111" s="859" t="s">
        <v>123</v>
      </c>
      <c r="H111" s="319">
        <f t="shared" si="3"/>
        <v>21</v>
      </c>
      <c r="I111" s="1996"/>
      <c r="J111" s="1996"/>
    </row>
    <row r="112" spans="1:10">
      <c r="A112" s="319">
        <f t="shared" si="2"/>
        <v>22</v>
      </c>
      <c r="B112" s="871" t="s">
        <v>124</v>
      </c>
      <c r="C112" s="866"/>
      <c r="D112" s="866"/>
      <c r="E112" s="1806">
        <f>SUM(E109:E111)</f>
        <v>97025.035737925136</v>
      </c>
      <c r="F112" s="1998"/>
      <c r="G112" s="859" t="s">
        <v>125</v>
      </c>
      <c r="H112" s="319">
        <f t="shared" si="3"/>
        <v>22</v>
      </c>
      <c r="I112" s="1996"/>
      <c r="J112" s="1996"/>
    </row>
    <row r="113" spans="1:9">
      <c r="A113" s="319">
        <f t="shared" si="2"/>
        <v>23</v>
      </c>
      <c r="B113" s="871"/>
      <c r="C113" s="866"/>
      <c r="D113" s="866"/>
      <c r="E113" s="323"/>
      <c r="F113" s="1996"/>
      <c r="G113" s="859"/>
      <c r="H113" s="319">
        <f t="shared" si="3"/>
        <v>23</v>
      </c>
      <c r="I113" s="1996"/>
    </row>
    <row r="114" spans="1:9">
      <c r="A114" s="319">
        <f t="shared" si="2"/>
        <v>24</v>
      </c>
      <c r="B114" s="871" t="s">
        <v>126</v>
      </c>
      <c r="C114" s="866"/>
      <c r="D114" s="866"/>
      <c r="E114" s="1610">
        <f>'BK-1 Retail TRR'!E133</f>
        <v>0</v>
      </c>
      <c r="F114" s="1996"/>
      <c r="G114" s="859" t="s">
        <v>127</v>
      </c>
      <c r="H114" s="319">
        <f t="shared" si="3"/>
        <v>24</v>
      </c>
      <c r="I114" s="1996"/>
    </row>
    <row r="115" spans="1:9">
      <c r="A115" s="319">
        <f t="shared" si="2"/>
        <v>25</v>
      </c>
      <c r="B115" s="871"/>
      <c r="C115" s="866"/>
      <c r="D115" s="866"/>
      <c r="E115" s="323"/>
      <c r="F115" s="1996"/>
      <c r="G115" s="859"/>
      <c r="H115" s="319">
        <f t="shared" si="3"/>
        <v>25</v>
      </c>
      <c r="I115" s="1996"/>
    </row>
    <row r="116" spans="1:9" ht="15.75" thickBot="1">
      <c r="A116" s="319">
        <f t="shared" si="2"/>
        <v>26</v>
      </c>
      <c r="B116" s="871" t="s">
        <v>1701</v>
      </c>
      <c r="C116" s="866"/>
      <c r="D116" s="866"/>
      <c r="E116" s="40">
        <f>E114+E112+E106+E101+E96</f>
        <v>4355984.2795879869</v>
      </c>
      <c r="F116" s="1998"/>
      <c r="G116" s="859" t="s">
        <v>1702</v>
      </c>
      <c r="H116" s="319">
        <f t="shared" si="3"/>
        <v>26</v>
      </c>
      <c r="I116" s="1996"/>
    </row>
    <row r="117" spans="1:9" ht="15.75" thickTop="1">
      <c r="A117" s="319">
        <f t="shared" si="2"/>
        <v>27</v>
      </c>
      <c r="B117" s="873"/>
      <c r="C117" s="864"/>
      <c r="D117" s="864"/>
      <c r="E117" s="19"/>
      <c r="F117" s="876"/>
      <c r="G117" s="868"/>
      <c r="H117" s="319">
        <f t="shared" si="3"/>
        <v>27</v>
      </c>
      <c r="I117" s="1996"/>
    </row>
    <row r="118" spans="1:9" ht="17.25">
      <c r="A118" s="319">
        <f t="shared" si="2"/>
        <v>28</v>
      </c>
      <c r="B118" s="883" t="s">
        <v>132</v>
      </c>
      <c r="C118" s="866"/>
      <c r="D118" s="866"/>
      <c r="E118" s="19"/>
      <c r="F118" s="1996"/>
      <c r="G118" s="859"/>
      <c r="H118" s="319">
        <f t="shared" si="3"/>
        <v>28</v>
      </c>
      <c r="I118" s="1996"/>
    </row>
    <row r="119" spans="1:9">
      <c r="A119" s="319">
        <f t="shared" si="2"/>
        <v>29</v>
      </c>
      <c r="B119" s="871" t="s">
        <v>133</v>
      </c>
      <c r="C119" s="866"/>
      <c r="D119" s="866"/>
      <c r="E119" s="29">
        <f>E168</f>
        <v>0</v>
      </c>
      <c r="F119" s="1996"/>
      <c r="G119" s="859" t="s">
        <v>1703</v>
      </c>
      <c r="H119" s="319">
        <f t="shared" si="3"/>
        <v>29</v>
      </c>
      <c r="I119" s="1996"/>
    </row>
    <row r="120" spans="1:9">
      <c r="A120" s="319">
        <f t="shared" si="2"/>
        <v>30</v>
      </c>
      <c r="B120" s="871" t="s">
        <v>135</v>
      </c>
      <c r="C120" s="866"/>
      <c r="D120" s="866"/>
      <c r="E120" s="24">
        <f>'TO4 Stmt AF'!I19</f>
        <v>0</v>
      </c>
      <c r="F120" s="1996"/>
      <c r="G120" s="319" t="s">
        <v>1704</v>
      </c>
      <c r="H120" s="319">
        <f t="shared" si="3"/>
        <v>30</v>
      </c>
      <c r="I120" s="886"/>
    </row>
    <row r="121" spans="1:9">
      <c r="A121" s="319">
        <f t="shared" si="2"/>
        <v>31</v>
      </c>
      <c r="B121" s="866" t="s">
        <v>137</v>
      </c>
      <c r="C121" s="866"/>
      <c r="D121" s="866"/>
      <c r="E121" s="1807">
        <f>SUM(E119:E120)</f>
        <v>0</v>
      </c>
      <c r="F121" s="1996"/>
      <c r="G121" s="859" t="s">
        <v>642</v>
      </c>
      <c r="H121" s="319">
        <f t="shared" si="3"/>
        <v>31</v>
      </c>
      <c r="I121" s="1996"/>
    </row>
    <row r="122" spans="1:9">
      <c r="A122" s="319">
        <f t="shared" si="2"/>
        <v>32</v>
      </c>
      <c r="B122" s="871"/>
      <c r="C122" s="866"/>
      <c r="D122" s="866"/>
      <c r="E122" s="19"/>
      <c r="F122" s="1996"/>
      <c r="G122" s="859"/>
      <c r="H122" s="319">
        <f t="shared" si="3"/>
        <v>32</v>
      </c>
      <c r="I122" s="1996"/>
    </row>
    <row r="123" spans="1:9">
      <c r="A123" s="319">
        <f t="shared" si="2"/>
        <v>33</v>
      </c>
      <c r="B123" s="869" t="s">
        <v>1705</v>
      </c>
      <c r="C123" s="866"/>
      <c r="D123" s="866"/>
      <c r="E123" s="19"/>
      <c r="F123" s="1996"/>
      <c r="G123" s="859"/>
      <c r="H123" s="319">
        <f t="shared" si="3"/>
        <v>33</v>
      </c>
      <c r="I123" s="1996"/>
    </row>
    <row r="124" spans="1:9">
      <c r="A124" s="319">
        <f t="shared" si="2"/>
        <v>34</v>
      </c>
      <c r="B124" s="871" t="s">
        <v>140</v>
      </c>
      <c r="C124" s="866"/>
      <c r="D124" s="866"/>
      <c r="E124" s="29">
        <f>'BK-1 Retail TRR'!E144</f>
        <v>0</v>
      </c>
      <c r="F124" s="1996"/>
      <c r="G124" s="859" t="s">
        <v>129</v>
      </c>
      <c r="H124" s="319">
        <f t="shared" si="3"/>
        <v>34</v>
      </c>
      <c r="I124" s="1996"/>
    </row>
    <row r="125" spans="1:9">
      <c r="A125" s="319">
        <f t="shared" si="2"/>
        <v>35</v>
      </c>
      <c r="B125" s="866" t="s">
        <v>142</v>
      </c>
      <c r="C125" s="866"/>
      <c r="D125" s="866"/>
      <c r="E125" s="1199">
        <f>'TO4 Stmt AF'!I23</f>
        <v>0</v>
      </c>
      <c r="F125" s="1996"/>
      <c r="G125" s="319" t="s">
        <v>1706</v>
      </c>
      <c r="H125" s="319">
        <f t="shared" si="3"/>
        <v>35</v>
      </c>
      <c r="I125" s="886"/>
    </row>
    <row r="126" spans="1:9">
      <c r="A126" s="319">
        <f t="shared" si="2"/>
        <v>36</v>
      </c>
      <c r="B126" s="866" t="s">
        <v>144</v>
      </c>
      <c r="C126" s="866"/>
      <c r="D126" s="866"/>
      <c r="E126" s="1807">
        <f>SUM(E124:E125)</f>
        <v>0</v>
      </c>
      <c r="F126" s="1996"/>
      <c r="G126" s="859" t="s">
        <v>1707</v>
      </c>
      <c r="H126" s="319">
        <f t="shared" si="3"/>
        <v>36</v>
      </c>
      <c r="I126" s="1996"/>
    </row>
    <row r="127" spans="1:9">
      <c r="A127" s="319">
        <f t="shared" si="2"/>
        <v>37</v>
      </c>
      <c r="B127" s="871"/>
      <c r="C127" s="866"/>
      <c r="D127" s="866"/>
      <c r="E127" s="19"/>
      <c r="F127" s="1996"/>
      <c r="G127" s="859"/>
      <c r="H127" s="319">
        <f t="shared" si="3"/>
        <v>37</v>
      </c>
      <c r="I127" s="1996"/>
    </row>
    <row r="128" spans="1:9" ht="17.25">
      <c r="A128" s="319">
        <f t="shared" si="2"/>
        <v>38</v>
      </c>
      <c r="B128" s="869" t="s">
        <v>1708</v>
      </c>
      <c r="C128" s="866"/>
      <c r="D128" s="866"/>
      <c r="E128" s="29">
        <f>'BK-1 Retail TRR'!E148</f>
        <v>0</v>
      </c>
      <c r="F128" s="1996"/>
      <c r="G128" s="859" t="s">
        <v>147</v>
      </c>
      <c r="H128" s="319">
        <f t="shared" si="3"/>
        <v>38</v>
      </c>
      <c r="I128" s="1996"/>
    </row>
    <row r="129" spans="1:8">
      <c r="A129" s="319"/>
      <c r="B129" s="871"/>
      <c r="C129" s="866"/>
      <c r="D129" s="866"/>
      <c r="E129" s="19"/>
      <c r="F129" s="1996"/>
      <c r="G129" s="859"/>
      <c r="H129" s="319"/>
    </row>
    <row r="130" spans="1:8">
      <c r="A130" s="319"/>
      <c r="B130" s="871"/>
      <c r="C130" s="866"/>
      <c r="D130" s="866"/>
      <c r="E130" s="19"/>
      <c r="F130" s="1996"/>
      <c r="G130" s="859"/>
      <c r="H130" s="319"/>
    </row>
    <row r="131" spans="1:8" ht="17.25">
      <c r="A131" s="808">
        <v>1</v>
      </c>
      <c r="B131" s="866" t="s">
        <v>1709</v>
      </c>
      <c r="C131" s="866"/>
      <c r="D131" s="866"/>
      <c r="E131" s="19"/>
      <c r="F131" s="1996"/>
      <c r="G131" s="859"/>
      <c r="H131" s="319"/>
    </row>
    <row r="132" spans="1:8" ht="17.25">
      <c r="A132" s="808">
        <v>2</v>
      </c>
      <c r="B132" s="866" t="s">
        <v>1710</v>
      </c>
      <c r="C132" s="866"/>
      <c r="D132" s="866"/>
      <c r="E132" s="19"/>
      <c r="F132" s="1996"/>
      <c r="G132" s="859"/>
      <c r="H132" s="319"/>
    </row>
    <row r="133" spans="1:8">
      <c r="A133" s="319"/>
      <c r="B133" s="1998"/>
      <c r="C133" s="866"/>
      <c r="D133" s="866"/>
      <c r="E133" s="19"/>
      <c r="F133" s="1996"/>
      <c r="G133" s="859"/>
      <c r="H133" s="319"/>
    </row>
    <row r="134" spans="1:8">
      <c r="A134" s="319"/>
      <c r="B134" s="1998"/>
      <c r="C134" s="866"/>
      <c r="D134" s="866"/>
      <c r="E134" s="19"/>
      <c r="F134" s="1996"/>
      <c r="G134" s="859"/>
      <c r="H134" s="319"/>
    </row>
    <row r="135" spans="1:8">
      <c r="A135" s="319"/>
      <c r="B135" s="2134" t="s">
        <v>0</v>
      </c>
      <c r="C135" s="2135"/>
      <c r="D135" s="2135"/>
      <c r="E135" s="2135"/>
      <c r="F135" s="2135"/>
      <c r="G135" s="2135"/>
      <c r="H135" s="319"/>
    </row>
    <row r="136" spans="1:8">
      <c r="A136" s="319" t="s">
        <v>1</v>
      </c>
      <c r="B136" s="2134" t="s">
        <v>2</v>
      </c>
      <c r="C136" s="2135"/>
      <c r="D136" s="2135"/>
      <c r="E136" s="2135"/>
      <c r="F136" s="2135"/>
      <c r="G136" s="2135"/>
    </row>
    <row r="137" spans="1:8" ht="18">
      <c r="A137" s="319"/>
      <c r="B137" s="2134" t="s">
        <v>3</v>
      </c>
      <c r="C137" s="2136"/>
      <c r="D137" s="2136"/>
      <c r="E137" s="2136"/>
      <c r="F137" s="2136"/>
      <c r="G137" s="2136"/>
      <c r="H137" s="319"/>
    </row>
    <row r="138" spans="1:8">
      <c r="A138" s="319"/>
      <c r="B138" s="2137" t="str">
        <f>B5</f>
        <v>For the Base Period &amp; True-Up Period Ending December 31, 2019</v>
      </c>
      <c r="C138" s="2139"/>
      <c r="D138" s="2139"/>
      <c r="E138" s="2139"/>
      <c r="F138" s="2139"/>
      <c r="G138" s="2139"/>
      <c r="H138" s="319"/>
    </row>
    <row r="139" spans="1:8">
      <c r="A139" s="319"/>
      <c r="B139" s="2138" t="s">
        <v>5</v>
      </c>
      <c r="C139" s="2135"/>
      <c r="D139" s="2135"/>
      <c r="E139" s="2135"/>
      <c r="F139" s="2135"/>
      <c r="G139" s="2135"/>
      <c r="H139" s="319"/>
    </row>
    <row r="140" spans="1:8">
      <c r="A140" s="319"/>
      <c r="B140" s="887"/>
      <c r="C140" s="1996"/>
      <c r="D140" s="1996"/>
      <c r="E140" s="1996"/>
      <c r="F140" s="1996"/>
      <c r="G140" s="1996"/>
      <c r="H140" s="319"/>
    </row>
    <row r="141" spans="1:8">
      <c r="A141" s="863" t="s">
        <v>6</v>
      </c>
      <c r="B141" s="864"/>
      <c r="C141" s="864"/>
      <c r="D141" s="864"/>
      <c r="E141" s="325"/>
      <c r="F141" s="1996"/>
      <c r="G141" s="859"/>
      <c r="H141" s="863" t="s">
        <v>6</v>
      </c>
    </row>
    <row r="142" spans="1:8">
      <c r="A142" s="863" t="s">
        <v>7</v>
      </c>
      <c r="B142" s="865" t="s">
        <v>1</v>
      </c>
      <c r="C142" s="866"/>
      <c r="D142" s="866"/>
      <c r="E142" s="1605" t="s">
        <v>8</v>
      </c>
      <c r="F142" s="1996"/>
      <c r="G142" s="1606" t="s">
        <v>9</v>
      </c>
      <c r="H142" s="863" t="s">
        <v>7</v>
      </c>
    </row>
    <row r="143" spans="1:8">
      <c r="A143" s="863"/>
      <c r="B143" s="883" t="s">
        <v>148</v>
      </c>
      <c r="C143" s="866"/>
      <c r="D143" s="866"/>
      <c r="E143" s="325"/>
      <c r="F143" s="1996"/>
      <c r="G143" s="859"/>
      <c r="H143" s="863"/>
    </row>
    <row r="144" spans="1:8">
      <c r="A144" s="319">
        <v>1</v>
      </c>
      <c r="B144" s="885" t="s">
        <v>149</v>
      </c>
      <c r="C144" s="866"/>
      <c r="D144" s="866"/>
      <c r="E144" s="325"/>
      <c r="F144" s="1996"/>
      <c r="G144" s="859"/>
      <c r="H144" s="319">
        <f>A144</f>
        <v>1</v>
      </c>
    </row>
    <row r="145" spans="1:10">
      <c r="A145" s="319">
        <f t="shared" ref="A145:A168" si="4">A144+1</f>
        <v>2</v>
      </c>
      <c r="B145" s="871" t="s">
        <v>93</v>
      </c>
      <c r="C145" s="866"/>
      <c r="D145" s="866"/>
      <c r="E145" s="22">
        <f>'BK-1 Retail TRR'!E164</f>
        <v>6183368.5495546153</v>
      </c>
      <c r="F145" s="874"/>
      <c r="G145" s="859" t="s">
        <v>150</v>
      </c>
      <c r="H145" s="319">
        <f t="shared" ref="H145:H168" si="5">H144+1</f>
        <v>2</v>
      </c>
      <c r="I145" s="888"/>
      <c r="J145" s="1996"/>
    </row>
    <row r="146" spans="1:10">
      <c r="A146" s="319">
        <f t="shared" si="4"/>
        <v>3</v>
      </c>
      <c r="B146" s="871" t="s">
        <v>151</v>
      </c>
      <c r="C146" s="866"/>
      <c r="D146" s="866"/>
      <c r="E146" s="324">
        <f>'BK-1 Retail TRR'!E165</f>
        <v>34212.001588648454</v>
      </c>
      <c r="F146" s="874"/>
      <c r="G146" s="859" t="s">
        <v>152</v>
      </c>
      <c r="H146" s="319">
        <f t="shared" si="5"/>
        <v>3</v>
      </c>
      <c r="I146" s="888"/>
      <c r="J146" s="1996"/>
    </row>
    <row r="147" spans="1:10">
      <c r="A147" s="319">
        <f t="shared" si="4"/>
        <v>4</v>
      </c>
      <c r="B147" s="871" t="s">
        <v>97</v>
      </c>
      <c r="C147" s="866"/>
      <c r="D147" s="866"/>
      <c r="E147" s="324">
        <f>'BK-1 Retail TRR'!E166</f>
        <v>88554.078751476511</v>
      </c>
      <c r="F147" s="1998"/>
      <c r="G147" s="859" t="s">
        <v>153</v>
      </c>
      <c r="H147" s="319">
        <f t="shared" si="5"/>
        <v>4</v>
      </c>
      <c r="I147" s="888"/>
      <c r="J147" s="889"/>
    </row>
    <row r="148" spans="1:10">
      <c r="A148" s="319">
        <f t="shared" si="4"/>
        <v>5</v>
      </c>
      <c r="B148" s="873" t="s">
        <v>99</v>
      </c>
      <c r="C148" s="863"/>
      <c r="D148" s="863"/>
      <c r="E148" s="1607">
        <f>'BK-1 Retail TRR'!E167</f>
        <v>198410.61716708422</v>
      </c>
      <c r="F148" s="1998"/>
      <c r="G148" s="859" t="s">
        <v>154</v>
      </c>
      <c r="H148" s="319">
        <f t="shared" si="5"/>
        <v>5</v>
      </c>
      <c r="I148" s="1996"/>
      <c r="J148" s="1996"/>
    </row>
    <row r="149" spans="1:10">
      <c r="A149" s="319">
        <f t="shared" si="4"/>
        <v>6</v>
      </c>
      <c r="B149" s="871" t="s">
        <v>155</v>
      </c>
      <c r="C149" s="864"/>
      <c r="D149" s="864"/>
      <c r="E149" s="1806">
        <f>SUM(E145:E148)</f>
        <v>6504545.2470618244</v>
      </c>
      <c r="F149" s="874"/>
      <c r="G149" s="859" t="s">
        <v>102</v>
      </c>
      <c r="H149" s="319">
        <f t="shared" si="5"/>
        <v>6</v>
      </c>
      <c r="I149" s="888"/>
      <c r="J149" s="1996"/>
    </row>
    <row r="150" spans="1:10">
      <c r="A150" s="319">
        <f t="shared" si="4"/>
        <v>7</v>
      </c>
      <c r="B150" s="866"/>
      <c r="C150" s="319"/>
      <c r="D150" s="319"/>
      <c r="E150" s="325"/>
      <c r="F150" s="1996"/>
      <c r="G150" s="859"/>
      <c r="H150" s="319">
        <f t="shared" si="5"/>
        <v>7</v>
      </c>
      <c r="I150" s="1996"/>
      <c r="J150" s="1996"/>
    </row>
    <row r="151" spans="1:10">
      <c r="A151" s="319">
        <f t="shared" si="4"/>
        <v>8</v>
      </c>
      <c r="B151" s="890" t="s">
        <v>156</v>
      </c>
      <c r="C151" s="866"/>
      <c r="D151" s="866"/>
      <c r="E151" s="325"/>
      <c r="F151" s="1996"/>
      <c r="G151" s="859"/>
      <c r="H151" s="319">
        <f t="shared" si="5"/>
        <v>8</v>
      </c>
      <c r="I151" s="1996"/>
      <c r="J151" s="1996"/>
    </row>
    <row r="152" spans="1:10">
      <c r="A152" s="319">
        <f t="shared" si="4"/>
        <v>9</v>
      </c>
      <c r="B152" s="866" t="s">
        <v>157</v>
      </c>
      <c r="C152" s="866"/>
      <c r="D152" s="866"/>
      <c r="E152" s="22">
        <f>'BK-1 Retail TRR'!E171</f>
        <v>1250473.6949792309</v>
      </c>
      <c r="F152" s="874"/>
      <c r="G152" s="859" t="s">
        <v>158</v>
      </c>
      <c r="H152" s="319">
        <f t="shared" si="5"/>
        <v>9</v>
      </c>
      <c r="I152" s="1996"/>
      <c r="J152" s="1996"/>
    </row>
    <row r="153" spans="1:10">
      <c r="A153" s="319">
        <f t="shared" si="4"/>
        <v>10</v>
      </c>
      <c r="B153" s="1996" t="s">
        <v>159</v>
      </c>
      <c r="C153" s="866"/>
      <c r="D153" s="866"/>
      <c r="E153" s="324">
        <f>'BK-1 Retail TRR'!E172</f>
        <v>26297.304104723829</v>
      </c>
      <c r="F153" s="874"/>
      <c r="G153" s="859" t="s">
        <v>160</v>
      </c>
      <c r="H153" s="319">
        <f t="shared" si="5"/>
        <v>10</v>
      </c>
      <c r="I153" s="1996"/>
      <c r="J153" s="1996"/>
    </row>
    <row r="154" spans="1:10">
      <c r="A154" s="319">
        <f t="shared" si="4"/>
        <v>11</v>
      </c>
      <c r="B154" s="864" t="s">
        <v>161</v>
      </c>
      <c r="C154" s="866"/>
      <c r="D154" s="866"/>
      <c r="E154" s="324">
        <f>'BK-1 Retail TRR'!E173</f>
        <v>33196.964046977439</v>
      </c>
      <c r="F154" s="1998"/>
      <c r="G154" s="859" t="s">
        <v>162</v>
      </c>
      <c r="H154" s="319">
        <f t="shared" si="5"/>
        <v>11</v>
      </c>
      <c r="I154" s="1996"/>
      <c r="J154" s="1996"/>
    </row>
    <row r="155" spans="1:10">
      <c r="A155" s="319">
        <f t="shared" si="4"/>
        <v>12</v>
      </c>
      <c r="B155" s="864" t="s">
        <v>163</v>
      </c>
      <c r="C155" s="866"/>
      <c r="D155" s="866"/>
      <c r="E155" s="1607">
        <f>'BK-1 Retail TRR'!E174</f>
        <v>94360.599485067214</v>
      </c>
      <c r="F155" s="1998"/>
      <c r="G155" s="859" t="s">
        <v>164</v>
      </c>
      <c r="H155" s="319">
        <f t="shared" si="5"/>
        <v>12</v>
      </c>
      <c r="I155" s="1996"/>
      <c r="J155" s="1996"/>
    </row>
    <row r="156" spans="1:10">
      <c r="A156" s="319">
        <f t="shared" si="4"/>
        <v>13</v>
      </c>
      <c r="B156" s="891" t="s">
        <v>165</v>
      </c>
      <c r="C156" s="891"/>
      <c r="D156" s="891"/>
      <c r="E156" s="1810">
        <f>SUM(E152:E155)</f>
        <v>1404328.5626159993</v>
      </c>
      <c r="F156" s="874"/>
      <c r="G156" s="859" t="s">
        <v>166</v>
      </c>
      <c r="H156" s="319">
        <f t="shared" si="5"/>
        <v>13</v>
      </c>
      <c r="I156" s="1996"/>
      <c r="J156" s="1996"/>
    </row>
    <row r="157" spans="1:10">
      <c r="A157" s="319">
        <f t="shared" si="4"/>
        <v>14</v>
      </c>
      <c r="B157" s="891"/>
      <c r="C157" s="891"/>
      <c r="D157" s="891"/>
      <c r="E157" s="322"/>
      <c r="F157" s="1996"/>
      <c r="G157" s="859"/>
      <c r="H157" s="319">
        <f t="shared" si="5"/>
        <v>14</v>
      </c>
      <c r="I157" s="1996"/>
      <c r="J157" s="1996"/>
    </row>
    <row r="158" spans="1:10">
      <c r="A158" s="319">
        <f t="shared" si="4"/>
        <v>15</v>
      </c>
      <c r="B158" s="885" t="s">
        <v>92</v>
      </c>
      <c r="C158" s="891"/>
      <c r="D158" s="891"/>
      <c r="E158" s="322"/>
      <c r="F158" s="1996"/>
      <c r="G158" s="859"/>
      <c r="H158" s="319">
        <f t="shared" si="5"/>
        <v>15</v>
      </c>
      <c r="I158" s="1996"/>
      <c r="J158" s="1996"/>
    </row>
    <row r="159" spans="1:10">
      <c r="A159" s="319">
        <f t="shared" si="4"/>
        <v>16</v>
      </c>
      <c r="B159" s="871" t="s">
        <v>93</v>
      </c>
      <c r="C159" s="866"/>
      <c r="D159" s="866"/>
      <c r="E159" s="19">
        <f>+E145-E152</f>
        <v>4932894.8545753844</v>
      </c>
      <c r="F159" s="874"/>
      <c r="G159" s="859" t="s">
        <v>167</v>
      </c>
      <c r="H159" s="319">
        <f t="shared" si="5"/>
        <v>16</v>
      </c>
      <c r="I159" s="1996"/>
      <c r="J159" s="1996"/>
    </row>
    <row r="160" spans="1:10">
      <c r="A160" s="319">
        <f t="shared" si="4"/>
        <v>17</v>
      </c>
      <c r="B160" s="871" t="s">
        <v>95</v>
      </c>
      <c r="C160" s="866"/>
      <c r="D160" s="866"/>
      <c r="E160" s="315">
        <f>+E146-E153</f>
        <v>7914.697483924625</v>
      </c>
      <c r="F160" s="874"/>
      <c r="G160" s="859" t="s">
        <v>168</v>
      </c>
      <c r="H160" s="319">
        <f t="shared" si="5"/>
        <v>17</v>
      </c>
      <c r="I160" s="1996"/>
      <c r="J160" s="1996"/>
    </row>
    <row r="161" spans="1:9">
      <c r="A161" s="319">
        <f t="shared" si="4"/>
        <v>18</v>
      </c>
      <c r="B161" s="871" t="s">
        <v>97</v>
      </c>
      <c r="C161" s="866"/>
      <c r="D161" s="866"/>
      <c r="E161" s="315">
        <f>+E147-E154</f>
        <v>55357.114704499072</v>
      </c>
      <c r="F161" s="1996"/>
      <c r="G161" s="859" t="s">
        <v>169</v>
      </c>
      <c r="H161" s="319">
        <f t="shared" si="5"/>
        <v>18</v>
      </c>
      <c r="I161" s="1996"/>
    </row>
    <row r="162" spans="1:9">
      <c r="A162" s="319">
        <f t="shared" si="4"/>
        <v>19</v>
      </c>
      <c r="B162" s="873" t="s">
        <v>99</v>
      </c>
      <c r="C162" s="864"/>
      <c r="D162" s="864"/>
      <c r="E162" s="1611">
        <f>+E148-E155</f>
        <v>104050.017682017</v>
      </c>
      <c r="F162" s="1996"/>
      <c r="G162" s="859" t="s">
        <v>170</v>
      </c>
      <c r="H162" s="319">
        <f t="shared" si="5"/>
        <v>19</v>
      </c>
      <c r="I162" s="1996"/>
    </row>
    <row r="163" spans="1:9" ht="15.75" thickBot="1">
      <c r="A163" s="319">
        <f t="shared" si="4"/>
        <v>20</v>
      </c>
      <c r="B163" s="866" t="s">
        <v>101</v>
      </c>
      <c r="C163" s="866"/>
      <c r="D163" s="866"/>
      <c r="E163" s="2002">
        <f>SUM(E159:E162)</f>
        <v>5100216.6844458245</v>
      </c>
      <c r="F163" s="874"/>
      <c r="G163" s="859" t="s">
        <v>171</v>
      </c>
      <c r="H163" s="319">
        <f t="shared" si="5"/>
        <v>20</v>
      </c>
      <c r="I163" s="1996"/>
    </row>
    <row r="164" spans="1:9" ht="15.75" thickTop="1">
      <c r="A164" s="863">
        <f t="shared" si="4"/>
        <v>21</v>
      </c>
      <c r="B164" s="864"/>
      <c r="C164" s="864"/>
      <c r="D164" s="864"/>
      <c r="E164" s="19"/>
      <c r="F164" s="876"/>
      <c r="G164" s="868"/>
      <c r="H164" s="863">
        <f t="shared" si="5"/>
        <v>21</v>
      </c>
      <c r="I164" s="1996"/>
    </row>
    <row r="165" spans="1:9" ht="17.25">
      <c r="A165" s="319">
        <f t="shared" si="4"/>
        <v>22</v>
      </c>
      <c r="B165" s="892" t="s">
        <v>1711</v>
      </c>
      <c r="C165" s="866"/>
      <c r="D165" s="866"/>
      <c r="E165" s="19"/>
      <c r="F165" s="1996"/>
      <c r="G165" s="859"/>
      <c r="H165" s="319">
        <f t="shared" si="5"/>
        <v>22</v>
      </c>
      <c r="I165" s="1996"/>
    </row>
    <row r="166" spans="1:9">
      <c r="A166" s="319">
        <f t="shared" si="4"/>
        <v>23</v>
      </c>
      <c r="B166" s="871" t="s">
        <v>173</v>
      </c>
      <c r="C166" s="866"/>
      <c r="D166" s="866"/>
      <c r="E166" s="29">
        <f>'BK-1 Retail TRR'!E185</f>
        <v>0</v>
      </c>
      <c r="F166" s="1996"/>
      <c r="G166" s="859" t="s">
        <v>174</v>
      </c>
      <c r="H166" s="319">
        <f t="shared" si="5"/>
        <v>23</v>
      </c>
      <c r="I166" s="1996"/>
    </row>
    <row r="167" spans="1:9">
      <c r="A167" s="319">
        <f t="shared" si="4"/>
        <v>24</v>
      </c>
      <c r="B167" s="866" t="s">
        <v>175</v>
      </c>
      <c r="C167" s="866"/>
      <c r="D167" s="866"/>
      <c r="E167" s="1199">
        <f>'BK-1 Retail TRR'!E186</f>
        <v>0</v>
      </c>
      <c r="F167" s="1996"/>
      <c r="G167" s="859" t="s">
        <v>176</v>
      </c>
      <c r="H167" s="319">
        <f t="shared" si="5"/>
        <v>24</v>
      </c>
      <c r="I167" s="1996"/>
    </row>
    <row r="168" spans="1:9" ht="15.75" thickBot="1">
      <c r="A168" s="319">
        <f t="shared" si="4"/>
        <v>25</v>
      </c>
      <c r="B168" s="871" t="s">
        <v>177</v>
      </c>
      <c r="C168" s="866"/>
      <c r="D168" s="866"/>
      <c r="E168" s="43">
        <f>E166-E167</f>
        <v>0</v>
      </c>
      <c r="F168" s="1996"/>
      <c r="G168" s="859" t="s">
        <v>178</v>
      </c>
      <c r="H168" s="319">
        <f t="shared" si="5"/>
        <v>25</v>
      </c>
      <c r="I168" s="1996"/>
    </row>
    <row r="169" spans="1:9" ht="15.75" thickTop="1">
      <c r="A169" s="319"/>
      <c r="B169" s="871"/>
      <c r="C169" s="866"/>
      <c r="D169" s="866"/>
      <c r="E169" s="19"/>
      <c r="F169" s="1996"/>
      <c r="G169" s="859"/>
      <c r="H169" s="319"/>
      <c r="I169" s="1996"/>
    </row>
    <row r="170" spans="1:9">
      <c r="A170" s="319"/>
      <c r="B170" s="871"/>
      <c r="C170" s="866"/>
      <c r="D170" s="866"/>
      <c r="E170" s="19"/>
      <c r="F170" s="1996"/>
      <c r="G170" s="859"/>
      <c r="H170" s="319"/>
      <c r="I170" s="1996"/>
    </row>
    <row r="171" spans="1:9" ht="17.25">
      <c r="A171" s="808">
        <v>1</v>
      </c>
      <c r="B171" s="866" t="s">
        <v>1712</v>
      </c>
      <c r="C171" s="866"/>
      <c r="D171" s="866"/>
      <c r="E171" s="19"/>
      <c r="F171" s="1996"/>
      <c r="G171" s="859"/>
      <c r="H171" s="319"/>
      <c r="I171" s="1996"/>
    </row>
    <row r="172" spans="1:9">
      <c r="A172" s="319"/>
      <c r="B172" s="866"/>
      <c r="C172" s="866"/>
      <c r="D172" s="866"/>
      <c r="E172" s="19"/>
      <c r="F172" s="1996"/>
      <c r="G172" s="859"/>
      <c r="H172" s="319"/>
      <c r="I172" s="1996"/>
    </row>
    <row r="173" spans="1:9">
      <c r="A173" s="319"/>
      <c r="B173" s="866"/>
      <c r="C173" s="866"/>
      <c r="D173" s="866"/>
      <c r="E173" s="19"/>
      <c r="F173" s="1996"/>
      <c r="G173" s="859"/>
      <c r="H173" s="319"/>
      <c r="I173" s="1996"/>
    </row>
    <row r="174" spans="1:9">
      <c r="A174" s="874"/>
      <c r="B174" s="866"/>
      <c r="C174" s="866"/>
      <c r="D174" s="866"/>
      <c r="E174" s="19"/>
      <c r="F174" s="1996"/>
      <c r="G174" s="859"/>
      <c r="H174" s="319"/>
      <c r="I174" s="1996"/>
    </row>
    <row r="175" spans="1:9">
      <c r="A175" s="863"/>
      <c r="B175" s="1996"/>
      <c r="C175" s="1996"/>
      <c r="D175" s="1996"/>
      <c r="E175" s="19"/>
      <c r="F175" s="1996"/>
      <c r="G175" s="859"/>
      <c r="H175" s="319"/>
      <c r="I175" s="893"/>
    </row>
  </sheetData>
  <mergeCells count="15">
    <mergeCell ref="B137:G137"/>
    <mergeCell ref="B138:G138"/>
    <mergeCell ref="B139:G139"/>
    <mergeCell ref="B83:G83"/>
    <mergeCell ref="B84:G84"/>
    <mergeCell ref="B85:G85"/>
    <mergeCell ref="B86:G86"/>
    <mergeCell ref="B135:G135"/>
    <mergeCell ref="B136:G136"/>
    <mergeCell ref="B82:G82"/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54" fitToHeight="0" orientation="portrait" r:id="rId1"/>
  <headerFooter scaleWithDoc="0">
    <oddFooter>&amp;C&amp;"Times New Roman,Regular"&amp;10Page &amp;P of 3</oddFooter>
    <evenFooter>&amp;C&amp;"Times New Roman,Regular"&amp;10Page 2 of 3</evenFooter>
    <firstFooter>&amp;C&amp;"Times New Roman,Regular"&amp;10Page 1 of 3</firstFooter>
  </headerFooter>
  <rowBreaks count="3" manualBreakCount="3">
    <brk id="80" max="7" man="1"/>
    <brk id="133" max="7" man="1"/>
    <brk id="173" max="9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D091-CCE8-4679-8652-021A4669C1B8}">
  <sheetPr codeName="Sheet69">
    <pageSetUpPr fitToPage="1"/>
  </sheetPr>
  <dimension ref="A2:J175"/>
  <sheetViews>
    <sheetView zoomScale="80" zoomScaleNormal="80" workbookViewId="0"/>
  </sheetViews>
  <sheetFormatPr defaultRowHeight="15.4"/>
  <cols>
    <col min="1" max="1" width="5.19921875" style="859" customWidth="1"/>
    <col min="2" max="2" width="46.796875" customWidth="1"/>
    <col min="3" max="3" width="16.46484375" bestFit="1" customWidth="1"/>
    <col min="4" max="4" width="14.796875" customWidth="1"/>
    <col min="5" max="5" width="15.53125" bestFit="1" customWidth="1"/>
    <col min="6" max="6" width="17" bestFit="1" customWidth="1"/>
    <col min="7" max="7" width="17.46484375" bestFit="1" customWidth="1"/>
    <col min="8" max="8" width="18.19921875" bestFit="1" customWidth="1"/>
    <col min="9" max="9" width="22" bestFit="1" customWidth="1"/>
    <col min="10" max="10" width="5.19921875" style="859" customWidth="1"/>
  </cols>
  <sheetData>
    <row r="2" spans="1:10">
      <c r="A2" s="319"/>
      <c r="B2" s="2082" t="s">
        <v>0</v>
      </c>
      <c r="C2" s="2082"/>
      <c r="D2" s="2082"/>
      <c r="E2" s="2082"/>
      <c r="F2" s="2082"/>
      <c r="G2" s="2082"/>
      <c r="H2" s="2082"/>
      <c r="I2" s="2082"/>
      <c r="J2" s="319"/>
    </row>
    <row r="3" spans="1:10">
      <c r="A3" s="319"/>
      <c r="B3" s="2082" t="s">
        <v>1630</v>
      </c>
      <c r="C3" s="2082"/>
      <c r="D3" s="2082"/>
      <c r="E3" s="2082"/>
      <c r="F3" s="2082"/>
      <c r="G3" s="2082"/>
      <c r="H3" s="2082"/>
      <c r="I3" s="2082"/>
      <c r="J3" s="319"/>
    </row>
    <row r="4" spans="1:10">
      <c r="A4" s="319"/>
      <c r="B4" s="2082" t="s">
        <v>513</v>
      </c>
      <c r="C4" s="2082"/>
      <c r="D4" s="2082"/>
      <c r="E4" s="2082"/>
      <c r="F4" s="2082"/>
      <c r="G4" s="2082"/>
      <c r="H4" s="2082"/>
      <c r="I4" s="2082"/>
      <c r="J4" s="319"/>
    </row>
    <row r="5" spans="1:10">
      <c r="A5" s="319"/>
      <c r="B5" s="2124" t="s">
        <v>1512</v>
      </c>
      <c r="C5" s="2124"/>
      <c r="D5" s="2124"/>
      <c r="E5" s="2124"/>
      <c r="F5" s="2124"/>
      <c r="G5" s="2124"/>
      <c r="H5" s="2124"/>
      <c r="I5" s="2124"/>
      <c r="J5" s="319"/>
    </row>
    <row r="6" spans="1:10">
      <c r="A6" s="319"/>
      <c r="B6" s="2085" t="s">
        <v>5</v>
      </c>
      <c r="C6" s="2085"/>
      <c r="D6" s="2085"/>
      <c r="E6" s="2085"/>
      <c r="F6" s="2085"/>
      <c r="G6" s="2085"/>
      <c r="H6" s="2085"/>
      <c r="I6" s="2085"/>
      <c r="J6" s="319"/>
    </row>
    <row r="7" spans="1:10">
      <c r="A7" s="319"/>
      <c r="J7" s="319"/>
    </row>
    <row r="8" spans="1:10">
      <c r="A8" s="863" t="s">
        <v>6</v>
      </c>
      <c r="B8" s="1054" t="s">
        <v>1441</v>
      </c>
      <c r="C8" s="1054" t="s">
        <v>1442</v>
      </c>
      <c r="D8" s="1054" t="s">
        <v>1443</v>
      </c>
      <c r="E8" s="1054" t="s">
        <v>1444</v>
      </c>
      <c r="F8" s="1054" t="s">
        <v>1445</v>
      </c>
      <c r="G8" s="1054" t="s">
        <v>1446</v>
      </c>
      <c r="H8" s="1054" t="s">
        <v>1447</v>
      </c>
      <c r="I8" s="1054" t="s">
        <v>1448</v>
      </c>
      <c r="J8" s="863" t="s">
        <v>6</v>
      </c>
    </row>
    <row r="9" spans="1:10">
      <c r="A9" s="863" t="s">
        <v>7</v>
      </c>
      <c r="B9" s="1055"/>
      <c r="C9" s="1056"/>
      <c r="D9" s="1056"/>
      <c r="E9" s="1057"/>
      <c r="F9" s="1057"/>
      <c r="G9" s="1071" t="s">
        <v>1631</v>
      </c>
      <c r="H9" s="1072" t="s">
        <v>1632</v>
      </c>
      <c r="I9" s="1056"/>
      <c r="J9" s="863" t="s">
        <v>7</v>
      </c>
    </row>
    <row r="10" spans="1:10">
      <c r="A10" s="863"/>
      <c r="B10" s="1055"/>
      <c r="C10" s="1058"/>
      <c r="D10" s="1058"/>
      <c r="E10" s="1057"/>
      <c r="F10" s="1057"/>
      <c r="G10" s="1057"/>
      <c r="H10" s="1059"/>
      <c r="I10" s="1060"/>
      <c r="J10" s="863"/>
    </row>
    <row r="11" spans="1:10">
      <c r="A11" s="319"/>
      <c r="B11" s="1061"/>
      <c r="C11" s="1056" t="s">
        <v>1633</v>
      </c>
      <c r="D11" s="1056" t="s">
        <v>1634</v>
      </c>
      <c r="E11" s="1056"/>
      <c r="F11" s="1056" t="s">
        <v>1635</v>
      </c>
      <c r="G11" s="1056" t="s">
        <v>1636</v>
      </c>
      <c r="H11" s="1062" t="s">
        <v>1637</v>
      </c>
      <c r="I11" s="1062" t="s">
        <v>1638</v>
      </c>
      <c r="J11" s="319"/>
    </row>
    <row r="12" spans="1:10" ht="17.649999999999999">
      <c r="A12" s="319"/>
      <c r="B12" s="1061" t="s">
        <v>1639</v>
      </c>
      <c r="C12" s="1063" t="s">
        <v>1640</v>
      </c>
      <c r="D12" s="1063" t="s">
        <v>1641</v>
      </c>
      <c r="E12" s="1063" t="s">
        <v>1642</v>
      </c>
      <c r="F12" s="1063" t="s">
        <v>1643</v>
      </c>
      <c r="G12" s="1063" t="s">
        <v>1644</v>
      </c>
      <c r="H12" s="1064" t="s">
        <v>1645</v>
      </c>
      <c r="I12" s="1064" t="s">
        <v>1646</v>
      </c>
      <c r="J12" s="319"/>
    </row>
    <row r="13" spans="1:10">
      <c r="A13" s="319">
        <v>1</v>
      </c>
      <c r="B13" s="1065" t="s">
        <v>1713</v>
      </c>
      <c r="C13" s="1066"/>
      <c r="D13" s="285">
        <f>'TO4 Stmt AF'!E17</f>
        <v>-813561.44465670537</v>
      </c>
      <c r="E13" s="1057"/>
      <c r="F13" s="1067">
        <f>SUM(E14:E25)</f>
        <v>365</v>
      </c>
      <c r="G13" s="1068">
        <f xml:space="preserve"> 1</f>
        <v>1</v>
      </c>
      <c r="H13" s="1069"/>
      <c r="I13" s="288">
        <f>+D13</f>
        <v>-813561.44465670537</v>
      </c>
      <c r="J13" s="319">
        <v>1</v>
      </c>
    </row>
    <row r="14" spans="1:10">
      <c r="A14" s="319">
        <f>A13+1</f>
        <v>2</v>
      </c>
      <c r="B14" s="1065" t="s">
        <v>1546</v>
      </c>
      <c r="C14" s="285">
        <f>('TO4 Stmt AF'!$G$17-'TO4 Stmt AF'!$E$17)/12</f>
        <v>-5011.9179562498757</v>
      </c>
      <c r="D14" s="236">
        <f>D13+C14</f>
        <v>-818573.36261295527</v>
      </c>
      <c r="E14" s="1073">
        <v>31</v>
      </c>
      <c r="F14" s="1077">
        <f>+F13-E14</f>
        <v>334</v>
      </c>
      <c r="G14" s="1068">
        <f>F14/F13</f>
        <v>0.91506849315068495</v>
      </c>
      <c r="H14" s="288">
        <f>C14*G14</f>
        <v>-4586.248212020434</v>
      </c>
      <c r="I14" s="236">
        <f>I13+H14</f>
        <v>-818147.69286872575</v>
      </c>
      <c r="J14" s="319">
        <f>J13+1</f>
        <v>2</v>
      </c>
    </row>
    <row r="15" spans="1:10">
      <c r="A15" s="319">
        <f>A14+1</f>
        <v>3</v>
      </c>
      <c r="B15" s="1065" t="s">
        <v>1547</v>
      </c>
      <c r="C15" s="1074">
        <f>('TO4 Stmt AF'!$G$17-'TO4 Stmt AF'!$E$17)/12</f>
        <v>-5011.9179562498757</v>
      </c>
      <c r="D15" s="236">
        <f>D14+C15</f>
        <v>-823585.28056920518</v>
      </c>
      <c r="E15" s="1073">
        <v>28</v>
      </c>
      <c r="F15" s="1077">
        <f t="shared" ref="F15:F25" si="0">+F14-E15</f>
        <v>306</v>
      </c>
      <c r="G15" s="1068">
        <f>F15/F13</f>
        <v>0.83835616438356164</v>
      </c>
      <c r="H15" s="236">
        <f t="shared" ref="H15:H25" si="1">C15*G15</f>
        <v>-4201.7723140067455</v>
      </c>
      <c r="I15" s="236">
        <f>I14+H15</f>
        <v>-822349.46518273244</v>
      </c>
      <c r="J15" s="319">
        <f>J14+1</f>
        <v>3</v>
      </c>
    </row>
    <row r="16" spans="1:10">
      <c r="A16" s="319">
        <f t="shared" ref="A16:A25" si="2">A15+1</f>
        <v>4</v>
      </c>
      <c r="B16" s="1065" t="s">
        <v>1577</v>
      </c>
      <c r="C16" s="1074">
        <f>('TO4 Stmt AF'!$G$17-'TO4 Stmt AF'!$E$17)/12</f>
        <v>-5011.9179562498757</v>
      </c>
      <c r="D16" s="236">
        <f>D15+C16</f>
        <v>-828597.19852545508</v>
      </c>
      <c r="E16" s="1073">
        <v>31</v>
      </c>
      <c r="F16" s="1077">
        <f t="shared" si="0"/>
        <v>275</v>
      </c>
      <c r="G16" s="1068">
        <f>F16/F13</f>
        <v>0.75342465753424659</v>
      </c>
      <c r="H16" s="236">
        <f t="shared" si="1"/>
        <v>-3776.1025697773039</v>
      </c>
      <c r="I16" s="236">
        <f>I15+H16</f>
        <v>-826125.56775250973</v>
      </c>
      <c r="J16" s="319">
        <f t="shared" ref="J16:J25" si="3">J15+1</f>
        <v>4</v>
      </c>
    </row>
    <row r="17" spans="1:10">
      <c r="A17" s="319">
        <f t="shared" si="2"/>
        <v>5</v>
      </c>
      <c r="B17" s="1065" t="s">
        <v>1578</v>
      </c>
      <c r="C17" s="1074">
        <f>('TO4 Stmt AF'!$G$17-'TO4 Stmt AF'!$E$17)/12</f>
        <v>-5011.9179562498757</v>
      </c>
      <c r="D17" s="236">
        <f t="shared" ref="D17:D25" si="4">D16+C17</f>
        <v>-833609.11648170499</v>
      </c>
      <c r="E17" s="1073">
        <v>30</v>
      </c>
      <c r="F17" s="1077">
        <f t="shared" si="0"/>
        <v>245</v>
      </c>
      <c r="G17" s="1068">
        <f>F17/F13</f>
        <v>0.67123287671232879</v>
      </c>
      <c r="H17" s="236">
        <f t="shared" si="1"/>
        <v>-3364.1641076197798</v>
      </c>
      <c r="I17" s="236">
        <f>I16+H17</f>
        <v>-829489.73186012951</v>
      </c>
      <c r="J17" s="319">
        <f t="shared" si="3"/>
        <v>5</v>
      </c>
    </row>
    <row r="18" spans="1:10">
      <c r="A18" s="319">
        <f>A17+1</f>
        <v>6</v>
      </c>
      <c r="B18" s="1065" t="s">
        <v>376</v>
      </c>
      <c r="C18" s="1074">
        <f>('TO4 Stmt AF'!$G$17-'TO4 Stmt AF'!$E$17)/12</f>
        <v>-5011.9179562498757</v>
      </c>
      <c r="D18" s="236">
        <f t="shared" si="4"/>
        <v>-838621.03443795489</v>
      </c>
      <c r="E18" s="1073">
        <v>31</v>
      </c>
      <c r="F18" s="1077">
        <f t="shared" si="0"/>
        <v>214</v>
      </c>
      <c r="G18" s="1068">
        <f>F18/F13</f>
        <v>0.58630136986301373</v>
      </c>
      <c r="H18" s="236">
        <f t="shared" si="1"/>
        <v>-2938.4943633903381</v>
      </c>
      <c r="I18" s="236">
        <f t="shared" ref="I18:I23" si="5">I17+H18</f>
        <v>-832428.22622351989</v>
      </c>
      <c r="J18" s="319">
        <f>J17+1</f>
        <v>6</v>
      </c>
    </row>
    <row r="19" spans="1:10">
      <c r="A19" s="319">
        <f t="shared" si="2"/>
        <v>7</v>
      </c>
      <c r="B19" s="1065" t="s">
        <v>1598</v>
      </c>
      <c r="C19" s="1074">
        <f>('TO4 Stmt AF'!$G$17-'TO4 Stmt AF'!$E$17)/12</f>
        <v>-5011.9179562498757</v>
      </c>
      <c r="D19" s="236">
        <f t="shared" si="4"/>
        <v>-843632.9523942048</v>
      </c>
      <c r="E19" s="1073">
        <v>30</v>
      </c>
      <c r="F19" s="1077">
        <f t="shared" si="0"/>
        <v>184</v>
      </c>
      <c r="G19" s="1068">
        <f>F19/F13</f>
        <v>0.50410958904109593</v>
      </c>
      <c r="H19" s="236">
        <f t="shared" si="1"/>
        <v>-2526.5559012328144</v>
      </c>
      <c r="I19" s="236">
        <f t="shared" si="5"/>
        <v>-834954.78212475264</v>
      </c>
      <c r="J19" s="319">
        <f t="shared" si="3"/>
        <v>7</v>
      </c>
    </row>
    <row r="20" spans="1:10">
      <c r="A20" s="319">
        <f t="shared" si="2"/>
        <v>8</v>
      </c>
      <c r="B20" s="1065" t="s">
        <v>1580</v>
      </c>
      <c r="C20" s="1074">
        <f>('TO4 Stmt AF'!$G$17-'TO4 Stmt AF'!$E$17)/12</f>
        <v>-5011.9179562498757</v>
      </c>
      <c r="D20" s="236">
        <f t="shared" si="4"/>
        <v>-848644.8703504547</v>
      </c>
      <c r="E20" s="1073">
        <v>31</v>
      </c>
      <c r="F20" s="1077">
        <f t="shared" si="0"/>
        <v>153</v>
      </c>
      <c r="G20" s="1068">
        <f>F20/F13</f>
        <v>0.41917808219178082</v>
      </c>
      <c r="H20" s="236">
        <f t="shared" si="1"/>
        <v>-2100.8861570033728</v>
      </c>
      <c r="I20" s="236">
        <f t="shared" si="5"/>
        <v>-837055.66828175599</v>
      </c>
      <c r="J20" s="319">
        <f t="shared" si="3"/>
        <v>8</v>
      </c>
    </row>
    <row r="21" spans="1:10">
      <c r="A21" s="319">
        <f t="shared" si="2"/>
        <v>9</v>
      </c>
      <c r="B21" s="1065" t="s">
        <v>1581</v>
      </c>
      <c r="C21" s="1074">
        <f>('TO4 Stmt AF'!$G$17-'TO4 Stmt AF'!$E$17)/12</f>
        <v>-5011.9179562498757</v>
      </c>
      <c r="D21" s="236">
        <f t="shared" si="4"/>
        <v>-853656.78830670461</v>
      </c>
      <c r="E21" s="1073">
        <v>31</v>
      </c>
      <c r="F21" s="1077">
        <f t="shared" si="0"/>
        <v>122</v>
      </c>
      <c r="G21" s="1068">
        <f>F21/F13</f>
        <v>0.33424657534246577</v>
      </c>
      <c r="H21" s="236">
        <f t="shared" si="1"/>
        <v>-1675.2164127739311</v>
      </c>
      <c r="I21" s="236">
        <f>I20+H21</f>
        <v>-838730.88469452993</v>
      </c>
      <c r="J21" s="319">
        <f t="shared" si="3"/>
        <v>9</v>
      </c>
    </row>
    <row r="22" spans="1:10">
      <c r="A22" s="319">
        <f t="shared" si="2"/>
        <v>10</v>
      </c>
      <c r="B22" s="1065" t="s">
        <v>1582</v>
      </c>
      <c r="C22" s="1074">
        <f>('TO4 Stmt AF'!$G$17-'TO4 Stmt AF'!$E$17)/12</f>
        <v>-5011.9179562498757</v>
      </c>
      <c r="D22" s="236">
        <f t="shared" si="4"/>
        <v>-858668.70626295451</v>
      </c>
      <c r="E22" s="1073">
        <v>30</v>
      </c>
      <c r="F22" s="1077">
        <f t="shared" si="0"/>
        <v>92</v>
      </c>
      <c r="G22" s="1068">
        <f>F22/F13</f>
        <v>0.25205479452054796</v>
      </c>
      <c r="H22" s="236">
        <f t="shared" si="1"/>
        <v>-1263.2779506164072</v>
      </c>
      <c r="I22" s="236">
        <f t="shared" si="5"/>
        <v>-839994.16264514637</v>
      </c>
      <c r="J22" s="319">
        <f t="shared" si="3"/>
        <v>10</v>
      </c>
    </row>
    <row r="23" spans="1:10">
      <c r="A23" s="319">
        <f t="shared" si="2"/>
        <v>11</v>
      </c>
      <c r="B23" s="1065" t="s">
        <v>1583</v>
      </c>
      <c r="C23" s="1074">
        <f>('TO4 Stmt AF'!$G$17-'TO4 Stmt AF'!$E$17)/12</f>
        <v>-5011.9179562498757</v>
      </c>
      <c r="D23" s="236">
        <f t="shared" si="4"/>
        <v>-863680.62421920442</v>
      </c>
      <c r="E23" s="1073">
        <v>31</v>
      </c>
      <c r="F23" s="1077">
        <f t="shared" si="0"/>
        <v>61</v>
      </c>
      <c r="G23" s="1068">
        <f>F23/F13</f>
        <v>0.16712328767123288</v>
      </c>
      <c r="H23" s="236">
        <f t="shared" si="1"/>
        <v>-837.60820638696555</v>
      </c>
      <c r="I23" s="236">
        <f t="shared" si="5"/>
        <v>-840831.77085153328</v>
      </c>
      <c r="J23" s="319">
        <f t="shared" si="3"/>
        <v>11</v>
      </c>
    </row>
    <row r="24" spans="1:10">
      <c r="A24" s="319">
        <f t="shared" si="2"/>
        <v>12</v>
      </c>
      <c r="B24" s="1065" t="s">
        <v>1584</v>
      </c>
      <c r="C24" s="1074">
        <f>('TO4 Stmt AF'!$G$17-'TO4 Stmt AF'!$E$17)/12</f>
        <v>-5011.9179562498757</v>
      </c>
      <c r="D24" s="236">
        <f t="shared" si="4"/>
        <v>-868692.54217545432</v>
      </c>
      <c r="E24" s="1073">
        <v>30</v>
      </c>
      <c r="F24" s="1077">
        <f t="shared" si="0"/>
        <v>31</v>
      </c>
      <c r="G24" s="1068">
        <f>F24/F13</f>
        <v>8.4931506849315067E-2</v>
      </c>
      <c r="H24" s="236">
        <f t="shared" si="1"/>
        <v>-425.66974422944151</v>
      </c>
      <c r="I24" s="236">
        <f>I23+H24</f>
        <v>-841257.44059576269</v>
      </c>
      <c r="J24" s="319">
        <f t="shared" si="3"/>
        <v>12</v>
      </c>
    </row>
    <row r="25" spans="1:10">
      <c r="A25" s="319">
        <f t="shared" si="2"/>
        <v>13</v>
      </c>
      <c r="B25" s="1065" t="s">
        <v>1585</v>
      </c>
      <c r="C25" s="1074">
        <f>('TO4 Stmt AF'!$G$17-'TO4 Stmt AF'!$E$17)/12</f>
        <v>-5011.9179562498757</v>
      </c>
      <c r="D25" s="236">
        <f t="shared" si="4"/>
        <v>-873704.46013170423</v>
      </c>
      <c r="E25" s="1073">
        <v>31</v>
      </c>
      <c r="F25" s="1077">
        <f t="shared" si="0"/>
        <v>0</v>
      </c>
      <c r="G25" s="1068">
        <f>F25/F13</f>
        <v>0</v>
      </c>
      <c r="H25" s="236">
        <f t="shared" si="1"/>
        <v>0</v>
      </c>
      <c r="I25" s="288">
        <f>I24+H25</f>
        <v>-841257.44059576269</v>
      </c>
      <c r="J25" s="319">
        <f t="shared" si="3"/>
        <v>13</v>
      </c>
    </row>
    <row r="26" spans="1:10">
      <c r="A26" s="319"/>
      <c r="B26" s="1065" t="s">
        <v>1714</v>
      </c>
      <c r="C26" s="1070"/>
      <c r="D26" s="285">
        <f>'TO4 Stmt AF'!G17</f>
        <v>-873704.46013170388</v>
      </c>
      <c r="E26" s="1070"/>
      <c r="F26" s="1070"/>
      <c r="G26" s="1070"/>
      <c r="H26" s="1070"/>
      <c r="I26" s="1070"/>
      <c r="J26" s="319"/>
    </row>
    <row r="27" spans="1:10">
      <c r="A27" s="319"/>
      <c r="J27" s="319"/>
    </row>
    <row r="28" spans="1:10">
      <c r="A28" s="319"/>
      <c r="J28" s="319"/>
    </row>
    <row r="29" spans="1:10" ht="17.25">
      <c r="A29" s="808">
        <v>1</v>
      </c>
      <c r="B29" s="6" t="s">
        <v>1649</v>
      </c>
      <c r="J29" s="319"/>
    </row>
    <row r="30" spans="1:10" ht="17.25">
      <c r="A30" s="808">
        <v>2</v>
      </c>
      <c r="B30" s="6" t="s">
        <v>1650</v>
      </c>
      <c r="J30" s="319"/>
    </row>
    <row r="31" spans="1:10">
      <c r="A31" s="319"/>
      <c r="J31" s="319"/>
    </row>
    <row r="32" spans="1:10">
      <c r="A32" s="319"/>
      <c r="J32" s="319"/>
    </row>
    <row r="33" spans="1:10">
      <c r="A33" s="319"/>
      <c r="J33" s="319"/>
    </row>
    <row r="34" spans="1:10">
      <c r="A34" s="319"/>
      <c r="J34" s="319"/>
    </row>
    <row r="35" spans="1:10">
      <c r="A35" s="319"/>
      <c r="J35" s="319"/>
    </row>
    <row r="36" spans="1:10">
      <c r="A36" s="319"/>
      <c r="J36" s="319"/>
    </row>
    <row r="37" spans="1:10">
      <c r="A37" s="319"/>
      <c r="J37" s="319"/>
    </row>
    <row r="38" spans="1:10">
      <c r="A38" s="319"/>
      <c r="B38" t="s">
        <v>838</v>
      </c>
      <c r="J38" s="319"/>
    </row>
    <row r="39" spans="1:10">
      <c r="A39" s="319"/>
      <c r="J39" s="319"/>
    </row>
    <row r="40" spans="1:10">
      <c r="A40" s="319"/>
      <c r="J40" s="319"/>
    </row>
    <row r="41" spans="1:10">
      <c r="A41" s="319"/>
      <c r="J41" s="319"/>
    </row>
    <row r="42" spans="1:10">
      <c r="A42" s="319"/>
      <c r="J42" s="319"/>
    </row>
    <row r="43" spans="1:10">
      <c r="A43" s="319"/>
      <c r="J43" s="319"/>
    </row>
    <row r="44" spans="1:10">
      <c r="A44" s="319"/>
      <c r="J44" s="319"/>
    </row>
    <row r="45" spans="1:10">
      <c r="A45" s="319"/>
      <c r="J45" s="319"/>
    </row>
    <row r="46" spans="1:10">
      <c r="A46" s="319"/>
      <c r="J46" s="319"/>
    </row>
    <row r="47" spans="1:10">
      <c r="A47" s="319"/>
      <c r="J47" s="319"/>
    </row>
    <row r="48" spans="1:10">
      <c r="A48" s="319"/>
      <c r="J48" s="319"/>
    </row>
    <row r="49" spans="1:10">
      <c r="A49" s="319"/>
      <c r="J49" s="319"/>
    </row>
    <row r="50" spans="1:10">
      <c r="A50" s="319"/>
      <c r="J50" s="319"/>
    </row>
    <row r="51" spans="1:10">
      <c r="A51" s="319"/>
      <c r="J51" s="319"/>
    </row>
    <row r="52" spans="1:10">
      <c r="A52" s="319"/>
      <c r="J52" s="319"/>
    </row>
    <row r="53" spans="1:10">
      <c r="A53" s="319"/>
      <c r="J53" s="319"/>
    </row>
    <row r="54" spans="1:10">
      <c r="A54" s="319"/>
      <c r="J54" s="319"/>
    </row>
    <row r="55" spans="1:10">
      <c r="A55" s="319"/>
      <c r="J55" s="319"/>
    </row>
    <row r="56" spans="1:10">
      <c r="A56" s="319"/>
      <c r="J56" s="319"/>
    </row>
    <row r="57" spans="1:10">
      <c r="A57" s="319"/>
      <c r="J57" s="319"/>
    </row>
    <row r="58" spans="1:10">
      <c r="A58" s="319"/>
      <c r="J58" s="319"/>
    </row>
    <row r="59" spans="1:10">
      <c r="A59" s="319"/>
      <c r="J59" s="319"/>
    </row>
    <row r="60" spans="1:10">
      <c r="A60" s="319"/>
      <c r="J60" s="319"/>
    </row>
    <row r="61" spans="1:10">
      <c r="A61" s="319"/>
      <c r="J61" s="319"/>
    </row>
    <row r="62" spans="1:10">
      <c r="A62" s="319"/>
      <c r="J62" s="319"/>
    </row>
    <row r="63" spans="1:10">
      <c r="A63" s="319"/>
      <c r="J63" s="319"/>
    </row>
    <row r="64" spans="1:10">
      <c r="A64" s="319"/>
      <c r="J64" s="319"/>
    </row>
    <row r="65" spans="1:10">
      <c r="A65" s="319"/>
      <c r="J65" s="319"/>
    </row>
    <row r="66" spans="1:10">
      <c r="A66" s="319"/>
      <c r="J66" s="319"/>
    </row>
    <row r="67" spans="1:10">
      <c r="A67" s="319"/>
      <c r="J67" s="319"/>
    </row>
    <row r="68" spans="1:10">
      <c r="A68" s="319"/>
      <c r="J68" s="319"/>
    </row>
    <row r="69" spans="1:10">
      <c r="A69" s="319"/>
      <c r="J69" s="319"/>
    </row>
    <row r="70" spans="1:10">
      <c r="A70" s="319"/>
      <c r="J70" s="319"/>
    </row>
    <row r="71" spans="1:10">
      <c r="A71" s="319"/>
      <c r="J71" s="319"/>
    </row>
    <row r="72" spans="1:10">
      <c r="A72" s="319"/>
      <c r="J72" s="319"/>
    </row>
    <row r="73" spans="1:10" ht="17.25">
      <c r="A73" s="808"/>
      <c r="J73" s="808"/>
    </row>
    <row r="74" spans="1:10" ht="17.25">
      <c r="A74" s="808"/>
      <c r="J74" s="808"/>
    </row>
    <row r="75" spans="1:10" ht="17.25">
      <c r="A75" s="808"/>
      <c r="J75" s="808"/>
    </row>
    <row r="76" spans="1:10" ht="17.25">
      <c r="A76" s="808"/>
      <c r="J76" s="808"/>
    </row>
    <row r="77" spans="1:10" ht="17.25">
      <c r="A77" s="808"/>
      <c r="J77" s="808"/>
    </row>
    <row r="78" spans="1:10" ht="17.25">
      <c r="A78" s="808"/>
      <c r="J78" s="808"/>
    </row>
    <row r="79" spans="1:10" ht="17.25">
      <c r="A79" s="808"/>
      <c r="J79" s="808"/>
    </row>
    <row r="80" spans="1:10">
      <c r="A80" s="319"/>
      <c r="J80" s="319"/>
    </row>
    <row r="81" spans="1:10">
      <c r="A81" s="319"/>
      <c r="J81" s="319"/>
    </row>
    <row r="82" spans="1:10">
      <c r="A82" s="319"/>
      <c r="J82" s="319"/>
    </row>
    <row r="83" spans="1:10">
      <c r="A83" s="319"/>
      <c r="J83" s="319"/>
    </row>
    <row r="84" spans="1:10">
      <c r="A84" s="319"/>
      <c r="J84" s="319"/>
    </row>
    <row r="85" spans="1:10">
      <c r="A85" s="319"/>
      <c r="J85" s="319"/>
    </row>
    <row r="86" spans="1:10">
      <c r="A86" s="319"/>
      <c r="J86" s="319"/>
    </row>
    <row r="87" spans="1:10">
      <c r="A87" s="319"/>
      <c r="J87" s="319"/>
    </row>
    <row r="88" spans="1:10">
      <c r="A88" s="863"/>
      <c r="J88" s="863"/>
    </row>
    <row r="89" spans="1:10">
      <c r="A89" s="863"/>
      <c r="J89" s="863"/>
    </row>
    <row r="90" spans="1:10">
      <c r="A90" s="319"/>
      <c r="J90" s="319"/>
    </row>
    <row r="91" spans="1:10">
      <c r="A91" s="319"/>
      <c r="J91" s="319"/>
    </row>
    <row r="92" spans="1:10">
      <c r="A92" s="319"/>
      <c r="J92" s="319"/>
    </row>
    <row r="93" spans="1:10">
      <c r="A93" s="319"/>
      <c r="J93" s="319"/>
    </row>
    <row r="94" spans="1:10">
      <c r="A94" s="319"/>
      <c r="J94" s="319"/>
    </row>
    <row r="95" spans="1:10">
      <c r="A95" s="319"/>
      <c r="J95" s="319"/>
    </row>
    <row r="96" spans="1:10">
      <c r="A96" s="319"/>
      <c r="J96" s="319"/>
    </row>
    <row r="97" spans="1:10">
      <c r="A97" s="319"/>
      <c r="J97" s="319"/>
    </row>
    <row r="98" spans="1:10">
      <c r="A98" s="319"/>
      <c r="J98" s="319"/>
    </row>
    <row r="99" spans="1:10">
      <c r="A99" s="319"/>
      <c r="J99" s="319"/>
    </row>
    <row r="100" spans="1:10">
      <c r="A100" s="319"/>
      <c r="J100" s="319"/>
    </row>
    <row r="101" spans="1:10">
      <c r="A101" s="319"/>
      <c r="J101" s="319"/>
    </row>
    <row r="102" spans="1:10">
      <c r="A102" s="319"/>
      <c r="J102" s="319"/>
    </row>
    <row r="103" spans="1:10">
      <c r="A103" s="319"/>
      <c r="J103" s="319"/>
    </row>
    <row r="104" spans="1:10">
      <c r="A104" s="319"/>
      <c r="J104" s="319"/>
    </row>
    <row r="105" spans="1:10">
      <c r="A105" s="319"/>
      <c r="J105" s="319"/>
    </row>
    <row r="106" spans="1:10">
      <c r="A106" s="319"/>
      <c r="J106" s="319"/>
    </row>
    <row r="107" spans="1:10">
      <c r="A107" s="319"/>
      <c r="J107" s="319"/>
    </row>
    <row r="108" spans="1:10">
      <c r="A108" s="319"/>
      <c r="J108" s="319"/>
    </row>
    <row r="109" spans="1:10">
      <c r="A109" s="319"/>
      <c r="J109" s="319"/>
    </row>
    <row r="110" spans="1:10">
      <c r="A110" s="319"/>
      <c r="J110" s="319"/>
    </row>
    <row r="111" spans="1:10">
      <c r="A111" s="319"/>
      <c r="J111" s="319"/>
    </row>
    <row r="112" spans="1:10">
      <c r="A112" s="319"/>
      <c r="J112" s="319"/>
    </row>
    <row r="113" spans="1:10">
      <c r="A113" s="319"/>
      <c r="J113" s="319"/>
    </row>
    <row r="114" spans="1:10">
      <c r="A114" s="319"/>
      <c r="J114" s="319"/>
    </row>
    <row r="115" spans="1:10">
      <c r="A115" s="319"/>
      <c r="J115" s="319"/>
    </row>
    <row r="116" spans="1:10">
      <c r="A116" s="319"/>
      <c r="J116" s="319"/>
    </row>
    <row r="117" spans="1:10">
      <c r="A117" s="319"/>
      <c r="J117" s="319"/>
    </row>
    <row r="118" spans="1:10">
      <c r="A118" s="319"/>
      <c r="J118" s="319"/>
    </row>
    <row r="119" spans="1:10">
      <c r="A119" s="319"/>
      <c r="J119" s="319"/>
    </row>
    <row r="120" spans="1:10">
      <c r="A120" s="319"/>
      <c r="J120" s="319"/>
    </row>
    <row r="121" spans="1:10">
      <c r="A121" s="319"/>
      <c r="J121" s="319"/>
    </row>
    <row r="122" spans="1:10">
      <c r="A122" s="319"/>
      <c r="J122" s="319"/>
    </row>
    <row r="123" spans="1:10">
      <c r="A123" s="319"/>
      <c r="J123" s="319"/>
    </row>
    <row r="124" spans="1:10">
      <c r="A124" s="319"/>
      <c r="J124" s="319"/>
    </row>
    <row r="125" spans="1:10">
      <c r="A125" s="319"/>
      <c r="J125" s="319"/>
    </row>
    <row r="126" spans="1:10">
      <c r="A126" s="319"/>
      <c r="J126" s="319"/>
    </row>
    <row r="127" spans="1:10">
      <c r="A127" s="319"/>
      <c r="J127" s="319"/>
    </row>
    <row r="128" spans="1:10">
      <c r="A128" s="319"/>
      <c r="J128" s="319"/>
    </row>
    <row r="129" spans="1:10">
      <c r="A129" s="319"/>
      <c r="J129" s="319"/>
    </row>
    <row r="130" spans="1:10">
      <c r="A130" s="319"/>
      <c r="J130" s="319"/>
    </row>
    <row r="131" spans="1:10" ht="17.25">
      <c r="A131" s="808"/>
      <c r="J131" s="808"/>
    </row>
    <row r="132" spans="1:10" ht="17.25">
      <c r="A132" s="808"/>
      <c r="J132" s="808"/>
    </row>
    <row r="133" spans="1:10">
      <c r="A133" s="319"/>
      <c r="J133" s="319"/>
    </row>
    <row r="134" spans="1:10">
      <c r="A134" s="319"/>
      <c r="J134" s="319"/>
    </row>
    <row r="135" spans="1:10">
      <c r="A135" s="319"/>
      <c r="J135" s="319"/>
    </row>
    <row r="136" spans="1:10">
      <c r="A136" s="319"/>
      <c r="J136" s="319"/>
    </row>
    <row r="137" spans="1:10">
      <c r="A137" s="319"/>
      <c r="J137" s="319"/>
    </row>
    <row r="138" spans="1:10">
      <c r="A138" s="319"/>
      <c r="J138" s="319"/>
    </row>
    <row r="139" spans="1:10">
      <c r="A139" s="319"/>
      <c r="J139" s="319"/>
    </row>
    <row r="140" spans="1:10">
      <c r="A140" s="319"/>
      <c r="J140" s="319"/>
    </row>
    <row r="141" spans="1:10">
      <c r="A141" s="863"/>
      <c r="J141" s="863"/>
    </row>
    <row r="142" spans="1:10">
      <c r="A142" s="863"/>
      <c r="J142" s="863"/>
    </row>
    <row r="143" spans="1:10">
      <c r="A143" s="863"/>
      <c r="J143" s="863"/>
    </row>
    <row r="144" spans="1:10">
      <c r="A144" s="319"/>
      <c r="J144" s="319"/>
    </row>
    <row r="145" spans="1:10">
      <c r="A145" s="319"/>
      <c r="J145" s="319"/>
    </row>
    <row r="146" spans="1:10">
      <c r="A146" s="319"/>
      <c r="J146" s="319"/>
    </row>
    <row r="147" spans="1:10">
      <c r="A147" s="319"/>
      <c r="J147" s="319"/>
    </row>
    <row r="148" spans="1:10">
      <c r="A148" s="319"/>
      <c r="J148" s="319"/>
    </row>
    <row r="149" spans="1:10">
      <c r="A149" s="319"/>
      <c r="J149" s="319"/>
    </row>
    <row r="150" spans="1:10">
      <c r="A150" s="319"/>
      <c r="J150" s="319"/>
    </row>
    <row r="151" spans="1:10">
      <c r="A151" s="319"/>
      <c r="J151" s="319"/>
    </row>
    <row r="152" spans="1:10">
      <c r="A152" s="319"/>
      <c r="J152" s="319"/>
    </row>
    <row r="153" spans="1:10">
      <c r="A153" s="319"/>
      <c r="J153" s="319"/>
    </row>
    <row r="154" spans="1:10">
      <c r="A154" s="319"/>
      <c r="J154" s="319"/>
    </row>
    <row r="155" spans="1:10">
      <c r="A155" s="319"/>
      <c r="J155" s="319"/>
    </row>
    <row r="156" spans="1:10">
      <c r="A156" s="319"/>
      <c r="J156" s="319"/>
    </row>
    <row r="157" spans="1:10">
      <c r="A157" s="319"/>
      <c r="J157" s="319"/>
    </row>
    <row r="158" spans="1:10">
      <c r="A158" s="319"/>
      <c r="J158" s="319"/>
    </row>
    <row r="159" spans="1:10">
      <c r="A159" s="319"/>
      <c r="J159" s="319"/>
    </row>
    <row r="160" spans="1:10">
      <c r="A160" s="319"/>
      <c r="J160" s="319"/>
    </row>
    <row r="161" spans="1:10">
      <c r="A161" s="319"/>
      <c r="J161" s="319"/>
    </row>
    <row r="162" spans="1:10">
      <c r="A162" s="319"/>
      <c r="J162" s="319"/>
    </row>
    <row r="163" spans="1:10">
      <c r="A163" s="319"/>
      <c r="J163" s="319"/>
    </row>
    <row r="164" spans="1:10">
      <c r="A164" s="863"/>
      <c r="J164" s="863"/>
    </row>
    <row r="165" spans="1:10">
      <c r="A165" s="319"/>
      <c r="J165" s="319"/>
    </row>
    <row r="166" spans="1:10">
      <c r="A166" s="319"/>
      <c r="J166" s="319"/>
    </row>
    <row r="167" spans="1:10">
      <c r="A167" s="319"/>
      <c r="J167" s="319"/>
    </row>
    <row r="168" spans="1:10">
      <c r="A168" s="319"/>
      <c r="J168" s="319"/>
    </row>
    <row r="169" spans="1:10">
      <c r="A169" s="319"/>
      <c r="J169" s="319"/>
    </row>
    <row r="170" spans="1:10">
      <c r="A170" s="319"/>
      <c r="J170" s="319"/>
    </row>
    <row r="171" spans="1:10" ht="17.25">
      <c r="A171" s="808"/>
      <c r="J171" s="808"/>
    </row>
    <row r="172" spans="1:10">
      <c r="A172" s="319"/>
      <c r="J172" s="319"/>
    </row>
    <row r="173" spans="1:10">
      <c r="A173" s="319"/>
      <c r="J173" s="319"/>
    </row>
    <row r="174" spans="1:10" ht="15">
      <c r="A174" s="874"/>
      <c r="J174" s="874"/>
    </row>
    <row r="175" spans="1:10">
      <c r="A175" s="863"/>
      <c r="J175" s="863"/>
    </row>
  </sheetData>
  <mergeCells count="5">
    <mergeCell ref="B2:I2"/>
    <mergeCell ref="B4:I4"/>
    <mergeCell ref="B3:I3"/>
    <mergeCell ref="B6:I6"/>
    <mergeCell ref="B5:I5"/>
  </mergeCells>
  <pageMargins left="0.5" right="0.5" top="0.5" bottom="0.5" header="0.25" footer="0.25"/>
  <pageSetup scale="72" orientation="landscape" horizontalDpi="1200" verticalDpi="1200" r:id="rId1"/>
  <headerFooter>
    <oddFooter>&amp;C&amp;"Times New Roman,Regular"&amp;10Stmt AF Proration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70">
    <pageSetUpPr fitToPage="1"/>
  </sheetPr>
  <dimension ref="A1:N28"/>
  <sheetViews>
    <sheetView zoomScale="80" zoomScaleNormal="80" zoomScaleSheetLayoutView="70" zoomScalePageLayoutView="80" workbookViewId="0"/>
  </sheetViews>
  <sheetFormatPr defaultColWidth="9.19921875" defaultRowHeight="15.4"/>
  <cols>
    <col min="1" max="1" width="5.19921875" style="164" customWidth="1"/>
    <col min="2" max="2" width="56" style="156" customWidth="1"/>
    <col min="3" max="3" width="26.796875" style="156" customWidth="1"/>
    <col min="4" max="4" width="1.53125" style="156" customWidth="1"/>
    <col min="5" max="5" width="16.796875" style="156" customWidth="1"/>
    <col min="6" max="6" width="1.53125" style="156" customWidth="1"/>
    <col min="7" max="7" width="16.796875" style="156" customWidth="1"/>
    <col min="8" max="8" width="1.53125" style="156" customWidth="1"/>
    <col min="9" max="9" width="16.796875" style="156" customWidth="1"/>
    <col min="10" max="10" width="1.53125" style="156" customWidth="1"/>
    <col min="11" max="11" width="38.19921875" style="156" bestFit="1" customWidth="1"/>
    <col min="12" max="12" width="5.19921875" style="156" customWidth="1"/>
    <col min="13" max="13" width="9.19921875" style="156"/>
    <col min="14" max="14" width="20.46484375" style="156" customWidth="1"/>
    <col min="15" max="16384" width="9.19921875" style="156"/>
  </cols>
  <sheetData>
    <row r="1" spans="1:14">
      <c r="A1" s="166"/>
      <c r="B1" s="1989"/>
      <c r="C1" s="1989"/>
      <c r="D1" s="1989"/>
      <c r="E1" s="1989"/>
      <c r="F1" s="1989"/>
      <c r="G1" s="1989"/>
      <c r="H1" s="1988"/>
      <c r="I1" s="1988"/>
      <c r="J1" s="1988"/>
      <c r="K1" s="1988"/>
      <c r="L1" s="166"/>
      <c r="M1" s="1989"/>
      <c r="N1" s="817"/>
    </row>
    <row r="2" spans="1:14">
      <c r="A2" s="166"/>
      <c r="B2" s="2082" t="s">
        <v>0</v>
      </c>
      <c r="C2" s="2082"/>
      <c r="D2" s="2082"/>
      <c r="E2" s="2082"/>
      <c r="F2" s="2082"/>
      <c r="G2" s="2082"/>
      <c r="H2" s="2083"/>
      <c r="I2" s="2083"/>
      <c r="J2" s="2083"/>
      <c r="K2" s="2083"/>
      <c r="L2" s="166"/>
      <c r="M2" s="1989"/>
      <c r="N2" s="894"/>
    </row>
    <row r="3" spans="1:14">
      <c r="A3" s="166"/>
      <c r="B3" s="2082" t="s">
        <v>1715</v>
      </c>
      <c r="C3" s="2082"/>
      <c r="D3" s="2082"/>
      <c r="E3" s="2082"/>
      <c r="F3" s="2082"/>
      <c r="G3" s="2082"/>
      <c r="H3" s="2083"/>
      <c r="I3" s="2083"/>
      <c r="J3" s="2083"/>
      <c r="K3" s="2083"/>
      <c r="L3" s="166"/>
      <c r="M3" s="1989"/>
      <c r="N3" s="894"/>
    </row>
    <row r="4" spans="1:14">
      <c r="A4" s="166"/>
      <c r="B4" s="2082" t="s">
        <v>513</v>
      </c>
      <c r="C4" s="2082"/>
      <c r="D4" s="2082"/>
      <c r="E4" s="2082"/>
      <c r="F4" s="2082"/>
      <c r="G4" s="2082"/>
      <c r="H4" s="2083"/>
      <c r="I4" s="2083"/>
      <c r="J4" s="2083"/>
      <c r="K4" s="2083"/>
      <c r="L4" s="166"/>
      <c r="M4" s="1989"/>
      <c r="N4" s="895"/>
    </row>
    <row r="5" spans="1:14">
      <c r="A5" s="166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084"/>
      <c r="I5" s="2084"/>
      <c r="J5" s="2084"/>
      <c r="K5" s="2084"/>
      <c r="L5" s="166"/>
      <c r="M5" s="1989"/>
      <c r="N5" s="862"/>
    </row>
    <row r="6" spans="1:14">
      <c r="A6" s="166"/>
      <c r="B6" s="2085" t="s">
        <v>5</v>
      </c>
      <c r="C6" s="2086"/>
      <c r="D6" s="2086"/>
      <c r="E6" s="2086"/>
      <c r="F6" s="2086"/>
      <c r="G6" s="2086"/>
      <c r="H6" s="2086"/>
      <c r="I6" s="2086"/>
      <c r="J6" s="2086"/>
      <c r="K6" s="2086"/>
      <c r="L6" s="166"/>
      <c r="M6" s="1989"/>
      <c r="N6" s="1989"/>
    </row>
    <row r="7" spans="1:14">
      <c r="A7" s="166"/>
      <c r="B7" s="166"/>
      <c r="C7" s="166"/>
      <c r="D7" s="166"/>
      <c r="E7" s="166"/>
      <c r="F7" s="166"/>
      <c r="G7" s="166"/>
      <c r="H7" s="1988"/>
      <c r="I7" s="1988"/>
      <c r="J7" s="1988"/>
      <c r="K7" s="1988"/>
      <c r="L7" s="166"/>
      <c r="M7" s="1989"/>
      <c r="N7" s="1989"/>
    </row>
    <row r="8" spans="1:14">
      <c r="A8" s="166" t="s">
        <v>6</v>
      </c>
      <c r="B8" s="1976"/>
      <c r="C8" s="166" t="s">
        <v>316</v>
      </c>
      <c r="D8" s="1976"/>
      <c r="E8" s="563" t="s">
        <v>279</v>
      </c>
      <c r="F8" s="166"/>
      <c r="G8" s="563" t="s">
        <v>280</v>
      </c>
      <c r="H8" s="1988"/>
      <c r="I8" s="563" t="s">
        <v>317</v>
      </c>
      <c r="J8" s="1988"/>
      <c r="K8" s="1988"/>
      <c r="L8" s="166" t="s">
        <v>6</v>
      </c>
      <c r="M8" s="1989"/>
      <c r="N8" s="861"/>
    </row>
    <row r="9" spans="1:14">
      <c r="A9" s="564" t="s">
        <v>7</v>
      </c>
      <c r="B9" s="1989"/>
      <c r="C9" s="1220" t="s">
        <v>318</v>
      </c>
      <c r="D9" s="1989"/>
      <c r="E9" s="1362">
        <f>'Stmt AD'!E9</f>
        <v>43465</v>
      </c>
      <c r="F9" s="1969"/>
      <c r="G9" s="1362">
        <f>'Stmt AD'!G9</f>
        <v>43830</v>
      </c>
      <c r="H9" s="1976"/>
      <c r="I9" s="1381" t="s">
        <v>319</v>
      </c>
      <c r="J9" s="1976"/>
      <c r="K9" s="1382" t="s">
        <v>9</v>
      </c>
      <c r="L9" s="564" t="s">
        <v>7</v>
      </c>
      <c r="M9" s="1989"/>
      <c r="N9" s="886"/>
    </row>
    <row r="10" spans="1:14">
      <c r="A10" s="564"/>
      <c r="B10" s="1989"/>
      <c r="C10" s="1989"/>
      <c r="D10" s="1989"/>
      <c r="E10" s="1989"/>
      <c r="F10" s="1989"/>
      <c r="G10" s="1989"/>
      <c r="H10" s="1988"/>
      <c r="I10" s="166"/>
      <c r="J10" s="1988"/>
      <c r="K10" s="1988"/>
      <c r="L10" s="564"/>
      <c r="M10" s="1989"/>
      <c r="N10" s="886"/>
    </row>
    <row r="11" spans="1:14" s="565" customFormat="1">
      <c r="A11" s="166">
        <v>1</v>
      </c>
      <c r="B11" s="1989" t="s">
        <v>514</v>
      </c>
      <c r="C11" s="783" t="s">
        <v>515</v>
      </c>
      <c r="D11" s="1989"/>
      <c r="E11" s="163">
        <f>'TO4 AF-1'!I18</f>
        <v>233360.92982549671</v>
      </c>
      <c r="F11" s="169"/>
      <c r="G11" s="163">
        <f>'TO4 AF-2'!I18</f>
        <v>227471.4763016621</v>
      </c>
      <c r="H11" s="1988"/>
      <c r="I11" s="169">
        <f>(E11+G11)/2</f>
        <v>230416.20306357939</v>
      </c>
      <c r="J11" s="1988"/>
      <c r="K11" s="1988" t="s">
        <v>1716</v>
      </c>
      <c r="L11" s="166">
        <f>A11</f>
        <v>1</v>
      </c>
      <c r="N11" s="886"/>
    </row>
    <row r="12" spans="1:14" s="565" customFormat="1">
      <c r="A12" s="166">
        <f>A11+1</f>
        <v>2</v>
      </c>
      <c r="B12" s="1989"/>
      <c r="C12" s="1989"/>
      <c r="D12" s="1989"/>
      <c r="E12" s="1989"/>
      <c r="F12" s="1989"/>
      <c r="G12" s="1989"/>
      <c r="H12" s="1988"/>
      <c r="I12" s="166"/>
      <c r="J12" s="1988"/>
      <c r="K12" s="1988"/>
      <c r="L12" s="166">
        <f>L11+1</f>
        <v>2</v>
      </c>
      <c r="N12" s="886"/>
    </row>
    <row r="13" spans="1:14" s="565" customFormat="1" ht="17.25">
      <c r="A13" s="166">
        <f>A12+1</f>
        <v>3</v>
      </c>
      <c r="B13" s="1989" t="s">
        <v>1717</v>
      </c>
      <c r="C13" s="1988" t="s">
        <v>518</v>
      </c>
      <c r="D13" s="1989"/>
      <c r="E13" s="167">
        <f>'TO4 AF-1'!I26</f>
        <v>-1046922.3744822021</v>
      </c>
      <c r="F13" s="1989"/>
      <c r="G13" s="167">
        <f>'TO4 AF-2'!I26</f>
        <v>-1101175.936433366</v>
      </c>
      <c r="H13" s="1988"/>
      <c r="I13" s="168">
        <f>(E13+G13)/2</f>
        <v>-1074049.155457784</v>
      </c>
      <c r="J13" s="1988"/>
      <c r="K13" s="1988" t="s">
        <v>1718</v>
      </c>
      <c r="L13" s="166">
        <f>L12+1</f>
        <v>3</v>
      </c>
      <c r="M13" s="1989"/>
      <c r="N13" s="886"/>
    </row>
    <row r="14" spans="1:14" s="565" customFormat="1">
      <c r="A14" s="166">
        <f t="shared" ref="A14:A23" si="0">A13+1</f>
        <v>4</v>
      </c>
      <c r="B14" s="1989"/>
      <c r="C14" s="1989"/>
      <c r="D14" s="1989"/>
      <c r="E14" s="1989"/>
      <c r="F14" s="1989"/>
      <c r="G14" s="1989"/>
      <c r="H14" s="1988"/>
      <c r="I14" s="166"/>
      <c r="J14" s="1988"/>
      <c r="K14" s="1988"/>
      <c r="L14" s="166">
        <f t="shared" ref="L14:L23" si="1">L13+1</f>
        <v>4</v>
      </c>
      <c r="N14" s="886"/>
    </row>
    <row r="15" spans="1:14" s="565" customFormat="1">
      <c r="A15" s="166">
        <f t="shared" si="0"/>
        <v>5</v>
      </c>
      <c r="B15" s="1989" t="s">
        <v>520</v>
      </c>
      <c r="C15" s="1989"/>
      <c r="D15" s="1989"/>
      <c r="E15" s="1218">
        <f>'TO4 AF-1'!I34</f>
        <v>0</v>
      </c>
      <c r="F15" s="1989"/>
      <c r="G15" s="1218">
        <f>'TO4 AF-2'!I34</f>
        <v>0</v>
      </c>
      <c r="H15" s="1988"/>
      <c r="I15" s="1612">
        <f>(E15+G15)/2</f>
        <v>0</v>
      </c>
      <c r="J15" s="1988"/>
      <c r="K15" s="1988" t="s">
        <v>1719</v>
      </c>
      <c r="L15" s="166">
        <f t="shared" si="1"/>
        <v>5</v>
      </c>
    </row>
    <row r="16" spans="1:14">
      <c r="A16" s="166">
        <f>A15+1</f>
        <v>6</v>
      </c>
      <c r="B16" s="159"/>
      <c r="C16" s="1989"/>
      <c r="D16" s="1989"/>
      <c r="E16" s="169"/>
      <c r="F16" s="169"/>
      <c r="G16" s="169"/>
      <c r="H16" s="1989"/>
      <c r="I16" s="169"/>
      <c r="J16" s="1988"/>
      <c r="K16" s="1988"/>
      <c r="L16" s="166">
        <f>L15+1</f>
        <v>6</v>
      </c>
      <c r="M16" s="1989"/>
      <c r="N16" s="1989"/>
    </row>
    <row r="17" spans="1:12" ht="17.649999999999999" thickBot="1">
      <c r="A17" s="166">
        <f t="shared" si="0"/>
        <v>7</v>
      </c>
      <c r="B17" s="159" t="s">
        <v>1720</v>
      </c>
      <c r="C17" s="1989"/>
      <c r="D17" s="1989"/>
      <c r="E17" s="77">
        <f>SUM(E11:E15)</f>
        <v>-813561.44465670537</v>
      </c>
      <c r="F17" s="170"/>
      <c r="G17" s="77">
        <f>SUM(G11:G15)</f>
        <v>-873704.46013170388</v>
      </c>
      <c r="H17" s="170"/>
      <c r="I17" s="77">
        <f>SUM(I11:I15)</f>
        <v>-843632.95239420456</v>
      </c>
      <c r="J17" s="1988"/>
      <c r="K17" s="566" t="s">
        <v>18</v>
      </c>
      <c r="L17" s="166">
        <f t="shared" si="1"/>
        <v>7</v>
      </c>
    </row>
    <row r="18" spans="1:12" ht="15.75" thickTop="1">
      <c r="A18" s="166">
        <f t="shared" si="0"/>
        <v>8</v>
      </c>
      <c r="B18" s="1989"/>
      <c r="C18" s="1989"/>
      <c r="D18" s="1989"/>
      <c r="E18" s="1989"/>
      <c r="F18" s="1989"/>
      <c r="G18" s="1989"/>
      <c r="H18" s="1989"/>
      <c r="I18" s="1989"/>
      <c r="J18" s="1988"/>
      <c r="K18" s="567"/>
      <c r="L18" s="166">
        <f t="shared" si="1"/>
        <v>8</v>
      </c>
    </row>
    <row r="19" spans="1:12" ht="15.75" thickBot="1">
      <c r="A19" s="166">
        <f t="shared" si="0"/>
        <v>9</v>
      </c>
      <c r="B19" s="159" t="s">
        <v>524</v>
      </c>
      <c r="C19" s="1989"/>
      <c r="D19" s="1989"/>
      <c r="E19" s="171">
        <f>'TO4 AF-3'!C11</f>
        <v>0</v>
      </c>
      <c r="F19" s="165"/>
      <c r="G19" s="171">
        <f>'TO4 AF-3'!E11</f>
        <v>0</v>
      </c>
      <c r="H19" s="169"/>
      <c r="I19" s="172">
        <f>(E19+G19)/2</f>
        <v>0</v>
      </c>
      <c r="J19" s="1989"/>
      <c r="K19" s="1988" t="s">
        <v>1721</v>
      </c>
      <c r="L19" s="166">
        <f t="shared" si="1"/>
        <v>9</v>
      </c>
    </row>
    <row r="20" spans="1:12" ht="15.75" thickTop="1">
      <c r="A20" s="166">
        <f t="shared" si="0"/>
        <v>10</v>
      </c>
      <c r="B20" s="1989"/>
      <c r="C20" s="1989"/>
      <c r="D20" s="1989"/>
      <c r="E20" s="173"/>
      <c r="F20" s="173"/>
      <c r="G20" s="173"/>
      <c r="H20" s="1979"/>
      <c r="I20" s="1979"/>
      <c r="J20" s="1989"/>
      <c r="K20" s="1988"/>
      <c r="L20" s="166">
        <f t="shared" si="1"/>
        <v>10</v>
      </c>
    </row>
    <row r="21" spans="1:12" ht="15.75" thickBot="1">
      <c r="A21" s="166">
        <f t="shared" si="0"/>
        <v>11</v>
      </c>
      <c r="B21" s="159" t="s">
        <v>526</v>
      </c>
      <c r="C21" s="1989"/>
      <c r="D21" s="1989"/>
      <c r="E21" s="171">
        <f>'TO4 AF-3'!C13</f>
        <v>0</v>
      </c>
      <c r="F21" s="174"/>
      <c r="G21" s="171">
        <f>'TO4 AF-3'!E13</f>
        <v>0</v>
      </c>
      <c r="H21" s="175"/>
      <c r="I21" s="172">
        <f>(E21+G21)/2</f>
        <v>0</v>
      </c>
      <c r="J21" s="1989"/>
      <c r="K21" s="1988" t="s">
        <v>1722</v>
      </c>
      <c r="L21" s="166">
        <f t="shared" si="1"/>
        <v>11</v>
      </c>
    </row>
    <row r="22" spans="1:12" ht="15.75" thickTop="1">
      <c r="A22" s="166">
        <f t="shared" si="0"/>
        <v>12</v>
      </c>
      <c r="B22" s="1989"/>
      <c r="C22" s="1989"/>
      <c r="D22" s="1989"/>
      <c r="E22" s="173"/>
      <c r="F22" s="173"/>
      <c r="G22" s="173"/>
      <c r="H22" s="1979"/>
      <c r="I22" s="1979"/>
      <c r="J22" s="1989"/>
      <c r="K22" s="1989"/>
      <c r="L22" s="166">
        <f t="shared" si="1"/>
        <v>12</v>
      </c>
    </row>
    <row r="23" spans="1:12" ht="15.75" thickBot="1">
      <c r="A23" s="166">
        <f t="shared" si="0"/>
        <v>13</v>
      </c>
      <c r="B23" s="159" t="s">
        <v>528</v>
      </c>
      <c r="C23" s="1989"/>
      <c r="D23" s="1989"/>
      <c r="E23" s="171">
        <f>'TO4 AF-3'!C15</f>
        <v>0</v>
      </c>
      <c r="F23" s="165"/>
      <c r="G23" s="171">
        <f>'TO4 AF-3'!E15</f>
        <v>0</v>
      </c>
      <c r="H23" s="169"/>
      <c r="I23" s="172">
        <f>(E23+G23)/2</f>
        <v>0</v>
      </c>
      <c r="J23" s="1989"/>
      <c r="K23" s="1988" t="s">
        <v>1723</v>
      </c>
      <c r="L23" s="166">
        <f t="shared" si="1"/>
        <v>13</v>
      </c>
    </row>
    <row r="24" spans="1:12" ht="15.75" thickTop="1">
      <c r="A24" s="1988"/>
      <c r="B24" s="1989"/>
      <c r="C24" s="1989"/>
      <c r="D24" s="1989"/>
      <c r="E24" s="1989"/>
      <c r="F24" s="1989"/>
      <c r="G24" s="1989"/>
      <c r="H24" s="1989"/>
      <c r="I24" s="1989"/>
      <c r="J24" s="1989"/>
      <c r="K24" s="1989"/>
      <c r="L24" s="1989"/>
    </row>
    <row r="26" spans="1:12" ht="17.25">
      <c r="A26" s="808">
        <v>1</v>
      </c>
      <c r="B26" s="1989" t="s">
        <v>1724</v>
      </c>
      <c r="C26" s="1989"/>
      <c r="D26" s="1989"/>
      <c r="E26" s="1989"/>
      <c r="F26" s="1989"/>
      <c r="G26" s="1989"/>
      <c r="H26" s="1989"/>
      <c r="I26" s="1989"/>
      <c r="J26" s="1989"/>
      <c r="K26" s="1989"/>
      <c r="L26" s="1989"/>
    </row>
    <row r="27" spans="1:12" ht="17.25">
      <c r="A27" s="568"/>
      <c r="B27" s="569" t="s">
        <v>531</v>
      </c>
      <c r="C27" s="1989"/>
      <c r="D27" s="1989"/>
      <c r="E27" s="1989"/>
      <c r="F27" s="1989"/>
      <c r="G27" s="1989"/>
      <c r="H27" s="1989"/>
      <c r="I27" s="1989"/>
      <c r="J27" s="1989"/>
      <c r="K27" s="1989"/>
      <c r="L27" s="1989"/>
    </row>
    <row r="28" spans="1:12">
      <c r="A28" s="1989"/>
      <c r="B28" s="1989"/>
      <c r="C28" s="1989"/>
      <c r="D28" s="1989"/>
      <c r="E28" s="1989"/>
      <c r="F28" s="1989"/>
      <c r="G28" s="1989"/>
      <c r="H28" s="1989"/>
      <c r="I28" s="1989"/>
      <c r="J28" s="1989"/>
      <c r="K28" s="1989"/>
      <c r="L28" s="1989"/>
    </row>
  </sheetData>
  <mergeCells count="5">
    <mergeCell ref="B2:K2"/>
    <mergeCell ref="B3:K3"/>
    <mergeCell ref="B4:K4"/>
    <mergeCell ref="B5:K5"/>
    <mergeCell ref="B6:K6"/>
  </mergeCells>
  <printOptions horizontalCentered="1"/>
  <pageMargins left="0.5" right="0.5" top="0.5" bottom="0.5" header="0.25" footer="0.25"/>
  <pageSetup scale="50" orientation="portrait" r:id="rId1"/>
  <headerFooter scaleWithDoc="0">
    <oddFooter>&amp;C&amp;"Times New Roman,Regular"&amp;10TO4 AF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A147-4AE3-49D5-AEFC-4D4911C39AB0}">
  <sheetPr codeName="Sheet71">
    <pageSetUpPr fitToPage="1"/>
  </sheetPr>
  <dimension ref="A2:N35"/>
  <sheetViews>
    <sheetView zoomScale="80" zoomScaleNormal="80" zoomScaleSheetLayoutView="70" workbookViewId="0"/>
  </sheetViews>
  <sheetFormatPr defaultColWidth="8.796875" defaultRowHeight="15.4"/>
  <cols>
    <col min="1" max="1" width="5.19921875" style="1008" customWidth="1"/>
    <col min="2" max="2" width="50.796875" style="1009" customWidth="1"/>
    <col min="3" max="3" width="16.796875" style="1009" customWidth="1"/>
    <col min="4" max="4" width="1.53125" style="1009" customWidth="1"/>
    <col min="5" max="5" width="16.796875" style="1009" customWidth="1"/>
    <col min="6" max="6" width="1.53125" style="1009" customWidth="1"/>
    <col min="7" max="7" width="16.796875" style="1009" customWidth="1"/>
    <col min="8" max="8" width="1.53125" style="1009" customWidth="1"/>
    <col min="9" max="9" width="23.46484375" style="1009" bestFit="1" customWidth="1"/>
    <col min="10" max="10" width="62.796875" style="1009" customWidth="1"/>
    <col min="11" max="11" width="5.19921875" style="1008" customWidth="1"/>
    <col min="12" max="16384" width="8.796875" style="1009"/>
  </cols>
  <sheetData>
    <row r="2" spans="1:14">
      <c r="A2" s="1988"/>
      <c r="B2" s="2083" t="s">
        <v>0</v>
      </c>
      <c r="C2" s="2083"/>
      <c r="D2" s="2083"/>
      <c r="E2" s="2083"/>
      <c r="F2" s="2083"/>
      <c r="G2" s="2083"/>
      <c r="H2" s="2083"/>
      <c r="I2" s="2083"/>
      <c r="J2" s="2083"/>
      <c r="K2" s="1988"/>
      <c r="L2" s="1989"/>
      <c r="M2" s="1989"/>
      <c r="N2" s="817"/>
    </row>
    <row r="3" spans="1:14">
      <c r="A3" s="1988"/>
      <c r="B3" s="2083" t="s">
        <v>532</v>
      </c>
      <c r="C3" s="2083"/>
      <c r="D3" s="2083"/>
      <c r="E3" s="2083"/>
      <c r="F3" s="2083"/>
      <c r="G3" s="2083"/>
      <c r="H3" s="2083"/>
      <c r="I3" s="2083"/>
      <c r="J3" s="2083"/>
      <c r="K3" s="1988"/>
      <c r="L3" s="1989"/>
      <c r="M3" s="1989"/>
      <c r="N3" s="6"/>
    </row>
    <row r="4" spans="1:14">
      <c r="A4" s="1988"/>
      <c r="B4" s="2083" t="s">
        <v>1725</v>
      </c>
      <c r="C4" s="2083"/>
      <c r="D4" s="2083"/>
      <c r="E4" s="2083"/>
      <c r="F4" s="2083"/>
      <c r="G4" s="2083"/>
      <c r="H4" s="2083"/>
      <c r="I4" s="2083"/>
      <c r="J4" s="2083"/>
      <c r="K4" s="1988"/>
      <c r="L4" s="1989"/>
      <c r="M4" s="1989"/>
      <c r="N4" s="1989"/>
    </row>
    <row r="5" spans="1:14">
      <c r="A5" s="1988"/>
      <c r="B5" s="2083" t="s">
        <v>534</v>
      </c>
      <c r="C5" s="2083"/>
      <c r="D5" s="2083"/>
      <c r="E5" s="2083"/>
      <c r="F5" s="2083"/>
      <c r="G5" s="2083"/>
      <c r="H5" s="2083"/>
      <c r="I5" s="2083"/>
      <c r="J5" s="2083"/>
      <c r="K5" s="1988"/>
      <c r="L5" s="1989"/>
      <c r="M5" s="1989"/>
      <c r="N5" s="1996"/>
    </row>
    <row r="6" spans="1:14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2085"/>
      <c r="J6" s="2085"/>
      <c r="K6" s="1988"/>
      <c r="L6" s="1989"/>
      <c r="M6" s="1989"/>
      <c r="N6" s="1989"/>
    </row>
    <row r="8" spans="1:14">
      <c r="A8" s="1988"/>
      <c r="B8" s="1979"/>
      <c r="C8" s="1978" t="s">
        <v>279</v>
      </c>
      <c r="D8" s="1978"/>
      <c r="E8" s="1978" t="s">
        <v>280</v>
      </c>
      <c r="F8" s="1978"/>
      <c r="G8" s="1978" t="s">
        <v>281</v>
      </c>
      <c r="H8" s="1978"/>
      <c r="I8" s="1010" t="s">
        <v>535</v>
      </c>
      <c r="J8" s="1978"/>
      <c r="K8" s="1988"/>
      <c r="L8" s="1989"/>
      <c r="M8" s="1989"/>
      <c r="N8" s="1989"/>
    </row>
    <row r="9" spans="1:14">
      <c r="A9" s="1988" t="s">
        <v>6</v>
      </c>
      <c r="B9" s="1979"/>
      <c r="C9" s="1978" t="s">
        <v>536</v>
      </c>
      <c r="D9" s="1978"/>
      <c r="E9" s="1978" t="s">
        <v>537</v>
      </c>
      <c r="F9" s="1978"/>
      <c r="G9" s="1978" t="s">
        <v>537</v>
      </c>
      <c r="H9" s="1978"/>
      <c r="I9" s="1978"/>
      <c r="J9" s="1978"/>
      <c r="K9" s="1988" t="s">
        <v>6</v>
      </c>
      <c r="L9" s="1989"/>
      <c r="M9" s="1989"/>
      <c r="N9" s="1989"/>
    </row>
    <row r="10" spans="1:14">
      <c r="A10" s="5" t="s">
        <v>7</v>
      </c>
      <c r="B10" s="1385" t="s">
        <v>421</v>
      </c>
      <c r="C10" s="1386" t="s">
        <v>538</v>
      </c>
      <c r="D10" s="1386"/>
      <c r="E10" s="1386" t="s">
        <v>539</v>
      </c>
      <c r="F10" s="1386"/>
      <c r="G10" s="1386" t="s">
        <v>540</v>
      </c>
      <c r="H10" s="1386"/>
      <c r="I10" s="1385" t="s">
        <v>264</v>
      </c>
      <c r="J10" s="1385" t="s">
        <v>9</v>
      </c>
      <c r="K10" s="5" t="s">
        <v>7</v>
      </c>
      <c r="L10" s="1989"/>
      <c r="M10" s="1989"/>
      <c r="N10" s="1989"/>
    </row>
    <row r="11" spans="1:14">
      <c r="A11" s="5"/>
      <c r="B11" s="173"/>
      <c r="C11" s="570"/>
      <c r="D11" s="570"/>
      <c r="E11" s="570"/>
      <c r="F11" s="570"/>
      <c r="G11" s="570"/>
      <c r="H11" s="570"/>
      <c r="I11" s="1181"/>
      <c r="J11" s="1181"/>
      <c r="K11" s="5"/>
      <c r="L11" s="1989"/>
      <c r="M11" s="1989"/>
      <c r="N11" s="1989"/>
    </row>
    <row r="12" spans="1:14">
      <c r="A12" s="1988">
        <v>1</v>
      </c>
      <c r="B12" s="569" t="s">
        <v>541</v>
      </c>
      <c r="C12" s="179"/>
      <c r="D12" s="179"/>
      <c r="E12" s="179"/>
      <c r="F12" s="179"/>
      <c r="G12" s="179"/>
      <c r="H12" s="179"/>
      <c r="I12" s="1180"/>
      <c r="J12" s="1180"/>
      <c r="K12" s="1988">
        <f>A12</f>
        <v>1</v>
      </c>
      <c r="L12" s="1989"/>
      <c r="M12" s="1989"/>
      <c r="N12" s="1989"/>
    </row>
    <row r="13" spans="1:14">
      <c r="A13" s="1988">
        <f>A12+1</f>
        <v>2</v>
      </c>
      <c r="B13" s="569" t="s">
        <v>542</v>
      </c>
      <c r="C13" s="169">
        <v>0</v>
      </c>
      <c r="D13" s="169"/>
      <c r="E13" s="169">
        <v>0</v>
      </c>
      <c r="F13" s="169"/>
      <c r="G13" s="169">
        <v>0</v>
      </c>
      <c r="H13" s="169"/>
      <c r="I13" s="169">
        <f>SUM(C13:G13)</f>
        <v>0</v>
      </c>
      <c r="J13" s="1182"/>
      <c r="K13" s="1988">
        <f>K12+1</f>
        <v>2</v>
      </c>
      <c r="L13" s="1989"/>
      <c r="M13" s="1989"/>
      <c r="N13" s="1989"/>
    </row>
    <row r="14" spans="1:14">
      <c r="A14" s="1988">
        <f t="shared" ref="A14:A34" si="0">A13+1</f>
        <v>3</v>
      </c>
      <c r="B14" s="569" t="s">
        <v>1726</v>
      </c>
      <c r="C14" s="1177">
        <v>0</v>
      </c>
      <c r="D14" s="1177"/>
      <c r="E14" s="1177">
        <v>0</v>
      </c>
      <c r="F14" s="1177"/>
      <c r="G14" s="1177">
        <v>0</v>
      </c>
      <c r="H14" s="1177"/>
      <c r="I14" s="1177">
        <f>SUM(C14:G14)</f>
        <v>0</v>
      </c>
      <c r="J14" s="1182"/>
      <c r="K14" s="1988">
        <f t="shared" ref="K14:K34" si="1">K13+1</f>
        <v>3</v>
      </c>
      <c r="L14" s="1989"/>
      <c r="M14" s="1989"/>
      <c r="N14" s="1989"/>
    </row>
    <row r="15" spans="1:14">
      <c r="A15" s="1988">
        <f t="shared" si="0"/>
        <v>4</v>
      </c>
      <c r="B15" s="569" t="s">
        <v>545</v>
      </c>
      <c r="C15" s="178">
        <f>'AF-1'!C15</f>
        <v>123893.72626449184</v>
      </c>
      <c r="D15" s="178"/>
      <c r="E15" s="178">
        <f>'AF-1'!E15</f>
        <v>109467.20356100488</v>
      </c>
      <c r="F15" s="178"/>
      <c r="G15" s="178">
        <f>'AF-1'!G15</f>
        <v>0</v>
      </c>
      <c r="H15" s="178"/>
      <c r="I15" s="1177">
        <f>SUM(C15:G15)</f>
        <v>233360.92982549671</v>
      </c>
      <c r="J15" s="1182" t="s">
        <v>1727</v>
      </c>
      <c r="K15" s="1988">
        <f t="shared" si="1"/>
        <v>4</v>
      </c>
      <c r="L15" s="1989"/>
      <c r="M15" s="1989"/>
      <c r="N15" s="1989"/>
    </row>
    <row r="16" spans="1:14">
      <c r="A16" s="1988">
        <f t="shared" si="0"/>
        <v>5</v>
      </c>
      <c r="B16" s="569"/>
      <c r="C16" s="1177">
        <v>0</v>
      </c>
      <c r="D16" s="1177"/>
      <c r="E16" s="1177">
        <v>0</v>
      </c>
      <c r="F16" s="1177"/>
      <c r="G16" s="1177">
        <v>0</v>
      </c>
      <c r="H16" s="1177"/>
      <c r="I16" s="1177">
        <f>SUM(C16:G16)</f>
        <v>0</v>
      </c>
      <c r="J16" s="1177"/>
      <c r="K16" s="1988">
        <f t="shared" si="1"/>
        <v>5</v>
      </c>
      <c r="L16" s="1989"/>
      <c r="M16" s="1989"/>
      <c r="N16" s="1989"/>
    </row>
    <row r="17" spans="1:11">
      <c r="A17" s="1988">
        <f t="shared" si="0"/>
        <v>6</v>
      </c>
      <c r="B17" s="569"/>
      <c r="C17" s="1177">
        <v>0</v>
      </c>
      <c r="D17" s="1177"/>
      <c r="E17" s="1177">
        <v>0</v>
      </c>
      <c r="F17" s="1177"/>
      <c r="G17" s="1177">
        <v>0</v>
      </c>
      <c r="H17" s="1177"/>
      <c r="I17" s="1177">
        <f>SUM(C17:G17)</f>
        <v>0</v>
      </c>
      <c r="J17" s="1177"/>
      <c r="K17" s="1988">
        <f t="shared" si="1"/>
        <v>6</v>
      </c>
    </row>
    <row r="18" spans="1:11" ht="15.75" thickBot="1">
      <c r="A18" s="1988">
        <f t="shared" si="0"/>
        <v>7</v>
      </c>
      <c r="B18" s="571" t="s">
        <v>546</v>
      </c>
      <c r="C18" s="2011">
        <f>SUM(C13:C17)</f>
        <v>123893.72626449184</v>
      </c>
      <c r="D18" s="1177"/>
      <c r="E18" s="2011">
        <f>SUM(E13:E17)</f>
        <v>109467.20356100488</v>
      </c>
      <c r="F18" s="1178"/>
      <c r="G18" s="2011">
        <f>SUM(G13:G17)</f>
        <v>0</v>
      </c>
      <c r="H18" s="1177"/>
      <c r="I18" s="2011">
        <f>SUM(I13:I17)</f>
        <v>233360.92982549671</v>
      </c>
      <c r="J18" s="1183" t="s">
        <v>547</v>
      </c>
      <c r="K18" s="1988">
        <f t="shared" si="1"/>
        <v>7</v>
      </c>
    </row>
    <row r="19" spans="1:11" ht="15.75" thickTop="1">
      <c r="A19" s="1988">
        <f t="shared" si="0"/>
        <v>8</v>
      </c>
      <c r="B19" s="1989"/>
      <c r="C19" s="1179"/>
      <c r="D19" s="1179"/>
      <c r="E19" s="1179"/>
      <c r="F19" s="1179"/>
      <c r="G19" s="1179"/>
      <c r="H19" s="1179"/>
      <c r="I19" s="1179"/>
      <c r="J19" s="1179"/>
      <c r="K19" s="1988">
        <f t="shared" si="1"/>
        <v>8</v>
      </c>
    </row>
    <row r="20" spans="1:11">
      <c r="A20" s="1988">
        <f t="shared" si="0"/>
        <v>9</v>
      </c>
      <c r="B20" s="569" t="s">
        <v>548</v>
      </c>
      <c r="C20" s="179"/>
      <c r="D20" s="179"/>
      <c r="E20" s="179"/>
      <c r="F20" s="179"/>
      <c r="G20" s="179"/>
      <c r="H20" s="179"/>
      <c r="I20" s="1180"/>
      <c r="J20" s="1180"/>
      <c r="K20" s="1988">
        <f t="shared" si="1"/>
        <v>9</v>
      </c>
    </row>
    <row r="21" spans="1:11">
      <c r="A21" s="1988">
        <f t="shared" si="0"/>
        <v>10</v>
      </c>
      <c r="B21" s="975" t="s">
        <v>549</v>
      </c>
      <c r="C21" s="169">
        <f>'AF-1'!C21</f>
        <v>-661424.76326366549</v>
      </c>
      <c r="D21" s="169"/>
      <c r="E21" s="169">
        <f>'AF-1'!E21</f>
        <v>-375541.70898784063</v>
      </c>
      <c r="F21" s="169"/>
      <c r="G21" s="169">
        <f>'AF-1'!G21</f>
        <v>-9955.9022306960978</v>
      </c>
      <c r="H21" s="169"/>
      <c r="I21" s="169">
        <f>SUM(C21:G21)</f>
        <v>-1046922.3744822021</v>
      </c>
      <c r="J21" s="1182" t="s">
        <v>1728</v>
      </c>
      <c r="K21" s="1988">
        <f t="shared" si="1"/>
        <v>10</v>
      </c>
    </row>
    <row r="22" spans="1:11">
      <c r="A22" s="1988">
        <f t="shared" si="0"/>
        <v>11</v>
      </c>
      <c r="B22" s="569"/>
      <c r="C22" s="1177">
        <v>0</v>
      </c>
      <c r="D22" s="1177"/>
      <c r="E22" s="1177">
        <v>0</v>
      </c>
      <c r="F22" s="1177"/>
      <c r="G22" s="1177">
        <v>0</v>
      </c>
      <c r="H22" s="1177"/>
      <c r="I22" s="1177">
        <f>SUM(C22:G22)</f>
        <v>0</v>
      </c>
      <c r="J22" s="1182"/>
      <c r="K22" s="1988">
        <f t="shared" si="1"/>
        <v>11</v>
      </c>
    </row>
    <row r="23" spans="1:11">
      <c r="A23" s="1988">
        <f t="shared" si="0"/>
        <v>12</v>
      </c>
      <c r="B23" s="569"/>
      <c r="C23" s="1177">
        <v>0</v>
      </c>
      <c r="D23" s="1177"/>
      <c r="E23" s="1177">
        <v>0</v>
      </c>
      <c r="F23" s="1177"/>
      <c r="G23" s="1177">
        <v>0</v>
      </c>
      <c r="H23" s="1177"/>
      <c r="I23" s="1177">
        <f>SUM(C23:G23)</f>
        <v>0</v>
      </c>
      <c r="J23" s="1182"/>
      <c r="K23" s="1988">
        <f t="shared" si="1"/>
        <v>12</v>
      </c>
    </row>
    <row r="24" spans="1:11">
      <c r="A24" s="1988">
        <f t="shared" si="0"/>
        <v>13</v>
      </c>
      <c r="B24" s="569"/>
      <c r="C24" s="1177">
        <v>0</v>
      </c>
      <c r="D24" s="1177"/>
      <c r="E24" s="1177">
        <v>0</v>
      </c>
      <c r="F24" s="1177"/>
      <c r="G24" s="1177">
        <v>0</v>
      </c>
      <c r="H24" s="1177"/>
      <c r="I24" s="1177">
        <f>SUM(C24:G24)</f>
        <v>0</v>
      </c>
      <c r="J24" s="1177"/>
      <c r="K24" s="1988">
        <f t="shared" si="1"/>
        <v>13</v>
      </c>
    </row>
    <row r="25" spans="1:11">
      <c r="A25" s="1988">
        <f t="shared" si="0"/>
        <v>14</v>
      </c>
      <c r="B25" s="569"/>
      <c r="C25" s="1177">
        <v>0</v>
      </c>
      <c r="D25" s="1177"/>
      <c r="E25" s="1177">
        <v>0</v>
      </c>
      <c r="F25" s="1177"/>
      <c r="G25" s="1177">
        <v>0</v>
      </c>
      <c r="H25" s="1177"/>
      <c r="I25" s="1177">
        <f>SUM(C25:G25)</f>
        <v>0</v>
      </c>
      <c r="J25" s="1177"/>
      <c r="K25" s="1988">
        <f t="shared" si="1"/>
        <v>14</v>
      </c>
    </row>
    <row r="26" spans="1:11" ht="15.75" thickBot="1">
      <c r="A26" s="1988">
        <f t="shared" si="0"/>
        <v>15</v>
      </c>
      <c r="B26" s="571" t="s">
        <v>551</v>
      </c>
      <c r="C26" s="2011">
        <f>SUM(C21:C25)</f>
        <v>-661424.76326366549</v>
      </c>
      <c r="D26" s="1177"/>
      <c r="E26" s="2011">
        <f>SUM(E21:E25)</f>
        <v>-375541.70898784063</v>
      </c>
      <c r="F26" s="1178"/>
      <c r="G26" s="2011">
        <f>SUM(G21:G25)</f>
        <v>-9955.9022306960978</v>
      </c>
      <c r="H26" s="1177"/>
      <c r="I26" s="2011">
        <f>SUM(I21:I25)</f>
        <v>-1046922.3744822021</v>
      </c>
      <c r="J26" s="1183" t="s">
        <v>1239</v>
      </c>
      <c r="K26" s="1988">
        <f t="shared" si="1"/>
        <v>15</v>
      </c>
    </row>
    <row r="27" spans="1:11" ht="15.75" thickTop="1">
      <c r="A27" s="1988">
        <f t="shared" si="0"/>
        <v>16</v>
      </c>
      <c r="B27" s="1989"/>
      <c r="C27" s="1989"/>
      <c r="D27" s="1989"/>
      <c r="E27" s="1989"/>
      <c r="F27" s="1989"/>
      <c r="G27" s="1989"/>
      <c r="H27" s="1989"/>
      <c r="I27" s="1989"/>
      <c r="J27" s="1178"/>
      <c r="K27" s="1988">
        <f t="shared" si="1"/>
        <v>16</v>
      </c>
    </row>
    <row r="28" spans="1:11">
      <c r="A28" s="1988">
        <f t="shared" si="0"/>
        <v>17</v>
      </c>
      <c r="B28" s="569" t="s">
        <v>553</v>
      </c>
      <c r="C28" s="179"/>
      <c r="D28" s="179"/>
      <c r="E28" s="179"/>
      <c r="F28" s="179"/>
      <c r="G28" s="179"/>
      <c r="H28" s="179"/>
      <c r="I28" s="1180"/>
      <c r="J28" s="1989"/>
      <c r="K28" s="1988">
        <f t="shared" si="1"/>
        <v>17</v>
      </c>
    </row>
    <row r="29" spans="1:11">
      <c r="A29" s="1988">
        <f t="shared" si="0"/>
        <v>18</v>
      </c>
      <c r="B29" s="569" t="s">
        <v>554</v>
      </c>
      <c r="C29" s="169">
        <v>0</v>
      </c>
      <c r="D29" s="169"/>
      <c r="E29" s="169">
        <v>0</v>
      </c>
      <c r="F29" s="169"/>
      <c r="G29" s="169">
        <v>0</v>
      </c>
      <c r="H29" s="169"/>
      <c r="I29" s="169">
        <f>SUM(C29:G29)</f>
        <v>0</v>
      </c>
      <c r="J29" s="1182"/>
      <c r="K29" s="1988">
        <f t="shared" si="1"/>
        <v>18</v>
      </c>
    </row>
    <row r="30" spans="1:11">
      <c r="A30" s="1988">
        <f t="shared" si="0"/>
        <v>19</v>
      </c>
      <c r="B30" s="569"/>
      <c r="C30" s="1177">
        <v>0</v>
      </c>
      <c r="D30" s="1177"/>
      <c r="E30" s="1177">
        <v>0</v>
      </c>
      <c r="F30" s="1177"/>
      <c r="G30" s="1177">
        <v>0</v>
      </c>
      <c r="H30" s="1177"/>
      <c r="I30" s="1177">
        <f>SUM(C30:G30)</f>
        <v>0</v>
      </c>
      <c r="J30" s="1182"/>
      <c r="K30" s="1988">
        <f t="shared" si="1"/>
        <v>19</v>
      </c>
    </row>
    <row r="31" spans="1:11">
      <c r="A31" s="1988">
        <f t="shared" si="0"/>
        <v>20</v>
      </c>
      <c r="B31" s="569"/>
      <c r="C31" s="1177">
        <v>0</v>
      </c>
      <c r="D31" s="1177"/>
      <c r="E31" s="1177">
        <v>0</v>
      </c>
      <c r="F31" s="1177"/>
      <c r="G31" s="1177">
        <v>0</v>
      </c>
      <c r="H31" s="1177"/>
      <c r="I31" s="1177">
        <f>SUM(C31:G31)</f>
        <v>0</v>
      </c>
      <c r="J31" s="1988"/>
      <c r="K31" s="1988">
        <f t="shared" si="1"/>
        <v>20</v>
      </c>
    </row>
    <row r="32" spans="1:11">
      <c r="A32" s="1988">
        <f t="shared" si="0"/>
        <v>21</v>
      </c>
      <c r="B32" s="569"/>
      <c r="C32" s="1177">
        <v>0</v>
      </c>
      <c r="D32" s="1177"/>
      <c r="E32" s="1177">
        <v>0</v>
      </c>
      <c r="F32" s="1177"/>
      <c r="G32" s="1177">
        <v>0</v>
      </c>
      <c r="H32" s="1177"/>
      <c r="I32" s="1177">
        <f>SUM(C32:G32)</f>
        <v>0</v>
      </c>
      <c r="J32" s="1177"/>
      <c r="K32" s="1988">
        <f t="shared" si="1"/>
        <v>21</v>
      </c>
    </row>
    <row r="33" spans="1:11">
      <c r="A33" s="1988">
        <f t="shared" si="0"/>
        <v>22</v>
      </c>
      <c r="B33" s="569"/>
      <c r="C33" s="1177">
        <v>0</v>
      </c>
      <c r="D33" s="1177"/>
      <c r="E33" s="1177">
        <v>0</v>
      </c>
      <c r="F33" s="1177"/>
      <c r="G33" s="1177">
        <v>0</v>
      </c>
      <c r="H33" s="1177"/>
      <c r="I33" s="1177">
        <f>SUM(C33:G33)</f>
        <v>0</v>
      </c>
      <c r="J33" s="1177"/>
      <c r="K33" s="1988">
        <f t="shared" si="1"/>
        <v>22</v>
      </c>
    </row>
    <row r="34" spans="1:11" ht="15.75" thickBot="1">
      <c r="A34" s="1988">
        <f t="shared" si="0"/>
        <v>23</v>
      </c>
      <c r="B34" s="571" t="s">
        <v>556</v>
      </c>
      <c r="C34" s="2011">
        <f>SUM(C29:C33)</f>
        <v>0</v>
      </c>
      <c r="D34" s="1177"/>
      <c r="E34" s="2011">
        <f>SUM(E29:E33)</f>
        <v>0</v>
      </c>
      <c r="F34" s="1178"/>
      <c r="G34" s="2011">
        <f>SUM(G29:G33)</f>
        <v>0</v>
      </c>
      <c r="H34" s="1177"/>
      <c r="I34" s="2011">
        <f>SUM(I29:I33)</f>
        <v>0</v>
      </c>
      <c r="J34" s="1183" t="s">
        <v>1729</v>
      </c>
      <c r="K34" s="1988">
        <f t="shared" si="1"/>
        <v>23</v>
      </c>
    </row>
    <row r="35" spans="1:11" ht="15.75" thickTop="1">
      <c r="A35" s="1988"/>
      <c r="B35" s="1989"/>
      <c r="C35" s="1989"/>
      <c r="D35" s="1989"/>
      <c r="E35" s="1989"/>
      <c r="F35" s="1989"/>
      <c r="G35" s="1989"/>
      <c r="H35" s="1989"/>
      <c r="I35" s="1989"/>
      <c r="J35" s="1178"/>
      <c r="K35" s="1988"/>
    </row>
  </sheetData>
  <mergeCells count="5">
    <mergeCell ref="B2:J2"/>
    <mergeCell ref="B3:J3"/>
    <mergeCell ref="B4:J4"/>
    <mergeCell ref="B5:J5"/>
    <mergeCell ref="B6:J6"/>
  </mergeCells>
  <printOptions horizontalCentered="1"/>
  <pageMargins left="0.5" right="0.5" top="0.5" bottom="0.5" header="0.25" footer="0.25"/>
  <pageSetup scale="62" orientation="landscape" r:id="rId1"/>
  <headerFooter scaleWithDoc="0">
    <oddFooter>&amp;C&amp;"Times New Roman,Regular"&amp;10&amp;A</oddFoot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2:I27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7.19921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9">
      <c r="A2" s="1970"/>
      <c r="B2" s="2073" t="s">
        <v>0</v>
      </c>
      <c r="C2" s="2073"/>
      <c r="D2" s="2073"/>
      <c r="E2" s="2073"/>
      <c r="F2" s="2073"/>
      <c r="G2" s="1970"/>
      <c r="H2" s="1967"/>
      <c r="I2" s="1967"/>
    </row>
    <row r="3" spans="1:9">
      <c r="A3" s="1970"/>
      <c r="B3" s="2073" t="s">
        <v>360</v>
      </c>
      <c r="C3" s="2073"/>
      <c r="D3" s="2073"/>
      <c r="E3" s="2073"/>
      <c r="F3" s="2073"/>
      <c r="G3" s="1970"/>
      <c r="H3" s="1967"/>
      <c r="I3" s="1967"/>
    </row>
    <row r="4" spans="1:9">
      <c r="A4" s="1970"/>
      <c r="B4" s="2073" t="s">
        <v>361</v>
      </c>
      <c r="C4" s="2073"/>
      <c r="D4" s="2073"/>
      <c r="E4" s="2073"/>
      <c r="F4" s="2073"/>
      <c r="G4" s="1970"/>
      <c r="H4" s="1967"/>
      <c r="I4" s="1967"/>
    </row>
    <row r="5" spans="1:9">
      <c r="A5" s="1970"/>
      <c r="B5" s="2073" t="str">
        <f>'AD-1'!B5:F5</f>
        <v>BASE PERIOD / TRUE UP PERIOD - 12/31/2019 PER BOOK</v>
      </c>
      <c r="C5" s="2073"/>
      <c r="D5" s="2073"/>
      <c r="E5" s="2073"/>
      <c r="F5" s="2073"/>
      <c r="G5" s="1970"/>
      <c r="H5" s="1967"/>
      <c r="I5" s="1967"/>
    </row>
    <row r="6" spans="1:9">
      <c r="A6" s="1970"/>
      <c r="B6" s="2077" t="s">
        <v>5</v>
      </c>
      <c r="C6" s="2077"/>
      <c r="D6" s="2077"/>
      <c r="E6" s="2077"/>
      <c r="F6" s="2077"/>
      <c r="G6" s="1970"/>
      <c r="H6" s="1967"/>
      <c r="I6" s="1967"/>
    </row>
    <row r="7" spans="1:9">
      <c r="A7" s="1970"/>
      <c r="B7" s="504"/>
      <c r="C7" s="505"/>
      <c r="D7" s="505"/>
      <c r="E7" s="504"/>
      <c r="F7" s="504"/>
      <c r="G7" s="1970"/>
      <c r="H7" s="1967"/>
      <c r="I7" s="1967"/>
    </row>
    <row r="8" spans="1:9">
      <c r="A8" s="1970"/>
      <c r="B8" s="2073" t="s">
        <v>398</v>
      </c>
      <c r="C8" s="2073"/>
      <c r="D8" s="2073"/>
      <c r="E8" s="2073"/>
      <c r="F8" s="2073"/>
      <c r="G8" s="1970"/>
      <c r="H8" s="1967"/>
      <c r="I8" s="1967"/>
    </row>
    <row r="9" spans="1:9" ht="15.4">
      <c r="A9" s="1970"/>
      <c r="B9" s="1967"/>
      <c r="E9" s="1967"/>
      <c r="F9" s="1967"/>
      <c r="G9" s="1975"/>
      <c r="H9" s="1967"/>
      <c r="I9" s="1967"/>
    </row>
    <row r="10" spans="1:9" ht="15.4">
      <c r="A10" s="1970"/>
      <c r="B10" s="1911"/>
      <c r="C10" s="1813" t="s">
        <v>264</v>
      </c>
      <c r="D10" s="1915"/>
      <c r="E10" s="1813"/>
      <c r="F10" s="1915"/>
      <c r="G10" s="1975"/>
      <c r="H10" s="1967"/>
      <c r="I10" s="1967"/>
    </row>
    <row r="11" spans="1:9" ht="15.4">
      <c r="A11" s="1970"/>
      <c r="B11" s="1228"/>
      <c r="C11" s="393" t="s">
        <v>399</v>
      </c>
      <c r="D11" s="1269"/>
      <c r="E11" s="510" t="s">
        <v>399</v>
      </c>
      <c r="F11" s="1269"/>
      <c r="G11" s="1975"/>
      <c r="H11" s="1967"/>
      <c r="I11" s="1967"/>
    </row>
    <row r="12" spans="1:9" ht="15.4">
      <c r="A12" s="1975" t="s">
        <v>6</v>
      </c>
      <c r="B12" s="1247"/>
      <c r="C12" s="393" t="s">
        <v>400</v>
      </c>
      <c r="D12" s="1246"/>
      <c r="E12" s="510" t="s">
        <v>400</v>
      </c>
      <c r="F12" s="1246"/>
      <c r="G12" s="1975" t="s">
        <v>6</v>
      </c>
      <c r="H12" s="1967"/>
      <c r="I12" s="1967"/>
    </row>
    <row r="13" spans="1:9" ht="17.25">
      <c r="A13" s="1975" t="s">
        <v>7</v>
      </c>
      <c r="B13" s="1229" t="s">
        <v>366</v>
      </c>
      <c r="C13" s="1230" t="s">
        <v>367</v>
      </c>
      <c r="D13" s="1231" t="s">
        <v>9</v>
      </c>
      <c r="E13" s="1232" t="s">
        <v>368</v>
      </c>
      <c r="F13" s="1231" t="s">
        <v>9</v>
      </c>
      <c r="G13" s="1975" t="s">
        <v>7</v>
      </c>
      <c r="H13" s="1967"/>
      <c r="I13" s="1967"/>
    </row>
    <row r="14" spans="1:9" ht="15.4">
      <c r="A14" s="234"/>
      <c r="B14" s="1276"/>
      <c r="C14" s="1817"/>
      <c r="D14" s="1228"/>
      <c r="E14" s="510"/>
      <c r="F14" s="1228"/>
      <c r="G14" s="234"/>
      <c r="H14" s="1967"/>
      <c r="I14" s="1967"/>
    </row>
    <row r="15" spans="1:9" ht="15.4">
      <c r="A15" s="1975">
        <v>1</v>
      </c>
      <c r="B15" s="1233" t="str">
        <f>'AD-1'!B14</f>
        <v>Dec-18</v>
      </c>
      <c r="C15" s="344">
        <v>6832320.6945699994</v>
      </c>
      <c r="D15" s="1277" t="s">
        <v>370</v>
      </c>
      <c r="E15" s="934">
        <v>6940409.5029000007</v>
      </c>
      <c r="F15" s="1278" t="s">
        <v>371</v>
      </c>
      <c r="G15" s="1975">
        <f>A15</f>
        <v>1</v>
      </c>
      <c r="H15" s="70"/>
      <c r="I15" s="512"/>
    </row>
    <row r="16" spans="1:9" ht="15.4">
      <c r="A16" s="1975">
        <f t="shared" ref="A16:A21" si="0">A15+1</f>
        <v>2</v>
      </c>
      <c r="B16" s="1251"/>
      <c r="C16" s="118"/>
      <c r="D16" s="1277"/>
      <c r="E16" s="1092"/>
      <c r="F16" s="1278"/>
      <c r="G16" s="1975">
        <f t="shared" ref="G16:G21" si="1">G15+1</f>
        <v>2</v>
      </c>
      <c r="H16" s="70"/>
      <c r="I16" s="1967"/>
    </row>
    <row r="17" spans="1:9" ht="15.4">
      <c r="A17" s="1975">
        <f t="shared" si="0"/>
        <v>3</v>
      </c>
      <c r="B17" s="1233" t="str">
        <f>'AD-1'!B26</f>
        <v>Dec-19</v>
      </c>
      <c r="C17" s="128">
        <v>7297523.8793900004</v>
      </c>
      <c r="D17" s="1277" t="s">
        <v>370</v>
      </c>
      <c r="E17" s="128">
        <v>7414162.6777100004</v>
      </c>
      <c r="F17" s="1278" t="s">
        <v>384</v>
      </c>
      <c r="G17" s="1975">
        <f t="shared" si="1"/>
        <v>3</v>
      </c>
      <c r="H17" s="70"/>
      <c r="I17" s="512"/>
    </row>
    <row r="18" spans="1:9" ht="15.4">
      <c r="A18" s="1975">
        <f t="shared" si="0"/>
        <v>4</v>
      </c>
      <c r="B18" s="1279"/>
      <c r="C18" s="1280"/>
      <c r="D18" s="1281"/>
      <c r="E18" s="1280"/>
      <c r="F18" s="1281"/>
      <c r="G18" s="1975">
        <f t="shared" si="1"/>
        <v>4</v>
      </c>
      <c r="H18" s="70"/>
      <c r="I18" s="1967"/>
    </row>
    <row r="19" spans="1:9" ht="15.4">
      <c r="A19" s="1975">
        <f t="shared" si="0"/>
        <v>5</v>
      </c>
      <c r="B19" s="1236"/>
      <c r="C19" s="125"/>
      <c r="D19" s="1236"/>
      <c r="E19" s="125"/>
      <c r="F19" s="1236"/>
      <c r="G19" s="1975">
        <f t="shared" si="1"/>
        <v>5</v>
      </c>
      <c r="H19" s="1967"/>
      <c r="I19" s="1967"/>
    </row>
    <row r="20" spans="1:9" ht="15.4">
      <c r="A20" s="1975">
        <f t="shared" si="0"/>
        <v>6</v>
      </c>
      <c r="B20" s="1236" t="s">
        <v>401</v>
      </c>
      <c r="C20" s="119">
        <f>(C15+C17)/2</f>
        <v>7064922.2869799994</v>
      </c>
      <c r="D20" s="1282" t="s">
        <v>402</v>
      </c>
      <c r="E20" s="119">
        <f>(E15+E17)/2</f>
        <v>7177286.0903050005</v>
      </c>
      <c r="F20" s="1283" t="s">
        <v>402</v>
      </c>
      <c r="G20" s="1975">
        <f t="shared" si="1"/>
        <v>6</v>
      </c>
      <c r="H20" s="1967"/>
      <c r="I20" s="1967"/>
    </row>
    <row r="21" spans="1:9" ht="15.4">
      <c r="A21" s="1975">
        <f t="shared" si="0"/>
        <v>7</v>
      </c>
      <c r="B21" s="1239"/>
      <c r="C21" s="1240"/>
      <c r="D21" s="1284"/>
      <c r="E21" s="1240"/>
      <c r="F21" s="1285"/>
      <c r="G21" s="1975">
        <f t="shared" si="1"/>
        <v>7</v>
      </c>
      <c r="H21" s="1967"/>
      <c r="I21" s="1967"/>
    </row>
    <row r="22" spans="1:9" ht="15.4">
      <c r="A22" s="1970"/>
      <c r="B22" s="1973"/>
      <c r="C22" s="1973"/>
      <c r="D22" s="63"/>
      <c r="E22" s="1973"/>
      <c r="F22" s="1973"/>
      <c r="G22" s="1970"/>
      <c r="H22" s="1967"/>
      <c r="I22" s="1967"/>
    </row>
    <row r="23" spans="1:9" ht="15.4">
      <c r="A23" s="1970"/>
      <c r="B23" s="1967"/>
      <c r="C23" s="1973"/>
      <c r="D23" s="1973"/>
      <c r="E23" s="531"/>
      <c r="F23" s="1973"/>
      <c r="G23" s="1970"/>
      <c r="H23" s="1967"/>
      <c r="I23" s="1967"/>
    </row>
    <row r="24" spans="1:9" ht="17.25">
      <c r="A24" s="502">
        <v>1</v>
      </c>
      <c r="B24" s="1973" t="s">
        <v>390</v>
      </c>
      <c r="C24" s="1973"/>
      <c r="D24" s="1973"/>
      <c r="E24" s="1973"/>
      <c r="F24" s="1973"/>
      <c r="G24" s="1970"/>
      <c r="H24" s="1967"/>
      <c r="I24" s="1967"/>
    </row>
    <row r="25" spans="1:9" ht="15.4">
      <c r="A25" s="1970"/>
      <c r="B25" s="1973" t="s">
        <v>391</v>
      </c>
      <c r="C25" s="1973"/>
      <c r="D25" s="1973"/>
      <c r="E25" s="1973"/>
      <c r="F25" s="1973"/>
      <c r="G25" s="1970"/>
      <c r="H25" s="1967"/>
      <c r="I25" s="1967"/>
    </row>
    <row r="26" spans="1:9" ht="15.4">
      <c r="A26" s="1970"/>
      <c r="B26" s="1967"/>
      <c r="C26" s="1973"/>
      <c r="D26" s="1973"/>
      <c r="E26" s="1973"/>
      <c r="F26" s="1973"/>
      <c r="G26" s="1970"/>
      <c r="H26" s="1967"/>
      <c r="I26" s="1967"/>
    </row>
    <row r="27" spans="1:9" ht="15.4">
      <c r="A27" s="1970"/>
      <c r="B27" s="1967"/>
      <c r="C27" s="1973"/>
      <c r="D27" s="1973"/>
      <c r="E27" s="1973"/>
      <c r="F27" s="1973"/>
      <c r="G27" s="1970"/>
      <c r="H27" s="1967"/>
      <c r="I27" s="1967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E27E-C54E-4125-8750-B987AD4C1C85}">
  <sheetPr codeName="Sheet72">
    <pageSetUpPr fitToPage="1"/>
  </sheetPr>
  <dimension ref="A2:N35"/>
  <sheetViews>
    <sheetView zoomScale="80" zoomScaleNormal="80" zoomScaleSheetLayoutView="70" workbookViewId="0"/>
  </sheetViews>
  <sheetFormatPr defaultColWidth="8.796875" defaultRowHeight="15.4"/>
  <cols>
    <col min="1" max="1" width="5.19921875" style="1008" customWidth="1"/>
    <col min="2" max="2" width="50.796875" style="1009" customWidth="1"/>
    <col min="3" max="3" width="16.796875" style="1009" customWidth="1"/>
    <col min="4" max="4" width="1.53125" style="1009" customWidth="1"/>
    <col min="5" max="5" width="16.796875" style="1009" customWidth="1"/>
    <col min="6" max="6" width="1.53125" style="1009" customWidth="1"/>
    <col min="7" max="7" width="16.796875" style="1009" customWidth="1"/>
    <col min="8" max="8" width="1.53125" style="1009" customWidth="1"/>
    <col min="9" max="9" width="23.46484375" style="1009" bestFit="1" customWidth="1"/>
    <col min="10" max="10" width="62.796875" style="1009" customWidth="1"/>
    <col min="11" max="11" width="5.19921875" style="1008" customWidth="1"/>
    <col min="12" max="16384" width="8.796875" style="1009"/>
  </cols>
  <sheetData>
    <row r="2" spans="1:14">
      <c r="A2" s="1988"/>
      <c r="B2" s="2083" t="s">
        <v>0</v>
      </c>
      <c r="C2" s="2083"/>
      <c r="D2" s="2083"/>
      <c r="E2" s="2083"/>
      <c r="F2" s="2083"/>
      <c r="G2" s="2083"/>
      <c r="H2" s="2083"/>
      <c r="I2" s="2083"/>
      <c r="J2" s="2083"/>
      <c r="K2" s="1988"/>
      <c r="L2" s="1989"/>
      <c r="M2" s="1989"/>
      <c r="N2" s="817"/>
    </row>
    <row r="3" spans="1:14">
      <c r="A3" s="1988"/>
      <c r="B3" s="2083" t="s">
        <v>532</v>
      </c>
      <c r="C3" s="2083"/>
      <c r="D3" s="2083"/>
      <c r="E3" s="2083"/>
      <c r="F3" s="2083"/>
      <c r="G3" s="2083"/>
      <c r="H3" s="2083"/>
      <c r="I3" s="2083"/>
      <c r="J3" s="2083"/>
      <c r="K3" s="1988"/>
      <c r="L3" s="1989"/>
      <c r="M3" s="1989"/>
      <c r="N3" s="6"/>
    </row>
    <row r="4" spans="1:14">
      <c r="A4" s="1988"/>
      <c r="B4" s="2083" t="s">
        <v>1725</v>
      </c>
      <c r="C4" s="2083"/>
      <c r="D4" s="2083"/>
      <c r="E4" s="2083"/>
      <c r="F4" s="2083"/>
      <c r="G4" s="2083"/>
      <c r="H4" s="2083"/>
      <c r="I4" s="2083"/>
      <c r="J4" s="2083"/>
      <c r="K4" s="1988"/>
      <c r="L4" s="1989"/>
      <c r="M4" s="1989"/>
      <c r="N4" s="1989"/>
    </row>
    <row r="5" spans="1:14">
      <c r="A5" s="1988"/>
      <c r="B5" s="2083" t="s">
        <v>558</v>
      </c>
      <c r="C5" s="2083"/>
      <c r="D5" s="2083"/>
      <c r="E5" s="2083"/>
      <c r="F5" s="2083"/>
      <c r="G5" s="2083"/>
      <c r="H5" s="2083"/>
      <c r="I5" s="2083"/>
      <c r="J5" s="2083"/>
      <c r="K5" s="1988"/>
      <c r="L5" s="1989"/>
      <c r="M5" s="1989"/>
      <c r="N5" s="1996"/>
    </row>
    <row r="6" spans="1:14" ht="15.7" customHeight="1">
      <c r="A6" s="1988"/>
      <c r="B6" s="2085" t="s">
        <v>5</v>
      </c>
      <c r="C6" s="2085"/>
      <c r="D6" s="2085"/>
      <c r="E6" s="2085"/>
      <c r="F6" s="2085"/>
      <c r="G6" s="2085"/>
      <c r="H6" s="2085"/>
      <c r="I6" s="2085"/>
      <c r="J6" s="2085"/>
      <c r="K6" s="1988"/>
      <c r="L6" s="1989"/>
      <c r="M6" s="1989"/>
      <c r="N6" s="1989"/>
    </row>
    <row r="8" spans="1:14">
      <c r="A8" s="1988"/>
      <c r="B8" s="1979"/>
      <c r="C8" s="1978" t="s">
        <v>279</v>
      </c>
      <c r="D8" s="1978"/>
      <c r="E8" s="1978" t="s">
        <v>280</v>
      </c>
      <c r="F8" s="1978"/>
      <c r="G8" s="1978" t="s">
        <v>281</v>
      </c>
      <c r="H8" s="1978"/>
      <c r="I8" s="1010" t="s">
        <v>535</v>
      </c>
      <c r="J8" s="1978"/>
      <c r="K8" s="1988"/>
      <c r="L8" s="1989"/>
      <c r="M8" s="1989"/>
      <c r="N8" s="1989"/>
    </row>
    <row r="9" spans="1:14">
      <c r="A9" s="1988" t="s">
        <v>6</v>
      </c>
      <c r="B9" s="1979"/>
      <c r="C9" s="1978" t="s">
        <v>536</v>
      </c>
      <c r="D9" s="1978"/>
      <c r="E9" s="1978" t="s">
        <v>537</v>
      </c>
      <c r="F9" s="1978"/>
      <c r="G9" s="1978" t="s">
        <v>537</v>
      </c>
      <c r="H9" s="1978"/>
      <c r="I9" s="1978"/>
      <c r="J9" s="1978"/>
      <c r="K9" s="1988" t="s">
        <v>6</v>
      </c>
      <c r="L9" s="1989"/>
      <c r="M9" s="1989"/>
      <c r="N9" s="1989"/>
    </row>
    <row r="10" spans="1:14">
      <c r="A10" s="5" t="s">
        <v>7</v>
      </c>
      <c r="B10" s="1385" t="s">
        <v>421</v>
      </c>
      <c r="C10" s="1386" t="s">
        <v>538</v>
      </c>
      <c r="D10" s="1386"/>
      <c r="E10" s="1386" t="s">
        <v>539</v>
      </c>
      <c r="F10" s="1386"/>
      <c r="G10" s="1386" t="s">
        <v>540</v>
      </c>
      <c r="H10" s="1386"/>
      <c r="I10" s="1385" t="s">
        <v>264</v>
      </c>
      <c r="J10" s="1385" t="s">
        <v>9</v>
      </c>
      <c r="K10" s="5" t="s">
        <v>7</v>
      </c>
      <c r="L10" s="1989"/>
      <c r="M10" s="1989"/>
      <c r="N10" s="1989"/>
    </row>
    <row r="11" spans="1:14">
      <c r="A11" s="5"/>
      <c r="B11" s="173"/>
      <c r="C11" s="570"/>
      <c r="D11" s="570"/>
      <c r="E11" s="570"/>
      <c r="F11" s="570"/>
      <c r="G11" s="570"/>
      <c r="H11" s="570"/>
      <c r="I11" s="1181"/>
      <c r="J11" s="1181"/>
      <c r="K11" s="5"/>
      <c r="L11" s="1989"/>
      <c r="M11" s="1989"/>
      <c r="N11" s="1989"/>
    </row>
    <row r="12" spans="1:14">
      <c r="A12" s="1988">
        <v>1</v>
      </c>
      <c r="B12" s="569" t="s">
        <v>541</v>
      </c>
      <c r="C12" s="179"/>
      <c r="D12" s="179"/>
      <c r="E12" s="179"/>
      <c r="F12" s="179"/>
      <c r="G12" s="179"/>
      <c r="H12" s="179"/>
      <c r="I12" s="1180"/>
      <c r="J12" s="1180"/>
      <c r="K12" s="1988">
        <f>A12</f>
        <v>1</v>
      </c>
      <c r="L12" s="1989"/>
      <c r="M12" s="1989"/>
      <c r="N12" s="1989"/>
    </row>
    <row r="13" spans="1:14">
      <c r="A13" s="1988">
        <f>A12+1</f>
        <v>2</v>
      </c>
      <c r="B13" s="569" t="s">
        <v>542</v>
      </c>
      <c r="C13" s="169">
        <v>0</v>
      </c>
      <c r="D13" s="169"/>
      <c r="E13" s="169">
        <v>0</v>
      </c>
      <c r="F13" s="169"/>
      <c r="G13" s="169">
        <v>0</v>
      </c>
      <c r="H13" s="169"/>
      <c r="I13" s="169">
        <f>SUM(C13:G13)</f>
        <v>0</v>
      </c>
      <c r="J13" s="1182"/>
      <c r="K13" s="1988">
        <f>K12+1</f>
        <v>2</v>
      </c>
      <c r="L13" s="1989"/>
      <c r="M13" s="1989"/>
      <c r="N13" s="1989"/>
    </row>
    <row r="14" spans="1:14">
      <c r="A14" s="1988">
        <f t="shared" ref="A14:A34" si="0">A13+1</f>
        <v>3</v>
      </c>
      <c r="B14" s="569" t="s">
        <v>1726</v>
      </c>
      <c r="C14" s="1177">
        <v>0</v>
      </c>
      <c r="D14" s="1177"/>
      <c r="E14" s="1177">
        <v>0</v>
      </c>
      <c r="F14" s="1177"/>
      <c r="G14" s="1177">
        <v>0</v>
      </c>
      <c r="H14" s="1177"/>
      <c r="I14" s="1177">
        <f>SUM(C14:G14)</f>
        <v>0</v>
      </c>
      <c r="J14" s="1182"/>
      <c r="K14" s="1988">
        <f t="shared" ref="K14:K34" si="1">K13+1</f>
        <v>3</v>
      </c>
      <c r="L14" s="1989"/>
      <c r="M14" s="1989"/>
      <c r="N14" s="1989"/>
    </row>
    <row r="15" spans="1:14">
      <c r="A15" s="1988">
        <f t="shared" si="0"/>
        <v>4</v>
      </c>
      <c r="B15" s="569" t="s">
        <v>545</v>
      </c>
      <c r="C15" s="178">
        <f>'AF-2'!C15</f>
        <v>119232.95199162784</v>
      </c>
      <c r="D15" s="178"/>
      <c r="E15" s="178">
        <f>'AF-2'!E15</f>
        <v>108238.52431003426</v>
      </c>
      <c r="F15" s="178"/>
      <c r="G15" s="178">
        <f>'AF-2'!G15</f>
        <v>0</v>
      </c>
      <c r="H15" s="178"/>
      <c r="I15" s="1177">
        <f>SUM(C15:G15)</f>
        <v>227471.4763016621</v>
      </c>
      <c r="J15" s="1182" t="s">
        <v>1730</v>
      </c>
      <c r="K15" s="1988">
        <f t="shared" si="1"/>
        <v>4</v>
      </c>
      <c r="L15" s="1989"/>
      <c r="M15" s="1989"/>
      <c r="N15" s="1989"/>
    </row>
    <row r="16" spans="1:14">
      <c r="A16" s="1988">
        <f t="shared" si="0"/>
        <v>5</v>
      </c>
      <c r="B16" s="569"/>
      <c r="C16" s="1177">
        <v>0</v>
      </c>
      <c r="D16" s="1177"/>
      <c r="E16" s="1177">
        <v>0</v>
      </c>
      <c r="F16" s="1177"/>
      <c r="G16" s="1177">
        <v>0</v>
      </c>
      <c r="H16" s="1177"/>
      <c r="I16" s="1177">
        <f>SUM(C16:G16)</f>
        <v>0</v>
      </c>
      <c r="J16" s="1177"/>
      <c r="K16" s="1988">
        <f t="shared" si="1"/>
        <v>5</v>
      </c>
      <c r="L16" s="1989"/>
      <c r="M16" s="1989"/>
      <c r="N16" s="1989"/>
    </row>
    <row r="17" spans="1:11">
      <c r="A17" s="1988">
        <f t="shared" si="0"/>
        <v>6</v>
      </c>
      <c r="B17" s="569"/>
      <c r="C17" s="1177">
        <v>0</v>
      </c>
      <c r="D17" s="1177"/>
      <c r="E17" s="1177">
        <v>0</v>
      </c>
      <c r="F17" s="1177"/>
      <c r="G17" s="1177">
        <v>0</v>
      </c>
      <c r="H17" s="1177"/>
      <c r="I17" s="1177">
        <f>SUM(C17:G17)</f>
        <v>0</v>
      </c>
      <c r="J17" s="1177"/>
      <c r="K17" s="1988">
        <f t="shared" si="1"/>
        <v>6</v>
      </c>
    </row>
    <row r="18" spans="1:11" ht="15.75" thickBot="1">
      <c r="A18" s="1988">
        <f t="shared" si="0"/>
        <v>7</v>
      </c>
      <c r="B18" s="571" t="s">
        <v>546</v>
      </c>
      <c r="C18" s="2011">
        <f>SUM(C13:C17)</f>
        <v>119232.95199162784</v>
      </c>
      <c r="D18" s="1177"/>
      <c r="E18" s="2011">
        <f>SUM(E13:E17)</f>
        <v>108238.52431003426</v>
      </c>
      <c r="F18" s="1177"/>
      <c r="G18" s="2011">
        <f>SUM(G13:G17)</f>
        <v>0</v>
      </c>
      <c r="H18" s="1177"/>
      <c r="I18" s="2011">
        <f>SUM(I13:I17)</f>
        <v>227471.4763016621</v>
      </c>
      <c r="J18" s="1183" t="s">
        <v>547</v>
      </c>
      <c r="K18" s="1988">
        <f t="shared" si="1"/>
        <v>7</v>
      </c>
    </row>
    <row r="19" spans="1:11" ht="15.75" thickTop="1">
      <c r="A19" s="1988">
        <f t="shared" si="0"/>
        <v>8</v>
      </c>
      <c r="B19" s="1989"/>
      <c r="C19" s="1179"/>
      <c r="D19" s="1179"/>
      <c r="E19" s="1179"/>
      <c r="F19" s="1179"/>
      <c r="G19" s="1179"/>
      <c r="H19" s="1179"/>
      <c r="I19" s="1179"/>
      <c r="J19" s="1179"/>
      <c r="K19" s="1988">
        <f t="shared" si="1"/>
        <v>8</v>
      </c>
    </row>
    <row r="20" spans="1:11">
      <c r="A20" s="1988">
        <f t="shared" si="0"/>
        <v>9</v>
      </c>
      <c r="B20" s="569" t="s">
        <v>548</v>
      </c>
      <c r="C20" s="179"/>
      <c r="D20" s="179"/>
      <c r="E20" s="179"/>
      <c r="F20" s="179"/>
      <c r="G20" s="179"/>
      <c r="H20" s="179"/>
      <c r="I20" s="1180"/>
      <c r="J20" s="1180"/>
      <c r="K20" s="1988">
        <f t="shared" si="1"/>
        <v>9</v>
      </c>
    </row>
    <row r="21" spans="1:11">
      <c r="A21" s="1988">
        <f t="shared" si="0"/>
        <v>10</v>
      </c>
      <c r="B21" s="975" t="s">
        <v>549</v>
      </c>
      <c r="C21" s="169">
        <f>'AF-2'!C21</f>
        <v>-720245.32493159163</v>
      </c>
      <c r="D21" s="169"/>
      <c r="E21" s="169">
        <f>'AF-2'!E21</f>
        <v>-372880.70933477907</v>
      </c>
      <c r="F21" s="169"/>
      <c r="G21" s="169">
        <f>'AF-2'!G21</f>
        <v>-8049.9021669952472</v>
      </c>
      <c r="H21" s="169"/>
      <c r="I21" s="169">
        <f>SUM(C21:G21)</f>
        <v>-1101175.936433366</v>
      </c>
      <c r="J21" s="1182" t="s">
        <v>1731</v>
      </c>
      <c r="K21" s="1988">
        <f t="shared" si="1"/>
        <v>10</v>
      </c>
    </row>
    <row r="22" spans="1:11">
      <c r="A22" s="1988">
        <f t="shared" si="0"/>
        <v>11</v>
      </c>
      <c r="B22" s="569"/>
      <c r="C22" s="1177">
        <v>0</v>
      </c>
      <c r="D22" s="1177"/>
      <c r="E22" s="1177">
        <v>0</v>
      </c>
      <c r="F22" s="1177"/>
      <c r="G22" s="1177">
        <v>0</v>
      </c>
      <c r="H22" s="1177"/>
      <c r="I22" s="1177">
        <f>SUM(C22:G22)</f>
        <v>0</v>
      </c>
      <c r="J22" s="1182"/>
      <c r="K22" s="1988">
        <f t="shared" si="1"/>
        <v>11</v>
      </c>
    </row>
    <row r="23" spans="1:11">
      <c r="A23" s="1988">
        <f t="shared" si="0"/>
        <v>12</v>
      </c>
      <c r="B23" s="569"/>
      <c r="C23" s="1177">
        <v>0</v>
      </c>
      <c r="D23" s="1177"/>
      <c r="E23" s="1177">
        <v>0</v>
      </c>
      <c r="F23" s="1177"/>
      <c r="G23" s="1177">
        <v>0</v>
      </c>
      <c r="H23" s="1177"/>
      <c r="I23" s="1177">
        <f>SUM(C23:G23)</f>
        <v>0</v>
      </c>
      <c r="J23" s="1182"/>
      <c r="K23" s="1988">
        <f t="shared" si="1"/>
        <v>12</v>
      </c>
    </row>
    <row r="24" spans="1:11">
      <c r="A24" s="1988">
        <f t="shared" si="0"/>
        <v>13</v>
      </c>
      <c r="B24" s="569"/>
      <c r="C24" s="1177">
        <v>0</v>
      </c>
      <c r="D24" s="1177"/>
      <c r="E24" s="1177">
        <v>0</v>
      </c>
      <c r="F24" s="1177"/>
      <c r="G24" s="1177">
        <v>0</v>
      </c>
      <c r="H24" s="1177"/>
      <c r="I24" s="1177">
        <f>SUM(C24:G24)</f>
        <v>0</v>
      </c>
      <c r="J24" s="1177"/>
      <c r="K24" s="1988">
        <f t="shared" si="1"/>
        <v>13</v>
      </c>
    </row>
    <row r="25" spans="1:11">
      <c r="A25" s="1988">
        <f t="shared" si="0"/>
        <v>14</v>
      </c>
      <c r="B25" s="569"/>
      <c r="C25" s="1177">
        <v>0</v>
      </c>
      <c r="D25" s="1177"/>
      <c r="E25" s="1177">
        <v>0</v>
      </c>
      <c r="F25" s="1177"/>
      <c r="G25" s="1177">
        <v>0</v>
      </c>
      <c r="H25" s="1177"/>
      <c r="I25" s="1177">
        <f>SUM(C25:G25)</f>
        <v>0</v>
      </c>
      <c r="J25" s="1177"/>
      <c r="K25" s="1988">
        <f t="shared" si="1"/>
        <v>14</v>
      </c>
    </row>
    <row r="26" spans="1:11" ht="15.75" thickBot="1">
      <c r="A26" s="1988">
        <f t="shared" si="0"/>
        <v>15</v>
      </c>
      <c r="B26" s="571" t="s">
        <v>551</v>
      </c>
      <c r="C26" s="2011">
        <f>SUM(C21:C25)</f>
        <v>-720245.32493159163</v>
      </c>
      <c r="D26" s="1177"/>
      <c r="E26" s="2011">
        <f>SUM(E21:E25)</f>
        <v>-372880.70933477907</v>
      </c>
      <c r="F26" s="1177"/>
      <c r="G26" s="2011">
        <f>SUM(G21:G25)</f>
        <v>-8049.9021669952472</v>
      </c>
      <c r="H26" s="1177"/>
      <c r="I26" s="2011">
        <f>SUM(I21:I25)</f>
        <v>-1101175.936433366</v>
      </c>
      <c r="J26" s="1183" t="s">
        <v>1239</v>
      </c>
      <c r="K26" s="1988">
        <f t="shared" si="1"/>
        <v>15</v>
      </c>
    </row>
    <row r="27" spans="1:11" ht="15.75" thickTop="1">
      <c r="A27" s="1988">
        <f t="shared" si="0"/>
        <v>16</v>
      </c>
      <c r="B27" s="1989"/>
      <c r="C27" s="1989"/>
      <c r="D27" s="1989"/>
      <c r="E27" s="1989"/>
      <c r="F27" s="1989"/>
      <c r="G27" s="1989"/>
      <c r="H27" s="1989"/>
      <c r="I27" s="1989"/>
      <c r="J27" s="1178"/>
      <c r="K27" s="1988">
        <f t="shared" si="1"/>
        <v>16</v>
      </c>
    </row>
    <row r="28" spans="1:11">
      <c r="A28" s="1988">
        <f t="shared" si="0"/>
        <v>17</v>
      </c>
      <c r="B28" s="569" t="s">
        <v>553</v>
      </c>
      <c r="C28" s="179"/>
      <c r="D28" s="179"/>
      <c r="E28" s="179"/>
      <c r="F28" s="179"/>
      <c r="G28" s="179"/>
      <c r="H28" s="179"/>
      <c r="I28" s="1180"/>
      <c r="J28" s="1989"/>
      <c r="K28" s="1988">
        <f t="shared" si="1"/>
        <v>17</v>
      </c>
    </row>
    <row r="29" spans="1:11">
      <c r="A29" s="1988">
        <f t="shared" si="0"/>
        <v>18</v>
      </c>
      <c r="B29" s="569" t="s">
        <v>554</v>
      </c>
      <c r="C29" s="169">
        <v>0</v>
      </c>
      <c r="D29" s="169"/>
      <c r="E29" s="169">
        <v>0</v>
      </c>
      <c r="F29" s="169"/>
      <c r="G29" s="169">
        <v>0</v>
      </c>
      <c r="H29" s="169"/>
      <c r="I29" s="169">
        <f>SUM(C29:G29)</f>
        <v>0</v>
      </c>
      <c r="J29" s="1182"/>
      <c r="K29" s="1988">
        <f t="shared" si="1"/>
        <v>18</v>
      </c>
    </row>
    <row r="30" spans="1:11">
      <c r="A30" s="1988">
        <f t="shared" si="0"/>
        <v>19</v>
      </c>
      <c r="B30" s="569"/>
      <c r="C30" s="1177">
        <v>0</v>
      </c>
      <c r="D30" s="1177"/>
      <c r="E30" s="1177">
        <v>0</v>
      </c>
      <c r="F30" s="1177"/>
      <c r="G30" s="1177">
        <v>0</v>
      </c>
      <c r="H30" s="1177"/>
      <c r="I30" s="1177">
        <f>SUM(C30:G30)</f>
        <v>0</v>
      </c>
      <c r="J30" s="1182"/>
      <c r="K30" s="1988">
        <f t="shared" si="1"/>
        <v>19</v>
      </c>
    </row>
    <row r="31" spans="1:11">
      <c r="A31" s="1988">
        <f t="shared" si="0"/>
        <v>20</v>
      </c>
      <c r="B31" s="569"/>
      <c r="C31" s="1177">
        <v>0</v>
      </c>
      <c r="D31" s="1177"/>
      <c r="E31" s="1177">
        <v>0</v>
      </c>
      <c r="F31" s="1177"/>
      <c r="G31" s="1177">
        <v>0</v>
      </c>
      <c r="H31" s="1177"/>
      <c r="I31" s="1177">
        <f>SUM(C31:G31)</f>
        <v>0</v>
      </c>
      <c r="J31" s="1988"/>
      <c r="K31" s="1988">
        <f t="shared" si="1"/>
        <v>20</v>
      </c>
    </row>
    <row r="32" spans="1:11">
      <c r="A32" s="1988">
        <f t="shared" si="0"/>
        <v>21</v>
      </c>
      <c r="B32" s="569"/>
      <c r="C32" s="1177">
        <v>0</v>
      </c>
      <c r="D32" s="1177"/>
      <c r="E32" s="1177">
        <v>0</v>
      </c>
      <c r="F32" s="1177"/>
      <c r="G32" s="1177">
        <v>0</v>
      </c>
      <c r="H32" s="1177"/>
      <c r="I32" s="1177">
        <f>SUM(C32:G32)</f>
        <v>0</v>
      </c>
      <c r="J32" s="1177"/>
      <c r="K32" s="1988">
        <f t="shared" si="1"/>
        <v>21</v>
      </c>
    </row>
    <row r="33" spans="1:11">
      <c r="A33" s="1988">
        <f t="shared" si="0"/>
        <v>22</v>
      </c>
      <c r="B33" s="569"/>
      <c r="C33" s="1177">
        <v>0</v>
      </c>
      <c r="D33" s="1177"/>
      <c r="E33" s="1177">
        <v>0</v>
      </c>
      <c r="F33" s="1177"/>
      <c r="G33" s="1177">
        <v>0</v>
      </c>
      <c r="H33" s="1177"/>
      <c r="I33" s="1177">
        <f>SUM(C33:G33)</f>
        <v>0</v>
      </c>
      <c r="J33" s="1177"/>
      <c r="K33" s="1988">
        <f t="shared" si="1"/>
        <v>22</v>
      </c>
    </row>
    <row r="34" spans="1:11" ht="15.75" thickBot="1">
      <c r="A34" s="1988">
        <f t="shared" si="0"/>
        <v>23</v>
      </c>
      <c r="B34" s="571" t="s">
        <v>556</v>
      </c>
      <c r="C34" s="2011">
        <f>SUM(C29:C33)</f>
        <v>0</v>
      </c>
      <c r="D34" s="1177"/>
      <c r="E34" s="2011">
        <f>SUM(E29:E33)</f>
        <v>0</v>
      </c>
      <c r="F34" s="1177"/>
      <c r="G34" s="2011">
        <f>SUM(G29:G33)</f>
        <v>0</v>
      </c>
      <c r="H34" s="1177"/>
      <c r="I34" s="2011">
        <f>SUM(I29:I33)</f>
        <v>0</v>
      </c>
      <c r="J34" s="1183" t="s">
        <v>1729</v>
      </c>
      <c r="K34" s="1988">
        <f t="shared" si="1"/>
        <v>23</v>
      </c>
    </row>
    <row r="35" spans="1:11" ht="15.75" thickTop="1">
      <c r="A35" s="1988"/>
      <c r="B35" s="1989"/>
      <c r="C35" s="1989"/>
      <c r="D35" s="1989"/>
      <c r="E35" s="1989"/>
      <c r="F35" s="1989"/>
      <c r="G35" s="1989"/>
      <c r="H35" s="1989"/>
      <c r="I35" s="1989"/>
      <c r="J35" s="1178"/>
      <c r="K35" s="1988"/>
    </row>
  </sheetData>
  <mergeCells count="5">
    <mergeCell ref="B2:J2"/>
    <mergeCell ref="B3:J3"/>
    <mergeCell ref="B4:J4"/>
    <mergeCell ref="B5:J5"/>
    <mergeCell ref="B6:J6"/>
  </mergeCells>
  <printOptions horizontalCentered="1"/>
  <pageMargins left="0.5" right="0.5" top="0.5" bottom="0.5" header="0.25" footer="0.25"/>
  <pageSetup scale="62" orientation="landscape" r:id="rId1"/>
  <headerFooter scaleWithDoc="0">
    <oddFooter>&amp;C&amp;"Times New Roman,Regular"&amp;10&amp;A</oddFooter>
  </headerFooter>
  <colBreaks count="1" manualBreakCount="1">
    <brk id="11" max="104857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73">
    <pageSetUpPr fitToPage="1"/>
  </sheetPr>
  <dimension ref="A2:H28"/>
  <sheetViews>
    <sheetView zoomScale="80" zoomScaleNormal="80" zoomScaleSheetLayoutView="70" workbookViewId="0"/>
  </sheetViews>
  <sheetFormatPr defaultColWidth="8.796875" defaultRowHeight="15.4"/>
  <cols>
    <col min="1" max="1" width="5.19921875" style="572" customWidth="1"/>
    <col min="2" max="2" width="56.19921875" style="6" customWidth="1"/>
    <col min="3" max="3" width="16.796875" style="6" customWidth="1"/>
    <col min="4" max="4" width="1.53125" style="232" customWidth="1"/>
    <col min="5" max="5" width="16.796875" style="6" customWidth="1"/>
    <col min="6" max="6" width="5.19921875" style="572" customWidth="1"/>
    <col min="7" max="16384" width="8.796875" style="6"/>
  </cols>
  <sheetData>
    <row r="2" spans="1:8">
      <c r="B2" s="2083" t="s">
        <v>0</v>
      </c>
      <c r="C2" s="2083"/>
      <c r="D2" s="2083"/>
      <c r="E2" s="2083"/>
      <c r="H2" s="817"/>
    </row>
    <row r="3" spans="1:8">
      <c r="B3" s="2083" t="s">
        <v>532</v>
      </c>
      <c r="C3" s="2083"/>
      <c r="D3" s="2083"/>
      <c r="E3" s="2083"/>
    </row>
    <row r="4" spans="1:8">
      <c r="B4" s="2083" t="s">
        <v>1732</v>
      </c>
      <c r="C4" s="2083"/>
      <c r="D4" s="2083"/>
      <c r="E4" s="2083"/>
      <c r="H4" s="1996"/>
    </row>
    <row r="5" spans="1:8">
      <c r="B5" s="2083" t="s">
        <v>558</v>
      </c>
      <c r="C5" s="2083"/>
      <c r="D5" s="2083"/>
      <c r="E5" s="2083"/>
    </row>
    <row r="6" spans="1:8" ht="15.7" customHeight="1">
      <c r="B6" s="2085" t="s">
        <v>5</v>
      </c>
      <c r="C6" s="2085"/>
      <c r="D6" s="2085"/>
      <c r="E6" s="2085"/>
    </row>
    <row r="8" spans="1:8">
      <c r="A8" s="572" t="s">
        <v>6</v>
      </c>
      <c r="B8" s="1989"/>
      <c r="C8" s="1989"/>
      <c r="D8" s="200"/>
      <c r="E8" s="1989"/>
      <c r="F8" s="572" t="s">
        <v>6</v>
      </c>
    </row>
    <row r="9" spans="1:8">
      <c r="A9" s="573" t="s">
        <v>7</v>
      </c>
      <c r="B9" s="1385" t="s">
        <v>421</v>
      </c>
      <c r="C9" s="1386">
        <f>'Stmt AD'!E9</f>
        <v>43465</v>
      </c>
      <c r="D9" s="1387"/>
      <c r="E9" s="1386">
        <f>'Stmt AD'!G9</f>
        <v>43830</v>
      </c>
      <c r="F9" s="573" t="s">
        <v>7</v>
      </c>
    </row>
    <row r="10" spans="1:8">
      <c r="B10" s="1989"/>
      <c r="C10" s="1989"/>
      <c r="D10" s="200"/>
      <c r="E10" s="1989"/>
      <c r="F10" s="1988"/>
    </row>
    <row r="11" spans="1:8" ht="15.75" thickBot="1">
      <c r="A11" s="572">
        <v>1</v>
      </c>
      <c r="B11" s="1989" t="s">
        <v>524</v>
      </c>
      <c r="C11" s="172">
        <v>0</v>
      </c>
      <c r="D11" s="180"/>
      <c r="E11" s="172">
        <v>0</v>
      </c>
      <c r="F11" s="1988">
        <f>A11</f>
        <v>1</v>
      </c>
    </row>
    <row r="12" spans="1:8" ht="15.75" thickTop="1">
      <c r="A12" s="572">
        <f>A11+1</f>
        <v>2</v>
      </c>
      <c r="B12" s="1989"/>
      <c r="C12" s="169"/>
      <c r="D12" s="180"/>
      <c r="E12" s="169"/>
      <c r="F12" s="1988">
        <f>F11+1</f>
        <v>2</v>
      </c>
    </row>
    <row r="13" spans="1:8" ht="15.75" thickBot="1">
      <c r="A13" s="572">
        <f>A12+1</f>
        <v>3</v>
      </c>
      <c r="B13" s="1989" t="s">
        <v>526</v>
      </c>
      <c r="C13" s="172">
        <v>0</v>
      </c>
      <c r="D13" s="180"/>
      <c r="E13" s="172">
        <v>0</v>
      </c>
      <c r="F13" s="1988">
        <f>F12+1</f>
        <v>3</v>
      </c>
    </row>
    <row r="14" spans="1:8" ht="15.75" thickTop="1">
      <c r="A14" s="572">
        <f>A13+1</f>
        <v>4</v>
      </c>
      <c r="B14" s="1989"/>
      <c r="C14" s="165"/>
      <c r="D14" s="180"/>
      <c r="E14" s="165"/>
      <c r="F14" s="1988">
        <f>F13+1</f>
        <v>4</v>
      </c>
    </row>
    <row r="15" spans="1:8" ht="15.75" thickBot="1">
      <c r="A15" s="572">
        <f>A14+1</f>
        <v>5</v>
      </c>
      <c r="B15" s="1989" t="s">
        <v>528</v>
      </c>
      <c r="C15" s="172">
        <v>0</v>
      </c>
      <c r="D15" s="180"/>
      <c r="E15" s="172">
        <v>0</v>
      </c>
      <c r="F15" s="1988">
        <f>F14+1</f>
        <v>5</v>
      </c>
    </row>
    <row r="16" spans="1:8" ht="15.75" thickTop="1">
      <c r="B16" s="1989"/>
      <c r="C16" s="575"/>
      <c r="D16" s="576"/>
      <c r="E16" s="575"/>
      <c r="F16" s="1988"/>
    </row>
    <row r="17" spans="2:6">
      <c r="B17" s="1989"/>
      <c r="C17" s="577"/>
      <c r="D17" s="180"/>
      <c r="E17" s="577"/>
      <c r="F17" s="1988"/>
    </row>
    <row r="18" spans="2:6">
      <c r="B18" s="578"/>
      <c r="C18" s="1989"/>
      <c r="D18" s="200"/>
      <c r="E18" s="577"/>
      <c r="F18" s="1988"/>
    </row>
    <row r="19" spans="2:6">
      <c r="B19" s="1989"/>
      <c r="C19" s="1989"/>
      <c r="D19" s="200"/>
      <c r="E19" s="1989"/>
      <c r="F19" s="1988"/>
    </row>
    <row r="28" spans="2:6">
      <c r="B28" s="579"/>
      <c r="D28" s="6"/>
    </row>
  </sheetData>
  <mergeCells count="5">
    <mergeCell ref="B2:E2"/>
    <mergeCell ref="B3:E3"/>
    <mergeCell ref="B4:E4"/>
    <mergeCell ref="B5:E5"/>
    <mergeCell ref="B6:E6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74">
    <pageSetUpPr fitToPage="1"/>
  </sheetPr>
  <dimension ref="A1:J18"/>
  <sheetViews>
    <sheetView zoomScale="80" zoomScaleNormal="80" zoomScaleSheetLayoutView="70" zoomScalePageLayoutView="80" workbookViewId="0"/>
  </sheetViews>
  <sheetFormatPr defaultColWidth="9.19921875" defaultRowHeight="15.4"/>
  <cols>
    <col min="1" max="1" width="5.19921875" style="133" customWidth="1"/>
    <col min="2" max="2" width="50.796875" style="61" customWidth="1"/>
    <col min="3" max="3" width="24" style="61" customWidth="1"/>
    <col min="4" max="4" width="1.53125" style="61" customWidth="1"/>
    <col min="5" max="5" width="16.796875" style="61" customWidth="1"/>
    <col min="6" max="6" width="1.53125" style="61" customWidth="1"/>
    <col min="7" max="7" width="34.53125" style="61" customWidth="1"/>
    <col min="8" max="8" width="5.19921875" style="61" customWidth="1"/>
    <col min="9" max="9" width="9.19921875" style="61"/>
    <col min="10" max="10" width="20.46484375" style="61" customWidth="1"/>
    <col min="11" max="16384" width="9.19921875" style="61"/>
  </cols>
  <sheetData>
    <row r="1" spans="1:10">
      <c r="A1" s="242"/>
      <c r="B1" s="1973"/>
      <c r="C1" s="1973"/>
      <c r="D1" s="1973"/>
      <c r="E1" s="1975"/>
      <c r="F1" s="1975"/>
      <c r="G1" s="1975"/>
      <c r="H1" s="242"/>
      <c r="I1" s="1973"/>
      <c r="J1" s="817"/>
    </row>
    <row r="2" spans="1:10">
      <c r="A2" s="242"/>
      <c r="B2" s="2072" t="s">
        <v>0</v>
      </c>
      <c r="C2" s="2072"/>
      <c r="D2" s="2072"/>
      <c r="E2" s="2073"/>
      <c r="F2" s="2073"/>
      <c r="G2" s="2073"/>
      <c r="H2" s="242"/>
      <c r="I2" s="1973"/>
      <c r="J2" s="1989"/>
    </row>
    <row r="3" spans="1:10">
      <c r="A3" s="242"/>
      <c r="B3" s="2072" t="s">
        <v>564</v>
      </c>
      <c r="C3" s="2072"/>
      <c r="D3" s="2072"/>
      <c r="E3" s="2073"/>
      <c r="F3" s="2073"/>
      <c r="G3" s="2073"/>
      <c r="H3" s="242"/>
      <c r="I3" s="1973"/>
      <c r="J3" s="1989"/>
    </row>
    <row r="4" spans="1:10">
      <c r="A4" s="242"/>
      <c r="B4" s="2072" t="s">
        <v>1733</v>
      </c>
      <c r="C4" s="2072"/>
      <c r="D4" s="2072"/>
      <c r="E4" s="2073"/>
      <c r="F4" s="2073"/>
      <c r="G4" s="2073"/>
      <c r="H4" s="242"/>
      <c r="I4" s="1973"/>
      <c r="J4" s="1996"/>
    </row>
    <row r="5" spans="1:10">
      <c r="A5" s="242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42"/>
      <c r="I5" s="1973"/>
      <c r="J5" s="1973"/>
    </row>
    <row r="6" spans="1:10">
      <c r="A6" s="242"/>
      <c r="B6" s="2076" t="s">
        <v>5</v>
      </c>
      <c r="C6" s="2067"/>
      <c r="D6" s="2067"/>
      <c r="E6" s="2067"/>
      <c r="F6" s="2067"/>
      <c r="G6" s="2067"/>
      <c r="H6" s="242"/>
      <c r="I6" s="1973"/>
      <c r="J6" s="1973"/>
    </row>
    <row r="7" spans="1:10">
      <c r="A7" s="242"/>
      <c r="B7" s="242"/>
      <c r="C7" s="242"/>
      <c r="D7" s="242"/>
      <c r="E7" s="1975"/>
      <c r="F7" s="1975"/>
      <c r="G7" s="1975"/>
      <c r="H7" s="242"/>
      <c r="I7" s="1973"/>
      <c r="J7" s="1973"/>
    </row>
    <row r="8" spans="1:10">
      <c r="A8" s="242" t="s">
        <v>6</v>
      </c>
      <c r="B8" s="1969"/>
      <c r="C8" s="166" t="s">
        <v>316</v>
      </c>
      <c r="D8" s="1969"/>
      <c r="E8" s="580"/>
      <c r="F8" s="1975"/>
      <c r="G8" s="1975"/>
      <c r="H8" s="242" t="s">
        <v>6</v>
      </c>
      <c r="I8" s="1973"/>
      <c r="J8" s="1973"/>
    </row>
    <row r="9" spans="1:10">
      <c r="A9" s="488" t="s">
        <v>7</v>
      </c>
      <c r="B9" s="1973"/>
      <c r="C9" s="1220" t="s">
        <v>318</v>
      </c>
      <c r="D9" s="1973"/>
      <c r="E9" s="1223" t="s">
        <v>319</v>
      </c>
      <c r="F9" s="1969"/>
      <c r="G9" s="1968" t="s">
        <v>9</v>
      </c>
      <c r="H9" s="488" t="s">
        <v>7</v>
      </c>
      <c r="I9" s="1973"/>
      <c r="J9" s="1973"/>
    </row>
    <row r="10" spans="1:10">
      <c r="A10" s="488"/>
      <c r="B10" s="1973"/>
      <c r="C10" s="1973"/>
      <c r="D10" s="1973"/>
      <c r="E10" s="242"/>
      <c r="F10" s="1975"/>
      <c r="G10" s="1975"/>
      <c r="H10" s="488"/>
      <c r="I10" s="1973"/>
      <c r="J10" s="1973"/>
    </row>
    <row r="11" spans="1:10" ht="17.649999999999999" thickBot="1">
      <c r="A11" s="242">
        <f>A10+1</f>
        <v>1</v>
      </c>
      <c r="B11" s="451" t="s">
        <v>566</v>
      </c>
      <c r="C11" s="1988" t="s">
        <v>567</v>
      </c>
      <c r="D11" s="1973"/>
      <c r="E11" s="181">
        <f>'TO4 AG-1'!C31</f>
        <v>0</v>
      </c>
      <c r="F11" s="140"/>
      <c r="G11" s="1975" t="s">
        <v>1734</v>
      </c>
      <c r="H11" s="242">
        <f>A11</f>
        <v>1</v>
      </c>
      <c r="I11" s="1973"/>
      <c r="J11" s="1973"/>
    </row>
    <row r="12" spans="1:10" ht="15.75" thickTop="1">
      <c r="A12" s="242"/>
      <c r="B12" s="1973"/>
      <c r="C12" s="1973"/>
      <c r="D12" s="63"/>
      <c r="E12" s="93"/>
      <c r="F12" s="63"/>
      <c r="G12" s="1973"/>
      <c r="H12" s="242"/>
      <c r="I12" s="1973"/>
      <c r="J12" s="1973"/>
    </row>
    <row r="13" spans="1:10">
      <c r="A13" s="1975"/>
      <c r="B13" s="1973"/>
      <c r="C13" s="1973"/>
      <c r="D13" s="63"/>
      <c r="E13" s="63"/>
      <c r="F13" s="63"/>
      <c r="G13" s="1973"/>
      <c r="H13" s="1975"/>
      <c r="I13" s="1973"/>
      <c r="J13" s="1973"/>
    </row>
    <row r="14" spans="1:10" ht="17.25">
      <c r="A14" s="501">
        <v>1</v>
      </c>
      <c r="B14" s="1973" t="s">
        <v>570</v>
      </c>
      <c r="C14" s="1973"/>
      <c r="D14" s="1973"/>
      <c r="E14" s="1973"/>
      <c r="F14" s="1973"/>
      <c r="G14" s="1973"/>
      <c r="H14" s="1975"/>
      <c r="I14" s="1973"/>
      <c r="J14" s="1973"/>
    </row>
    <row r="15" spans="1:10">
      <c r="A15" s="1975"/>
      <c r="B15" s="1973"/>
      <c r="C15" s="1973"/>
      <c r="D15" s="1973"/>
      <c r="E15" s="1973"/>
      <c r="F15" s="1973"/>
      <c r="G15" s="1973"/>
      <c r="H15" s="1975"/>
      <c r="I15" s="1973"/>
      <c r="J15" s="1973"/>
    </row>
    <row r="18" spans="1:2">
      <c r="A18" s="140"/>
      <c r="B18" s="196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5" right="0.5" top="0.5" bottom="0.5" header="0.25" footer="0.25"/>
  <pageSetup scale="68" orientation="portrait" r:id="rId1"/>
  <headerFooter scaleWithDoc="0">
    <oddFooter>&amp;C&amp;"Times New Roman,Regular"&amp;10TO4 AG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75">
    <pageSetUpPr fitToPage="1"/>
  </sheetPr>
  <dimension ref="A2:N192"/>
  <sheetViews>
    <sheetView zoomScale="80" zoomScaleNormal="80" zoomScaleSheetLayoutView="70" workbookViewId="0"/>
  </sheetViews>
  <sheetFormatPr defaultColWidth="8.796875" defaultRowHeight="15.4"/>
  <cols>
    <col min="1" max="1" width="5.19921875" style="133" customWidth="1"/>
    <col min="2" max="2" width="35.19921875" style="61" customWidth="1"/>
    <col min="3" max="3" width="18.53125" style="61" customWidth="1"/>
    <col min="4" max="4" width="62.53125" style="61" customWidth="1"/>
    <col min="5" max="5" width="5.19921875" style="984" customWidth="1"/>
    <col min="6" max="9" width="8.796875" style="61"/>
    <col min="10" max="10" width="12.796875" style="61" customWidth="1"/>
    <col min="11" max="11" width="8.796875" style="61"/>
    <col min="12" max="12" width="14" style="61" customWidth="1"/>
    <col min="13" max="16384" width="8.796875" style="61"/>
  </cols>
  <sheetData>
    <row r="2" spans="1:14" s="69" customFormat="1" ht="15">
      <c r="A2" s="1970"/>
      <c r="B2" s="2073" t="s">
        <v>0</v>
      </c>
      <c r="C2" s="2073"/>
      <c r="D2" s="2073"/>
      <c r="E2" s="1970"/>
      <c r="F2" s="1967"/>
      <c r="G2" s="1967"/>
      <c r="H2" s="1967"/>
      <c r="I2" s="1967"/>
      <c r="J2" s="1967"/>
      <c r="K2" s="1967"/>
      <c r="L2" s="1967"/>
      <c r="M2" s="1967"/>
      <c r="N2" s="1967"/>
    </row>
    <row r="3" spans="1:14" s="69" customFormat="1" ht="15">
      <c r="A3" s="1970"/>
      <c r="B3" s="2073" t="s">
        <v>571</v>
      </c>
      <c r="C3" s="2073"/>
      <c r="D3" s="2073"/>
      <c r="E3" s="1970"/>
      <c r="F3" s="1967"/>
      <c r="G3" s="1967"/>
      <c r="H3" s="1967"/>
      <c r="I3" s="1967"/>
      <c r="J3" s="1967"/>
      <c r="K3" s="1967"/>
      <c r="L3" s="1967"/>
      <c r="M3" s="1967"/>
      <c r="N3" s="1967"/>
    </row>
    <row r="4" spans="1:14" s="69" customFormat="1" ht="15">
      <c r="A4" s="1970"/>
      <c r="B4" s="2073" t="s">
        <v>1735</v>
      </c>
      <c r="C4" s="2073"/>
      <c r="D4" s="2073"/>
      <c r="E4" s="1970"/>
      <c r="F4" s="1967"/>
      <c r="G4" s="1967"/>
      <c r="H4" s="1967"/>
      <c r="I4" s="1967"/>
      <c r="J4" s="1967"/>
      <c r="K4" s="1967"/>
      <c r="L4" s="1967"/>
      <c r="M4" s="1967"/>
      <c r="N4" s="1967"/>
    </row>
    <row r="5" spans="1:14" s="69" customFormat="1" ht="15">
      <c r="A5" s="1970"/>
      <c r="B5" s="2073" t="s">
        <v>573</v>
      </c>
      <c r="C5" s="2073"/>
      <c r="D5" s="2073"/>
      <c r="E5" s="1970"/>
      <c r="F5" s="1967"/>
      <c r="G5" s="1967"/>
      <c r="H5" s="1967"/>
      <c r="I5" s="1967"/>
      <c r="J5" s="1967"/>
      <c r="K5" s="1967"/>
      <c r="L5" s="1967"/>
      <c r="M5" s="1967"/>
      <c r="N5" s="1967"/>
    </row>
    <row r="6" spans="1:14" s="69" customFormat="1" ht="15">
      <c r="A6" s="1970"/>
      <c r="B6" s="2073" t="s">
        <v>362</v>
      </c>
      <c r="C6" s="2073"/>
      <c r="D6" s="2073"/>
      <c r="E6" s="1970"/>
      <c r="F6" s="1967"/>
      <c r="G6" s="512"/>
      <c r="H6" s="1967"/>
      <c r="I6" s="1967"/>
      <c r="J6" s="1967"/>
      <c r="K6" s="1967"/>
      <c r="L6" s="1967"/>
      <c r="M6" s="1967"/>
      <c r="N6" s="1967"/>
    </row>
    <row r="7" spans="1:14" s="69" customFormat="1">
      <c r="A7" s="1970"/>
      <c r="B7" s="2077" t="s">
        <v>5</v>
      </c>
      <c r="C7" s="2077"/>
      <c r="D7" s="2077"/>
      <c r="E7" s="1970"/>
      <c r="F7" s="1967"/>
      <c r="G7" s="1973"/>
      <c r="H7" s="1967"/>
      <c r="I7" s="1967"/>
      <c r="J7" s="1967"/>
      <c r="K7" s="1967"/>
      <c r="L7" s="1967"/>
      <c r="M7" s="1967"/>
      <c r="N7" s="1967"/>
    </row>
    <row r="8" spans="1:14" s="69" customFormat="1">
      <c r="A8" s="1970"/>
      <c r="B8" s="504"/>
      <c r="C8" s="504"/>
      <c r="D8" s="504"/>
      <c r="E8" s="1970"/>
      <c r="F8" s="1967"/>
      <c r="G8" s="1973"/>
      <c r="H8" s="1967"/>
      <c r="I8" s="1967"/>
      <c r="J8" s="1967"/>
      <c r="K8" s="1967"/>
      <c r="L8" s="1967"/>
      <c r="M8" s="1967"/>
      <c r="N8" s="1967"/>
    </row>
    <row r="9" spans="1:14" s="69" customFormat="1">
      <c r="A9" s="1970"/>
      <c r="B9" s="2073" t="s">
        <v>403</v>
      </c>
      <c r="C9" s="2073"/>
      <c r="D9" s="2073"/>
      <c r="E9" s="1970"/>
      <c r="F9" s="1967"/>
      <c r="G9" s="1996"/>
      <c r="H9" s="1967"/>
      <c r="I9" s="1967"/>
      <c r="J9" s="1967"/>
      <c r="K9" s="1967"/>
      <c r="L9" s="1967"/>
      <c r="M9" s="1967"/>
      <c r="N9" s="1967"/>
    </row>
    <row r="10" spans="1:14">
      <c r="A10" s="1975"/>
      <c r="B10" s="581"/>
      <c r="C10" s="582"/>
      <c r="D10" s="582"/>
      <c r="E10" s="1975"/>
      <c r="F10" s="1973"/>
      <c r="G10" s="1973"/>
      <c r="H10" s="63"/>
      <c r="I10" s="63"/>
      <c r="J10" s="63"/>
      <c r="K10" s="63"/>
      <c r="L10" s="63"/>
      <c r="M10" s="63"/>
      <c r="N10" s="63"/>
    </row>
    <row r="11" spans="1:14">
      <c r="A11" s="1975"/>
      <c r="B11" s="1911"/>
      <c r="C11" s="1919" t="s">
        <v>404</v>
      </c>
      <c r="D11" s="1915"/>
      <c r="E11" s="1975"/>
      <c r="F11" s="1973"/>
      <c r="G11" s="1973"/>
      <c r="H11" s="63"/>
      <c r="I11" s="63"/>
      <c r="J11" s="63"/>
      <c r="K11" s="63"/>
      <c r="L11" s="63"/>
      <c r="M11" s="63"/>
      <c r="N11" s="63"/>
    </row>
    <row r="12" spans="1:14">
      <c r="A12" s="1975" t="s">
        <v>6</v>
      </c>
      <c r="B12" s="1236"/>
      <c r="C12" s="1228" t="s">
        <v>575</v>
      </c>
      <c r="D12" s="1296"/>
      <c r="E12" s="1975" t="s">
        <v>6</v>
      </c>
      <c r="F12" s="1973"/>
      <c r="G12" s="1973"/>
      <c r="H12" s="583"/>
      <c r="I12" s="583"/>
      <c r="J12" s="583"/>
      <c r="K12" s="583"/>
      <c r="L12" s="583"/>
      <c r="M12" s="583"/>
      <c r="N12" s="63"/>
    </row>
    <row r="13" spans="1:14">
      <c r="A13" s="1975" t="s">
        <v>7</v>
      </c>
      <c r="B13" s="1229" t="s">
        <v>366</v>
      </c>
      <c r="C13" s="1327" t="s">
        <v>576</v>
      </c>
      <c r="D13" s="1229" t="s">
        <v>9</v>
      </c>
      <c r="E13" s="1975" t="s">
        <v>7</v>
      </c>
      <c r="F13" s="1973"/>
      <c r="G13" s="1973"/>
      <c r="H13" s="583"/>
      <c r="I13" s="86"/>
      <c r="J13" s="86"/>
      <c r="K13" s="393"/>
      <c r="L13" s="86"/>
      <c r="M13" s="583"/>
      <c r="N13" s="63"/>
    </row>
    <row r="14" spans="1:14">
      <c r="A14" s="1975">
        <v>1</v>
      </c>
      <c r="B14" s="1251">
        <v>43451</v>
      </c>
      <c r="C14" s="1336">
        <v>0</v>
      </c>
      <c r="D14" s="1349" t="s">
        <v>370</v>
      </c>
      <c r="E14" s="1975">
        <f>A14</f>
        <v>1</v>
      </c>
      <c r="F14" s="1973"/>
      <c r="G14" s="1973"/>
      <c r="H14" s="583"/>
      <c r="I14" s="393"/>
      <c r="J14" s="393"/>
      <c r="K14" s="393"/>
      <c r="L14" s="583"/>
      <c r="M14" s="583"/>
      <c r="N14" s="63"/>
    </row>
    <row r="15" spans="1:14">
      <c r="A15" s="1975">
        <f>A14+1</f>
        <v>2</v>
      </c>
      <c r="B15" s="1251">
        <v>43483</v>
      </c>
      <c r="C15" s="1308">
        <v>0</v>
      </c>
      <c r="D15" s="1309"/>
      <c r="E15" s="1975">
        <f>E14+1</f>
        <v>2</v>
      </c>
      <c r="F15" s="1973"/>
      <c r="G15" s="1973"/>
      <c r="H15" s="583"/>
      <c r="I15" s="393"/>
      <c r="J15" s="393"/>
      <c r="K15" s="393"/>
      <c r="L15" s="583"/>
      <c r="M15" s="583"/>
      <c r="N15" s="63"/>
    </row>
    <row r="16" spans="1:14">
      <c r="A16" s="1975">
        <f t="shared" ref="A16:A32" si="0">A15+1</f>
        <v>3</v>
      </c>
      <c r="B16" s="1251" t="s">
        <v>373</v>
      </c>
      <c r="C16" s="1308">
        <v>0</v>
      </c>
      <c r="D16" s="1309"/>
      <c r="E16" s="1975">
        <f t="shared" ref="E16:E32" si="1">E15+1</f>
        <v>3</v>
      </c>
      <c r="F16" s="1973"/>
      <c r="G16" s="1973"/>
      <c r="H16" s="583"/>
      <c r="I16" s="393"/>
      <c r="J16" s="393"/>
      <c r="K16" s="393"/>
      <c r="L16" s="583"/>
      <c r="M16" s="583"/>
      <c r="N16" s="63"/>
    </row>
    <row r="17" spans="1:14">
      <c r="A17" s="1975">
        <f t="shared" si="0"/>
        <v>4</v>
      </c>
      <c r="B17" s="1251" t="s">
        <v>374</v>
      </c>
      <c r="C17" s="1308">
        <v>0</v>
      </c>
      <c r="D17" s="1309"/>
      <c r="E17" s="1975">
        <f t="shared" si="1"/>
        <v>4</v>
      </c>
      <c r="F17" s="1973"/>
      <c r="G17" s="1973"/>
      <c r="H17" s="583"/>
      <c r="I17" s="393"/>
      <c r="J17" s="584"/>
      <c r="K17" s="393"/>
      <c r="L17" s="583"/>
      <c r="M17" s="583"/>
      <c r="N17" s="63"/>
    </row>
    <row r="18" spans="1:14">
      <c r="A18" s="1975">
        <f t="shared" si="0"/>
        <v>5</v>
      </c>
      <c r="B18" s="1251" t="s">
        <v>375</v>
      </c>
      <c r="C18" s="1308">
        <v>0</v>
      </c>
      <c r="D18" s="1309"/>
      <c r="E18" s="1975">
        <f t="shared" si="1"/>
        <v>5</v>
      </c>
      <c r="F18" s="1973"/>
      <c r="G18" s="1973"/>
      <c r="H18" s="583"/>
      <c r="I18" s="393"/>
      <c r="J18" s="584"/>
      <c r="K18" s="393"/>
      <c r="L18" s="583"/>
      <c r="M18" s="583"/>
      <c r="N18" s="63"/>
    </row>
    <row r="19" spans="1:14">
      <c r="A19" s="1975">
        <f t="shared" si="0"/>
        <v>6</v>
      </c>
      <c r="B19" s="1251" t="s">
        <v>376</v>
      </c>
      <c r="C19" s="1308">
        <v>0</v>
      </c>
      <c r="D19" s="1309"/>
      <c r="E19" s="1975">
        <f t="shared" si="1"/>
        <v>6</v>
      </c>
      <c r="F19" s="1973"/>
      <c r="G19" s="1973"/>
      <c r="H19" s="583"/>
      <c r="I19" s="584"/>
      <c r="J19" s="584"/>
      <c r="K19" s="585"/>
      <c r="L19" s="586"/>
      <c r="M19" s="583"/>
      <c r="N19" s="63"/>
    </row>
    <row r="20" spans="1:14">
      <c r="A20" s="1975">
        <f t="shared" si="0"/>
        <v>7</v>
      </c>
      <c r="B20" s="1251" t="s">
        <v>377</v>
      </c>
      <c r="C20" s="1308">
        <v>0</v>
      </c>
      <c r="D20" s="1309"/>
      <c r="E20" s="1975">
        <f>E19+1</f>
        <v>7</v>
      </c>
      <c r="F20" s="1973"/>
      <c r="G20" s="1973"/>
      <c r="H20" s="583"/>
      <c r="I20" s="587"/>
      <c r="J20" s="588"/>
      <c r="K20" s="589"/>
      <c r="L20" s="590"/>
      <c r="M20" s="583"/>
      <c r="N20" s="63"/>
    </row>
    <row r="21" spans="1:14">
      <c r="A21" s="1975">
        <f t="shared" si="0"/>
        <v>8</v>
      </c>
      <c r="B21" s="1251" t="s">
        <v>378</v>
      </c>
      <c r="C21" s="1308">
        <v>0</v>
      </c>
      <c r="D21" s="1309"/>
      <c r="E21" s="1975">
        <f t="shared" si="1"/>
        <v>8</v>
      </c>
      <c r="F21" s="1973"/>
      <c r="G21" s="1973"/>
      <c r="H21" s="583"/>
      <c r="I21" s="591"/>
      <c r="J21" s="591"/>
      <c r="K21" s="586"/>
      <c r="L21" s="586"/>
      <c r="M21" s="583"/>
      <c r="N21" s="63"/>
    </row>
    <row r="22" spans="1:14">
      <c r="A22" s="1975">
        <f t="shared" si="0"/>
        <v>9</v>
      </c>
      <c r="B22" s="1251" t="s">
        <v>379</v>
      </c>
      <c r="C22" s="1308">
        <v>0</v>
      </c>
      <c r="D22" s="1309"/>
      <c r="E22" s="1975">
        <f t="shared" si="1"/>
        <v>9</v>
      </c>
      <c r="F22" s="1973"/>
      <c r="G22" s="1973"/>
      <c r="H22" s="583"/>
      <c r="I22" s="587"/>
      <c r="J22" s="588"/>
      <c r="K22" s="592"/>
      <c r="L22" s="590"/>
      <c r="M22" s="583"/>
      <c r="N22" s="63"/>
    </row>
    <row r="23" spans="1:14">
      <c r="A23" s="1975">
        <f t="shared" si="0"/>
        <v>10</v>
      </c>
      <c r="B23" s="1251" t="s">
        <v>380</v>
      </c>
      <c r="C23" s="1308">
        <v>0</v>
      </c>
      <c r="D23" s="1309"/>
      <c r="E23" s="1975">
        <f t="shared" si="1"/>
        <v>10</v>
      </c>
      <c r="F23" s="1973"/>
      <c r="G23" s="1973"/>
      <c r="H23" s="583"/>
      <c r="I23" s="86"/>
      <c r="J23" s="86"/>
      <c r="K23" s="586"/>
      <c r="L23" s="586"/>
      <c r="M23" s="583"/>
      <c r="N23" s="63"/>
    </row>
    <row r="24" spans="1:14">
      <c r="A24" s="1975">
        <f t="shared" si="0"/>
        <v>11</v>
      </c>
      <c r="B24" s="1251" t="s">
        <v>381</v>
      </c>
      <c r="C24" s="1308">
        <v>0</v>
      </c>
      <c r="D24" s="1309"/>
      <c r="E24" s="1975">
        <f t="shared" si="1"/>
        <v>11</v>
      </c>
      <c r="F24" s="1973"/>
      <c r="G24" s="1973"/>
      <c r="H24" s="583"/>
      <c r="I24" s="86"/>
      <c r="J24" s="86"/>
      <c r="K24" s="593"/>
      <c r="L24" s="594"/>
      <c r="M24" s="583"/>
      <c r="N24" s="63"/>
    </row>
    <row r="25" spans="1:14">
      <c r="A25" s="1975">
        <f t="shared" si="0"/>
        <v>12</v>
      </c>
      <c r="B25" s="1251" t="s">
        <v>382</v>
      </c>
      <c r="C25" s="1308">
        <v>0</v>
      </c>
      <c r="D25" s="1309"/>
      <c r="E25" s="1975">
        <f t="shared" si="1"/>
        <v>12</v>
      </c>
      <c r="F25" s="1973"/>
      <c r="G25" s="1973"/>
      <c r="H25" s="583"/>
      <c r="I25" s="86"/>
      <c r="J25" s="86"/>
      <c r="K25" s="593"/>
      <c r="L25" s="594"/>
      <c r="M25" s="583"/>
      <c r="N25" s="63"/>
    </row>
    <row r="26" spans="1:14">
      <c r="A26" s="1975">
        <f t="shared" si="0"/>
        <v>13</v>
      </c>
      <c r="B26" s="1613">
        <v>43817</v>
      </c>
      <c r="C26" s="1413">
        <v>0</v>
      </c>
      <c r="D26" s="1391" t="s">
        <v>370</v>
      </c>
      <c r="E26" s="1975">
        <f t="shared" si="1"/>
        <v>13</v>
      </c>
      <c r="F26" s="1973"/>
      <c r="G26" s="1973"/>
      <c r="H26" s="583"/>
      <c r="I26" s="86"/>
      <c r="J26" s="86"/>
      <c r="K26" s="465"/>
      <c r="L26" s="530"/>
      <c r="M26" s="583"/>
      <c r="N26" s="63"/>
    </row>
    <row r="27" spans="1:14">
      <c r="A27" s="1975">
        <f t="shared" si="0"/>
        <v>14</v>
      </c>
      <c r="B27" s="1236"/>
      <c r="C27" s="1930"/>
      <c r="D27" s="1930"/>
      <c r="E27" s="1975">
        <f t="shared" si="1"/>
        <v>14</v>
      </c>
      <c r="F27" s="1973"/>
      <c r="G27" s="1973"/>
      <c r="H27" s="63"/>
      <c r="I27" s="63"/>
      <c r="J27" s="63"/>
      <c r="K27" s="63"/>
      <c r="L27" s="63"/>
      <c r="M27" s="63"/>
      <c r="N27" s="63"/>
    </row>
    <row r="28" spans="1:14">
      <c r="A28" s="1975">
        <f t="shared" si="0"/>
        <v>15</v>
      </c>
      <c r="B28" s="1236" t="s">
        <v>385</v>
      </c>
      <c r="C28" s="1392">
        <f>SUM(C14:C26)</f>
        <v>0</v>
      </c>
      <c r="D28" s="1393" t="s">
        <v>386</v>
      </c>
      <c r="E28" s="1975">
        <f t="shared" si="1"/>
        <v>15</v>
      </c>
      <c r="F28" s="1973"/>
      <c r="G28" s="1973"/>
      <c r="H28" s="63"/>
      <c r="I28" s="63"/>
      <c r="J28" s="63"/>
      <c r="K28" s="63"/>
      <c r="L28" s="63"/>
      <c r="M28" s="63"/>
      <c r="N28" s="63"/>
    </row>
    <row r="29" spans="1:14">
      <c r="A29" s="1975">
        <f t="shared" si="0"/>
        <v>16</v>
      </c>
      <c r="B29" s="1239"/>
      <c r="C29" s="1394"/>
      <c r="D29" s="1395"/>
      <c r="E29" s="1975">
        <f t="shared" si="1"/>
        <v>16</v>
      </c>
      <c r="F29" s="1973"/>
      <c r="G29" s="1973"/>
      <c r="H29" s="1973"/>
      <c r="I29" s="1973"/>
      <c r="J29" s="1973"/>
      <c r="K29" s="1973"/>
      <c r="L29" s="1973"/>
      <c r="M29" s="1973"/>
      <c r="N29" s="1973"/>
    </row>
    <row r="30" spans="1:14">
      <c r="A30" s="1975">
        <f t="shared" si="0"/>
        <v>17</v>
      </c>
      <c r="B30" s="1236"/>
      <c r="C30" s="1931"/>
      <c r="D30" s="1932"/>
      <c r="E30" s="1975">
        <f t="shared" si="1"/>
        <v>17</v>
      </c>
      <c r="F30" s="1973"/>
      <c r="G30" s="1973"/>
      <c r="H30" s="1973"/>
      <c r="I30" s="1973"/>
      <c r="J30" s="1973"/>
      <c r="K30" s="1973"/>
      <c r="L30" s="1973"/>
      <c r="M30" s="1973"/>
      <c r="N30" s="1973"/>
    </row>
    <row r="31" spans="1:14">
      <c r="A31" s="1975">
        <f t="shared" si="0"/>
        <v>18</v>
      </c>
      <c r="B31" s="1236" t="s">
        <v>577</v>
      </c>
      <c r="C31" s="1396">
        <f>C28/13</f>
        <v>0</v>
      </c>
      <c r="D31" s="1349" t="s">
        <v>578</v>
      </c>
      <c r="E31" s="1975">
        <f t="shared" si="1"/>
        <v>18</v>
      </c>
      <c r="F31" s="1973"/>
      <c r="G31" s="512"/>
      <c r="H31" s="1973"/>
      <c r="I31" s="1973"/>
      <c r="J31" s="1973"/>
      <c r="K31" s="1973"/>
      <c r="L31" s="1973"/>
      <c r="M31" s="1973"/>
      <c r="N31" s="1973"/>
    </row>
    <row r="32" spans="1:14">
      <c r="A32" s="1975">
        <f t="shared" si="0"/>
        <v>19</v>
      </c>
      <c r="B32" s="1239"/>
      <c r="C32" s="1397"/>
      <c r="D32" s="1397"/>
      <c r="E32" s="1975">
        <f t="shared" si="1"/>
        <v>19</v>
      </c>
      <c r="F32" s="1973"/>
      <c r="G32" s="1973"/>
      <c r="H32" s="1973"/>
      <c r="I32" s="1973"/>
      <c r="J32" s="1973"/>
      <c r="K32" s="1973"/>
      <c r="L32" s="1973"/>
      <c r="M32" s="1973"/>
      <c r="N32" s="1973"/>
    </row>
    <row r="34" spans="1:2">
      <c r="A34" s="1973"/>
      <c r="B34" s="65"/>
    </row>
    <row r="35" spans="1:2">
      <c r="A35" s="1973"/>
      <c r="B35" s="65"/>
    </row>
    <row r="36" spans="1:2">
      <c r="A36" s="1973"/>
      <c r="B36" s="1973"/>
    </row>
    <row r="37" spans="1:2">
      <c r="A37" s="1973"/>
      <c r="B37" s="1973"/>
    </row>
    <row r="38" spans="1:2">
      <c r="A38" s="1973"/>
      <c r="B38" s="1973"/>
    </row>
    <row r="39" spans="1:2">
      <c r="A39" s="1973"/>
      <c r="B39" s="1973"/>
    </row>
    <row r="40" spans="1:2">
      <c r="A40" s="1973"/>
      <c r="B40" s="1973"/>
    </row>
    <row r="41" spans="1:2">
      <c r="A41" s="1973"/>
      <c r="B41" s="1973"/>
    </row>
    <row r="42" spans="1:2">
      <c r="A42" s="1973"/>
      <c r="B42" s="1973"/>
    </row>
    <row r="43" spans="1:2">
      <c r="A43" s="1973"/>
      <c r="B43" s="1973"/>
    </row>
    <row r="44" spans="1:2">
      <c r="A44" s="1973"/>
      <c r="B44" s="1973"/>
    </row>
    <row r="45" spans="1:2">
      <c r="A45" s="1973"/>
      <c r="B45" s="1973"/>
    </row>
    <row r="46" spans="1:2">
      <c r="A46" s="1973"/>
      <c r="B46" s="1973"/>
    </row>
    <row r="47" spans="1:2">
      <c r="A47" s="1973"/>
      <c r="B47" s="1973"/>
    </row>
    <row r="48" spans="1:2">
      <c r="A48" s="1973"/>
      <c r="B48" s="1973"/>
    </row>
    <row r="49" spans="1:1">
      <c r="A49" s="1973"/>
    </row>
    <row r="50" spans="1:1">
      <c r="A50" s="1973"/>
    </row>
    <row r="51" spans="1:1">
      <c r="A51" s="1973"/>
    </row>
    <row r="52" spans="1:1">
      <c r="A52" s="1973"/>
    </row>
    <row r="53" spans="1:1">
      <c r="A53" s="1973"/>
    </row>
    <row r="54" spans="1:1">
      <c r="A54" s="1973"/>
    </row>
    <row r="55" spans="1:1">
      <c r="A55" s="1973"/>
    </row>
    <row r="56" spans="1:1">
      <c r="A56" s="1973"/>
    </row>
    <row r="57" spans="1:1">
      <c r="A57" s="1973"/>
    </row>
    <row r="58" spans="1:1">
      <c r="A58" s="1973"/>
    </row>
    <row r="59" spans="1:1">
      <c r="A59" s="1973"/>
    </row>
    <row r="60" spans="1:1">
      <c r="A60" s="1973"/>
    </row>
    <row r="61" spans="1:1">
      <c r="A61" s="1973"/>
    </row>
    <row r="62" spans="1:1">
      <c r="A62" s="1973"/>
    </row>
    <row r="63" spans="1:1">
      <c r="A63" s="1973"/>
    </row>
    <row r="64" spans="1:1">
      <c r="A64" s="1973"/>
    </row>
    <row r="65" spans="1:1">
      <c r="A65" s="1973"/>
    </row>
    <row r="66" spans="1:1">
      <c r="A66" s="1973"/>
    </row>
    <row r="67" spans="1:1">
      <c r="A67" s="1973"/>
    </row>
    <row r="68" spans="1:1">
      <c r="A68" s="1973"/>
    </row>
    <row r="69" spans="1:1">
      <c r="A69" s="1973"/>
    </row>
    <row r="70" spans="1:1">
      <c r="A70" s="1973"/>
    </row>
    <row r="71" spans="1:1">
      <c r="A71" s="1973"/>
    </row>
    <row r="72" spans="1:1">
      <c r="A72" s="1973"/>
    </row>
    <row r="73" spans="1:1">
      <c r="A73" s="1973"/>
    </row>
    <row r="74" spans="1:1">
      <c r="A74" s="1973"/>
    </row>
    <row r="75" spans="1:1">
      <c r="A75" s="1973"/>
    </row>
    <row r="76" spans="1:1">
      <c r="A76" s="1973"/>
    </row>
    <row r="77" spans="1:1">
      <c r="A77" s="1973"/>
    </row>
    <row r="78" spans="1:1">
      <c r="A78" s="1973"/>
    </row>
    <row r="79" spans="1:1">
      <c r="A79" s="1973"/>
    </row>
    <row r="80" spans="1:1">
      <c r="A80" s="1973"/>
    </row>
    <row r="81" spans="1:1">
      <c r="A81" s="1973"/>
    </row>
    <row r="82" spans="1:1">
      <c r="A82" s="1973"/>
    </row>
    <row r="83" spans="1:1">
      <c r="A83" s="1973"/>
    </row>
    <row r="84" spans="1:1">
      <c r="A84" s="1973"/>
    </row>
    <row r="85" spans="1:1">
      <c r="A85" s="1973"/>
    </row>
    <row r="86" spans="1:1">
      <c r="A86" s="1973"/>
    </row>
    <row r="87" spans="1:1">
      <c r="A87" s="1973"/>
    </row>
    <row r="88" spans="1:1">
      <c r="A88" s="1973"/>
    </row>
    <row r="89" spans="1:1">
      <c r="A89" s="1973"/>
    </row>
    <row r="90" spans="1:1">
      <c r="A90" s="1973"/>
    </row>
    <row r="91" spans="1:1">
      <c r="A91" s="1973"/>
    </row>
    <row r="92" spans="1:1">
      <c r="A92" s="1973"/>
    </row>
    <row r="93" spans="1:1">
      <c r="A93" s="1973"/>
    </row>
    <row r="94" spans="1:1">
      <c r="A94" s="1973"/>
    </row>
    <row r="95" spans="1:1">
      <c r="A95" s="1973"/>
    </row>
    <row r="96" spans="1:1">
      <c r="A96" s="1973"/>
    </row>
    <row r="97" spans="1:1">
      <c r="A97" s="1973"/>
    </row>
    <row r="98" spans="1:1">
      <c r="A98" s="1973"/>
    </row>
    <row r="99" spans="1:1">
      <c r="A99" s="1973"/>
    </row>
    <row r="100" spans="1:1">
      <c r="A100" s="1973"/>
    </row>
    <row r="101" spans="1:1">
      <c r="A101" s="1973"/>
    </row>
    <row r="102" spans="1:1">
      <c r="A102" s="1973"/>
    </row>
    <row r="103" spans="1:1">
      <c r="A103" s="1973"/>
    </row>
    <row r="104" spans="1:1">
      <c r="A104" s="1973"/>
    </row>
    <row r="105" spans="1:1">
      <c r="A105" s="1973"/>
    </row>
    <row r="106" spans="1:1">
      <c r="A106" s="1973"/>
    </row>
    <row r="107" spans="1:1">
      <c r="A107" s="1973"/>
    </row>
    <row r="108" spans="1:1">
      <c r="A108" s="1973"/>
    </row>
    <row r="109" spans="1:1">
      <c r="A109" s="1973"/>
    </row>
    <row r="110" spans="1:1">
      <c r="A110" s="1973"/>
    </row>
    <row r="111" spans="1:1">
      <c r="A111" s="1973"/>
    </row>
    <row r="112" spans="1:1">
      <c r="A112" s="1973"/>
    </row>
    <row r="113" spans="1:1">
      <c r="A113" s="1973"/>
    </row>
    <row r="114" spans="1:1">
      <c r="A114" s="1973"/>
    </row>
    <row r="115" spans="1:1">
      <c r="A115" s="1973"/>
    </row>
    <row r="116" spans="1:1">
      <c r="A116" s="1973"/>
    </row>
    <row r="117" spans="1:1">
      <c r="A117" s="1973"/>
    </row>
    <row r="118" spans="1:1">
      <c r="A118" s="1973"/>
    </row>
    <row r="119" spans="1:1">
      <c r="A119" s="1973"/>
    </row>
    <row r="120" spans="1:1">
      <c r="A120" s="1973"/>
    </row>
    <row r="121" spans="1:1">
      <c r="A121" s="1973"/>
    </row>
    <row r="122" spans="1:1">
      <c r="A122" s="1973"/>
    </row>
    <row r="123" spans="1:1">
      <c r="A123" s="1973"/>
    </row>
    <row r="124" spans="1:1">
      <c r="A124" s="1973"/>
    </row>
    <row r="125" spans="1:1">
      <c r="A125" s="1973"/>
    </row>
    <row r="126" spans="1:1">
      <c r="A126" s="1973"/>
    </row>
    <row r="127" spans="1:1">
      <c r="A127" s="1973"/>
    </row>
    <row r="128" spans="1:1">
      <c r="A128" s="1973"/>
    </row>
    <row r="129" spans="1:1">
      <c r="A129" s="1973"/>
    </row>
    <row r="130" spans="1:1">
      <c r="A130" s="1973"/>
    </row>
    <row r="131" spans="1:1">
      <c r="A131" s="1973"/>
    </row>
    <row r="132" spans="1:1">
      <c r="A132" s="1973"/>
    </row>
    <row r="133" spans="1:1">
      <c r="A133" s="1973"/>
    </row>
    <row r="134" spans="1:1">
      <c r="A134" s="1973"/>
    </row>
    <row r="135" spans="1:1">
      <c r="A135" s="1973"/>
    </row>
    <row r="136" spans="1:1">
      <c r="A136" s="1973"/>
    </row>
    <row r="137" spans="1:1">
      <c r="A137" s="1973"/>
    </row>
    <row r="138" spans="1:1">
      <c r="A138" s="1973"/>
    </row>
    <row r="139" spans="1:1">
      <c r="A139" s="1973"/>
    </row>
    <row r="140" spans="1:1">
      <c r="A140" s="1973"/>
    </row>
    <row r="141" spans="1:1">
      <c r="A141" s="1973"/>
    </row>
    <row r="142" spans="1:1">
      <c r="A142" s="1973"/>
    </row>
    <row r="143" spans="1:1">
      <c r="A143" s="1973"/>
    </row>
    <row r="144" spans="1:1">
      <c r="A144" s="1973"/>
    </row>
    <row r="145" spans="1:1">
      <c r="A145" s="1973"/>
    </row>
    <row r="146" spans="1:1">
      <c r="A146" s="1973"/>
    </row>
    <row r="147" spans="1:1">
      <c r="A147" s="1973"/>
    </row>
    <row r="148" spans="1:1">
      <c r="A148" s="1973"/>
    </row>
    <row r="149" spans="1:1">
      <c r="A149" s="1973"/>
    </row>
    <row r="150" spans="1:1">
      <c r="A150" s="1973"/>
    </row>
    <row r="151" spans="1:1">
      <c r="A151" s="1973"/>
    </row>
    <row r="152" spans="1:1">
      <c r="A152" s="1973"/>
    </row>
    <row r="153" spans="1:1">
      <c r="A153" s="1973"/>
    </row>
    <row r="154" spans="1:1">
      <c r="A154" s="1973"/>
    </row>
    <row r="155" spans="1:1">
      <c r="A155" s="1973"/>
    </row>
    <row r="156" spans="1:1">
      <c r="A156" s="1973"/>
    </row>
    <row r="157" spans="1:1">
      <c r="A157" s="1973"/>
    </row>
    <row r="158" spans="1:1">
      <c r="A158" s="1973"/>
    </row>
    <row r="159" spans="1:1">
      <c r="A159" s="1973"/>
    </row>
    <row r="160" spans="1:1">
      <c r="A160" s="1973"/>
    </row>
    <row r="161" spans="1:1">
      <c r="A161" s="1973"/>
    </row>
    <row r="162" spans="1:1">
      <c r="A162" s="1973"/>
    </row>
    <row r="163" spans="1:1">
      <c r="A163" s="1973"/>
    </row>
    <row r="164" spans="1:1">
      <c r="A164" s="1973"/>
    </row>
    <row r="165" spans="1:1">
      <c r="A165" s="1973"/>
    </row>
    <row r="166" spans="1:1">
      <c r="A166" s="1973"/>
    </row>
    <row r="167" spans="1:1">
      <c r="A167" s="1973"/>
    </row>
    <row r="168" spans="1:1">
      <c r="A168" s="1973"/>
    </row>
    <row r="169" spans="1:1">
      <c r="A169" s="1973"/>
    </row>
    <row r="170" spans="1:1">
      <c r="A170" s="1973"/>
    </row>
    <row r="171" spans="1:1">
      <c r="A171" s="1973"/>
    </row>
    <row r="172" spans="1:1">
      <c r="A172" s="1973"/>
    </row>
    <row r="173" spans="1:1">
      <c r="A173" s="1973"/>
    </row>
    <row r="174" spans="1:1">
      <c r="A174" s="1973"/>
    </row>
    <row r="175" spans="1:1">
      <c r="A175" s="1973"/>
    </row>
    <row r="176" spans="1:1">
      <c r="A176" s="1973"/>
    </row>
    <row r="177" spans="1:1">
      <c r="A177" s="1973"/>
    </row>
    <row r="178" spans="1:1">
      <c r="A178" s="1973"/>
    </row>
    <row r="179" spans="1:1">
      <c r="A179" s="1973"/>
    </row>
    <row r="180" spans="1:1">
      <c r="A180" s="1973"/>
    </row>
    <row r="181" spans="1:1">
      <c r="A181" s="1973"/>
    </row>
    <row r="182" spans="1:1">
      <c r="A182" s="1973"/>
    </row>
    <row r="183" spans="1:1">
      <c r="A183" s="1973"/>
    </row>
    <row r="184" spans="1:1">
      <c r="A184" s="1973"/>
    </row>
    <row r="185" spans="1:1">
      <c r="A185" s="1973"/>
    </row>
    <row r="186" spans="1:1">
      <c r="A186" s="1973"/>
    </row>
    <row r="187" spans="1:1">
      <c r="A187" s="1973"/>
    </row>
    <row r="188" spans="1:1">
      <c r="A188" s="1973"/>
    </row>
    <row r="189" spans="1:1">
      <c r="A189" s="1973"/>
    </row>
    <row r="190" spans="1:1">
      <c r="A190" s="1973"/>
    </row>
    <row r="191" spans="1:1">
      <c r="A191" s="1973"/>
    </row>
    <row r="192" spans="1:1">
      <c r="A192" s="1973"/>
    </row>
  </sheetData>
  <mergeCells count="7">
    <mergeCell ref="B9:D9"/>
    <mergeCell ref="B2:D2"/>
    <mergeCell ref="B3:D3"/>
    <mergeCell ref="B4:D4"/>
    <mergeCell ref="B5:D5"/>
    <mergeCell ref="B6:D6"/>
    <mergeCell ref="B7:D7"/>
  </mergeCells>
  <printOptions horizontalCentered="1"/>
  <pageMargins left="0.5" right="0.5" top="0.5" bottom="0.5" header="0.25" footer="0.25"/>
  <pageSetup orientation="landscape" r:id="rId1"/>
  <headerFooter scaleWithDoc="0">
    <oddFooter>&amp;C&amp;"Times New Roman,Regular"&amp;10&amp;A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76">
    <pageSetUpPr fitToPage="1"/>
  </sheetPr>
  <dimension ref="A1:P159"/>
  <sheetViews>
    <sheetView zoomScale="80" zoomScaleNormal="80" zoomScaleSheetLayoutView="70" zoomScalePageLayoutView="80" workbookViewId="0"/>
  </sheetViews>
  <sheetFormatPr defaultColWidth="8.796875" defaultRowHeight="15.4"/>
  <cols>
    <col min="1" max="1" width="5.19921875" style="986" customWidth="1"/>
    <col min="2" max="2" width="55.46484375" style="156" customWidth="1"/>
    <col min="3" max="5" width="15.53125" style="156" customWidth="1"/>
    <col min="6" max="6" width="1.53125" style="156" customWidth="1"/>
    <col min="7" max="7" width="16.796875" style="156" customWidth="1"/>
    <col min="8" max="8" width="1.53125" style="156" customWidth="1"/>
    <col min="9" max="9" width="41.19921875" style="485" customWidth="1"/>
    <col min="10" max="10" width="5.19921875" style="156" customWidth="1"/>
    <col min="11" max="11" width="10.19921875" style="156" customWidth="1"/>
    <col min="12" max="12" width="15" style="156" customWidth="1"/>
    <col min="13" max="13" width="10.46484375" style="156" customWidth="1"/>
    <col min="14" max="16384" width="8.796875" style="156"/>
  </cols>
  <sheetData>
    <row r="1" spans="1:12">
      <c r="A1" s="994"/>
      <c r="B1" s="1989"/>
      <c r="C1" s="1989"/>
      <c r="D1" s="1989"/>
      <c r="E1" s="1989"/>
      <c r="F1" s="1989"/>
      <c r="G1" s="216"/>
      <c r="H1" s="216"/>
      <c r="I1" s="695"/>
      <c r="J1" s="166"/>
      <c r="K1" s="1989"/>
      <c r="L1" s="817"/>
    </row>
    <row r="2" spans="1:12">
      <c r="A2" s="1988"/>
      <c r="B2" s="2082" t="s">
        <v>0</v>
      </c>
      <c r="C2" s="2082"/>
      <c r="D2" s="2082"/>
      <c r="E2" s="2082"/>
      <c r="F2" s="2082"/>
      <c r="G2" s="2082"/>
      <c r="H2" s="2082"/>
      <c r="I2" s="2083"/>
      <c r="J2" s="1988"/>
      <c r="K2" s="1989"/>
      <c r="L2" s="1989"/>
    </row>
    <row r="3" spans="1:12">
      <c r="A3" s="1988"/>
      <c r="B3" s="2082" t="s">
        <v>1736</v>
      </c>
      <c r="C3" s="2082"/>
      <c r="D3" s="2082"/>
      <c r="E3" s="2082"/>
      <c r="F3" s="2082"/>
      <c r="G3" s="2082"/>
      <c r="H3" s="2082"/>
      <c r="I3" s="2083"/>
      <c r="J3" s="1988"/>
      <c r="K3" s="1989"/>
      <c r="L3" s="1989"/>
    </row>
    <row r="4" spans="1:12">
      <c r="A4" s="1988"/>
      <c r="B4" s="2082" t="s">
        <v>1214</v>
      </c>
      <c r="C4" s="2082"/>
      <c r="D4" s="2082"/>
      <c r="E4" s="2082"/>
      <c r="F4" s="2082"/>
      <c r="G4" s="2082"/>
      <c r="H4" s="2082"/>
      <c r="I4" s="2083"/>
      <c r="J4" s="1988"/>
      <c r="K4" s="1989"/>
      <c r="L4" s="1989"/>
    </row>
    <row r="5" spans="1:12">
      <c r="A5" s="1988"/>
      <c r="B5" s="2084" t="str">
        <f>'Stmt AD'!B5</f>
        <v>Base Period &amp; True-Up Period 12 - Months Ending December 31, 2019</v>
      </c>
      <c r="C5" s="2084"/>
      <c r="D5" s="2084"/>
      <c r="E5" s="2084"/>
      <c r="F5" s="2084"/>
      <c r="G5" s="2084"/>
      <c r="H5" s="2084"/>
      <c r="I5" s="2090"/>
      <c r="J5" s="1988"/>
      <c r="K5" s="1989"/>
      <c r="L5" s="1989"/>
    </row>
    <row r="6" spans="1:12">
      <c r="A6" s="1988"/>
      <c r="B6" s="2085" t="s">
        <v>5</v>
      </c>
      <c r="C6" s="2086"/>
      <c r="D6" s="2086"/>
      <c r="E6" s="2086"/>
      <c r="F6" s="2086"/>
      <c r="G6" s="2086"/>
      <c r="H6" s="2086"/>
      <c r="I6" s="2086"/>
      <c r="J6" s="1988"/>
      <c r="K6" s="1989"/>
      <c r="L6" s="1989"/>
    </row>
    <row r="7" spans="1:12">
      <c r="A7" s="1988"/>
      <c r="B7" s="166"/>
      <c r="C7" s="166"/>
      <c r="D7" s="166"/>
      <c r="E7" s="166"/>
      <c r="F7" s="166"/>
      <c r="G7" s="166"/>
      <c r="H7" s="166"/>
      <c r="I7" s="1180"/>
      <c r="J7" s="1988"/>
      <c r="K7" s="1989"/>
      <c r="L7" s="1989"/>
    </row>
    <row r="8" spans="1:12">
      <c r="A8" s="1988" t="s">
        <v>6</v>
      </c>
      <c r="B8" s="1976"/>
      <c r="C8" s="1976"/>
      <c r="D8" s="1976"/>
      <c r="E8" s="166" t="s">
        <v>316</v>
      </c>
      <c r="F8" s="1976"/>
      <c r="G8" s="1976"/>
      <c r="H8" s="1976"/>
      <c r="I8" s="1180"/>
      <c r="J8" s="1988" t="s">
        <v>6</v>
      </c>
      <c r="K8" s="1989"/>
      <c r="L8" s="1996"/>
    </row>
    <row r="9" spans="1:12">
      <c r="A9" s="5" t="s">
        <v>7</v>
      </c>
      <c r="B9" s="166"/>
      <c r="C9" s="166"/>
      <c r="D9" s="166"/>
      <c r="E9" s="1220" t="s">
        <v>318</v>
      </c>
      <c r="F9" s="166"/>
      <c r="G9" s="1381" t="s">
        <v>8</v>
      </c>
      <c r="H9" s="1976"/>
      <c r="I9" s="1563" t="s">
        <v>9</v>
      </c>
      <c r="J9" s="5" t="s">
        <v>7</v>
      </c>
      <c r="K9" s="1989"/>
      <c r="L9" s="1989"/>
    </row>
    <row r="10" spans="1:12">
      <c r="A10" s="1988"/>
      <c r="B10" s="166"/>
      <c r="C10" s="166"/>
      <c r="D10" s="166"/>
      <c r="E10" s="166"/>
      <c r="F10" s="166"/>
      <c r="G10" s="166"/>
      <c r="H10" s="166"/>
      <c r="I10" s="1181"/>
      <c r="J10" s="1988"/>
      <c r="K10" s="1989"/>
      <c r="L10" s="817"/>
    </row>
    <row r="11" spans="1:12">
      <c r="A11" s="1988">
        <v>1</v>
      </c>
      <c r="B11" s="602" t="s">
        <v>1215</v>
      </c>
      <c r="C11" s="1989"/>
      <c r="D11" s="1989"/>
      <c r="E11" s="1989"/>
      <c r="F11" s="1989"/>
      <c r="G11" s="1989"/>
      <c r="H11" s="1976"/>
      <c r="I11" s="1180"/>
      <c r="J11" s="1988">
        <f>A11</f>
        <v>1</v>
      </c>
      <c r="K11" s="1989"/>
      <c r="L11" s="817"/>
    </row>
    <row r="12" spans="1:12">
      <c r="A12" s="1988">
        <f>A11+1</f>
        <v>2</v>
      </c>
      <c r="B12" s="603" t="s">
        <v>1216</v>
      </c>
      <c r="C12" s="1989"/>
      <c r="D12" s="1989"/>
      <c r="E12" s="1988" t="s">
        <v>1217</v>
      </c>
      <c r="F12" s="6"/>
      <c r="G12" s="326">
        <f>'Stmt AV'!G12</f>
        <v>5140552</v>
      </c>
      <c r="H12" s="1976"/>
      <c r="I12" s="773"/>
      <c r="J12" s="1988">
        <f>J11+1</f>
        <v>2</v>
      </c>
      <c r="K12" s="1989"/>
      <c r="L12" s="1989"/>
    </row>
    <row r="13" spans="1:12">
      <c r="A13" s="1988">
        <f t="shared" ref="A13:A52" si="0">A12+1</f>
        <v>3</v>
      </c>
      <c r="B13" s="603" t="s">
        <v>1218</v>
      </c>
      <c r="C13" s="1989"/>
      <c r="D13" s="1989"/>
      <c r="E13" s="1988" t="s">
        <v>1219</v>
      </c>
      <c r="F13" s="6"/>
      <c r="G13" s="327">
        <f>'Stmt AV'!G13</f>
        <v>0</v>
      </c>
      <c r="H13" s="1976"/>
      <c r="I13" s="773"/>
      <c r="J13" s="1988">
        <f t="shared" ref="J13:J52" si="1">J12+1</f>
        <v>3</v>
      </c>
      <c r="K13" s="1996"/>
      <c r="L13" s="1989"/>
    </row>
    <row r="14" spans="1:12">
      <c r="A14" s="1988">
        <f t="shared" si="0"/>
        <v>4</v>
      </c>
      <c r="B14" s="603" t="s">
        <v>1220</v>
      </c>
      <c r="C14" s="1989"/>
      <c r="D14" s="1989"/>
      <c r="E14" s="1988" t="s">
        <v>1221</v>
      </c>
      <c r="F14" s="6"/>
      <c r="G14" s="328">
        <f>'Stmt AV'!G14</f>
        <v>0</v>
      </c>
      <c r="H14" s="1976"/>
      <c r="I14" s="773"/>
      <c r="J14" s="1988">
        <f t="shared" si="1"/>
        <v>4</v>
      </c>
      <c r="K14" s="1989"/>
      <c r="L14" s="1989"/>
    </row>
    <row r="15" spans="1:12">
      <c r="A15" s="1988">
        <f t="shared" si="0"/>
        <v>5</v>
      </c>
      <c r="B15" s="603" t="s">
        <v>1222</v>
      </c>
      <c r="C15" s="1989"/>
      <c r="D15" s="1989"/>
      <c r="E15" s="1988" t="s">
        <v>1223</v>
      </c>
      <c r="F15" s="6"/>
      <c r="G15" s="328">
        <f>'Stmt AV'!G15</f>
        <v>0</v>
      </c>
      <c r="H15" s="1976"/>
      <c r="I15" s="773"/>
      <c r="J15" s="1988">
        <f t="shared" si="1"/>
        <v>5</v>
      </c>
      <c r="K15" s="1989"/>
      <c r="L15" s="1989"/>
    </row>
    <row r="16" spans="1:12">
      <c r="A16" s="1988">
        <f t="shared" si="0"/>
        <v>6</v>
      </c>
      <c r="B16" s="603" t="s">
        <v>1224</v>
      </c>
      <c r="C16" s="1989"/>
      <c r="D16" s="1989"/>
      <c r="E16" s="1988" t="s">
        <v>1225</v>
      </c>
      <c r="F16" s="6"/>
      <c r="G16" s="1501">
        <f>'Stmt AV'!G16</f>
        <v>-12166.400009999999</v>
      </c>
      <c r="H16" s="1976"/>
      <c r="I16" s="773"/>
      <c r="J16" s="1988">
        <f t="shared" si="1"/>
        <v>6</v>
      </c>
      <c r="K16" s="1989"/>
      <c r="L16" s="1989"/>
    </row>
    <row r="17" spans="1:10">
      <c r="A17" s="1988">
        <f t="shared" si="0"/>
        <v>7</v>
      </c>
      <c r="B17" s="603" t="s">
        <v>1737</v>
      </c>
      <c r="C17" s="603"/>
      <c r="D17" s="603"/>
      <c r="E17" s="603"/>
      <c r="F17" s="603"/>
      <c r="G17" s="1827">
        <f>SUM(G12:G16)</f>
        <v>5128385.59999</v>
      </c>
      <c r="H17" s="165"/>
      <c r="I17" s="1180" t="s">
        <v>547</v>
      </c>
      <c r="J17" s="1988">
        <f t="shared" si="1"/>
        <v>7</v>
      </c>
    </row>
    <row r="18" spans="1:10">
      <c r="A18" s="1988">
        <f t="shared" si="0"/>
        <v>8</v>
      </c>
      <c r="B18" s="603"/>
      <c r="C18" s="1989"/>
      <c r="D18" s="1989"/>
      <c r="E18" s="1989"/>
      <c r="F18" s="1989"/>
      <c r="G18" s="1989"/>
      <c r="H18" s="1989"/>
      <c r="I18" s="1180"/>
      <c r="J18" s="1988">
        <f t="shared" si="1"/>
        <v>8</v>
      </c>
    </row>
    <row r="19" spans="1:10">
      <c r="A19" s="1988">
        <f t="shared" si="0"/>
        <v>9</v>
      </c>
      <c r="B19" s="774" t="s">
        <v>1227</v>
      </c>
      <c r="C19" s="1989"/>
      <c r="D19" s="1989"/>
      <c r="E19" s="1989"/>
      <c r="F19" s="1989"/>
      <c r="G19" s="1177"/>
      <c r="H19" s="1976"/>
      <c r="I19" s="1180"/>
      <c r="J19" s="1988">
        <f t="shared" si="1"/>
        <v>9</v>
      </c>
    </row>
    <row r="20" spans="1:10">
      <c r="A20" s="1988">
        <f t="shared" si="0"/>
        <v>10</v>
      </c>
      <c r="B20" s="1989" t="s">
        <v>1228</v>
      </c>
      <c r="C20" s="1989"/>
      <c r="D20" s="1989"/>
      <c r="E20" s="1988" t="s">
        <v>1229</v>
      </c>
      <c r="F20" s="6"/>
      <c r="G20" s="326">
        <f>'Stmt AV'!G20</f>
        <v>213846.54399999999</v>
      </c>
      <c r="H20" s="1976"/>
      <c r="I20" s="775"/>
      <c r="J20" s="1988">
        <f t="shared" si="1"/>
        <v>10</v>
      </c>
    </row>
    <row r="21" spans="1:10">
      <c r="A21" s="1988">
        <f t="shared" si="0"/>
        <v>11</v>
      </c>
      <c r="B21" s="1989" t="s">
        <v>1230</v>
      </c>
      <c r="C21" s="1989"/>
      <c r="D21" s="1989"/>
      <c r="E21" s="1988" t="s">
        <v>1231</v>
      </c>
      <c r="F21" s="6"/>
      <c r="G21" s="327">
        <f>'Stmt AV'!G21</f>
        <v>3709.4806400000002</v>
      </c>
      <c r="H21" s="1976"/>
      <c r="I21" s="775"/>
      <c r="J21" s="1988">
        <f t="shared" si="1"/>
        <v>11</v>
      </c>
    </row>
    <row r="22" spans="1:10">
      <c r="A22" s="1988">
        <f t="shared" si="0"/>
        <v>12</v>
      </c>
      <c r="B22" s="1989" t="s">
        <v>1232</v>
      </c>
      <c r="C22" s="1989"/>
      <c r="D22" s="1989"/>
      <c r="E22" s="1988" t="s">
        <v>1233</v>
      </c>
      <c r="F22" s="6"/>
      <c r="G22" s="327">
        <f>'Stmt AV'!G22</f>
        <v>1831.0913999999998</v>
      </c>
      <c r="H22" s="1976"/>
      <c r="I22" s="775"/>
      <c r="J22" s="1988">
        <f t="shared" si="1"/>
        <v>12</v>
      </c>
    </row>
    <row r="23" spans="1:10">
      <c r="A23" s="1988">
        <f t="shared" si="0"/>
        <v>13</v>
      </c>
      <c r="B23" s="1989" t="s">
        <v>1234</v>
      </c>
      <c r="C23" s="1989"/>
      <c r="D23" s="1989"/>
      <c r="E23" s="1988" t="s">
        <v>1235</v>
      </c>
      <c r="F23" s="6"/>
      <c r="G23" s="327">
        <f>'Stmt AV'!G23</f>
        <v>0</v>
      </c>
      <c r="H23" s="1976"/>
      <c r="I23" s="775"/>
      <c r="J23" s="1988">
        <f t="shared" si="1"/>
        <v>13</v>
      </c>
    </row>
    <row r="24" spans="1:10">
      <c r="A24" s="1988">
        <f t="shared" si="0"/>
        <v>14</v>
      </c>
      <c r="B24" s="1989" t="s">
        <v>1236</v>
      </c>
      <c r="C24" s="1989"/>
      <c r="D24" s="1989"/>
      <c r="E24" s="1988" t="s">
        <v>1237</v>
      </c>
      <c r="F24" s="6"/>
      <c r="G24" s="1501">
        <f>'Stmt AV'!G24</f>
        <v>0</v>
      </c>
      <c r="H24" s="1976"/>
      <c r="I24" s="775"/>
      <c r="J24" s="1988">
        <f t="shared" si="1"/>
        <v>14</v>
      </c>
    </row>
    <row r="25" spans="1:10">
      <c r="A25" s="1988">
        <f t="shared" si="0"/>
        <v>15</v>
      </c>
      <c r="B25" s="603" t="s">
        <v>1738</v>
      </c>
      <c r="C25" s="603"/>
      <c r="D25" s="603"/>
      <c r="E25" s="603"/>
      <c r="F25" s="603"/>
      <c r="G25" s="1870">
        <f>SUM(G20:G24)</f>
        <v>219387.11603999999</v>
      </c>
      <c r="H25" s="219"/>
      <c r="I25" s="1180" t="s">
        <v>1239</v>
      </c>
      <c r="J25" s="1988">
        <f t="shared" si="1"/>
        <v>15</v>
      </c>
    </row>
    <row r="26" spans="1:10">
      <c r="A26" s="1988">
        <f t="shared" si="0"/>
        <v>16</v>
      </c>
      <c r="B26" s="603"/>
      <c r="C26" s="1989"/>
      <c r="D26" s="1989"/>
      <c r="E26" s="1989"/>
      <c r="F26" s="1989"/>
      <c r="G26" s="1989"/>
      <c r="H26" s="1989"/>
      <c r="I26" s="1180"/>
      <c r="J26" s="1988">
        <f t="shared" si="1"/>
        <v>16</v>
      </c>
    </row>
    <row r="27" spans="1:10" ht="15.75" thickBot="1">
      <c r="A27" s="1988">
        <f t="shared" si="0"/>
        <v>17</v>
      </c>
      <c r="B27" s="602" t="s">
        <v>1240</v>
      </c>
      <c r="C27" s="1989"/>
      <c r="D27" s="1989"/>
      <c r="E27" s="1989"/>
      <c r="F27" s="1989"/>
      <c r="G27" s="260">
        <f>G25/G17</f>
        <v>4.2778982149943599E-2</v>
      </c>
      <c r="H27" s="419"/>
      <c r="I27" s="1180" t="s">
        <v>1241</v>
      </c>
      <c r="J27" s="1988">
        <f t="shared" si="1"/>
        <v>17</v>
      </c>
    </row>
    <row r="28" spans="1:10" ht="15.75" thickTop="1">
      <c r="A28" s="1988">
        <f t="shared" si="0"/>
        <v>18</v>
      </c>
      <c r="B28" s="603"/>
      <c r="C28" s="1989"/>
      <c r="D28" s="1989"/>
      <c r="E28" s="1989"/>
      <c r="F28" s="1989"/>
      <c r="G28" s="1989"/>
      <c r="H28" s="1989"/>
      <c r="I28" s="1180"/>
      <c r="J28" s="1988">
        <f t="shared" si="1"/>
        <v>18</v>
      </c>
    </row>
    <row r="29" spans="1:10">
      <c r="A29" s="1988">
        <f t="shared" si="0"/>
        <v>19</v>
      </c>
      <c r="B29" s="602" t="s">
        <v>1242</v>
      </c>
      <c r="C29" s="1989"/>
      <c r="D29" s="1989"/>
      <c r="E29" s="1989"/>
      <c r="F29" s="1989"/>
      <c r="G29" s="1989"/>
      <c r="H29" s="1989"/>
      <c r="I29" s="1180"/>
      <c r="J29" s="1988">
        <f t="shared" si="1"/>
        <v>19</v>
      </c>
    </row>
    <row r="30" spans="1:10">
      <c r="A30" s="1988">
        <f t="shared" si="0"/>
        <v>20</v>
      </c>
      <c r="B30" s="603" t="s">
        <v>1243</v>
      </c>
      <c r="C30" s="1989"/>
      <c r="D30" s="1989"/>
      <c r="E30" s="1988" t="s">
        <v>1244</v>
      </c>
      <c r="F30" s="6"/>
      <c r="G30" s="327">
        <f>'Stmt AV'!G30</f>
        <v>0</v>
      </c>
      <c r="H30" s="1976"/>
      <c r="I30" s="775"/>
      <c r="J30" s="1988">
        <f t="shared" si="1"/>
        <v>20</v>
      </c>
    </row>
    <row r="31" spans="1:10">
      <c r="A31" s="1988">
        <f t="shared" si="0"/>
        <v>21</v>
      </c>
      <c r="B31" s="603" t="s">
        <v>1245</v>
      </c>
      <c r="C31" s="603"/>
      <c r="D31" s="603"/>
      <c r="E31" s="1988" t="s">
        <v>1246</v>
      </c>
      <c r="F31" s="6"/>
      <c r="G31" s="1501">
        <f>'Stmt AV'!G31</f>
        <v>0</v>
      </c>
      <c r="H31" s="1976"/>
      <c r="I31" s="775"/>
      <c r="J31" s="1988">
        <f t="shared" si="1"/>
        <v>21</v>
      </c>
    </row>
    <row r="32" spans="1:10" ht="15.75" thickBot="1">
      <c r="A32" s="1988">
        <f t="shared" si="0"/>
        <v>22</v>
      </c>
      <c r="B32" s="603" t="s">
        <v>1739</v>
      </c>
      <c r="C32" s="1989"/>
      <c r="D32" s="1989"/>
      <c r="E32" s="1989"/>
      <c r="F32" s="1989"/>
      <c r="G32" s="260">
        <f>IFERROR((G31/G30),0)</f>
        <v>0</v>
      </c>
      <c r="H32" s="419"/>
      <c r="I32" s="1180" t="s">
        <v>1248</v>
      </c>
      <c r="J32" s="1988">
        <f t="shared" si="1"/>
        <v>22</v>
      </c>
    </row>
    <row r="33" spans="1:16" ht="15.75" thickTop="1">
      <c r="A33" s="1988">
        <f t="shared" si="0"/>
        <v>23</v>
      </c>
      <c r="B33" s="603"/>
      <c r="C33" s="1989"/>
      <c r="D33" s="1989"/>
      <c r="E33" s="1989"/>
      <c r="F33" s="1989"/>
      <c r="G33" s="1989"/>
      <c r="H33" s="1989"/>
      <c r="I33" s="1180"/>
      <c r="J33" s="1988">
        <f t="shared" si="1"/>
        <v>23</v>
      </c>
      <c r="K33" s="1989"/>
      <c r="L33" s="1989"/>
      <c r="M33" s="1989"/>
      <c r="N33" s="1989"/>
      <c r="O33" s="1989"/>
      <c r="P33" s="1989"/>
    </row>
    <row r="34" spans="1:16">
      <c r="A34" s="1988">
        <f t="shared" si="0"/>
        <v>24</v>
      </c>
      <c r="B34" s="602" t="s">
        <v>1249</v>
      </c>
      <c r="C34" s="1989"/>
      <c r="D34" s="1989"/>
      <c r="E34" s="1989"/>
      <c r="F34" s="1989"/>
      <c r="G34" s="1989"/>
      <c r="H34" s="1989"/>
      <c r="I34" s="1180"/>
      <c r="J34" s="1988">
        <f t="shared" si="1"/>
        <v>24</v>
      </c>
      <c r="K34" s="1989"/>
      <c r="L34" s="1989"/>
      <c r="M34" s="1989"/>
      <c r="N34" s="1989"/>
      <c r="O34" s="1989"/>
      <c r="P34" s="1989"/>
    </row>
    <row r="35" spans="1:16">
      <c r="A35" s="1988">
        <f t="shared" si="0"/>
        <v>25</v>
      </c>
      <c r="B35" s="603" t="s">
        <v>1250</v>
      </c>
      <c r="C35" s="1989"/>
      <c r="D35" s="1989"/>
      <c r="E35" s="1988" t="s">
        <v>1251</v>
      </c>
      <c r="F35" s="6"/>
      <c r="G35" s="326">
        <f>'Stmt AV'!G35</f>
        <v>7099080.8731300002</v>
      </c>
      <c r="H35" s="1976"/>
      <c r="I35" s="775"/>
      <c r="J35" s="1988">
        <f t="shared" si="1"/>
        <v>25</v>
      </c>
      <c r="K35" s="1989"/>
      <c r="L35" s="1989"/>
      <c r="M35" s="1989"/>
      <c r="N35" s="1989"/>
      <c r="O35" s="1989"/>
      <c r="P35" s="1989"/>
    </row>
    <row r="36" spans="1:16">
      <c r="A36" s="1988">
        <f t="shared" si="0"/>
        <v>26</v>
      </c>
      <c r="B36" s="603" t="s">
        <v>1252</v>
      </c>
      <c r="C36" s="1989"/>
      <c r="D36" s="1989"/>
      <c r="E36" s="1988" t="s">
        <v>1244</v>
      </c>
      <c r="F36" s="1989"/>
      <c r="G36" s="261">
        <f>'Stmt AV'!G36</f>
        <v>0</v>
      </c>
      <c r="H36" s="261"/>
      <c r="I36" s="775"/>
      <c r="J36" s="1988">
        <f t="shared" si="1"/>
        <v>26</v>
      </c>
      <c r="K36" s="1989"/>
      <c r="L36" s="1989"/>
      <c r="M36" s="1989"/>
      <c r="N36" s="1989"/>
      <c r="O36" s="1989"/>
      <c r="P36" s="1989"/>
    </row>
    <row r="37" spans="1:16">
      <c r="A37" s="1988">
        <f t="shared" si="0"/>
        <v>27</v>
      </c>
      <c r="B37" s="603" t="s">
        <v>1254</v>
      </c>
      <c r="C37" s="1989"/>
      <c r="D37" s="1989"/>
      <c r="E37" s="1988" t="s">
        <v>1255</v>
      </c>
      <c r="F37" s="1989"/>
      <c r="G37" s="328">
        <f>'Stmt AV'!G37</f>
        <v>0</v>
      </c>
      <c r="H37" s="1976"/>
      <c r="I37" s="775"/>
      <c r="J37" s="1988">
        <f t="shared" si="1"/>
        <v>27</v>
      </c>
      <c r="K37" s="1989"/>
      <c r="L37" s="1989"/>
      <c r="M37" s="1989"/>
      <c r="N37" s="1989"/>
      <c r="O37" s="1989"/>
      <c r="P37" s="1989"/>
    </row>
    <row r="38" spans="1:16">
      <c r="A38" s="1988">
        <f t="shared" si="0"/>
        <v>28</v>
      </c>
      <c r="B38" s="603" t="s">
        <v>1256</v>
      </c>
      <c r="C38" s="1989"/>
      <c r="D38" s="1989"/>
      <c r="E38" s="1988" t="s">
        <v>1257</v>
      </c>
      <c r="F38" s="1989"/>
      <c r="G38" s="328">
        <f>'Stmt AV'!G38</f>
        <v>15874.048050000001</v>
      </c>
      <c r="H38" s="1976"/>
      <c r="I38" s="775"/>
      <c r="J38" s="1988">
        <f t="shared" si="1"/>
        <v>28</v>
      </c>
      <c r="K38" s="1989"/>
      <c r="L38" s="1989"/>
      <c r="M38" s="1989"/>
      <c r="N38" s="1989"/>
      <c r="O38" s="1989"/>
      <c r="P38" s="1989"/>
    </row>
    <row r="39" spans="1:16" ht="15.75" thickBot="1">
      <c r="A39" s="1988">
        <f t="shared" si="0"/>
        <v>29</v>
      </c>
      <c r="B39" s="603" t="s">
        <v>1740</v>
      </c>
      <c r="C39" s="603"/>
      <c r="D39" s="603"/>
      <c r="E39" s="603"/>
      <c r="F39" s="603"/>
      <c r="G39" s="2034">
        <f>SUM(G35:G38)</f>
        <v>7114954.9211800005</v>
      </c>
      <c r="H39" s="420"/>
      <c r="I39" s="1180" t="s">
        <v>1259</v>
      </c>
      <c r="J39" s="1988">
        <f t="shared" si="1"/>
        <v>29</v>
      </c>
      <c r="K39" s="1989"/>
      <c r="L39" s="1989"/>
      <c r="M39" s="1989"/>
      <c r="N39" s="1989"/>
      <c r="O39" s="1989"/>
      <c r="P39" s="1989"/>
    </row>
    <row r="40" spans="1:16" ht="16.149999999999999" thickTop="1" thickBot="1">
      <c r="A40" s="411">
        <f t="shared" si="0"/>
        <v>30</v>
      </c>
      <c r="B40" s="777"/>
      <c r="C40" s="257"/>
      <c r="D40" s="257"/>
      <c r="E40" s="257"/>
      <c r="F40" s="257"/>
      <c r="G40" s="257"/>
      <c r="H40" s="257"/>
      <c r="I40" s="778"/>
      <c r="J40" s="411">
        <f t="shared" si="1"/>
        <v>30</v>
      </c>
      <c r="K40" s="1989"/>
      <c r="L40" s="1989"/>
      <c r="M40" s="1989"/>
      <c r="N40" s="1989"/>
      <c r="O40" s="1989"/>
      <c r="P40" s="1989"/>
    </row>
    <row r="41" spans="1:16">
      <c r="A41" s="5">
        <f>A40+1</f>
        <v>31</v>
      </c>
      <c r="B41" s="779"/>
      <c r="C41" s="200"/>
      <c r="D41" s="200"/>
      <c r="E41" s="200"/>
      <c r="F41" s="200"/>
      <c r="G41" s="200"/>
      <c r="H41" s="200"/>
      <c r="I41" s="1181"/>
      <c r="J41" s="5">
        <f>J40+1</f>
        <v>31</v>
      </c>
      <c r="K41" s="1989"/>
      <c r="L41" s="1989"/>
      <c r="M41" s="1989"/>
      <c r="N41" s="1989"/>
      <c r="O41" s="1989"/>
      <c r="P41" s="1989"/>
    </row>
    <row r="42" spans="1:16" ht="31.15" thickBot="1">
      <c r="A42" s="1988">
        <f>A41+1</f>
        <v>32</v>
      </c>
      <c r="B42" s="602" t="s">
        <v>1741</v>
      </c>
      <c r="C42" s="1989"/>
      <c r="D42" s="1989"/>
      <c r="E42" s="1989"/>
      <c r="F42" s="1989"/>
      <c r="G42" s="262">
        <v>0.10050000000000001</v>
      </c>
      <c r="H42" s="1976"/>
      <c r="I42" s="1085" t="s">
        <v>1742</v>
      </c>
      <c r="J42" s="1988">
        <f>J41+1</f>
        <v>32</v>
      </c>
      <c r="K42" s="1989"/>
      <c r="L42" s="1989"/>
      <c r="M42" s="1989"/>
      <c r="N42" s="1989"/>
      <c r="O42" s="1989"/>
      <c r="P42" s="817"/>
    </row>
    <row r="43" spans="1:16" ht="15.75" thickTop="1">
      <c r="A43" s="1988">
        <f t="shared" si="0"/>
        <v>33</v>
      </c>
      <c r="B43" s="603"/>
      <c r="C43" s="263" t="s">
        <v>279</v>
      </c>
      <c r="D43" s="263" t="s">
        <v>280</v>
      </c>
      <c r="E43" s="263" t="s">
        <v>281</v>
      </c>
      <c r="F43" s="263"/>
      <c r="G43" s="263" t="s">
        <v>1262</v>
      </c>
      <c r="H43" s="263"/>
      <c r="I43" s="1180"/>
      <c r="J43" s="1988">
        <f t="shared" si="1"/>
        <v>33</v>
      </c>
      <c r="K43" s="1989"/>
      <c r="L43" s="1989"/>
      <c r="M43" s="1989"/>
      <c r="N43" s="1989"/>
      <c r="O43" s="1989"/>
      <c r="P43" s="1989"/>
    </row>
    <row r="44" spans="1:16">
      <c r="A44" s="1988">
        <f t="shared" si="0"/>
        <v>34</v>
      </c>
      <c r="B44" s="603"/>
      <c r="C44" s="1989"/>
      <c r="D44" s="1988" t="s">
        <v>1263</v>
      </c>
      <c r="E44" s="1988" t="s">
        <v>1264</v>
      </c>
      <c r="F44" s="1988"/>
      <c r="G44" s="1988" t="s">
        <v>1265</v>
      </c>
      <c r="H44" s="1988"/>
      <c r="I44" s="1180"/>
      <c r="J44" s="1988">
        <f t="shared" si="1"/>
        <v>34</v>
      </c>
      <c r="K44" s="1989"/>
      <c r="L44" s="1989"/>
      <c r="M44" s="1989"/>
      <c r="N44" s="1989"/>
      <c r="O44" s="1989"/>
      <c r="P44" s="1989"/>
    </row>
    <row r="45" spans="1:16" ht="17.25">
      <c r="A45" s="1988">
        <f t="shared" si="0"/>
        <v>35</v>
      </c>
      <c r="B45" s="602" t="s">
        <v>1266</v>
      </c>
      <c r="C45" s="1382" t="s">
        <v>1267</v>
      </c>
      <c r="D45" s="1382" t="s">
        <v>1268</v>
      </c>
      <c r="E45" s="1382" t="s">
        <v>1269</v>
      </c>
      <c r="F45" s="1382"/>
      <c r="G45" s="1382" t="s">
        <v>1270</v>
      </c>
      <c r="H45" s="5"/>
      <c r="I45" s="1180"/>
      <c r="J45" s="1988">
        <f t="shared" si="1"/>
        <v>35</v>
      </c>
      <c r="K45" s="1989"/>
      <c r="L45" s="1989"/>
      <c r="M45" s="1989"/>
      <c r="N45" s="1989"/>
      <c r="O45" s="1989"/>
      <c r="P45" s="1989"/>
    </row>
    <row r="46" spans="1:16">
      <c r="A46" s="1988">
        <f t="shared" si="0"/>
        <v>36</v>
      </c>
      <c r="B46" s="603"/>
      <c r="C46" s="1989"/>
      <c r="D46" s="1989"/>
      <c r="E46" s="1989"/>
      <c r="F46" s="1989"/>
      <c r="G46" s="1989"/>
      <c r="H46" s="1989"/>
      <c r="I46" s="1180"/>
      <c r="J46" s="1988">
        <f t="shared" si="1"/>
        <v>36</v>
      </c>
      <c r="K46" s="1989"/>
      <c r="L46" s="1989"/>
      <c r="M46" s="1989"/>
      <c r="N46" s="1989"/>
      <c r="O46" s="1989"/>
      <c r="P46" s="1989"/>
    </row>
    <row r="47" spans="1:16">
      <c r="A47" s="1988">
        <f t="shared" si="0"/>
        <v>37</v>
      </c>
      <c r="B47" s="603" t="s">
        <v>1271</v>
      </c>
      <c r="C47" s="176">
        <f>G17</f>
        <v>5128385.59999</v>
      </c>
      <c r="D47" s="265">
        <f>C47/C$50</f>
        <v>0.41887143391319476</v>
      </c>
      <c r="E47" s="266">
        <f>G27</f>
        <v>4.2778982149943599E-2</v>
      </c>
      <c r="F47" s="1989"/>
      <c r="G47" s="264">
        <f>D47*E47</f>
        <v>1.7918893594493838E-2</v>
      </c>
      <c r="H47" s="264"/>
      <c r="I47" s="1180" t="s">
        <v>1272</v>
      </c>
      <c r="J47" s="1988">
        <f t="shared" si="1"/>
        <v>37</v>
      </c>
      <c r="K47" s="1989"/>
      <c r="L47" s="1989"/>
      <c r="M47" s="1989"/>
      <c r="N47" s="1989"/>
      <c r="O47" s="1989"/>
      <c r="P47" s="1989"/>
    </row>
    <row r="48" spans="1:16">
      <c r="A48" s="1988">
        <f t="shared" si="0"/>
        <v>38</v>
      </c>
      <c r="B48" s="603" t="s">
        <v>1273</v>
      </c>
      <c r="C48" s="178">
        <f>G30</f>
        <v>0</v>
      </c>
      <c r="D48" s="265">
        <f>C48/C$50</f>
        <v>0</v>
      </c>
      <c r="E48" s="266">
        <f>G32</f>
        <v>0</v>
      </c>
      <c r="F48" s="1989"/>
      <c r="G48" s="264">
        <f>D48*E48</f>
        <v>0</v>
      </c>
      <c r="H48" s="264"/>
      <c r="I48" s="1180" t="s">
        <v>1274</v>
      </c>
      <c r="J48" s="1988">
        <f t="shared" si="1"/>
        <v>38</v>
      </c>
      <c r="K48" s="1989"/>
      <c r="L48" s="1989"/>
      <c r="M48" s="1989"/>
      <c r="N48" s="1989"/>
      <c r="O48" s="1989"/>
      <c r="P48" s="1989"/>
    </row>
    <row r="49" spans="1:10">
      <c r="A49" s="1988">
        <f t="shared" si="0"/>
        <v>39</v>
      </c>
      <c r="B49" s="603" t="s">
        <v>1275</v>
      </c>
      <c r="C49" s="178">
        <f>G39</f>
        <v>7114954.9211800005</v>
      </c>
      <c r="D49" s="1565">
        <f>C49/C$50</f>
        <v>0.58112856608680519</v>
      </c>
      <c r="E49" s="267">
        <f>G42</f>
        <v>0.10050000000000001</v>
      </c>
      <c r="F49" s="1989"/>
      <c r="G49" s="1566">
        <f>D49*E49</f>
        <v>5.8403420891723921E-2</v>
      </c>
      <c r="H49" s="419"/>
      <c r="I49" s="1180" t="s">
        <v>1276</v>
      </c>
      <c r="J49" s="1988">
        <f t="shared" si="1"/>
        <v>39</v>
      </c>
    </row>
    <row r="50" spans="1:10" ht="15.75" thickBot="1">
      <c r="A50" s="1988">
        <f t="shared" si="0"/>
        <v>40</v>
      </c>
      <c r="B50" s="603" t="s">
        <v>1743</v>
      </c>
      <c r="C50" s="2036">
        <f>SUM(C47:C49)</f>
        <v>12243340.521170001</v>
      </c>
      <c r="D50" s="260">
        <f>SUM(D47:D49)</f>
        <v>1</v>
      </c>
      <c r="E50" s="1989"/>
      <c r="F50" s="1989"/>
      <c r="G50" s="260">
        <f>SUM(G47:G49)</f>
        <v>7.6322314486217763E-2</v>
      </c>
      <c r="H50" s="419"/>
      <c r="I50" s="1180" t="s">
        <v>1278</v>
      </c>
      <c r="J50" s="1988">
        <f t="shared" si="1"/>
        <v>40</v>
      </c>
    </row>
    <row r="51" spans="1:10" ht="15.75" thickTop="1">
      <c r="A51" s="1988">
        <f t="shared" si="0"/>
        <v>41</v>
      </c>
      <c r="B51" s="603"/>
      <c r="C51" s="1989"/>
      <c r="D51" s="1989"/>
      <c r="E51" s="1989"/>
      <c r="F51" s="1989"/>
      <c r="G51" s="1989"/>
      <c r="H51" s="1989"/>
      <c r="I51" s="1180"/>
      <c r="J51" s="1988">
        <f t="shared" si="1"/>
        <v>41</v>
      </c>
    </row>
    <row r="52" spans="1:10" ht="15.75" thickBot="1">
      <c r="A52" s="1988">
        <f t="shared" si="0"/>
        <v>42</v>
      </c>
      <c r="B52" s="602" t="s">
        <v>1279</v>
      </c>
      <c r="C52" s="1989"/>
      <c r="D52" s="1989"/>
      <c r="E52" s="1989"/>
      <c r="F52" s="1989"/>
      <c r="G52" s="260">
        <f>G48+G49</f>
        <v>5.8403420891723921E-2</v>
      </c>
      <c r="H52" s="419"/>
      <c r="I52" s="1180" t="s">
        <v>1280</v>
      </c>
      <c r="J52" s="1988">
        <f t="shared" si="1"/>
        <v>42</v>
      </c>
    </row>
    <row r="53" spans="1:10" ht="16.149999999999999" thickTop="1" thickBot="1">
      <c r="A53" s="411">
        <f>A52+1</f>
        <v>43</v>
      </c>
      <c r="B53" s="777"/>
      <c r="C53" s="257"/>
      <c r="D53" s="257"/>
      <c r="E53" s="257"/>
      <c r="F53" s="257"/>
      <c r="G53" s="257"/>
      <c r="H53" s="257"/>
      <c r="I53" s="778"/>
      <c r="J53" s="411">
        <f>J52+1</f>
        <v>43</v>
      </c>
    </row>
    <row r="54" spans="1:10">
      <c r="A54" s="5">
        <f>A53+1</f>
        <v>44</v>
      </c>
      <c r="B54" s="779"/>
      <c r="C54" s="200"/>
      <c r="D54" s="200"/>
      <c r="E54" s="200"/>
      <c r="F54" s="200"/>
      <c r="G54" s="200"/>
      <c r="H54" s="200"/>
      <c r="I54" s="1181"/>
      <c r="J54" s="5">
        <f>J53+1</f>
        <v>44</v>
      </c>
    </row>
    <row r="55" spans="1:10" ht="17.649999999999999" thickBot="1">
      <c r="A55" s="5">
        <f t="shared" ref="A55:A65" si="2">A54+1</f>
        <v>45</v>
      </c>
      <c r="B55" s="602" t="s">
        <v>1744</v>
      </c>
      <c r="C55" s="1989"/>
      <c r="D55" s="1989"/>
      <c r="E55" s="1989"/>
      <c r="F55" s="1989"/>
      <c r="G55" s="262">
        <v>0</v>
      </c>
      <c r="H55" s="1976"/>
      <c r="I55" s="695" t="s">
        <v>1568</v>
      </c>
      <c r="J55" s="5">
        <f t="shared" ref="J55:J65" si="3">J54+1</f>
        <v>45</v>
      </c>
    </row>
    <row r="56" spans="1:10" ht="15.75" thickTop="1">
      <c r="A56" s="5">
        <f t="shared" si="2"/>
        <v>46</v>
      </c>
      <c r="B56" s="603"/>
      <c r="C56" s="263" t="s">
        <v>279</v>
      </c>
      <c r="D56" s="263" t="s">
        <v>280</v>
      </c>
      <c r="E56" s="263" t="s">
        <v>281</v>
      </c>
      <c r="F56" s="263"/>
      <c r="G56" s="263" t="s">
        <v>1262</v>
      </c>
      <c r="H56" s="263"/>
      <c r="I56" s="1180"/>
      <c r="J56" s="5">
        <f t="shared" si="3"/>
        <v>46</v>
      </c>
    </row>
    <row r="57" spans="1:10">
      <c r="A57" s="1988">
        <f t="shared" si="2"/>
        <v>47</v>
      </c>
      <c r="B57" s="603"/>
      <c r="C57" s="1989"/>
      <c r="D57" s="1988" t="s">
        <v>1263</v>
      </c>
      <c r="E57" s="1988" t="s">
        <v>1264</v>
      </c>
      <c r="F57" s="1988"/>
      <c r="G57" s="1988" t="s">
        <v>1265</v>
      </c>
      <c r="H57" s="1988"/>
      <c r="I57" s="1180"/>
      <c r="J57" s="1988">
        <f t="shared" si="3"/>
        <v>47</v>
      </c>
    </row>
    <row r="58" spans="1:10" ht="17.25">
      <c r="A58" s="1988">
        <f t="shared" si="2"/>
        <v>48</v>
      </c>
      <c r="B58" s="602" t="s">
        <v>1266</v>
      </c>
      <c r="C58" s="1382" t="s">
        <v>1267</v>
      </c>
      <c r="D58" s="1382" t="s">
        <v>1268</v>
      </c>
      <c r="E58" s="1382" t="s">
        <v>1269</v>
      </c>
      <c r="F58" s="1382"/>
      <c r="G58" s="1382" t="s">
        <v>1270</v>
      </c>
      <c r="H58" s="5"/>
      <c r="I58" s="1180"/>
      <c r="J58" s="1988">
        <f t="shared" si="3"/>
        <v>48</v>
      </c>
    </row>
    <row r="59" spans="1:10">
      <c r="A59" s="1988">
        <f t="shared" si="2"/>
        <v>49</v>
      </c>
      <c r="B59" s="603"/>
      <c r="C59" s="1989"/>
      <c r="D59" s="1989"/>
      <c r="E59" s="1989"/>
      <c r="F59" s="1989"/>
      <c r="G59" s="1989"/>
      <c r="H59" s="1989"/>
      <c r="I59" s="1180"/>
      <c r="J59" s="1988">
        <f t="shared" si="3"/>
        <v>49</v>
      </c>
    </row>
    <row r="60" spans="1:10">
      <c r="A60" s="1988">
        <f t="shared" si="2"/>
        <v>50</v>
      </c>
      <c r="B60" s="603" t="s">
        <v>1271</v>
      </c>
      <c r="C60" s="176">
        <f>G17</f>
        <v>5128385.59999</v>
      </c>
      <c r="D60" s="265">
        <f>C60/C$50</f>
        <v>0.41887143391319476</v>
      </c>
      <c r="E60" s="266">
        <f>G27</f>
        <v>4.2778982149943599E-2</v>
      </c>
      <c r="F60" s="1989"/>
      <c r="G60" s="264">
        <f>D60*E60</f>
        <v>1.7918893594493838E-2</v>
      </c>
      <c r="H60" s="264"/>
      <c r="I60" s="1180" t="s">
        <v>1272</v>
      </c>
      <c r="J60" s="1988">
        <f t="shared" si="3"/>
        <v>50</v>
      </c>
    </row>
    <row r="61" spans="1:10">
      <c r="A61" s="1988">
        <f t="shared" si="2"/>
        <v>51</v>
      </c>
      <c r="B61" s="603" t="s">
        <v>1273</v>
      </c>
      <c r="C61" s="178">
        <f>G30</f>
        <v>0</v>
      </c>
      <c r="D61" s="265">
        <f>C61/C$50</f>
        <v>0</v>
      </c>
      <c r="E61" s="266">
        <f>G32</f>
        <v>0</v>
      </c>
      <c r="F61" s="1989"/>
      <c r="G61" s="264">
        <f>D61*E61</f>
        <v>0</v>
      </c>
      <c r="H61" s="264"/>
      <c r="I61" s="1180" t="s">
        <v>1274</v>
      </c>
      <c r="J61" s="1988">
        <f t="shared" si="3"/>
        <v>51</v>
      </c>
    </row>
    <row r="62" spans="1:10">
      <c r="A62" s="1988">
        <f t="shared" si="2"/>
        <v>52</v>
      </c>
      <c r="B62" s="603" t="s">
        <v>1275</v>
      </c>
      <c r="C62" s="178">
        <f>G39</f>
        <v>7114954.9211800005</v>
      </c>
      <c r="D62" s="1565">
        <f>C62/C$50</f>
        <v>0.58112856608680519</v>
      </c>
      <c r="E62" s="267">
        <f>G55</f>
        <v>0</v>
      </c>
      <c r="F62" s="1989"/>
      <c r="G62" s="1566">
        <f>D62*E62</f>
        <v>0</v>
      </c>
      <c r="H62" s="419"/>
      <c r="I62" s="1180" t="s">
        <v>1283</v>
      </c>
      <c r="J62" s="1988">
        <f t="shared" si="3"/>
        <v>52</v>
      </c>
    </row>
    <row r="63" spans="1:10" ht="15.75" thickBot="1">
      <c r="A63" s="1988">
        <f t="shared" si="2"/>
        <v>53</v>
      </c>
      <c r="B63" s="603" t="s">
        <v>1743</v>
      </c>
      <c r="C63" s="2036">
        <f>SUM(C60:C62)</f>
        <v>12243340.521170001</v>
      </c>
      <c r="D63" s="260">
        <f>SUM(D60:D62)</f>
        <v>1</v>
      </c>
      <c r="E63" s="1989"/>
      <c r="F63" s="1989"/>
      <c r="G63" s="260">
        <f>SUM(G60:G62)</f>
        <v>1.7918893594493838E-2</v>
      </c>
      <c r="H63" s="419"/>
      <c r="I63" s="1180" t="s">
        <v>1284</v>
      </c>
      <c r="J63" s="1988">
        <f t="shared" si="3"/>
        <v>53</v>
      </c>
    </row>
    <row r="64" spans="1:10" ht="15.75" thickTop="1">
      <c r="A64" s="1988">
        <f t="shared" si="2"/>
        <v>54</v>
      </c>
      <c r="B64" s="603"/>
      <c r="C64" s="1989"/>
      <c r="D64" s="1989"/>
      <c r="E64" s="1989"/>
      <c r="F64" s="1989"/>
      <c r="G64" s="1989"/>
      <c r="H64" s="1989"/>
      <c r="I64" s="1180"/>
      <c r="J64" s="1988">
        <f t="shared" si="3"/>
        <v>54</v>
      </c>
    </row>
    <row r="65" spans="1:10" ht="15.75" thickBot="1">
      <c r="A65" s="1988">
        <f t="shared" si="2"/>
        <v>55</v>
      </c>
      <c r="B65" s="602" t="s">
        <v>1295</v>
      </c>
      <c r="C65" s="1989"/>
      <c r="D65" s="1989"/>
      <c r="E65" s="1989"/>
      <c r="F65" s="1989"/>
      <c r="G65" s="260">
        <f>G61+G62</f>
        <v>0</v>
      </c>
      <c r="H65" s="419"/>
      <c r="I65" s="1180" t="s">
        <v>1745</v>
      </c>
      <c r="J65" s="1988">
        <f t="shared" si="3"/>
        <v>55</v>
      </c>
    </row>
    <row r="66" spans="1:10" ht="15.75" thickTop="1">
      <c r="A66" s="1988"/>
      <c r="B66" s="602"/>
      <c r="C66" s="1989"/>
      <c r="D66" s="1989"/>
      <c r="E66" s="1989"/>
      <c r="F66" s="1989"/>
      <c r="G66" s="784"/>
      <c r="H66" s="784"/>
      <c r="I66" s="1180"/>
      <c r="J66" s="1988"/>
    </row>
    <row r="67" spans="1:10">
      <c r="A67" s="1988"/>
      <c r="B67" s="602"/>
      <c r="C67" s="1989"/>
      <c r="D67" s="1989"/>
      <c r="E67" s="1989"/>
      <c r="F67" s="1989"/>
      <c r="G67" s="785"/>
      <c r="H67" s="785"/>
      <c r="I67" s="1180"/>
      <c r="J67" s="1988"/>
    </row>
    <row r="68" spans="1:10" ht="17.25">
      <c r="A68" s="619">
        <v>1</v>
      </c>
      <c r="B68" s="603" t="s">
        <v>1287</v>
      </c>
      <c r="C68" s="603"/>
      <c r="D68" s="603"/>
      <c r="E68" s="603"/>
      <c r="F68" s="603"/>
      <c r="G68" s="216"/>
      <c r="H68" s="216"/>
      <c r="J68" s="166" t="s">
        <v>1</v>
      </c>
    </row>
    <row r="69" spans="1:10" ht="17.25">
      <c r="A69" s="619">
        <v>2</v>
      </c>
      <c r="B69" s="603" t="s">
        <v>1746</v>
      </c>
      <c r="C69" s="603"/>
      <c r="D69" s="603"/>
      <c r="E69" s="603"/>
      <c r="F69" s="603"/>
      <c r="G69" s="216"/>
      <c r="H69" s="216"/>
      <c r="J69" s="166"/>
    </row>
    <row r="70" spans="1:10" ht="17.25">
      <c r="A70" s="619"/>
      <c r="B70" s="603"/>
      <c r="C70" s="603"/>
      <c r="D70" s="603"/>
      <c r="E70" s="603"/>
      <c r="F70" s="603"/>
      <c r="G70" s="216"/>
      <c r="H70" s="216"/>
      <c r="J70" s="166"/>
    </row>
    <row r="71" spans="1:10" ht="17.25">
      <c r="A71" s="619"/>
      <c r="B71" s="603"/>
      <c r="C71" s="603"/>
      <c r="D71" s="603"/>
      <c r="E71" s="603"/>
      <c r="F71" s="603"/>
      <c r="G71" s="216"/>
      <c r="H71" s="216"/>
      <c r="J71" s="166"/>
    </row>
    <row r="72" spans="1:10">
      <c r="A72" s="1988"/>
      <c r="B72" s="2082" t="s">
        <v>1747</v>
      </c>
      <c r="C72" s="2082"/>
      <c r="D72" s="2082"/>
      <c r="E72" s="2082"/>
      <c r="F72" s="2082"/>
      <c r="G72" s="2082"/>
      <c r="H72" s="2082"/>
      <c r="I72" s="2083"/>
      <c r="J72" s="1988"/>
    </row>
    <row r="73" spans="1:10">
      <c r="A73" s="1988"/>
      <c r="B73" s="2082" t="s">
        <v>1213</v>
      </c>
      <c r="C73" s="2082"/>
      <c r="D73" s="2082"/>
      <c r="E73" s="2082"/>
      <c r="F73" s="2082"/>
      <c r="G73" s="2082"/>
      <c r="H73" s="2082"/>
      <c r="I73" s="2083"/>
      <c r="J73" s="1988"/>
    </row>
    <row r="74" spans="1:10">
      <c r="A74" s="1988"/>
      <c r="B74" s="2082" t="s">
        <v>1214</v>
      </c>
      <c r="C74" s="2082"/>
      <c r="D74" s="2082"/>
      <c r="E74" s="2082"/>
      <c r="F74" s="2082"/>
      <c r="G74" s="2082"/>
      <c r="H74" s="2082"/>
      <c r="I74" s="2083"/>
      <c r="J74" s="1988"/>
    </row>
    <row r="75" spans="1:10">
      <c r="A75" s="1988"/>
      <c r="B75" s="2084" t="str">
        <f>B5</f>
        <v>Base Period &amp; True-Up Period 12 - Months Ending December 31, 2019</v>
      </c>
      <c r="C75" s="2084"/>
      <c r="D75" s="2084"/>
      <c r="E75" s="2084"/>
      <c r="F75" s="2084"/>
      <c r="G75" s="2084"/>
      <c r="H75" s="2084"/>
      <c r="I75" s="2090"/>
      <c r="J75" s="1988"/>
    </row>
    <row r="76" spans="1:10" s="159" customFormat="1">
      <c r="A76" s="783"/>
      <c r="B76" s="2085" t="s">
        <v>5</v>
      </c>
      <c r="C76" s="2086"/>
      <c r="D76" s="2086"/>
      <c r="E76" s="2086"/>
      <c r="F76" s="2086"/>
      <c r="G76" s="2086"/>
      <c r="H76" s="2086"/>
      <c r="I76" s="2086"/>
      <c r="J76" s="783"/>
    </row>
    <row r="77" spans="1:10">
      <c r="A77" s="1988"/>
      <c r="B77" s="166"/>
      <c r="C77" s="166"/>
      <c r="D77" s="166"/>
      <c r="E77" s="166"/>
      <c r="F77" s="166"/>
      <c r="G77" s="166"/>
      <c r="H77" s="166"/>
      <c r="I77" s="1180"/>
      <c r="J77" s="1988"/>
    </row>
    <row r="78" spans="1:10">
      <c r="A78" s="1988" t="s">
        <v>6</v>
      </c>
      <c r="B78" s="1976"/>
      <c r="C78" s="1976"/>
      <c r="D78" s="1976"/>
      <c r="E78" s="1976"/>
      <c r="F78" s="1976"/>
      <c r="G78" s="1976"/>
      <c r="H78" s="1976"/>
      <c r="I78" s="1180"/>
      <c r="J78" s="1988" t="s">
        <v>6</v>
      </c>
    </row>
    <row r="79" spans="1:10">
      <c r="A79" s="5" t="s">
        <v>7</v>
      </c>
      <c r="B79" s="166"/>
      <c r="C79" s="166"/>
      <c r="D79" s="166"/>
      <c r="E79" s="166"/>
      <c r="F79" s="166"/>
      <c r="G79" s="1382" t="s">
        <v>8</v>
      </c>
      <c r="H79" s="1976"/>
      <c r="I79" s="1563" t="s">
        <v>9</v>
      </c>
      <c r="J79" s="5" t="s">
        <v>7</v>
      </c>
    </row>
    <row r="80" spans="1:10">
      <c r="A80" s="1988"/>
      <c r="B80" s="603"/>
      <c r="C80" s="1989"/>
      <c r="D80" s="1989"/>
      <c r="E80" s="1989"/>
      <c r="F80" s="1989"/>
      <c r="G80" s="1988"/>
      <c r="H80" s="1988"/>
      <c r="I80" s="1180"/>
      <c r="J80" s="1988"/>
    </row>
    <row r="81" spans="1:13" ht="17.649999999999999">
      <c r="A81" s="1988">
        <v>1</v>
      </c>
      <c r="B81" s="774" t="s">
        <v>1748</v>
      </c>
      <c r="C81" s="1989"/>
      <c r="D81" s="1989"/>
      <c r="E81" s="1976"/>
      <c r="F81" s="1976"/>
      <c r="G81" s="681"/>
      <c r="H81" s="681"/>
      <c r="I81" s="1180"/>
      <c r="J81" s="1988">
        <f>A81</f>
        <v>1</v>
      </c>
      <c r="K81" s="1989"/>
      <c r="L81" s="1989"/>
      <c r="M81" s="1989"/>
    </row>
    <row r="82" spans="1:13">
      <c r="A82" s="1988">
        <f>A81+1</f>
        <v>2</v>
      </c>
      <c r="B82" s="786"/>
      <c r="C82" s="1989"/>
      <c r="D82" s="1989"/>
      <c r="E82" s="1976"/>
      <c r="F82" s="1976"/>
      <c r="G82" s="681"/>
      <c r="H82" s="681"/>
      <c r="I82" s="1180"/>
      <c r="J82" s="1988">
        <f>J81+1</f>
        <v>2</v>
      </c>
      <c r="K82" s="1989"/>
      <c r="L82" s="1989"/>
      <c r="M82" s="1989"/>
    </row>
    <row r="83" spans="1:13">
      <c r="A83" s="1988">
        <f>A82+1</f>
        <v>3</v>
      </c>
      <c r="B83" s="774" t="s">
        <v>1749</v>
      </c>
      <c r="C83" s="1989"/>
      <c r="D83" s="1989"/>
      <c r="E83" s="1976"/>
      <c r="F83" s="1976"/>
      <c r="G83" s="681"/>
      <c r="H83" s="681"/>
      <c r="I83" s="1180"/>
      <c r="J83" s="1988">
        <f>J82+1</f>
        <v>3</v>
      </c>
      <c r="K83" s="1989"/>
      <c r="L83" s="1989"/>
      <c r="M83" s="1989"/>
    </row>
    <row r="84" spans="1:13">
      <c r="A84" s="1988">
        <f>A83+1</f>
        <v>4</v>
      </c>
      <c r="B84" s="1976"/>
      <c r="C84" s="1976"/>
      <c r="D84" s="1976"/>
      <c r="E84" s="1976"/>
      <c r="F84" s="1976"/>
      <c r="G84" s="681"/>
      <c r="H84" s="681"/>
      <c r="I84" s="1180"/>
      <c r="J84" s="1988">
        <f>J83+1</f>
        <v>4</v>
      </c>
      <c r="K84" s="1989"/>
      <c r="L84" s="1989"/>
      <c r="M84" s="1989"/>
    </row>
    <row r="85" spans="1:13">
      <c r="A85" s="1988">
        <f t="shared" ref="A85:A111" si="4">A84+1</f>
        <v>5</v>
      </c>
      <c r="B85" s="604" t="s">
        <v>1303</v>
      </c>
      <c r="C85" s="1976"/>
      <c r="D85" s="1976"/>
      <c r="E85" s="1976"/>
      <c r="F85" s="1976"/>
      <c r="G85" s="681"/>
      <c r="H85" s="681"/>
      <c r="I85" s="787"/>
      <c r="J85" s="1988">
        <f t="shared" ref="J85:J111" si="5">J84+1</f>
        <v>5</v>
      </c>
      <c r="K85" s="1989"/>
      <c r="L85" s="1989"/>
      <c r="M85" s="1989"/>
    </row>
    <row r="86" spans="1:13">
      <c r="A86" s="1988">
        <f t="shared" si="4"/>
        <v>6</v>
      </c>
      <c r="B86" s="1989" t="s">
        <v>1304</v>
      </c>
      <c r="C86" s="1989"/>
      <c r="D86" s="1976"/>
      <c r="E86" s="1976"/>
      <c r="F86" s="1976"/>
      <c r="G86" s="269">
        <f>G52</f>
        <v>5.8403420891723921E-2</v>
      </c>
      <c r="H86" s="1976"/>
      <c r="I86" s="788" t="s">
        <v>1305</v>
      </c>
      <c r="J86" s="1988">
        <f t="shared" si="5"/>
        <v>6</v>
      </c>
      <c r="K86" s="166"/>
      <c r="L86" s="166"/>
      <c r="M86" s="1989"/>
    </row>
    <row r="87" spans="1:13" ht="15.7" customHeight="1">
      <c r="A87" s="1988">
        <f t="shared" si="4"/>
        <v>7</v>
      </c>
      <c r="B87" s="1989" t="s">
        <v>1750</v>
      </c>
      <c r="C87" s="1989"/>
      <c r="D87" s="1976"/>
      <c r="E87" s="1976"/>
      <c r="F87" s="1976"/>
      <c r="G87" s="270">
        <f>-('Stmt AR'!E11+'Stmt AR'!E17)</f>
        <v>3603.1832990933194</v>
      </c>
      <c r="H87" s="1976"/>
      <c r="I87" s="896" t="s">
        <v>1751</v>
      </c>
      <c r="J87" s="1988">
        <f t="shared" si="5"/>
        <v>7</v>
      </c>
      <c r="K87" s="166"/>
      <c r="L87" s="166"/>
      <c r="M87" s="1989"/>
    </row>
    <row r="88" spans="1:13">
      <c r="A88" s="1988">
        <f t="shared" si="4"/>
        <v>8</v>
      </c>
      <c r="B88" s="1989" t="s">
        <v>1308</v>
      </c>
      <c r="C88" s="1989"/>
      <c r="D88" s="1976"/>
      <c r="E88" s="1976"/>
      <c r="F88" s="1976"/>
      <c r="G88" s="270">
        <f>+'AV-1A'!C56</f>
        <v>7238.3762124400027</v>
      </c>
      <c r="H88" s="1976"/>
      <c r="I88" s="695" t="s">
        <v>1309</v>
      </c>
      <c r="J88" s="1988">
        <f t="shared" si="5"/>
        <v>8</v>
      </c>
      <c r="K88" s="166"/>
      <c r="L88" s="1976"/>
      <c r="M88" s="1989"/>
    </row>
    <row r="89" spans="1:13">
      <c r="A89" s="1988">
        <f t="shared" si="4"/>
        <v>9</v>
      </c>
      <c r="B89" s="1989" t="s">
        <v>1310</v>
      </c>
      <c r="C89" s="1989"/>
      <c r="D89" s="1976"/>
      <c r="E89" s="897"/>
      <c r="F89" s="1976"/>
      <c r="G89" s="15">
        <f>'TO4 True-Up BK-1'!E116</f>
        <v>4355984.2795879869</v>
      </c>
      <c r="H89" s="1976"/>
      <c r="I89" s="896" t="s">
        <v>1752</v>
      </c>
      <c r="J89" s="1988">
        <f t="shared" si="5"/>
        <v>9</v>
      </c>
      <c r="K89" s="166"/>
      <c r="L89" s="166"/>
      <c r="M89" s="1989"/>
    </row>
    <row r="90" spans="1:13">
      <c r="A90" s="1988">
        <f t="shared" si="4"/>
        <v>10</v>
      </c>
      <c r="B90" s="1989" t="s">
        <v>1753</v>
      </c>
      <c r="C90" s="1989"/>
      <c r="D90" s="790"/>
      <c r="E90" s="1976"/>
      <c r="F90" s="1976"/>
      <c r="G90" s="1614">
        <v>0.21</v>
      </c>
      <c r="H90" s="1976"/>
      <c r="I90" s="788" t="s">
        <v>1314</v>
      </c>
      <c r="J90" s="1988">
        <f t="shared" si="5"/>
        <v>10</v>
      </c>
      <c r="K90" s="166"/>
      <c r="L90" s="166"/>
      <c r="M90" s="791"/>
    </row>
    <row r="91" spans="1:13">
      <c r="A91" s="1988">
        <f t="shared" si="4"/>
        <v>11</v>
      </c>
      <c r="B91" s="603"/>
      <c r="C91" s="1989"/>
      <c r="D91" s="1989"/>
      <c r="E91" s="1989"/>
      <c r="F91" s="1989"/>
      <c r="G91" s="1988"/>
      <c r="H91" s="1988"/>
      <c r="J91" s="1988">
        <f t="shared" si="5"/>
        <v>11</v>
      </c>
      <c r="K91" s="166"/>
      <c r="L91" s="166"/>
      <c r="M91" s="1989"/>
    </row>
    <row r="92" spans="1:13">
      <c r="A92" s="1988">
        <f t="shared" si="4"/>
        <v>12</v>
      </c>
      <c r="B92" s="1989" t="s">
        <v>1315</v>
      </c>
      <c r="C92" s="1989"/>
      <c r="D92" s="1976"/>
      <c r="E92" s="1976"/>
      <c r="F92" s="1976"/>
      <c r="G92" s="272">
        <f>(((G86)+(G88/G89))*G90-(G87/G89))/(1-G90)</f>
        <v>1.4919616615695854E-2</v>
      </c>
      <c r="H92" s="272"/>
      <c r="I92" s="788" t="s">
        <v>1316</v>
      </c>
      <c r="J92" s="1988">
        <f t="shared" si="5"/>
        <v>12</v>
      </c>
      <c r="K92" s="166"/>
      <c r="L92" s="166"/>
      <c r="M92" s="792"/>
    </row>
    <row r="93" spans="1:13">
      <c r="A93" s="1988">
        <f t="shared" si="4"/>
        <v>13</v>
      </c>
      <c r="B93" s="793" t="s">
        <v>1317</v>
      </c>
      <c r="C93" s="1989"/>
      <c r="D93" s="1989"/>
      <c r="E93" s="1989"/>
      <c r="F93" s="1989"/>
      <c r="G93" s="1988"/>
      <c r="H93" s="1988"/>
      <c r="J93" s="1988">
        <f t="shared" si="5"/>
        <v>13</v>
      </c>
      <c r="K93" s="1989"/>
      <c r="L93" s="1989"/>
      <c r="M93" s="1989"/>
    </row>
    <row r="94" spans="1:13">
      <c r="A94" s="1988">
        <f t="shared" si="4"/>
        <v>14</v>
      </c>
      <c r="B94" s="603"/>
      <c r="C94" s="1989"/>
      <c r="D94" s="1989"/>
      <c r="E94" s="1989"/>
      <c r="F94" s="1989"/>
      <c r="G94" s="1988"/>
      <c r="H94" s="1988"/>
      <c r="J94" s="1988">
        <f t="shared" si="5"/>
        <v>14</v>
      </c>
      <c r="K94" s="1989"/>
      <c r="L94" s="1989"/>
      <c r="M94" s="1989"/>
    </row>
    <row r="95" spans="1:13">
      <c r="A95" s="1988">
        <f t="shared" si="4"/>
        <v>15</v>
      </c>
      <c r="B95" s="774" t="s">
        <v>1318</v>
      </c>
      <c r="C95" s="1976"/>
      <c r="D95" s="1976"/>
      <c r="E95" s="1976"/>
      <c r="F95" s="1976"/>
      <c r="G95" s="273"/>
      <c r="H95" s="273"/>
      <c r="I95" s="794"/>
      <c r="J95" s="1988">
        <f t="shared" si="5"/>
        <v>15</v>
      </c>
      <c r="K95" s="1989"/>
      <c r="L95" s="795"/>
      <c r="M95" s="1989"/>
    </row>
    <row r="96" spans="1:13">
      <c r="A96" s="1988">
        <f t="shared" si="4"/>
        <v>16</v>
      </c>
      <c r="B96" s="614"/>
      <c r="C96" s="1976"/>
      <c r="D96" s="1976"/>
      <c r="E96" s="1976"/>
      <c r="F96" s="1976"/>
      <c r="G96" s="273"/>
      <c r="H96" s="273"/>
      <c r="I96" s="796"/>
      <c r="J96" s="1988">
        <f t="shared" si="5"/>
        <v>16</v>
      </c>
      <c r="K96" s="1989"/>
      <c r="L96" s="1976"/>
      <c r="M96" s="1989"/>
    </row>
    <row r="97" spans="1:14">
      <c r="A97" s="1988">
        <f t="shared" si="4"/>
        <v>17</v>
      </c>
      <c r="B97" s="604" t="s">
        <v>1303</v>
      </c>
      <c r="C97" s="1976"/>
      <c r="D97" s="1976"/>
      <c r="E97" s="1976"/>
      <c r="F97" s="1976"/>
      <c r="G97" s="273"/>
      <c r="H97" s="273"/>
      <c r="I97" s="796"/>
      <c r="J97" s="1988">
        <f t="shared" si="5"/>
        <v>17</v>
      </c>
      <c r="K97" s="1989"/>
      <c r="L97" s="1976"/>
      <c r="M97" s="1989"/>
      <c r="N97" s="1989"/>
    </row>
    <row r="98" spans="1:14">
      <c r="A98" s="1988">
        <f t="shared" si="4"/>
        <v>18</v>
      </c>
      <c r="B98" s="1989" t="s">
        <v>1304</v>
      </c>
      <c r="C98" s="1989"/>
      <c r="D98" s="1976"/>
      <c r="E98" s="1976"/>
      <c r="F98" s="1976"/>
      <c r="G98" s="265">
        <f>G86</f>
        <v>5.8403420891723921E-2</v>
      </c>
      <c r="H98" s="265"/>
      <c r="I98" s="788" t="s">
        <v>1319</v>
      </c>
      <c r="J98" s="1988">
        <f t="shared" si="5"/>
        <v>18</v>
      </c>
      <c r="K98" s="1989"/>
      <c r="L98" s="166"/>
      <c r="M98" s="1989"/>
      <c r="N98" s="565"/>
    </row>
    <row r="99" spans="1:14">
      <c r="A99" s="1988">
        <f t="shared" si="4"/>
        <v>19</v>
      </c>
      <c r="B99" s="1989" t="s">
        <v>1320</v>
      </c>
      <c r="C99" s="1989"/>
      <c r="D99" s="1976"/>
      <c r="E99" s="1976"/>
      <c r="F99" s="1976"/>
      <c r="G99" s="274">
        <f>G88</f>
        <v>7238.3762124400027</v>
      </c>
      <c r="H99" s="274"/>
      <c r="I99" s="788" t="s">
        <v>1321</v>
      </c>
      <c r="J99" s="1988">
        <f t="shared" si="5"/>
        <v>19</v>
      </c>
      <c r="K99" s="1989"/>
      <c r="L99" s="166"/>
      <c r="M99" s="1989"/>
      <c r="N99" s="1989"/>
    </row>
    <row r="100" spans="1:14">
      <c r="A100" s="1988">
        <f t="shared" si="4"/>
        <v>20</v>
      </c>
      <c r="B100" s="1989" t="s">
        <v>1322</v>
      </c>
      <c r="C100" s="1989"/>
      <c r="D100" s="1976"/>
      <c r="E100" s="1976"/>
      <c r="F100" s="1976"/>
      <c r="G100" s="275">
        <f>G89</f>
        <v>4355984.2795879869</v>
      </c>
      <c r="H100" s="275"/>
      <c r="I100" s="788" t="s">
        <v>1323</v>
      </c>
      <c r="J100" s="1988">
        <f t="shared" si="5"/>
        <v>20</v>
      </c>
      <c r="K100" s="1989"/>
      <c r="L100" s="166"/>
      <c r="M100" s="1989"/>
      <c r="N100" s="565"/>
    </row>
    <row r="101" spans="1:14">
      <c r="A101" s="1988">
        <f t="shared" si="4"/>
        <v>21</v>
      </c>
      <c r="B101" s="1989" t="s">
        <v>1324</v>
      </c>
      <c r="C101" s="1989"/>
      <c r="D101" s="1976"/>
      <c r="E101" s="1976"/>
      <c r="F101" s="1976"/>
      <c r="G101" s="276">
        <f>G92</f>
        <v>1.4919616615695854E-2</v>
      </c>
      <c r="H101" s="276"/>
      <c r="I101" s="788" t="s">
        <v>1325</v>
      </c>
      <c r="J101" s="1988">
        <f t="shared" si="5"/>
        <v>21</v>
      </c>
      <c r="K101" s="166"/>
      <c r="L101" s="166"/>
      <c r="M101" s="166"/>
      <c r="N101" s="1989"/>
    </row>
    <row r="102" spans="1:14">
      <c r="A102" s="1988">
        <f t="shared" si="4"/>
        <v>22</v>
      </c>
      <c r="B102" s="1989" t="s">
        <v>1754</v>
      </c>
      <c r="C102" s="1989"/>
      <c r="D102" s="1976"/>
      <c r="E102" s="1976"/>
      <c r="F102" s="1976"/>
      <c r="G102" s="1570" t="s">
        <v>1327</v>
      </c>
      <c r="H102" s="1976"/>
      <c r="I102" s="788" t="s">
        <v>1328</v>
      </c>
      <c r="J102" s="1988">
        <f t="shared" si="5"/>
        <v>22</v>
      </c>
      <c r="K102" s="166"/>
      <c r="L102" s="166"/>
      <c r="M102" s="166"/>
      <c r="N102" s="1989"/>
    </row>
    <row r="103" spans="1:14">
      <c r="A103" s="1988">
        <f t="shared" si="4"/>
        <v>23</v>
      </c>
      <c r="B103" s="1979"/>
      <c r="C103" s="1989"/>
      <c r="D103" s="1976"/>
      <c r="E103" s="1976"/>
      <c r="F103" s="1976"/>
      <c r="G103" s="277"/>
      <c r="H103" s="277"/>
      <c r="I103" s="796"/>
      <c r="J103" s="1988">
        <f t="shared" si="5"/>
        <v>23</v>
      </c>
      <c r="K103" s="166"/>
      <c r="L103" s="166"/>
      <c r="M103" s="166"/>
      <c r="N103" s="1989"/>
    </row>
    <row r="104" spans="1:14">
      <c r="A104" s="1988">
        <f t="shared" si="4"/>
        <v>24</v>
      </c>
      <c r="B104" s="1989" t="s">
        <v>1329</v>
      </c>
      <c r="C104" s="166"/>
      <c r="D104" s="166"/>
      <c r="E104" s="1976"/>
      <c r="F104" s="1976"/>
      <c r="G104" s="1571">
        <f>((G98)+(G99/G100)+G92)*G102/(1-G102)</f>
        <v>7.271447509073767E-3</v>
      </c>
      <c r="H104" s="421"/>
      <c r="I104" s="788" t="s">
        <v>1330</v>
      </c>
      <c r="J104" s="1988">
        <f t="shared" si="5"/>
        <v>24</v>
      </c>
      <c r="K104" s="166"/>
      <c r="L104" s="166"/>
      <c r="M104" s="166"/>
      <c r="N104" s="1989"/>
    </row>
    <row r="105" spans="1:14">
      <c r="A105" s="1988">
        <f t="shared" si="4"/>
        <v>25</v>
      </c>
      <c r="B105" s="793" t="s">
        <v>1331</v>
      </c>
      <c r="C105" s="1989"/>
      <c r="D105" s="1989"/>
      <c r="E105" s="1989"/>
      <c r="F105" s="1989"/>
      <c r="G105" s="1988"/>
      <c r="H105" s="1988"/>
      <c r="I105" s="1180"/>
      <c r="J105" s="1988">
        <f t="shared" si="5"/>
        <v>25</v>
      </c>
      <c r="K105" s="166"/>
      <c r="L105" s="166"/>
      <c r="M105" s="166"/>
      <c r="N105" s="1989"/>
    </row>
    <row r="106" spans="1:14">
      <c r="A106" s="1988">
        <f t="shared" si="4"/>
        <v>26</v>
      </c>
      <c r="B106" s="603"/>
      <c r="C106" s="1989"/>
      <c r="D106" s="1989"/>
      <c r="E106" s="1989"/>
      <c r="F106" s="1989"/>
      <c r="G106" s="1988"/>
      <c r="H106" s="1988"/>
      <c r="I106" s="1180"/>
      <c r="J106" s="1988">
        <f t="shared" si="5"/>
        <v>26</v>
      </c>
      <c r="K106" s="166"/>
      <c r="L106" s="166"/>
      <c r="M106" s="166"/>
      <c r="N106" s="1989"/>
    </row>
    <row r="107" spans="1:14">
      <c r="A107" s="1988">
        <f t="shared" si="4"/>
        <v>27</v>
      </c>
      <c r="B107" s="774" t="s">
        <v>1332</v>
      </c>
      <c r="C107" s="1989"/>
      <c r="D107" s="1989"/>
      <c r="E107" s="1989"/>
      <c r="F107" s="1989"/>
      <c r="G107" s="272">
        <f>G104+G92</f>
        <v>2.2191064124769622E-2</v>
      </c>
      <c r="H107" s="272"/>
      <c r="I107" s="1180" t="s">
        <v>1333</v>
      </c>
      <c r="J107" s="1988">
        <f t="shared" si="5"/>
        <v>27</v>
      </c>
      <c r="K107" s="166"/>
      <c r="L107" s="166"/>
      <c r="M107" s="166"/>
      <c r="N107" s="1989"/>
    </row>
    <row r="108" spans="1:14">
      <c r="A108" s="1988">
        <f t="shared" si="4"/>
        <v>28</v>
      </c>
      <c r="B108" s="603"/>
      <c r="C108" s="1989"/>
      <c r="D108" s="1989"/>
      <c r="E108" s="1989"/>
      <c r="F108" s="1989"/>
      <c r="G108" s="1988"/>
      <c r="H108" s="1988"/>
      <c r="I108" s="1180"/>
      <c r="J108" s="1988">
        <f t="shared" si="5"/>
        <v>28</v>
      </c>
      <c r="K108" s="1989"/>
      <c r="L108" s="1988"/>
      <c r="M108" s="1989"/>
      <c r="N108" s="1989"/>
    </row>
    <row r="109" spans="1:14">
      <c r="A109" s="1988">
        <f t="shared" si="4"/>
        <v>29</v>
      </c>
      <c r="B109" s="774" t="s">
        <v>1334</v>
      </c>
      <c r="C109" s="1989"/>
      <c r="D109" s="1989"/>
      <c r="E109" s="1989"/>
      <c r="F109" s="1989"/>
      <c r="G109" s="1572">
        <f>G50</f>
        <v>7.6322314486217763E-2</v>
      </c>
      <c r="H109" s="1976"/>
      <c r="I109" s="788" t="s">
        <v>1335</v>
      </c>
      <c r="J109" s="1988">
        <f t="shared" si="5"/>
        <v>29</v>
      </c>
      <c r="K109" s="565"/>
      <c r="L109" s="166"/>
      <c r="M109" s="1989"/>
      <c r="N109" s="1989"/>
    </row>
    <row r="110" spans="1:14">
      <c r="A110" s="1988">
        <f t="shared" si="4"/>
        <v>30</v>
      </c>
      <c r="B110" s="603"/>
      <c r="C110" s="1989"/>
      <c r="D110" s="1989"/>
      <c r="E110" s="1989"/>
      <c r="F110" s="1989"/>
      <c r="G110" s="265"/>
      <c r="H110" s="265"/>
      <c r="I110" s="1180"/>
      <c r="J110" s="1988">
        <f t="shared" si="5"/>
        <v>30</v>
      </c>
      <c r="K110" s="1989"/>
      <c r="L110" s="1988"/>
      <c r="M110" s="1989"/>
      <c r="N110" s="1989"/>
    </row>
    <row r="111" spans="1:14" ht="18" thickBot="1">
      <c r="A111" s="1988">
        <f t="shared" si="4"/>
        <v>31</v>
      </c>
      <c r="B111" s="774" t="s">
        <v>1755</v>
      </c>
      <c r="C111" s="1989"/>
      <c r="D111" s="1989"/>
      <c r="E111" s="1989"/>
      <c r="F111" s="1989"/>
      <c r="G111" s="278">
        <f>G107+G109</f>
        <v>9.8513378610987384E-2</v>
      </c>
      <c r="H111" s="421"/>
      <c r="I111" s="1180" t="s">
        <v>309</v>
      </c>
      <c r="J111" s="1988">
        <f t="shared" si="5"/>
        <v>31</v>
      </c>
      <c r="K111" s="565"/>
      <c r="L111" s="797"/>
      <c r="M111" s="792"/>
      <c r="N111" s="1989"/>
    </row>
    <row r="112" spans="1:14" ht="15.75" thickTop="1">
      <c r="A112" s="1988"/>
      <c r="B112" s="774"/>
      <c r="C112" s="1989"/>
      <c r="D112" s="1989"/>
      <c r="E112" s="1989"/>
      <c r="F112" s="1989"/>
      <c r="G112" s="798"/>
      <c r="H112" s="798"/>
      <c r="I112" s="1180"/>
      <c r="J112" s="1988"/>
      <c r="K112" s="1989"/>
      <c r="L112" s="797"/>
      <c r="M112" s="792"/>
      <c r="N112" s="1989"/>
    </row>
    <row r="113" spans="1:10">
      <c r="A113" s="799"/>
      <c r="B113" s="1979"/>
      <c r="C113" s="800"/>
      <c r="D113" s="800"/>
      <c r="E113" s="800"/>
      <c r="F113" s="800"/>
      <c r="G113" s="801"/>
      <c r="H113" s="801"/>
      <c r="I113" s="802"/>
      <c r="J113" s="1988"/>
    </row>
    <row r="114" spans="1:10">
      <c r="A114" s="1988"/>
      <c r="B114" s="2082" t="s">
        <v>1747</v>
      </c>
      <c r="C114" s="2082"/>
      <c r="D114" s="2082"/>
      <c r="E114" s="2082"/>
      <c r="F114" s="2082"/>
      <c r="G114" s="2082"/>
      <c r="H114" s="2082"/>
      <c r="I114" s="2083"/>
      <c r="J114" s="1988"/>
    </row>
    <row r="115" spans="1:10">
      <c r="A115" s="1988"/>
      <c r="B115" s="2082" t="s">
        <v>1213</v>
      </c>
      <c r="C115" s="2082"/>
      <c r="D115" s="2082"/>
      <c r="E115" s="2082"/>
      <c r="F115" s="2082"/>
      <c r="G115" s="2082"/>
      <c r="H115" s="2082"/>
      <c r="I115" s="2083"/>
      <c r="J115" s="1988"/>
    </row>
    <row r="116" spans="1:10">
      <c r="A116" s="1988"/>
      <c r="B116" s="2082" t="s">
        <v>1214</v>
      </c>
      <c r="C116" s="2082"/>
      <c r="D116" s="2082"/>
      <c r="E116" s="2082"/>
      <c r="F116" s="2082"/>
      <c r="G116" s="2082"/>
      <c r="H116" s="2082"/>
      <c r="I116" s="2083"/>
      <c r="J116" s="1988"/>
    </row>
    <row r="117" spans="1:10">
      <c r="A117" s="1988"/>
      <c r="B117" s="2084" t="str">
        <f>B75</f>
        <v>Base Period &amp; True-Up Period 12 - Months Ending December 31, 2019</v>
      </c>
      <c r="C117" s="2084"/>
      <c r="D117" s="2084"/>
      <c r="E117" s="2084"/>
      <c r="F117" s="2084"/>
      <c r="G117" s="2084"/>
      <c r="H117" s="2084"/>
      <c r="I117" s="2090"/>
      <c r="J117" s="1988"/>
    </row>
    <row r="118" spans="1:10">
      <c r="A118" s="1988"/>
      <c r="B118" s="2085" t="s">
        <v>5</v>
      </c>
      <c r="C118" s="2086"/>
      <c r="D118" s="2086"/>
      <c r="E118" s="2086"/>
      <c r="F118" s="2086"/>
      <c r="G118" s="2086"/>
      <c r="H118" s="2086"/>
      <c r="I118" s="2086"/>
      <c r="J118" s="1988"/>
    </row>
    <row r="119" spans="1:10">
      <c r="A119" s="1988"/>
      <c r="B119" s="166"/>
      <c r="C119" s="166"/>
      <c r="D119" s="166"/>
      <c r="E119" s="166"/>
      <c r="F119" s="166"/>
      <c r="G119" s="1976"/>
      <c r="H119" s="1976"/>
      <c r="I119" s="1180"/>
      <c r="J119" s="1988"/>
    </row>
    <row r="120" spans="1:10">
      <c r="A120" s="1988" t="s">
        <v>6</v>
      </c>
      <c r="B120" s="1976"/>
      <c r="C120" s="1976"/>
      <c r="D120" s="1976"/>
      <c r="E120" s="1976"/>
      <c r="F120" s="1976"/>
      <c r="G120" s="1976"/>
      <c r="H120" s="1976"/>
      <c r="I120" s="1180"/>
      <c r="J120" s="1988" t="s">
        <v>6</v>
      </c>
    </row>
    <row r="121" spans="1:10">
      <c r="A121" s="5" t="s">
        <v>7</v>
      </c>
      <c r="B121" s="166"/>
      <c r="C121" s="166"/>
      <c r="D121" s="166"/>
      <c r="E121" s="166"/>
      <c r="F121" s="166"/>
      <c r="G121" s="1382" t="s">
        <v>8</v>
      </c>
      <c r="H121" s="1976"/>
      <c r="I121" s="1563" t="s">
        <v>9</v>
      </c>
      <c r="J121" s="5" t="s">
        <v>7</v>
      </c>
    </row>
    <row r="122" spans="1:10">
      <c r="A122" s="1988"/>
      <c r="B122" s="603"/>
      <c r="C122" s="1989"/>
      <c r="D122" s="1989"/>
      <c r="E122" s="1989"/>
      <c r="F122" s="1989"/>
      <c r="G122" s="1988"/>
      <c r="H122" s="1988"/>
      <c r="I122" s="1180"/>
      <c r="J122" s="1988"/>
    </row>
    <row r="123" spans="1:10" ht="17.649999999999999">
      <c r="A123" s="1988">
        <v>1</v>
      </c>
      <c r="B123" s="774" t="s">
        <v>1756</v>
      </c>
      <c r="C123" s="1989"/>
      <c r="D123" s="1989"/>
      <c r="E123" s="1976"/>
      <c r="F123" s="1976"/>
      <c r="G123" s="681"/>
      <c r="H123" s="681"/>
      <c r="I123" s="1180"/>
      <c r="J123" s="1988">
        <f>A123</f>
        <v>1</v>
      </c>
    </row>
    <row r="124" spans="1:10">
      <c r="A124" s="1988">
        <f>A123+1</f>
        <v>2</v>
      </c>
      <c r="B124" s="786"/>
      <c r="C124" s="1989"/>
      <c r="D124" s="1989"/>
      <c r="E124" s="1976"/>
      <c r="F124" s="1976"/>
      <c r="G124" s="681"/>
      <c r="H124" s="681"/>
      <c r="I124" s="1180"/>
      <c r="J124" s="1988">
        <f>J123+1</f>
        <v>2</v>
      </c>
    </row>
    <row r="125" spans="1:10">
      <c r="A125" s="1988">
        <f>A124+1</f>
        <v>3</v>
      </c>
      <c r="B125" s="774" t="s">
        <v>1749</v>
      </c>
      <c r="C125" s="1989"/>
      <c r="D125" s="1989"/>
      <c r="E125" s="1976"/>
      <c r="F125" s="1976"/>
      <c r="G125" s="681"/>
      <c r="H125" s="681"/>
      <c r="I125" s="1180"/>
      <c r="J125" s="1988">
        <f>J124+1</f>
        <v>3</v>
      </c>
    </row>
    <row r="126" spans="1:10">
      <c r="A126" s="1988">
        <f>A125+1</f>
        <v>4</v>
      </c>
      <c r="B126" s="1976"/>
      <c r="C126" s="1976"/>
      <c r="D126" s="1976"/>
      <c r="E126" s="1976"/>
      <c r="F126" s="1976"/>
      <c r="G126" s="681"/>
      <c r="H126" s="681"/>
      <c r="I126" s="1180"/>
      <c r="J126" s="1988">
        <f>J125+1</f>
        <v>4</v>
      </c>
    </row>
    <row r="127" spans="1:10">
      <c r="A127" s="1988">
        <f t="shared" ref="A127:A153" si="6">A126+1</f>
        <v>5</v>
      </c>
      <c r="B127" s="604" t="s">
        <v>1303</v>
      </c>
      <c r="C127" s="1976"/>
      <c r="D127" s="1976"/>
      <c r="E127" s="1976"/>
      <c r="F127" s="1976"/>
      <c r="G127" s="681"/>
      <c r="H127" s="681"/>
      <c r="I127" s="787"/>
      <c r="J127" s="1988">
        <f t="shared" ref="J127:J153" si="7">J126+1</f>
        <v>5</v>
      </c>
    </row>
    <row r="128" spans="1:10">
      <c r="A128" s="1988">
        <f t="shared" si="6"/>
        <v>6</v>
      </c>
      <c r="B128" s="1989" t="s">
        <v>1304</v>
      </c>
      <c r="C128" s="1989"/>
      <c r="D128" s="1976"/>
      <c r="E128" s="1976"/>
      <c r="F128" s="1976"/>
      <c r="G128" s="269">
        <f>G65</f>
        <v>0</v>
      </c>
      <c r="H128" s="1976"/>
      <c r="I128" s="788" t="s">
        <v>1339</v>
      </c>
      <c r="J128" s="1988">
        <f t="shared" si="7"/>
        <v>6</v>
      </c>
    </row>
    <row r="129" spans="1:10">
      <c r="A129" s="1988">
        <f t="shared" si="6"/>
        <v>7</v>
      </c>
      <c r="B129" s="1989" t="s">
        <v>1757</v>
      </c>
      <c r="C129" s="1989"/>
      <c r="D129" s="1976"/>
      <c r="E129" s="1976"/>
      <c r="F129" s="1976"/>
      <c r="G129" s="279">
        <v>0</v>
      </c>
      <c r="H129" s="1976"/>
      <c r="I129" s="788" t="s">
        <v>1351</v>
      </c>
      <c r="J129" s="1988">
        <f t="shared" si="7"/>
        <v>7</v>
      </c>
    </row>
    <row r="130" spans="1:10" ht="17.25">
      <c r="A130" s="1988">
        <f t="shared" si="6"/>
        <v>8</v>
      </c>
      <c r="B130" s="1989" t="s">
        <v>1758</v>
      </c>
      <c r="C130" s="1989"/>
      <c r="D130" s="1976"/>
      <c r="E130" s="1976"/>
      <c r="F130" s="1976"/>
      <c r="G130" s="271">
        <v>0</v>
      </c>
      <c r="H130" s="1976"/>
      <c r="I130" s="695" t="s">
        <v>1568</v>
      </c>
      <c r="J130" s="1988">
        <f t="shared" si="7"/>
        <v>8</v>
      </c>
    </row>
    <row r="131" spans="1:10">
      <c r="A131" s="1988">
        <f t="shared" si="6"/>
        <v>9</v>
      </c>
      <c r="B131" s="1989" t="s">
        <v>1352</v>
      </c>
      <c r="C131" s="1989"/>
      <c r="D131" s="1976"/>
      <c r="E131" s="1976"/>
      <c r="F131" s="1976"/>
      <c r="G131" s="270">
        <f>'TO4 True-Up BK-1'!E121</f>
        <v>0</v>
      </c>
      <c r="H131" s="1976"/>
      <c r="I131" s="788" t="s">
        <v>1759</v>
      </c>
      <c r="J131" s="1988">
        <f t="shared" si="7"/>
        <v>9</v>
      </c>
    </row>
    <row r="132" spans="1:10">
      <c r="A132" s="1988">
        <f t="shared" si="6"/>
        <v>10</v>
      </c>
      <c r="B132" s="159" t="s">
        <v>1753</v>
      </c>
      <c r="C132" s="159"/>
      <c r="D132" s="1976"/>
      <c r="E132" s="1976"/>
      <c r="F132" s="1976"/>
      <c r="G132" s="1574">
        <f>G90</f>
        <v>0.21</v>
      </c>
      <c r="H132" s="1976"/>
      <c r="I132" s="788" t="s">
        <v>1760</v>
      </c>
      <c r="J132" s="1988">
        <f t="shared" si="7"/>
        <v>10</v>
      </c>
    </row>
    <row r="133" spans="1:10">
      <c r="A133" s="1988">
        <f t="shared" si="6"/>
        <v>11</v>
      </c>
      <c r="B133" s="603"/>
      <c r="C133" s="1989"/>
      <c r="D133" s="1989"/>
      <c r="E133" s="1989"/>
      <c r="F133" s="1989"/>
      <c r="G133" s="1988"/>
      <c r="H133" s="1988"/>
      <c r="J133" s="1988">
        <f t="shared" si="7"/>
        <v>11</v>
      </c>
    </row>
    <row r="134" spans="1:10">
      <c r="A134" s="1988">
        <f t="shared" si="6"/>
        <v>12</v>
      </c>
      <c r="B134" s="1989" t="s">
        <v>1355</v>
      </c>
      <c r="C134" s="1989"/>
      <c r="D134" s="1976"/>
      <c r="E134" s="1976"/>
      <c r="F134" s="1976"/>
      <c r="G134" s="272">
        <f>IFERROR((((G128)+(G130/G131))*G132-(G129/G131))/(1-G132),0)</f>
        <v>0</v>
      </c>
      <c r="H134" s="272"/>
      <c r="I134" s="788" t="s">
        <v>1356</v>
      </c>
      <c r="J134" s="1988">
        <f t="shared" si="7"/>
        <v>12</v>
      </c>
    </row>
    <row r="135" spans="1:10">
      <c r="A135" s="1988">
        <f t="shared" si="6"/>
        <v>13</v>
      </c>
      <c r="B135" s="793" t="s">
        <v>1317</v>
      </c>
      <c r="C135" s="1989"/>
      <c r="D135" s="1989"/>
      <c r="E135" s="1989"/>
      <c r="F135" s="1989"/>
      <c r="G135" s="280"/>
      <c r="H135" s="280"/>
      <c r="J135" s="1988">
        <f t="shared" si="7"/>
        <v>13</v>
      </c>
    </row>
    <row r="136" spans="1:10">
      <c r="A136" s="1988">
        <f t="shared" si="6"/>
        <v>14</v>
      </c>
      <c r="B136" s="603"/>
      <c r="C136" s="1989"/>
      <c r="D136" s="1989"/>
      <c r="E136" s="1989"/>
      <c r="F136" s="1989"/>
      <c r="G136" s="1988"/>
      <c r="H136" s="1988"/>
      <c r="J136" s="1988">
        <f t="shared" si="7"/>
        <v>14</v>
      </c>
    </row>
    <row r="137" spans="1:10">
      <c r="A137" s="1988">
        <f t="shared" si="6"/>
        <v>15</v>
      </c>
      <c r="B137" s="774" t="s">
        <v>1318</v>
      </c>
      <c r="C137" s="1976"/>
      <c r="D137" s="1976"/>
      <c r="E137" s="1976"/>
      <c r="F137" s="1976"/>
      <c r="G137" s="273"/>
      <c r="H137" s="273"/>
      <c r="I137" s="794"/>
      <c r="J137" s="1988">
        <f t="shared" si="7"/>
        <v>15</v>
      </c>
    </row>
    <row r="138" spans="1:10">
      <c r="A138" s="1988">
        <f t="shared" si="6"/>
        <v>16</v>
      </c>
      <c r="B138" s="614"/>
      <c r="C138" s="1976"/>
      <c r="D138" s="1976"/>
      <c r="E138" s="1976"/>
      <c r="F138" s="1976"/>
      <c r="G138" s="273"/>
      <c r="H138" s="273"/>
      <c r="I138" s="787"/>
      <c r="J138" s="1988">
        <f t="shared" si="7"/>
        <v>16</v>
      </c>
    </row>
    <row r="139" spans="1:10">
      <c r="A139" s="1988">
        <f t="shared" si="6"/>
        <v>17</v>
      </c>
      <c r="B139" s="604" t="s">
        <v>1303</v>
      </c>
      <c r="C139" s="1976"/>
      <c r="D139" s="1976"/>
      <c r="E139" s="1976"/>
      <c r="F139" s="1976"/>
      <c r="G139" s="273"/>
      <c r="H139" s="273"/>
      <c r="I139" s="787"/>
      <c r="J139" s="1988">
        <f t="shared" si="7"/>
        <v>17</v>
      </c>
    </row>
    <row r="140" spans="1:10">
      <c r="A140" s="1988">
        <f t="shared" si="6"/>
        <v>18</v>
      </c>
      <c r="B140" s="1989" t="s">
        <v>1304</v>
      </c>
      <c r="C140" s="1989"/>
      <c r="D140" s="1976"/>
      <c r="E140" s="1976"/>
      <c r="F140" s="1976"/>
      <c r="G140" s="265">
        <f>G128</f>
        <v>0</v>
      </c>
      <c r="H140" s="265"/>
      <c r="I140" s="788" t="s">
        <v>1319</v>
      </c>
      <c r="J140" s="1988">
        <f t="shared" si="7"/>
        <v>18</v>
      </c>
    </row>
    <row r="141" spans="1:10">
      <c r="A141" s="1988">
        <f t="shared" si="6"/>
        <v>19</v>
      </c>
      <c r="B141" s="1989" t="s">
        <v>1320</v>
      </c>
      <c r="C141" s="1989"/>
      <c r="D141" s="1976"/>
      <c r="E141" s="1976"/>
      <c r="F141" s="1976"/>
      <c r="G141" s="274">
        <f>G130</f>
        <v>0</v>
      </c>
      <c r="H141" s="274"/>
      <c r="I141" s="788" t="s">
        <v>1321</v>
      </c>
      <c r="J141" s="1988">
        <f t="shared" si="7"/>
        <v>19</v>
      </c>
    </row>
    <row r="142" spans="1:10">
      <c r="A142" s="1988">
        <f t="shared" si="6"/>
        <v>20</v>
      </c>
      <c r="B142" s="1989" t="s">
        <v>1357</v>
      </c>
      <c r="C142" s="1989"/>
      <c r="D142" s="1976"/>
      <c r="E142" s="1976"/>
      <c r="F142" s="1976"/>
      <c r="G142" s="274">
        <f>G131</f>
        <v>0</v>
      </c>
      <c r="H142" s="274"/>
      <c r="I142" s="788" t="s">
        <v>1323</v>
      </c>
      <c r="J142" s="1988">
        <f t="shared" si="7"/>
        <v>20</v>
      </c>
    </row>
    <row r="143" spans="1:10">
      <c r="A143" s="1988">
        <f t="shared" si="6"/>
        <v>21</v>
      </c>
      <c r="B143" s="1989" t="s">
        <v>1324</v>
      </c>
      <c r="C143" s="1989"/>
      <c r="D143" s="1976"/>
      <c r="E143" s="1976"/>
      <c r="F143" s="1976"/>
      <c r="G143" s="276">
        <f>G134</f>
        <v>0</v>
      </c>
      <c r="H143" s="276"/>
      <c r="I143" s="788" t="s">
        <v>1325</v>
      </c>
      <c r="J143" s="1988">
        <f t="shared" si="7"/>
        <v>21</v>
      </c>
    </row>
    <row r="144" spans="1:10">
      <c r="A144" s="1988">
        <f t="shared" si="6"/>
        <v>22</v>
      </c>
      <c r="B144" s="159" t="s">
        <v>1754</v>
      </c>
      <c r="C144" s="159"/>
      <c r="D144" s="1976"/>
      <c r="E144" s="1976"/>
      <c r="F144" s="1976"/>
      <c r="G144" s="1575" t="str">
        <f>G102</f>
        <v>8.84%</v>
      </c>
      <c r="H144" s="1976"/>
      <c r="I144" s="896" t="s">
        <v>1366</v>
      </c>
      <c r="J144" s="1988">
        <f t="shared" si="7"/>
        <v>22</v>
      </c>
    </row>
    <row r="145" spans="1:11">
      <c r="A145" s="1988">
        <f t="shared" si="6"/>
        <v>23</v>
      </c>
      <c r="B145" s="1979"/>
      <c r="C145" s="1989"/>
      <c r="D145" s="1976"/>
      <c r="E145" s="1976"/>
      <c r="F145" s="1976"/>
      <c r="G145" s="277"/>
      <c r="H145" s="277"/>
      <c r="I145" s="796"/>
      <c r="J145" s="1988">
        <f t="shared" si="7"/>
        <v>23</v>
      </c>
      <c r="K145" s="1989"/>
    </row>
    <row r="146" spans="1:11">
      <c r="A146" s="1988">
        <f t="shared" si="6"/>
        <v>24</v>
      </c>
      <c r="B146" s="1989" t="s">
        <v>1329</v>
      </c>
      <c r="C146" s="166"/>
      <c r="D146" s="166"/>
      <c r="E146" s="1976"/>
      <c r="F146" s="1976"/>
      <c r="G146" s="1571">
        <f>IFERROR(((G140)+(G141/G142)+G134)*G144/(1-G144),0)</f>
        <v>0</v>
      </c>
      <c r="H146" s="421"/>
      <c r="I146" s="788" t="s">
        <v>1330</v>
      </c>
      <c r="J146" s="1988">
        <f t="shared" si="7"/>
        <v>24</v>
      </c>
      <c r="K146" s="1989"/>
    </row>
    <row r="147" spans="1:11">
      <c r="A147" s="1988">
        <f t="shared" si="6"/>
        <v>25</v>
      </c>
      <c r="B147" s="793" t="s">
        <v>1331</v>
      </c>
      <c r="C147" s="1989"/>
      <c r="D147" s="1989"/>
      <c r="E147" s="1989"/>
      <c r="F147" s="1989"/>
      <c r="G147" s="1988"/>
      <c r="H147" s="1988"/>
      <c r="I147" s="1180"/>
      <c r="J147" s="1988">
        <f t="shared" si="7"/>
        <v>25</v>
      </c>
      <c r="K147" s="1989"/>
    </row>
    <row r="148" spans="1:11">
      <c r="A148" s="1988">
        <f t="shared" si="6"/>
        <v>26</v>
      </c>
      <c r="B148" s="603"/>
      <c r="C148" s="1989"/>
      <c r="D148" s="1989"/>
      <c r="E148" s="1989"/>
      <c r="F148" s="1989"/>
      <c r="G148" s="1988"/>
      <c r="H148" s="1988"/>
      <c r="I148" s="1180"/>
      <c r="J148" s="1988">
        <f t="shared" si="7"/>
        <v>26</v>
      </c>
      <c r="K148" s="1989"/>
    </row>
    <row r="149" spans="1:11">
      <c r="A149" s="1988">
        <f t="shared" si="6"/>
        <v>27</v>
      </c>
      <c r="B149" s="774" t="s">
        <v>1332</v>
      </c>
      <c r="C149" s="1989"/>
      <c r="D149" s="1989"/>
      <c r="E149" s="1989"/>
      <c r="F149" s="1989"/>
      <c r="G149" s="272">
        <f>G146+G134</f>
        <v>0</v>
      </c>
      <c r="H149" s="272"/>
      <c r="I149" s="1180" t="s">
        <v>1333</v>
      </c>
      <c r="J149" s="1988">
        <f t="shared" si="7"/>
        <v>27</v>
      </c>
      <c r="K149" s="1989"/>
    </row>
    <row r="150" spans="1:11">
      <c r="A150" s="1988">
        <f t="shared" si="6"/>
        <v>28</v>
      </c>
      <c r="B150" s="603"/>
      <c r="C150" s="1989"/>
      <c r="D150" s="1989"/>
      <c r="E150" s="1989"/>
      <c r="F150" s="1989"/>
      <c r="G150" s="1988"/>
      <c r="H150" s="1988"/>
      <c r="I150" s="1180"/>
      <c r="J150" s="1988">
        <f t="shared" si="7"/>
        <v>28</v>
      </c>
      <c r="K150" s="1989"/>
    </row>
    <row r="151" spans="1:11">
      <c r="A151" s="1988">
        <f t="shared" si="6"/>
        <v>29</v>
      </c>
      <c r="B151" s="774" t="s">
        <v>1359</v>
      </c>
      <c r="C151" s="1989"/>
      <c r="D151" s="1989"/>
      <c r="E151" s="1989"/>
      <c r="F151" s="1989"/>
      <c r="G151" s="1576">
        <f>G63</f>
        <v>1.7918893594493838E-2</v>
      </c>
      <c r="H151" s="1976"/>
      <c r="I151" s="788" t="s">
        <v>1346</v>
      </c>
      <c r="J151" s="1988">
        <f t="shared" si="7"/>
        <v>29</v>
      </c>
      <c r="K151" s="1989"/>
    </row>
    <row r="152" spans="1:11">
      <c r="A152" s="1988">
        <f t="shared" si="6"/>
        <v>30</v>
      </c>
      <c r="B152" s="603"/>
      <c r="C152" s="1989"/>
      <c r="D152" s="1989"/>
      <c r="E152" s="1989"/>
      <c r="F152" s="1989"/>
      <c r="G152" s="1988"/>
      <c r="H152" s="1988"/>
      <c r="I152" s="1180"/>
      <c r="J152" s="1988">
        <f t="shared" si="7"/>
        <v>30</v>
      </c>
      <c r="K152" s="1989"/>
    </row>
    <row r="153" spans="1:11" ht="18" thickBot="1">
      <c r="A153" s="1988">
        <f t="shared" si="6"/>
        <v>31</v>
      </c>
      <c r="B153" s="774" t="s">
        <v>1761</v>
      </c>
      <c r="C153" s="1989"/>
      <c r="D153" s="1989"/>
      <c r="E153" s="1989"/>
      <c r="F153" s="1989"/>
      <c r="G153" s="281">
        <f>G149+G151</f>
        <v>1.7918893594493838E-2</v>
      </c>
      <c r="H153" s="422"/>
      <c r="I153" s="1180" t="s">
        <v>309</v>
      </c>
      <c r="J153" s="1988">
        <f t="shared" si="7"/>
        <v>31</v>
      </c>
      <c r="K153" s="1989"/>
    </row>
    <row r="154" spans="1:11" ht="15.75" thickTop="1">
      <c r="A154" s="1988"/>
      <c r="B154" s="1989"/>
      <c r="C154" s="1989"/>
      <c r="D154" s="1989"/>
      <c r="E154" s="1989"/>
      <c r="F154" s="1989"/>
      <c r="G154" s="1989"/>
      <c r="H154" s="1989"/>
      <c r="J154" s="1989"/>
      <c r="K154" s="565"/>
    </row>
    <row r="156" spans="1:11" ht="17.25">
      <c r="A156" s="619">
        <v>1</v>
      </c>
      <c r="B156" s="603" t="s">
        <v>1762</v>
      </c>
      <c r="C156" s="1989"/>
      <c r="D156" s="1989"/>
      <c r="E156" s="1989"/>
      <c r="F156" s="1989"/>
      <c r="G156" s="1989"/>
      <c r="H156" s="1989"/>
      <c r="J156" s="1989"/>
      <c r="K156" s="1989"/>
    </row>
    <row r="157" spans="1:11">
      <c r="A157" s="1988"/>
      <c r="B157" s="1989" t="s">
        <v>1763</v>
      </c>
      <c r="C157" s="1989"/>
      <c r="D157" s="1989"/>
      <c r="E157" s="1989"/>
      <c r="F157" s="1989"/>
      <c r="G157" s="1989"/>
      <c r="H157" s="1989"/>
      <c r="J157" s="1989"/>
      <c r="K157" s="1989"/>
    </row>
    <row r="158" spans="1:11" ht="17.25">
      <c r="A158" s="619">
        <v>2</v>
      </c>
      <c r="B158" s="159" t="s">
        <v>1764</v>
      </c>
      <c r="C158" s="1989"/>
      <c r="D158" s="1989"/>
      <c r="E158" s="1989"/>
      <c r="F158" s="1989"/>
      <c r="G158" s="1989"/>
      <c r="H158" s="1989"/>
      <c r="J158" s="1989"/>
      <c r="K158" s="1989"/>
    </row>
    <row r="159" spans="1:11" ht="17.25">
      <c r="A159" s="758"/>
      <c r="B159" s="159"/>
      <c r="C159" s="1989"/>
      <c r="D159" s="1989"/>
      <c r="E159" s="1989"/>
      <c r="F159" s="1989"/>
      <c r="G159" s="1989"/>
      <c r="H159" s="1989"/>
      <c r="J159" s="1989"/>
      <c r="K159" s="1989"/>
    </row>
  </sheetData>
  <mergeCells count="15">
    <mergeCell ref="B116:I116"/>
    <mergeCell ref="B117:I117"/>
    <mergeCell ref="B118:I118"/>
    <mergeCell ref="B73:I73"/>
    <mergeCell ref="B74:I74"/>
    <mergeCell ref="B75:I75"/>
    <mergeCell ref="B76:I76"/>
    <mergeCell ref="B114:I114"/>
    <mergeCell ref="B115:I115"/>
    <mergeCell ref="B72:I72"/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5" fitToHeight="0" orientation="portrait" r:id="rId1"/>
  <headerFooter scaleWithDoc="0">
    <oddFooter>&amp;C&amp;"Times New Roman,Regular"&amp;10TO4 AV Page &amp;P of 3</oddFooter>
    <evenFooter>&amp;C&amp;"Times New Roman,Regular"&amp;10TO4 AV2</evenFooter>
    <firstFooter>&amp;C&amp;"Times New Roman,Regular"&amp;10TO4 AV1</firstFooter>
  </headerFooter>
  <rowBreaks count="2" manualBreakCount="2">
    <brk id="70" max="16383" man="1"/>
    <brk id="112" max="16383" man="1"/>
  </rowBreaks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7">
    <pageSetUpPr fitToPage="1"/>
  </sheetPr>
  <dimension ref="A2:K58"/>
  <sheetViews>
    <sheetView zoomScale="80" zoomScaleNormal="80" zoomScaleSheetLayoutView="70" workbookViewId="0"/>
  </sheetViews>
  <sheetFormatPr defaultColWidth="9.19921875" defaultRowHeight="15"/>
  <cols>
    <col min="1" max="1" width="5.19921875" style="516" customWidth="1"/>
    <col min="2" max="2" width="76.796875" style="69" customWidth="1"/>
    <col min="3" max="3" width="2.19921875" style="69" customWidth="1"/>
    <col min="4" max="6" width="31.796875" style="929" customWidth="1"/>
    <col min="7" max="7" width="5.19921875" style="516" customWidth="1"/>
    <col min="8" max="10" width="9.19921875" style="69"/>
    <col min="11" max="11" width="21.19921875" style="69" customWidth="1"/>
    <col min="12" max="16384" width="9.19921875" style="69"/>
  </cols>
  <sheetData>
    <row r="2" spans="1:7" ht="15.4">
      <c r="B2" s="2073" t="s">
        <v>0</v>
      </c>
      <c r="C2" s="2073"/>
      <c r="D2" s="2073"/>
      <c r="E2" s="2073"/>
      <c r="F2" s="2073"/>
      <c r="G2" s="1973"/>
    </row>
    <row r="3" spans="1:7" ht="15.4">
      <c r="B3" s="2073" t="s">
        <v>1765</v>
      </c>
      <c r="C3" s="2073"/>
      <c r="D3" s="2073"/>
      <c r="E3" s="2073"/>
      <c r="F3" s="2073"/>
      <c r="G3" s="1973"/>
    </row>
    <row r="4" spans="1:7" ht="15.4">
      <c r="B4" s="2073" t="s">
        <v>1766</v>
      </c>
      <c r="C4" s="2073"/>
      <c r="D4" s="2073"/>
      <c r="E4" s="2073"/>
      <c r="F4" s="2073"/>
      <c r="G4" s="1973"/>
    </row>
    <row r="5" spans="1:7" ht="15.4">
      <c r="B5" s="2077" t="s">
        <v>5</v>
      </c>
      <c r="C5" s="2077"/>
      <c r="D5" s="2077"/>
      <c r="E5" s="2077"/>
      <c r="F5" s="2077"/>
      <c r="G5" s="1973"/>
    </row>
    <row r="6" spans="1:7" ht="15.4">
      <c r="B6" s="1972"/>
      <c r="C6" s="1972"/>
      <c r="D6" s="1975"/>
      <c r="E6" s="1975"/>
      <c r="F6" s="1970"/>
      <c r="G6" s="484"/>
    </row>
    <row r="7" spans="1:7" ht="15.4" thickBot="1">
      <c r="B7" s="1970"/>
      <c r="C7" s="1970"/>
      <c r="D7" s="1970" t="s">
        <v>1767</v>
      </c>
      <c r="E7" s="1970" t="s">
        <v>280</v>
      </c>
      <c r="F7" s="1970" t="s">
        <v>1768</v>
      </c>
    </row>
    <row r="8" spans="1:7" s="901" customFormat="1" ht="15.4">
      <c r="A8" s="898" t="s">
        <v>6</v>
      </c>
      <c r="B8" s="1879"/>
      <c r="C8" s="899"/>
      <c r="D8" s="1880" t="s">
        <v>1769</v>
      </c>
      <c r="E8" s="900" t="s">
        <v>1770</v>
      </c>
      <c r="F8" s="1881" t="s">
        <v>1771</v>
      </c>
      <c r="G8" s="898" t="s">
        <v>6</v>
      </c>
    </row>
    <row r="9" spans="1:7" s="901" customFormat="1" ht="15.75" thickBot="1">
      <c r="A9" s="898" t="s">
        <v>7</v>
      </c>
      <c r="B9" s="902" t="s">
        <v>1772</v>
      </c>
      <c r="C9" s="903"/>
      <c r="D9" s="904" t="s">
        <v>264</v>
      </c>
      <c r="E9" s="905" t="s">
        <v>1773</v>
      </c>
      <c r="F9" s="906" t="s">
        <v>1774</v>
      </c>
      <c r="G9" s="898" t="s">
        <v>7</v>
      </c>
    </row>
    <row r="10" spans="1:7">
      <c r="A10" s="514"/>
      <c r="B10" s="907"/>
      <c r="C10" s="86"/>
      <c r="D10" s="339"/>
      <c r="E10" s="338"/>
      <c r="F10" s="339"/>
      <c r="G10" s="514"/>
    </row>
    <row r="11" spans="1:7" ht="15.4">
      <c r="A11" s="898">
        <v>1</v>
      </c>
      <c r="B11" s="908" t="s">
        <v>1775</v>
      </c>
      <c r="C11" s="514"/>
      <c r="D11" s="329">
        <f>E11+F11</f>
        <v>220641.58982999992</v>
      </c>
      <c r="E11" s="1170">
        <v>7729.9610887935769</v>
      </c>
      <c r="F11" s="1172">
        <v>212911.62874120634</v>
      </c>
      <c r="G11" s="898">
        <f>A11</f>
        <v>1</v>
      </c>
    </row>
    <row r="12" spans="1:7" ht="15.4">
      <c r="A12" s="898">
        <f t="shared" ref="A12:A53" si="0">A11+1</f>
        <v>2</v>
      </c>
      <c r="B12" s="908" t="s">
        <v>1776</v>
      </c>
      <c r="C12" s="514"/>
      <c r="D12" s="330">
        <f t="shared" ref="D12:D40" si="1">E12+F12</f>
        <v>208685.42060999997</v>
      </c>
      <c r="E12" s="202">
        <v>0</v>
      </c>
      <c r="F12" s="1173">
        <v>208685.42060999997</v>
      </c>
      <c r="G12" s="898">
        <f>G11+1</f>
        <v>2</v>
      </c>
    </row>
    <row r="13" spans="1:7" ht="15.4">
      <c r="A13" s="898">
        <f t="shared" si="0"/>
        <v>3</v>
      </c>
      <c r="B13" s="910" t="s">
        <v>1777</v>
      </c>
      <c r="C13" s="911"/>
      <c r="D13" s="333">
        <f t="shared" si="1"/>
        <v>2431.0420800000002</v>
      </c>
      <c r="E13" s="191">
        <v>2431.0420800000002</v>
      </c>
      <c r="F13" s="1174">
        <v>0</v>
      </c>
      <c r="G13" s="909">
        <f t="shared" ref="G13:G19" si="2">G12+1</f>
        <v>3</v>
      </c>
    </row>
    <row r="14" spans="1:7" ht="15.4">
      <c r="A14" s="898">
        <f t="shared" si="0"/>
        <v>4</v>
      </c>
      <c r="B14" s="908" t="s">
        <v>1778</v>
      </c>
      <c r="C14" s="514"/>
      <c r="D14" s="330">
        <f t="shared" si="1"/>
        <v>51396.782989999992</v>
      </c>
      <c r="E14" s="1171">
        <v>259.19694958498337</v>
      </c>
      <c r="F14" s="1174">
        <v>51137.586040415008</v>
      </c>
      <c r="G14" s="898">
        <f t="shared" si="2"/>
        <v>4</v>
      </c>
    </row>
    <row r="15" spans="1:7" ht="15.4">
      <c r="A15" s="898">
        <f t="shared" si="0"/>
        <v>5</v>
      </c>
      <c r="B15" s="912" t="s">
        <v>1779</v>
      </c>
      <c r="C15" s="86"/>
      <c r="D15" s="330">
        <f t="shared" si="1"/>
        <v>130787.14618000004</v>
      </c>
      <c r="E15" s="413">
        <v>13922.907160090184</v>
      </c>
      <c r="F15" s="414">
        <v>116864.23901990986</v>
      </c>
      <c r="G15" s="898">
        <f t="shared" si="2"/>
        <v>5</v>
      </c>
    </row>
    <row r="16" spans="1:7" ht="15.4">
      <c r="A16" s="898">
        <f t="shared" si="0"/>
        <v>6</v>
      </c>
      <c r="B16" s="912" t="s">
        <v>1780</v>
      </c>
      <c r="C16" s="86"/>
      <c r="D16" s="330">
        <f t="shared" si="1"/>
        <v>77955.997050000005</v>
      </c>
      <c r="E16" s="413">
        <v>35526.270142744688</v>
      </c>
      <c r="F16" s="414">
        <v>42429.72690725531</v>
      </c>
      <c r="G16" s="898">
        <f>G15+1</f>
        <v>6</v>
      </c>
    </row>
    <row r="17" spans="1:11" ht="15.4">
      <c r="A17" s="898">
        <f t="shared" si="0"/>
        <v>7</v>
      </c>
      <c r="B17" s="920" t="s">
        <v>1781</v>
      </c>
      <c r="C17" s="921"/>
      <c r="D17" s="333">
        <f>E17+F17</f>
        <v>94720.027399999992</v>
      </c>
      <c r="E17" s="413">
        <v>79488.124579999989</v>
      </c>
      <c r="F17" s="414">
        <v>15231.902820000001</v>
      </c>
      <c r="G17" s="898">
        <f>G39+1</f>
        <v>28</v>
      </c>
      <c r="H17" s="1967"/>
      <c r="I17" s="1967"/>
      <c r="J17" s="1967"/>
      <c r="K17" s="1967"/>
    </row>
    <row r="18" spans="1:11" ht="15.4">
      <c r="A18" s="898">
        <f t="shared" si="0"/>
        <v>8</v>
      </c>
      <c r="B18" s="912" t="s">
        <v>1782</v>
      </c>
      <c r="C18" s="86"/>
      <c r="D18" s="330">
        <f t="shared" si="1"/>
        <v>35906.197950000002</v>
      </c>
      <c r="E18" s="413">
        <v>18695.871132258126</v>
      </c>
      <c r="F18" s="414">
        <v>17210.326817741879</v>
      </c>
      <c r="G18" s="898">
        <f>G16+1</f>
        <v>7</v>
      </c>
      <c r="H18" s="1967"/>
      <c r="I18" s="1967"/>
      <c r="J18" s="1967"/>
      <c r="K18" s="1967"/>
    </row>
    <row r="19" spans="1:11" ht="15.4">
      <c r="A19" s="898">
        <f t="shared" si="0"/>
        <v>9</v>
      </c>
      <c r="B19" s="913" t="s">
        <v>1783</v>
      </c>
      <c r="C19" s="914"/>
      <c r="D19" s="330">
        <f>E19+F19</f>
        <v>6777.0542800000003</v>
      </c>
      <c r="E19" s="413">
        <v>0</v>
      </c>
      <c r="F19" s="414">
        <v>6777.0542800000003</v>
      </c>
      <c r="G19" s="898">
        <f t="shared" si="2"/>
        <v>8</v>
      </c>
      <c r="H19" s="1967"/>
      <c r="I19" s="1967"/>
      <c r="J19" s="1967"/>
      <c r="K19" s="1967"/>
    </row>
    <row r="20" spans="1:11" ht="15.4">
      <c r="A20" s="898">
        <f t="shared" si="0"/>
        <v>10</v>
      </c>
      <c r="B20" s="912" t="s">
        <v>1784</v>
      </c>
      <c r="C20" s="86"/>
      <c r="D20" s="330">
        <f t="shared" si="1"/>
        <v>11134.906904999996</v>
      </c>
      <c r="E20" s="413">
        <v>11134.906904999996</v>
      </c>
      <c r="F20" s="414">
        <v>0</v>
      </c>
      <c r="G20" s="898">
        <f t="shared" ref="G20:G53" si="3">G19+1</f>
        <v>9</v>
      </c>
      <c r="H20" s="1967"/>
      <c r="I20" s="1967"/>
      <c r="J20" s="1967"/>
      <c r="K20" s="1967"/>
    </row>
    <row r="21" spans="1:11" ht="15.4">
      <c r="A21" s="898">
        <f t="shared" si="0"/>
        <v>11</v>
      </c>
      <c r="B21" s="915" t="s">
        <v>1785</v>
      </c>
      <c r="C21" s="916"/>
      <c r="D21" s="330">
        <f t="shared" si="1"/>
        <v>13477.634620000001</v>
      </c>
      <c r="E21" s="413">
        <v>0</v>
      </c>
      <c r="F21" s="414">
        <v>13477.634620000001</v>
      </c>
      <c r="G21" s="898">
        <f t="shared" si="3"/>
        <v>10</v>
      </c>
      <c r="H21" s="1967"/>
      <c r="I21" s="1967"/>
      <c r="J21" s="1967"/>
      <c r="K21" s="1967"/>
    </row>
    <row r="22" spans="1:11" ht="15.4">
      <c r="A22" s="898">
        <f t="shared" si="0"/>
        <v>12</v>
      </c>
      <c r="B22" s="915" t="s">
        <v>1786</v>
      </c>
      <c r="C22" s="916"/>
      <c r="D22" s="330">
        <f t="shared" si="1"/>
        <v>20889.377550748002</v>
      </c>
      <c r="E22" s="413">
        <v>20889.377550748002</v>
      </c>
      <c r="F22" s="414">
        <v>0</v>
      </c>
      <c r="G22" s="898">
        <f t="shared" si="3"/>
        <v>11</v>
      </c>
      <c r="H22" s="1967"/>
      <c r="I22" s="1967"/>
      <c r="J22" s="1967"/>
      <c r="K22" s="1967"/>
    </row>
    <row r="23" spans="1:11" ht="15.4">
      <c r="A23" s="898">
        <f t="shared" si="0"/>
        <v>13</v>
      </c>
      <c r="B23" s="913" t="s">
        <v>1787</v>
      </c>
      <c r="C23" s="914"/>
      <c r="D23" s="330">
        <f t="shared" si="1"/>
        <v>3140.8122699999994</v>
      </c>
      <c r="E23" s="413">
        <v>0</v>
      </c>
      <c r="F23" s="414">
        <v>3140.8122699999994</v>
      </c>
      <c r="G23" s="898">
        <f t="shared" si="3"/>
        <v>12</v>
      </c>
      <c r="H23" s="1967"/>
      <c r="I23" s="1967"/>
      <c r="J23" s="1967"/>
      <c r="K23" s="1967"/>
    </row>
    <row r="24" spans="1:11" ht="15.4">
      <c r="A24" s="898">
        <f t="shared" si="0"/>
        <v>14</v>
      </c>
      <c r="B24" s="908" t="s">
        <v>1788</v>
      </c>
      <c r="C24" s="514"/>
      <c r="D24" s="330">
        <f t="shared" si="1"/>
        <v>55477.622239999997</v>
      </c>
      <c r="E24" s="413">
        <v>50039.318209999998</v>
      </c>
      <c r="F24" s="414">
        <v>5438.3040299999993</v>
      </c>
      <c r="G24" s="898">
        <f t="shared" si="3"/>
        <v>13</v>
      </c>
      <c r="H24" s="1967"/>
      <c r="I24" s="1967"/>
      <c r="J24" s="1967"/>
      <c r="K24" s="1967"/>
    </row>
    <row r="25" spans="1:11" ht="15.4">
      <c r="A25" s="898">
        <f t="shared" si="0"/>
        <v>15</v>
      </c>
      <c r="B25" s="915" t="s">
        <v>1789</v>
      </c>
      <c r="C25" s="916"/>
      <c r="D25" s="330">
        <f t="shared" si="1"/>
        <v>44571.410379999994</v>
      </c>
      <c r="E25" s="413">
        <v>0</v>
      </c>
      <c r="F25" s="414">
        <v>44571.410379999994</v>
      </c>
      <c r="G25" s="898">
        <f t="shared" si="3"/>
        <v>14</v>
      </c>
      <c r="H25" s="1967"/>
      <c r="I25" s="1967"/>
      <c r="J25" s="1967"/>
      <c r="K25" s="1967"/>
    </row>
    <row r="26" spans="1:11" ht="15.4">
      <c r="A26" s="898">
        <f t="shared" si="0"/>
        <v>16</v>
      </c>
      <c r="B26" s="912" t="s">
        <v>1790</v>
      </c>
      <c r="C26" s="86"/>
      <c r="D26" s="330">
        <f t="shared" si="1"/>
        <v>25502.496550000003</v>
      </c>
      <c r="E26" s="413">
        <v>25502.496550000003</v>
      </c>
      <c r="F26" s="414">
        <v>0</v>
      </c>
      <c r="G26" s="898">
        <f t="shared" si="3"/>
        <v>15</v>
      </c>
      <c r="H26" s="1967"/>
      <c r="I26" s="1967"/>
      <c r="J26" s="1967"/>
      <c r="K26" s="1967"/>
    </row>
    <row r="27" spans="1:11" ht="15.4">
      <c r="A27" s="898">
        <f t="shared" si="0"/>
        <v>17</v>
      </c>
      <c r="B27" s="912" t="s">
        <v>1791</v>
      </c>
      <c r="C27" s="86"/>
      <c r="D27" s="330">
        <f t="shared" si="1"/>
        <v>48579.514800000004</v>
      </c>
      <c r="E27" s="413">
        <v>0</v>
      </c>
      <c r="F27" s="414">
        <v>48579.514800000004</v>
      </c>
      <c r="G27" s="898">
        <f t="shared" si="3"/>
        <v>16</v>
      </c>
      <c r="H27" s="1967"/>
      <c r="I27" s="1967"/>
      <c r="J27" s="1967"/>
      <c r="K27" s="1967"/>
    </row>
    <row r="28" spans="1:11" ht="15.4">
      <c r="A28" s="898">
        <f t="shared" si="0"/>
        <v>18</v>
      </c>
      <c r="B28" s="913" t="s">
        <v>1792</v>
      </c>
      <c r="C28" s="914"/>
      <c r="D28" s="330">
        <f t="shared" si="1"/>
        <v>7918.9021700000003</v>
      </c>
      <c r="E28" s="413">
        <v>7918.9021700000003</v>
      </c>
      <c r="F28" s="414">
        <v>0</v>
      </c>
      <c r="G28" s="898">
        <f t="shared" si="3"/>
        <v>17</v>
      </c>
      <c r="H28" s="1967"/>
      <c r="I28" s="1967"/>
      <c r="J28" s="1967"/>
      <c r="K28" s="1967"/>
    </row>
    <row r="29" spans="1:11" ht="15.4">
      <c r="A29" s="898">
        <f t="shared" si="0"/>
        <v>19</v>
      </c>
      <c r="B29" s="913" t="s">
        <v>1793</v>
      </c>
      <c r="C29" s="914"/>
      <c r="D29" s="330">
        <f t="shared" si="1"/>
        <v>9888.2150600000023</v>
      </c>
      <c r="E29" s="413">
        <v>0</v>
      </c>
      <c r="F29" s="414">
        <v>9888.2150600000023</v>
      </c>
      <c r="G29" s="898">
        <f t="shared" si="3"/>
        <v>18</v>
      </c>
      <c r="H29" s="1967"/>
      <c r="I29" s="1967"/>
      <c r="J29" s="1967"/>
      <c r="K29" s="1967"/>
    </row>
    <row r="30" spans="1:11" ht="15.4">
      <c r="A30" s="898">
        <f t="shared" si="0"/>
        <v>20</v>
      </c>
      <c r="B30" s="917" t="s">
        <v>1794</v>
      </c>
      <c r="C30" s="584"/>
      <c r="D30" s="330">
        <f t="shared" si="1"/>
        <v>5326.0024400000002</v>
      </c>
      <c r="E30" s="413">
        <v>0</v>
      </c>
      <c r="F30" s="414">
        <v>5326.0024400000002</v>
      </c>
      <c r="G30" s="898">
        <f t="shared" si="3"/>
        <v>19</v>
      </c>
      <c r="H30" s="1967"/>
      <c r="I30" s="1967"/>
      <c r="J30" s="1967"/>
      <c r="K30" s="1967"/>
    </row>
    <row r="31" spans="1:11" ht="15.4">
      <c r="A31" s="898">
        <f t="shared" si="0"/>
        <v>21</v>
      </c>
      <c r="B31" s="917" t="s">
        <v>1795</v>
      </c>
      <c r="C31" s="584"/>
      <c r="D31" s="330">
        <f t="shared" si="1"/>
        <v>56083.296927500014</v>
      </c>
      <c r="E31" s="413">
        <v>17636.95122495597</v>
      </c>
      <c r="F31" s="414">
        <v>38446.345702544044</v>
      </c>
      <c r="G31" s="898">
        <f t="shared" si="3"/>
        <v>20</v>
      </c>
      <c r="H31" s="1967"/>
      <c r="I31" s="1967"/>
      <c r="J31" s="1967"/>
      <c r="K31" s="1967"/>
    </row>
    <row r="32" spans="1:11" ht="15.4">
      <c r="A32" s="898">
        <f t="shared" si="0"/>
        <v>22</v>
      </c>
      <c r="B32" s="917" t="s">
        <v>1796</v>
      </c>
      <c r="C32" s="584"/>
      <c r="D32" s="330">
        <f t="shared" si="1"/>
        <v>11210.49891</v>
      </c>
      <c r="E32" s="413">
        <v>0</v>
      </c>
      <c r="F32" s="414">
        <v>11210.49891</v>
      </c>
      <c r="G32" s="898">
        <f t="shared" si="3"/>
        <v>21</v>
      </c>
      <c r="H32" s="1967"/>
      <c r="I32" s="1967"/>
      <c r="J32" s="1967"/>
      <c r="K32" s="1967"/>
    </row>
    <row r="33" spans="1:11" ht="15.4">
      <c r="A33" s="898">
        <f t="shared" si="0"/>
        <v>23</v>
      </c>
      <c r="B33" s="918" t="s">
        <v>1797</v>
      </c>
      <c r="C33" s="919"/>
      <c r="D33" s="333">
        <f>E33+F33</f>
        <v>4415.4497799999999</v>
      </c>
      <c r="E33" s="413">
        <v>0</v>
      </c>
      <c r="F33" s="414">
        <v>4415.4497799999999</v>
      </c>
      <c r="G33" s="898">
        <f>G32+1</f>
        <v>22</v>
      </c>
      <c r="H33" s="1967"/>
      <c r="I33" s="1967"/>
      <c r="J33" s="1967"/>
      <c r="K33" s="1967"/>
    </row>
    <row r="34" spans="1:11" ht="15.4">
      <c r="A34" s="898">
        <f t="shared" si="0"/>
        <v>24</v>
      </c>
      <c r="B34" s="920" t="s">
        <v>1798</v>
      </c>
      <c r="C34" s="921"/>
      <c r="D34" s="333">
        <f>E34+F34</f>
        <v>303.60293999999999</v>
      </c>
      <c r="E34" s="1171">
        <v>0</v>
      </c>
      <c r="F34" s="1174">
        <v>303.60293999999999</v>
      </c>
      <c r="G34" s="898">
        <f>G17+1</f>
        <v>29</v>
      </c>
      <c r="H34" s="1967"/>
      <c r="I34" s="1967"/>
      <c r="J34" s="1967"/>
      <c r="K34" s="1967"/>
    </row>
    <row r="35" spans="1:11" ht="15.4">
      <c r="A35" s="898">
        <f t="shared" si="0"/>
        <v>25</v>
      </c>
      <c r="B35" s="917" t="s">
        <v>1799</v>
      </c>
      <c r="C35" s="584"/>
      <c r="D35" s="330">
        <f t="shared" si="1"/>
        <v>378.36394999999999</v>
      </c>
      <c r="E35" s="413">
        <v>0</v>
      </c>
      <c r="F35" s="414">
        <v>378.36394999999999</v>
      </c>
      <c r="G35" s="898">
        <f>G33+1</f>
        <v>23</v>
      </c>
      <c r="H35" s="1967"/>
      <c r="I35" s="1967"/>
      <c r="J35" s="1967"/>
      <c r="K35" s="1967"/>
    </row>
    <row r="36" spans="1:11" s="1001" customFormat="1" ht="15.4">
      <c r="A36" s="898">
        <f t="shared" si="0"/>
        <v>26</v>
      </c>
      <c r="B36" s="917" t="s">
        <v>1800</v>
      </c>
      <c r="C36" s="584"/>
      <c r="D36" s="330">
        <f t="shared" si="1"/>
        <v>2372.7733349999994</v>
      </c>
      <c r="E36" s="413">
        <v>2372.7733349999994</v>
      </c>
      <c r="F36" s="414">
        <v>0</v>
      </c>
      <c r="G36" s="898">
        <f>G35+1</f>
        <v>24</v>
      </c>
      <c r="H36" s="1967"/>
      <c r="I36" s="1967"/>
      <c r="J36" s="1967"/>
      <c r="K36" s="1967"/>
    </row>
    <row r="37" spans="1:11" ht="15.4">
      <c r="A37" s="898">
        <f t="shared" si="0"/>
        <v>27</v>
      </c>
      <c r="B37" s="917" t="s">
        <v>1801</v>
      </c>
      <c r="C37" s="584"/>
      <c r="D37" s="333">
        <f t="shared" si="1"/>
        <v>16149.422790000002</v>
      </c>
      <c r="E37" s="413">
        <v>30.299251991666019</v>
      </c>
      <c r="F37" s="414">
        <v>16119.123538008336</v>
      </c>
      <c r="G37" s="898">
        <f>G36+1</f>
        <v>25</v>
      </c>
      <c r="H37" s="1967"/>
      <c r="I37" s="1967"/>
      <c r="J37" s="1967"/>
      <c r="K37" s="1967"/>
    </row>
    <row r="38" spans="1:11" ht="15.4">
      <c r="A38" s="898">
        <f t="shared" si="0"/>
        <v>28</v>
      </c>
      <c r="B38" s="917" t="s">
        <v>1802</v>
      </c>
      <c r="C38" s="584"/>
      <c r="D38" s="333">
        <f t="shared" si="1"/>
        <v>75161.344060000003</v>
      </c>
      <c r="E38" s="413">
        <v>36680.767714756592</v>
      </c>
      <c r="F38" s="414">
        <v>38480.576345243404</v>
      </c>
      <c r="G38" s="898">
        <f t="shared" si="3"/>
        <v>26</v>
      </c>
      <c r="H38" s="1967"/>
      <c r="I38" s="1967"/>
      <c r="J38" s="1967"/>
      <c r="K38" s="1967"/>
    </row>
    <row r="39" spans="1:11" ht="15.4">
      <c r="A39" s="898">
        <f t="shared" si="0"/>
        <v>29</v>
      </c>
      <c r="B39" s="920" t="s">
        <v>1803</v>
      </c>
      <c r="C39" s="921"/>
      <c r="D39" s="333">
        <f t="shared" si="1"/>
        <v>12682.362810000001</v>
      </c>
      <c r="E39" s="1171">
        <v>0</v>
      </c>
      <c r="F39" s="1174">
        <v>12682.362810000001</v>
      </c>
      <c r="G39" s="898">
        <f t="shared" si="3"/>
        <v>27</v>
      </c>
      <c r="H39" s="1967"/>
      <c r="I39" s="1967"/>
      <c r="J39" s="1967"/>
      <c r="K39" s="1967"/>
    </row>
    <row r="40" spans="1:11" ht="15.4">
      <c r="A40" s="898">
        <f t="shared" si="0"/>
        <v>30</v>
      </c>
      <c r="B40" s="912" t="s">
        <v>1804</v>
      </c>
      <c r="C40" s="86"/>
      <c r="D40" s="333">
        <f t="shared" si="1"/>
        <v>372084.97087109985</v>
      </c>
      <c r="E40" s="1171">
        <v>372084.97087109985</v>
      </c>
      <c r="F40" s="1174">
        <v>0</v>
      </c>
      <c r="G40" s="898">
        <f>G34+1</f>
        <v>30</v>
      </c>
      <c r="H40" s="1967"/>
      <c r="I40" s="1967"/>
      <c r="J40" s="1967"/>
      <c r="K40" s="1967"/>
    </row>
    <row r="41" spans="1:11" ht="15.75" thickBot="1">
      <c r="A41" s="898">
        <f t="shared" si="0"/>
        <v>31</v>
      </c>
      <c r="B41" s="907"/>
      <c r="C41" s="86"/>
      <c r="D41" s="334"/>
      <c r="E41" s="1004"/>
      <c r="F41" s="334"/>
      <c r="G41" s="898">
        <f t="shared" si="3"/>
        <v>31</v>
      </c>
      <c r="H41" s="1967"/>
      <c r="I41" s="1967"/>
      <c r="J41" s="1967"/>
      <c r="K41" s="1967"/>
    </row>
    <row r="42" spans="1:11" ht="15.4">
      <c r="A42" s="898">
        <f t="shared" si="0"/>
        <v>32</v>
      </c>
      <c r="B42" s="907" t="s">
        <v>1805</v>
      </c>
      <c r="C42" s="86"/>
      <c r="D42" s="335">
        <f>SUM(D11:D40)</f>
        <v>1626050.2397293476</v>
      </c>
      <c r="E42" s="732">
        <f>SUM(E11:E40)</f>
        <v>702344.13691702369</v>
      </c>
      <c r="F42" s="335">
        <f>SUM(F11:F40)</f>
        <v>923706.10281232407</v>
      </c>
      <c r="G42" s="898">
        <f t="shared" si="3"/>
        <v>32</v>
      </c>
      <c r="H42" s="1967"/>
      <c r="I42" s="1967"/>
      <c r="J42" s="1967"/>
      <c r="K42" s="1967"/>
    </row>
    <row r="43" spans="1:11" ht="15.4">
      <c r="A43" s="898">
        <f t="shared" si="0"/>
        <v>33</v>
      </c>
      <c r="B43" s="907"/>
      <c r="C43" s="86"/>
      <c r="D43" s="337"/>
      <c r="E43" s="1005"/>
      <c r="F43" s="337"/>
      <c r="G43" s="898">
        <f t="shared" si="3"/>
        <v>33</v>
      </c>
      <c r="H43" s="1967"/>
      <c r="I43" s="1967"/>
      <c r="J43" s="1967"/>
      <c r="K43" s="1967"/>
    </row>
    <row r="44" spans="1:11" s="980" customFormat="1" ht="17.25">
      <c r="A44" s="898">
        <f t="shared" si="0"/>
        <v>34</v>
      </c>
      <c r="B44" s="920" t="s">
        <v>1806</v>
      </c>
      <c r="C44" s="65"/>
      <c r="D44" s="333">
        <f>SUM(E44:F44)</f>
        <v>3041223.3721799999</v>
      </c>
      <c r="E44" s="1171">
        <v>1201059.2865933299</v>
      </c>
      <c r="F44" s="1174">
        <v>1840164.0855866699</v>
      </c>
      <c r="G44" s="898">
        <f t="shared" si="3"/>
        <v>34</v>
      </c>
      <c r="H44" s="1973"/>
      <c r="I44" s="521"/>
      <c r="J44" s="1973"/>
      <c r="K44" s="521"/>
    </row>
    <row r="45" spans="1:11" s="980" customFormat="1" ht="15.4">
      <c r="A45" s="898">
        <f t="shared" si="0"/>
        <v>35</v>
      </c>
      <c r="B45" s="912"/>
      <c r="C45" s="63"/>
      <c r="D45" s="333"/>
      <c r="E45" s="412"/>
      <c r="F45" s="333"/>
      <c r="G45" s="898">
        <f t="shared" si="3"/>
        <v>35</v>
      </c>
      <c r="H45" s="1973"/>
      <c r="I45" s="1973"/>
      <c r="J45" s="1973"/>
      <c r="K45" s="1973"/>
    </row>
    <row r="46" spans="1:11" s="980" customFormat="1" ht="15.4">
      <c r="A46" s="898">
        <f t="shared" si="0"/>
        <v>36</v>
      </c>
      <c r="B46" s="912" t="s">
        <v>1807</v>
      </c>
      <c r="C46" s="63"/>
      <c r="D46" s="1174">
        <v>1705379.96887</v>
      </c>
      <c r="E46" s="1174">
        <f>D46*E50</f>
        <v>695486.56047298084</v>
      </c>
      <c r="F46" s="333">
        <f>D46*F50</f>
        <v>1009893.4083970191</v>
      </c>
      <c r="G46" s="898">
        <f t="shared" si="3"/>
        <v>36</v>
      </c>
      <c r="H46" s="1973"/>
      <c r="I46" s="1973"/>
      <c r="J46" s="1973"/>
      <c r="K46" s="1973"/>
    </row>
    <row r="47" spans="1:11" ht="15.75" thickBot="1">
      <c r="A47" s="898">
        <f t="shared" si="0"/>
        <v>37</v>
      </c>
      <c r="B47" s="907"/>
      <c r="C47" s="86"/>
      <c r="D47" s="334"/>
      <c r="E47" s="334"/>
      <c r="F47" s="334"/>
      <c r="G47" s="898">
        <f t="shared" si="3"/>
        <v>37</v>
      </c>
      <c r="H47" s="1967"/>
      <c r="I47" s="1967"/>
      <c r="J47" s="1967"/>
      <c r="K47" s="1967"/>
    </row>
    <row r="48" spans="1:11" ht="17.25">
      <c r="A48" s="898">
        <f t="shared" si="0"/>
        <v>38</v>
      </c>
      <c r="B48" s="907" t="s">
        <v>1808</v>
      </c>
      <c r="C48" s="922">
        <v>1</v>
      </c>
      <c r="D48" s="336">
        <f>SUM(D42:D46)</f>
        <v>6372653.5807793476</v>
      </c>
      <c r="E48" s="94">
        <f>SUM(E42:E46)</f>
        <v>2598889.9839833342</v>
      </c>
      <c r="F48" s="336">
        <f>SUM(F42:F46)</f>
        <v>3773763.5967960134</v>
      </c>
      <c r="G48" s="898">
        <f t="shared" si="3"/>
        <v>38</v>
      </c>
      <c r="H48" s="1967"/>
      <c r="I48" s="1967"/>
      <c r="J48" s="1967"/>
      <c r="K48" s="529"/>
    </row>
    <row r="49" spans="1:7" ht="15.4">
      <c r="A49" s="898">
        <f t="shared" si="0"/>
        <v>39</v>
      </c>
      <c r="B49" s="907"/>
      <c r="C49" s="86"/>
      <c r="D49" s="339"/>
      <c r="E49" s="339"/>
      <c r="F49" s="340"/>
      <c r="G49" s="898">
        <f t="shared" si="3"/>
        <v>39</v>
      </c>
    </row>
    <row r="50" spans="1:7" ht="15.4">
      <c r="A50" s="898">
        <f t="shared" si="0"/>
        <v>40</v>
      </c>
      <c r="B50" s="907" t="s">
        <v>1809</v>
      </c>
      <c r="C50" s="86"/>
      <c r="D50" s="341">
        <f>+E50+F50</f>
        <v>1</v>
      </c>
      <c r="E50" s="341">
        <f>(E42+E44)/(D42+D44)</f>
        <v>0.40781912135030907</v>
      </c>
      <c r="F50" s="342">
        <f>(F42+F44)/(D42+D44)</f>
        <v>0.59218087864969093</v>
      </c>
      <c r="G50" s="898">
        <f t="shared" si="3"/>
        <v>40</v>
      </c>
    </row>
    <row r="51" spans="1:7" ht="15.4">
      <c r="A51" s="898">
        <f t="shared" si="0"/>
        <v>41</v>
      </c>
      <c r="B51" s="907"/>
      <c r="C51" s="86"/>
      <c r="D51" s="341"/>
      <c r="E51" s="341"/>
      <c r="F51" s="342"/>
      <c r="G51" s="898">
        <f t="shared" si="3"/>
        <v>41</v>
      </c>
    </row>
    <row r="52" spans="1:7" ht="15.4">
      <c r="A52" s="898">
        <f t="shared" si="0"/>
        <v>42</v>
      </c>
      <c r="B52" s="907"/>
      <c r="C52" s="86"/>
      <c r="D52" s="341"/>
      <c r="E52" s="923" t="s">
        <v>1810</v>
      </c>
      <c r="F52" s="924" t="s">
        <v>1811</v>
      </c>
      <c r="G52" s="898">
        <f t="shared" si="3"/>
        <v>42</v>
      </c>
    </row>
    <row r="53" spans="1:7" ht="15.75" thickBot="1">
      <c r="A53" s="898">
        <f t="shared" si="0"/>
        <v>43</v>
      </c>
      <c r="B53" s="925"/>
      <c r="C53" s="926"/>
      <c r="D53" s="927"/>
      <c r="E53" s="927"/>
      <c r="F53" s="928"/>
      <c r="G53" s="898">
        <f t="shared" si="3"/>
        <v>43</v>
      </c>
    </row>
    <row r="55" spans="1:7">
      <c r="B55" s="1967"/>
      <c r="C55" s="1967"/>
      <c r="E55" s="930"/>
    </row>
    <row r="56" spans="1:7" ht="17.25">
      <c r="A56" s="501">
        <v>1</v>
      </c>
      <c r="B56" s="1973" t="s">
        <v>1812</v>
      </c>
      <c r="C56" s="1973"/>
    </row>
    <row r="57" spans="1:7" ht="17.25">
      <c r="A57" s="501">
        <v>2</v>
      </c>
      <c r="B57" s="1973" t="s">
        <v>1813</v>
      </c>
      <c r="C57" s="1967"/>
    </row>
    <row r="58" spans="1:7" ht="15.4">
      <c r="B58" s="1973" t="s">
        <v>1814</v>
      </c>
      <c r="C58" s="1967"/>
    </row>
  </sheetData>
  <mergeCells count="4">
    <mergeCell ref="B2:F2"/>
    <mergeCell ref="B3:F3"/>
    <mergeCell ref="B4:F4"/>
    <mergeCell ref="B5:F5"/>
  </mergeCells>
  <printOptions horizontalCentered="1"/>
  <pageMargins left="0.5" right="0.5" top="0.5" bottom="0.5" header="0.25" footer="0.25"/>
  <pageSetup scale="59" orientation="landscape" r:id="rId1"/>
  <headerFooter scaleWithDoc="0">
    <oddFooter>&amp;C&amp;"Times New Roman,Regular"&amp;10Summary of HV/LV Plant Allocation Study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8">
    <pageSetUpPr fitToPage="1"/>
  </sheetPr>
  <dimension ref="A2:K40"/>
  <sheetViews>
    <sheetView zoomScale="80" zoomScaleNormal="80" zoomScaleSheetLayoutView="70" workbookViewId="0"/>
  </sheetViews>
  <sheetFormatPr defaultColWidth="8.796875" defaultRowHeight="15.4"/>
  <cols>
    <col min="1" max="1" width="5.19921875" style="572" customWidth="1"/>
    <col min="2" max="2" width="82.53125" style="6" customWidth="1"/>
    <col min="3" max="5" width="15.796875" style="6" customWidth="1"/>
    <col min="6" max="6" width="3.19921875" style="6" customWidth="1"/>
    <col min="7" max="9" width="15.796875" style="6" customWidth="1"/>
    <col min="10" max="10" width="34.796875" style="6" customWidth="1"/>
    <col min="11" max="11" width="5.19921875" style="572" customWidth="1"/>
    <col min="12" max="16384" width="8.796875" style="6"/>
  </cols>
  <sheetData>
    <row r="2" spans="1:11" ht="15.7" customHeight="1"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1970"/>
    </row>
    <row r="3" spans="1:11" ht="15.7" customHeight="1">
      <c r="B3" s="2073" t="s">
        <v>1815</v>
      </c>
      <c r="C3" s="2073"/>
      <c r="D3" s="2073"/>
      <c r="E3" s="2073"/>
      <c r="F3" s="2073"/>
      <c r="G3" s="2073"/>
      <c r="H3" s="2073"/>
      <c r="I3" s="2073"/>
      <c r="J3" s="2073"/>
      <c r="K3" s="1970"/>
    </row>
    <row r="4" spans="1:11" ht="15.7" customHeight="1">
      <c r="B4" s="2140" t="s">
        <v>1816</v>
      </c>
      <c r="C4" s="2140"/>
      <c r="D4" s="2140"/>
      <c r="E4" s="2140"/>
      <c r="F4" s="2140"/>
      <c r="G4" s="2140"/>
      <c r="H4" s="2140"/>
      <c r="I4" s="2140"/>
      <c r="J4" s="2140"/>
      <c r="K4" s="1970"/>
    </row>
    <row r="5" spans="1:11">
      <c r="B5" s="2141">
        <v>-1000</v>
      </c>
      <c r="C5" s="2141"/>
      <c r="D5" s="2141"/>
      <c r="E5" s="2141"/>
      <c r="F5" s="2141"/>
      <c r="G5" s="2141"/>
      <c r="H5" s="2141"/>
      <c r="I5" s="2141"/>
      <c r="J5" s="2141"/>
      <c r="K5" s="1999"/>
    </row>
    <row r="6" spans="1:11">
      <c r="A6" s="1975"/>
      <c r="B6" s="931"/>
      <c r="C6" s="1973"/>
      <c r="D6" s="1973"/>
      <c r="E6" s="1973"/>
      <c r="F6" s="1973"/>
      <c r="G6" s="1973"/>
      <c r="H6" s="1973"/>
      <c r="I6" s="1973"/>
      <c r="J6" s="1973"/>
      <c r="K6" s="1975"/>
    </row>
    <row r="7" spans="1:11">
      <c r="A7" s="393"/>
      <c r="B7" s="1911"/>
      <c r="C7" s="1915" t="s">
        <v>279</v>
      </c>
      <c r="D7" s="1915" t="s">
        <v>280</v>
      </c>
      <c r="E7" s="1915" t="s">
        <v>870</v>
      </c>
      <c r="F7" s="1911"/>
      <c r="G7" s="1915" t="s">
        <v>1153</v>
      </c>
      <c r="H7" s="1915" t="s">
        <v>1154</v>
      </c>
      <c r="I7" s="1915" t="s">
        <v>1817</v>
      </c>
      <c r="J7" s="1911"/>
      <c r="K7" s="393"/>
    </row>
    <row r="8" spans="1:11">
      <c r="A8" s="234" t="s">
        <v>6</v>
      </c>
      <c r="B8" s="1615"/>
      <c r="C8" s="1950" t="s">
        <v>1818</v>
      </c>
      <c r="D8" s="1950" t="s">
        <v>1818</v>
      </c>
      <c r="E8" s="1919" t="s">
        <v>1819</v>
      </c>
      <c r="F8" s="1911"/>
      <c r="G8" s="1950" t="s">
        <v>839</v>
      </c>
      <c r="H8" s="1950" t="s">
        <v>839</v>
      </c>
      <c r="I8" s="1950" t="s">
        <v>1265</v>
      </c>
      <c r="J8" s="1616"/>
      <c r="K8" s="234" t="s">
        <v>6</v>
      </c>
    </row>
    <row r="9" spans="1:11">
      <c r="A9" s="234" t="s">
        <v>7</v>
      </c>
      <c r="B9" s="1617"/>
      <c r="C9" s="1511" t="s">
        <v>1820</v>
      </c>
      <c r="D9" s="1229" t="s">
        <v>1821</v>
      </c>
      <c r="E9" s="1229" t="s">
        <v>264</v>
      </c>
      <c r="F9" s="1239"/>
      <c r="G9" s="1511" t="s">
        <v>1822</v>
      </c>
      <c r="H9" s="1511" t="s">
        <v>1823</v>
      </c>
      <c r="I9" s="1511" t="s">
        <v>264</v>
      </c>
      <c r="J9" s="1511" t="s">
        <v>9</v>
      </c>
      <c r="K9" s="234" t="s">
        <v>7</v>
      </c>
    </row>
    <row r="10" spans="1:11">
      <c r="A10" s="234"/>
      <c r="B10" s="932" t="s">
        <v>1824</v>
      </c>
      <c r="C10" s="1508"/>
      <c r="D10" s="1283"/>
      <c r="E10" s="1283"/>
      <c r="F10" s="1300"/>
      <c r="G10" s="1508"/>
      <c r="H10" s="1508"/>
      <c r="I10" s="343"/>
      <c r="J10" s="343"/>
      <c r="K10" s="234"/>
    </row>
    <row r="11" spans="1:11">
      <c r="A11" s="234">
        <v>1</v>
      </c>
      <c r="B11" s="933" t="s">
        <v>1825</v>
      </c>
      <c r="C11" s="1618">
        <f>'ET Forecast Capital Additions'!C35</f>
        <v>253833</v>
      </c>
      <c r="D11" s="1618">
        <f>'ET Forecast Capital Additions'!D35</f>
        <v>611316</v>
      </c>
      <c r="E11" s="1390">
        <f>C11+D11</f>
        <v>865149</v>
      </c>
      <c r="F11" s="234"/>
      <c r="G11" s="1618">
        <f>'ET Forecast Capital Additions'!M35</f>
        <v>171735.71978188769</v>
      </c>
      <c r="H11" s="1618">
        <f>'ET Forecast Capital Additions'!N35</f>
        <v>533802.85380323883</v>
      </c>
      <c r="I11" s="344">
        <f>G11+H11</f>
        <v>705538.57358512655</v>
      </c>
      <c r="J11" s="934" t="s">
        <v>1826</v>
      </c>
      <c r="K11" s="234">
        <f>A11</f>
        <v>1</v>
      </c>
    </row>
    <row r="12" spans="1:11">
      <c r="A12" s="234">
        <f t="shared" ref="A12:A29" si="0">A11+1</f>
        <v>2</v>
      </c>
      <c r="B12" s="933"/>
      <c r="C12" s="1390"/>
      <c r="D12" s="1390"/>
      <c r="E12" s="1390"/>
      <c r="F12" s="1390"/>
      <c r="G12" s="1390"/>
      <c r="H12" s="1390"/>
      <c r="I12" s="344"/>
      <c r="J12" s="934"/>
      <c r="K12" s="234">
        <f t="shared" ref="K12:K29" si="1">K11+1</f>
        <v>2</v>
      </c>
    </row>
    <row r="13" spans="1:11">
      <c r="A13" s="234">
        <f t="shared" si="0"/>
        <v>3</v>
      </c>
      <c r="B13" s="557" t="s">
        <v>1827</v>
      </c>
      <c r="C13" s="1619">
        <f>'General &amp; Common Plant Addition'!C35</f>
        <v>14188</v>
      </c>
      <c r="D13" s="1619">
        <f>'General &amp; Common Plant Addition'!D35</f>
        <v>11263</v>
      </c>
      <c r="E13" s="1620">
        <f>C13+D13</f>
        <v>25451</v>
      </c>
      <c r="F13" s="234"/>
      <c r="G13" s="1619">
        <f>'General &amp; Common Plant Addition'!M35</f>
        <v>11247.603011753035</v>
      </c>
      <c r="H13" s="1619">
        <f>'General &amp; Common Plant Addition'!N35</f>
        <v>8928.597029020706</v>
      </c>
      <c r="I13" s="1621">
        <f>G13+H13</f>
        <v>20176.200040773743</v>
      </c>
      <c r="J13" s="934" t="s">
        <v>1568</v>
      </c>
      <c r="K13" s="234">
        <f t="shared" si="1"/>
        <v>3</v>
      </c>
    </row>
    <row r="14" spans="1:11">
      <c r="A14" s="234">
        <f t="shared" si="0"/>
        <v>4</v>
      </c>
      <c r="B14" s="933"/>
      <c r="C14" s="1369"/>
      <c r="D14" s="1369"/>
      <c r="E14" s="1369"/>
      <c r="F14" s="1390"/>
      <c r="G14" s="1390"/>
      <c r="H14" s="1390"/>
      <c r="I14" s="344"/>
      <c r="J14" s="934"/>
      <c r="K14" s="234">
        <f t="shared" si="1"/>
        <v>4</v>
      </c>
    </row>
    <row r="15" spans="1:11">
      <c r="A15" s="234">
        <f t="shared" si="0"/>
        <v>5</v>
      </c>
      <c r="B15" s="933" t="s">
        <v>1828</v>
      </c>
      <c r="C15" s="1390">
        <f>SUM(C11:C13)</f>
        <v>268021</v>
      </c>
      <c r="D15" s="1390">
        <f>SUM(D11:D13)</f>
        <v>622579</v>
      </c>
      <c r="E15" s="1390">
        <f>SUM(E11:E13)</f>
        <v>890600</v>
      </c>
      <c r="F15" s="234"/>
      <c r="G15" s="1390">
        <f>SUM(G11:G13)</f>
        <v>182983.32279364072</v>
      </c>
      <c r="H15" s="1390">
        <f>SUM(H11:H13)</f>
        <v>542731.45083225949</v>
      </c>
      <c r="I15" s="1390">
        <f>SUM(I11:I13)</f>
        <v>725714.77362590027</v>
      </c>
      <c r="J15" s="934" t="s">
        <v>1020</v>
      </c>
      <c r="K15" s="234">
        <f t="shared" si="1"/>
        <v>5</v>
      </c>
    </row>
    <row r="16" spans="1:11">
      <c r="A16" s="234">
        <f t="shared" si="0"/>
        <v>6</v>
      </c>
      <c r="B16" s="933"/>
      <c r="C16" s="1369"/>
      <c r="D16" s="1369"/>
      <c r="E16" s="1369"/>
      <c r="F16" s="1390"/>
      <c r="G16" s="1390"/>
      <c r="H16" s="1390"/>
      <c r="I16" s="344"/>
      <c r="J16" s="934"/>
      <c r="K16" s="234">
        <f t="shared" si="1"/>
        <v>6</v>
      </c>
    </row>
    <row r="17" spans="1:11">
      <c r="A17" s="234">
        <f t="shared" si="0"/>
        <v>7</v>
      </c>
      <c r="B17" s="932" t="s">
        <v>1829</v>
      </c>
      <c r="C17" s="1369"/>
      <c r="D17" s="1369"/>
      <c r="E17" s="1369"/>
      <c r="F17" s="1390"/>
      <c r="G17" s="1390"/>
      <c r="H17" s="1390"/>
      <c r="I17" s="344"/>
      <c r="J17" s="934"/>
      <c r="K17" s="234">
        <f t="shared" si="1"/>
        <v>7</v>
      </c>
    </row>
    <row r="18" spans="1:11">
      <c r="A18" s="234">
        <f t="shared" si="0"/>
        <v>8</v>
      </c>
      <c r="B18" s="933" t="s">
        <v>1830</v>
      </c>
      <c r="C18" s="1622">
        <f>'Incentive Transmission Plant'!C35</f>
        <v>0</v>
      </c>
      <c r="D18" s="1622">
        <f>'Incentive Transmission Plant'!D35</f>
        <v>0</v>
      </c>
      <c r="E18" s="1307">
        <f>C18+D18</f>
        <v>0</v>
      </c>
      <c r="F18" s="1390"/>
      <c r="G18" s="1622">
        <f>'Incentive Transmission Plant'!M35</f>
        <v>0</v>
      </c>
      <c r="H18" s="1622">
        <f>'Incentive Transmission Plant'!N35</f>
        <v>0</v>
      </c>
      <c r="I18" s="121">
        <f>G18+H18</f>
        <v>0</v>
      </c>
      <c r="J18" s="934" t="s">
        <v>1569</v>
      </c>
      <c r="K18" s="234">
        <f t="shared" si="1"/>
        <v>8</v>
      </c>
    </row>
    <row r="19" spans="1:11">
      <c r="A19" s="234">
        <f t="shared" si="0"/>
        <v>9</v>
      </c>
      <c r="B19" s="933"/>
      <c r="C19" s="1369"/>
      <c r="D19" s="1369"/>
      <c r="E19" s="1369"/>
      <c r="F19" s="1390"/>
      <c r="G19" s="1390"/>
      <c r="H19" s="1390"/>
      <c r="I19" s="344"/>
      <c r="J19" s="934"/>
      <c r="K19" s="234">
        <f t="shared" si="1"/>
        <v>9</v>
      </c>
    </row>
    <row r="20" spans="1:11" ht="30.75">
      <c r="A20" s="234">
        <f t="shared" si="0"/>
        <v>10</v>
      </c>
      <c r="B20" s="933" t="s">
        <v>1831</v>
      </c>
      <c r="C20" s="1623">
        <f>'Incentive CWIP-A'!C36</f>
        <v>0</v>
      </c>
      <c r="D20" s="1623">
        <f>'Incentive CWIP-A'!D36</f>
        <v>0</v>
      </c>
      <c r="E20" s="1309">
        <f>C20+D20</f>
        <v>0</v>
      </c>
      <c r="F20" s="1390"/>
      <c r="G20" s="1623">
        <f>'Incentive CWIP-A'!M36</f>
        <v>0</v>
      </c>
      <c r="H20" s="1623">
        <f>'Incentive CWIP-A'!N36</f>
        <v>0</v>
      </c>
      <c r="I20" s="122">
        <f>G20+H20</f>
        <v>0</v>
      </c>
      <c r="J20" s="934" t="s">
        <v>1570</v>
      </c>
      <c r="K20" s="234">
        <f t="shared" si="1"/>
        <v>10</v>
      </c>
    </row>
    <row r="21" spans="1:11">
      <c r="A21" s="234">
        <f t="shared" si="0"/>
        <v>11</v>
      </c>
      <c r="B21" s="933"/>
      <c r="C21" s="1369"/>
      <c r="D21" s="1369"/>
      <c r="E21" s="1369"/>
      <c r="F21" s="1390"/>
      <c r="G21" s="1390"/>
      <c r="H21" s="1390"/>
      <c r="I21" s="344"/>
      <c r="J21" s="934"/>
      <c r="K21" s="234">
        <f t="shared" si="1"/>
        <v>11</v>
      </c>
    </row>
    <row r="22" spans="1:11">
      <c r="A22" s="234">
        <f t="shared" si="0"/>
        <v>12</v>
      </c>
      <c r="B22" s="933" t="s">
        <v>1832</v>
      </c>
      <c r="C22" s="1624">
        <f>'Incentive CWIP-B'!C36</f>
        <v>0</v>
      </c>
      <c r="D22" s="1624">
        <f>'Incentive CWIP-B'!D36</f>
        <v>0</v>
      </c>
      <c r="E22" s="1395">
        <f>C22+D22</f>
        <v>0</v>
      </c>
      <c r="F22" s="1390"/>
      <c r="G22" s="1624">
        <f>'Incentive CWIP-B'!M36</f>
        <v>0</v>
      </c>
      <c r="H22" s="1624">
        <f>'Incentive CWIP-B'!N36</f>
        <v>0</v>
      </c>
      <c r="I22" s="1625">
        <f>G22+H22</f>
        <v>0</v>
      </c>
      <c r="J22" s="934" t="s">
        <v>1833</v>
      </c>
      <c r="K22" s="234">
        <f t="shared" si="1"/>
        <v>12</v>
      </c>
    </row>
    <row r="23" spans="1:11">
      <c r="A23" s="234">
        <f t="shared" si="0"/>
        <v>13</v>
      </c>
      <c r="B23" s="933"/>
      <c r="C23" s="1369"/>
      <c r="D23" s="1369"/>
      <c r="E23" s="1369"/>
      <c r="F23" s="1390"/>
      <c r="G23" s="1390"/>
      <c r="H23" s="1390"/>
      <c r="I23" s="344"/>
      <c r="J23" s="934"/>
      <c r="K23" s="234">
        <f t="shared" si="1"/>
        <v>13</v>
      </c>
    </row>
    <row r="24" spans="1:11">
      <c r="A24" s="234">
        <f t="shared" si="0"/>
        <v>14</v>
      </c>
      <c r="B24" s="933" t="s">
        <v>1834</v>
      </c>
      <c r="C24" s="1626">
        <f>SUM(C18:C22)</f>
        <v>0</v>
      </c>
      <c r="D24" s="1626">
        <f>SUM(D18:D22)</f>
        <v>0</v>
      </c>
      <c r="E24" s="1626">
        <f>SUM(E18:E22)</f>
        <v>0</v>
      </c>
      <c r="F24" s="1390"/>
      <c r="G24" s="1626">
        <f>SUM(G18:G22)</f>
        <v>0</v>
      </c>
      <c r="H24" s="1626">
        <f>SUM(H18:H22)</f>
        <v>0</v>
      </c>
      <c r="I24" s="1626">
        <f>SUM(I18:I22)</f>
        <v>0</v>
      </c>
      <c r="J24" s="934" t="s">
        <v>1835</v>
      </c>
      <c r="K24" s="234">
        <f t="shared" si="1"/>
        <v>14</v>
      </c>
    </row>
    <row r="25" spans="1:11">
      <c r="A25" s="234">
        <f t="shared" si="0"/>
        <v>15</v>
      </c>
      <c r="B25" s="933"/>
      <c r="C25" s="1369"/>
      <c r="D25" s="1369"/>
      <c r="E25" s="1369"/>
      <c r="F25" s="1390"/>
      <c r="G25" s="1390"/>
      <c r="H25" s="1390"/>
      <c r="I25" s="344"/>
      <c r="J25" s="343"/>
      <c r="K25" s="234">
        <f t="shared" si="1"/>
        <v>15</v>
      </c>
    </row>
    <row r="26" spans="1:11" ht="15.75" thickBot="1">
      <c r="A26" s="234">
        <f t="shared" si="0"/>
        <v>16</v>
      </c>
      <c r="B26" s="935" t="s">
        <v>264</v>
      </c>
      <c r="C26" s="345">
        <f>C15+C24</f>
        <v>268021</v>
      </c>
      <c r="D26" s="345">
        <f>D15+D24</f>
        <v>622579</v>
      </c>
      <c r="E26" s="345">
        <f>E15+E24</f>
        <v>890600</v>
      </c>
      <c r="F26" s="234"/>
      <c r="G26" s="345">
        <f>G15+G24</f>
        <v>182983.32279364072</v>
      </c>
      <c r="H26" s="345">
        <f>H15+H24</f>
        <v>542731.45083225949</v>
      </c>
      <c r="I26" s="345">
        <f>I15+I24</f>
        <v>725714.77362590027</v>
      </c>
      <c r="J26" s="934" t="s">
        <v>1836</v>
      </c>
      <c r="K26" s="234">
        <f t="shared" si="1"/>
        <v>16</v>
      </c>
    </row>
    <row r="27" spans="1:11" ht="15.75" thickTop="1">
      <c r="A27" s="234">
        <f t="shared" si="0"/>
        <v>17</v>
      </c>
      <c r="B27" s="935"/>
      <c r="C27" s="1369"/>
      <c r="D27" s="1369"/>
      <c r="E27" s="1369"/>
      <c r="F27" s="1390"/>
      <c r="G27" s="1390"/>
      <c r="H27" s="1390"/>
      <c r="I27" s="344"/>
      <c r="J27" s="934"/>
      <c r="K27" s="234">
        <f t="shared" si="1"/>
        <v>17</v>
      </c>
    </row>
    <row r="28" spans="1:11">
      <c r="A28" s="234">
        <f t="shared" si="0"/>
        <v>18</v>
      </c>
      <c r="B28" s="933"/>
      <c r="C28" s="1369"/>
      <c r="D28" s="1369"/>
      <c r="E28" s="1369"/>
      <c r="F28" s="1390"/>
      <c r="G28" s="1390"/>
      <c r="H28" s="1390"/>
      <c r="I28" s="344"/>
      <c r="J28" s="1627" t="s">
        <v>1837</v>
      </c>
      <c r="K28" s="234">
        <f t="shared" si="1"/>
        <v>18</v>
      </c>
    </row>
    <row r="29" spans="1:11" ht="15.75" thickBot="1">
      <c r="A29" s="234">
        <f t="shared" si="0"/>
        <v>19</v>
      </c>
      <c r="B29" s="935" t="s">
        <v>1838</v>
      </c>
      <c r="C29" s="1369"/>
      <c r="D29" s="1369"/>
      <c r="E29" s="1369"/>
      <c r="F29" s="234"/>
      <c r="G29" s="346">
        <f>G26/I26</f>
        <v>0.25214220440821156</v>
      </c>
      <c r="H29" s="346">
        <f>H26/I26</f>
        <v>0.74785779559178833</v>
      </c>
      <c r="I29" s="346">
        <f>G29+H29</f>
        <v>0.99999999999999989</v>
      </c>
      <c r="J29" s="1627" t="s">
        <v>1839</v>
      </c>
      <c r="K29" s="234">
        <f t="shared" si="1"/>
        <v>19</v>
      </c>
    </row>
    <row r="30" spans="1:11" ht="15.75" thickTop="1">
      <c r="A30" s="234">
        <v>20</v>
      </c>
      <c r="B30" s="1628"/>
      <c r="C30" s="1400"/>
      <c r="D30" s="1400"/>
      <c r="E30" s="1400"/>
      <c r="F30" s="1400"/>
      <c r="G30" s="1229"/>
      <c r="H30" s="1229"/>
      <c r="I30" s="1629"/>
      <c r="J30" s="1629"/>
      <c r="K30" s="234">
        <v>20</v>
      </c>
    </row>
    <row r="31" spans="1:11">
      <c r="A31" s="1975"/>
      <c r="B31" s="63"/>
      <c r="C31" s="63"/>
      <c r="D31" s="63"/>
      <c r="E31" s="63"/>
      <c r="F31" s="63"/>
      <c r="G31" s="63"/>
      <c r="H31" s="63"/>
      <c r="I31" s="63"/>
      <c r="J31" s="63"/>
      <c r="K31" s="1975"/>
    </row>
    <row r="32" spans="1:11">
      <c r="A32" s="1975"/>
      <c r="B32" s="63"/>
      <c r="C32" s="63"/>
      <c r="D32" s="63"/>
      <c r="E32" s="63"/>
      <c r="F32" s="63"/>
      <c r="G32" s="63"/>
      <c r="H32" s="63"/>
      <c r="I32" s="63"/>
      <c r="J32" s="63"/>
      <c r="K32" s="1975"/>
    </row>
    <row r="33" spans="1:11" ht="17.25">
      <c r="A33" s="502">
        <v>1</v>
      </c>
      <c r="B33" s="1973" t="s">
        <v>1840</v>
      </c>
      <c r="C33" s="1973"/>
      <c r="D33" s="1973"/>
      <c r="E33" s="1973"/>
      <c r="F33" s="1973"/>
      <c r="G33" s="1973"/>
      <c r="H33" s="1973"/>
      <c r="I33" s="1973"/>
      <c r="J33" s="1973"/>
      <c r="K33" s="1975"/>
    </row>
    <row r="34" spans="1:11" ht="17.25">
      <c r="A34" s="502">
        <v>2</v>
      </c>
      <c r="B34" s="1973" t="s">
        <v>1841</v>
      </c>
      <c r="C34" s="1973"/>
      <c r="D34" s="1973"/>
      <c r="E34" s="1973"/>
      <c r="F34" s="1973"/>
      <c r="G34" s="1973"/>
      <c r="H34" s="1973"/>
      <c r="I34" s="1973"/>
      <c r="J34" s="1973"/>
      <c r="K34" s="1975"/>
    </row>
    <row r="35" spans="1:11" ht="17.25">
      <c r="A35" s="502">
        <v>3</v>
      </c>
      <c r="B35" s="1973" t="s">
        <v>1842</v>
      </c>
      <c r="C35" s="1973"/>
      <c r="D35" s="1973"/>
      <c r="E35" s="1973"/>
      <c r="F35" s="1973"/>
      <c r="G35" s="1973"/>
      <c r="H35" s="1973"/>
      <c r="I35" s="1973"/>
      <c r="J35" s="1973"/>
      <c r="K35" s="1975"/>
    </row>
    <row r="36" spans="1:11" ht="17.25">
      <c r="A36" s="502">
        <v>4</v>
      </c>
      <c r="B36" s="1973" t="s">
        <v>1843</v>
      </c>
      <c r="C36" s="1973"/>
      <c r="D36" s="1973"/>
      <c r="E36" s="1973"/>
      <c r="F36" s="1973"/>
      <c r="G36" s="1973"/>
      <c r="H36" s="1973"/>
      <c r="I36" s="1973"/>
      <c r="J36" s="1973"/>
      <c r="K36" s="1975"/>
    </row>
    <row r="37" spans="1:11" ht="17.25">
      <c r="A37" s="502">
        <v>5</v>
      </c>
      <c r="B37" s="1973" t="s">
        <v>1844</v>
      </c>
      <c r="C37" s="1973"/>
      <c r="D37" s="1973"/>
      <c r="E37" s="1973"/>
      <c r="F37" s="1973"/>
      <c r="G37" s="1973"/>
      <c r="H37" s="1973"/>
      <c r="I37" s="1973"/>
      <c r="J37" s="1973"/>
      <c r="K37" s="1975"/>
    </row>
    <row r="38" spans="1:11">
      <c r="A38" s="1970"/>
      <c r="B38" s="1967"/>
      <c r="C38" s="1973"/>
      <c r="D38" s="1973"/>
      <c r="E38" s="1973"/>
      <c r="F38" s="1973"/>
      <c r="G38" s="1973"/>
      <c r="H38" s="1973"/>
      <c r="I38" s="1973"/>
      <c r="J38" s="1973"/>
      <c r="K38" s="1975"/>
    </row>
    <row r="39" spans="1:11">
      <c r="A39" s="1975"/>
      <c r="B39" s="1973"/>
      <c r="C39" s="1973"/>
      <c r="D39" s="1973"/>
      <c r="E39" s="1973"/>
      <c r="F39" s="1973"/>
      <c r="G39" s="1973"/>
      <c r="H39" s="1973"/>
      <c r="I39" s="1973"/>
      <c r="J39" s="1973"/>
      <c r="K39" s="1975"/>
    </row>
    <row r="40" spans="1:11">
      <c r="A40" s="1975"/>
      <c r="B40" s="1973"/>
      <c r="C40" s="1973"/>
      <c r="D40" s="1973"/>
      <c r="E40" s="1973"/>
      <c r="F40" s="1973"/>
      <c r="G40" s="1973"/>
      <c r="H40" s="1973"/>
      <c r="I40" s="1973"/>
      <c r="J40" s="1973"/>
      <c r="K40" s="1975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56" orientation="landscape" r:id="rId1"/>
  <headerFooter scaleWithDoc="0">
    <oddFooter>&amp;C&amp;"Times New Roman,Regular"&amp;10Summary of HV/LV Splits for Forecast Plant Additions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9">
    <pageSetUpPr fitToPage="1"/>
  </sheetPr>
  <dimension ref="A1:AC55"/>
  <sheetViews>
    <sheetView zoomScale="80" zoomScaleNormal="80" zoomScaleSheetLayoutView="70" workbookViewId="0"/>
  </sheetViews>
  <sheetFormatPr defaultColWidth="8.796875" defaultRowHeight="15.4"/>
  <cols>
    <col min="1" max="1" width="5.19921875" style="986" customWidth="1"/>
    <col min="2" max="2" width="8.53125" style="6" customWidth="1"/>
    <col min="3" max="5" width="15.796875" style="6" customWidth="1"/>
    <col min="6" max="11" width="15.53125" style="6" customWidth="1"/>
    <col min="12" max="12" width="11.19921875" style="6" customWidth="1"/>
    <col min="13" max="15" width="15.53125" style="6" customWidth="1"/>
    <col min="16" max="16" width="5.19921875" style="986" customWidth="1"/>
    <col min="17" max="16384" width="8.796875" style="6"/>
  </cols>
  <sheetData>
    <row r="1" spans="1:29">
      <c r="A1" s="1975"/>
      <c r="B1" s="1973"/>
      <c r="C1" s="459"/>
      <c r="D1" s="1973"/>
      <c r="E1" s="1973"/>
      <c r="F1" s="1973"/>
      <c r="G1" s="1973"/>
      <c r="H1" s="1973"/>
      <c r="I1" s="1973"/>
      <c r="J1" s="1973"/>
      <c r="K1" s="1973"/>
      <c r="L1" s="1973"/>
      <c r="M1" s="1973"/>
      <c r="N1" s="1973"/>
      <c r="O1" s="1973"/>
      <c r="P1" s="1975"/>
      <c r="Q1" s="1973"/>
      <c r="R1" s="1973"/>
      <c r="S1" s="1973"/>
      <c r="T1" s="1973"/>
      <c r="U1" s="1973"/>
      <c r="V1" s="1973"/>
      <c r="W1" s="1973"/>
      <c r="X1" s="1973"/>
      <c r="Y1" s="1973"/>
      <c r="Z1" s="1973"/>
      <c r="AA1" s="1973"/>
      <c r="AB1" s="1973"/>
      <c r="AC1" s="1973"/>
    </row>
    <row r="2" spans="1:29">
      <c r="A2" s="1988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2073"/>
      <c r="N2" s="2073"/>
      <c r="O2" s="2073"/>
      <c r="P2" s="1975"/>
      <c r="Q2" s="1973"/>
      <c r="R2" s="1973"/>
      <c r="S2" s="1973"/>
      <c r="T2" s="1973"/>
      <c r="U2" s="1973"/>
      <c r="V2" s="1973"/>
      <c r="W2" s="1973"/>
      <c r="X2" s="1973"/>
      <c r="Y2" s="1973"/>
      <c r="Z2" s="1973"/>
      <c r="AA2" s="1973"/>
      <c r="AB2" s="1973"/>
      <c r="AC2" s="1973"/>
    </row>
    <row r="3" spans="1:29">
      <c r="A3" s="1988"/>
      <c r="B3" s="2073" t="s">
        <v>1845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2073"/>
      <c r="N3" s="2073"/>
      <c r="O3" s="2073"/>
      <c r="P3" s="1975"/>
      <c r="Q3" s="1973"/>
      <c r="R3" s="1973"/>
      <c r="S3" s="1973"/>
      <c r="T3" s="1973"/>
      <c r="U3" s="1973"/>
      <c r="V3" s="1973"/>
      <c r="W3" s="1973"/>
      <c r="X3" s="1973"/>
      <c r="Y3" s="1973"/>
      <c r="Z3" s="1973"/>
      <c r="AA3" s="1973"/>
      <c r="AB3" s="1973"/>
      <c r="AC3" s="1973"/>
    </row>
    <row r="4" spans="1:29">
      <c r="A4" s="1988"/>
      <c r="B4" s="2068" t="str">
        <f>'Summary of HV-LV Splits'!B4</f>
        <v>24-Month Forecast Period (January 1, 2020 - December 31, 2021)</v>
      </c>
      <c r="C4" s="2068"/>
      <c r="D4" s="2068"/>
      <c r="E4" s="2068"/>
      <c r="F4" s="2068"/>
      <c r="G4" s="2068"/>
      <c r="H4" s="2068"/>
      <c r="I4" s="2068"/>
      <c r="J4" s="2068"/>
      <c r="K4" s="2068"/>
      <c r="L4" s="2068"/>
      <c r="M4" s="2068"/>
      <c r="N4" s="2068"/>
      <c r="O4" s="2068"/>
      <c r="P4" s="1975"/>
      <c r="Q4" s="1973"/>
      <c r="R4" s="1973"/>
      <c r="S4" s="1973"/>
      <c r="T4" s="1973"/>
      <c r="U4" s="1973"/>
      <c r="V4" s="1973"/>
      <c r="W4" s="1973"/>
      <c r="X4" s="1973"/>
      <c r="Y4" s="1973"/>
      <c r="Z4" s="1973"/>
      <c r="AA4" s="1973"/>
      <c r="AB4" s="1973"/>
      <c r="AC4" s="1973"/>
    </row>
    <row r="5" spans="1:29">
      <c r="A5" s="1988"/>
      <c r="B5" s="2073" t="s">
        <v>1846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2073"/>
      <c r="N5" s="2073"/>
      <c r="O5" s="2073"/>
      <c r="P5" s="1975"/>
      <c r="Q5" s="1973"/>
      <c r="R5" s="1973"/>
      <c r="S5" s="1973"/>
      <c r="T5" s="1973"/>
      <c r="U5" s="1973"/>
      <c r="V5" s="1973"/>
      <c r="W5" s="1973"/>
      <c r="X5" s="1973"/>
      <c r="Y5" s="1973"/>
      <c r="Z5" s="1973"/>
      <c r="AA5" s="1973"/>
      <c r="AB5" s="1973"/>
      <c r="AC5" s="1973"/>
    </row>
    <row r="6" spans="1:29">
      <c r="A6" s="1988"/>
      <c r="B6" s="2145">
        <v>-1000</v>
      </c>
      <c r="C6" s="2145"/>
      <c r="D6" s="2145"/>
      <c r="E6" s="2145"/>
      <c r="F6" s="2145"/>
      <c r="G6" s="2145"/>
      <c r="H6" s="2145"/>
      <c r="I6" s="2145"/>
      <c r="J6" s="2145"/>
      <c r="K6" s="2145"/>
      <c r="L6" s="2145"/>
      <c r="M6" s="2145"/>
      <c r="N6" s="2145"/>
      <c r="O6" s="2145"/>
      <c r="P6" s="1975"/>
      <c r="Q6" s="1973"/>
      <c r="R6" s="1973"/>
      <c r="S6" s="1973"/>
      <c r="T6" s="1973"/>
      <c r="U6" s="1973"/>
      <c r="V6" s="1973"/>
      <c r="W6" s="1973"/>
      <c r="X6" s="1973"/>
      <c r="Y6" s="1973"/>
      <c r="Z6" s="1973"/>
      <c r="AA6" s="1973"/>
      <c r="AB6" s="1973"/>
      <c r="AC6" s="1973"/>
    </row>
    <row r="7" spans="1:29" ht="15.75" thickBot="1">
      <c r="A7" s="1975"/>
      <c r="B7" s="1973"/>
      <c r="C7" s="1973"/>
      <c r="D7" s="1973"/>
      <c r="E7" s="1973"/>
      <c r="F7" s="1973"/>
      <c r="G7" s="1973"/>
      <c r="H7" s="1973"/>
      <c r="I7" s="1973"/>
      <c r="J7" s="1973"/>
      <c r="K7" s="1973"/>
      <c r="L7" s="1973"/>
      <c r="M7" s="1973"/>
      <c r="N7" s="1973"/>
      <c r="O7" s="1973"/>
      <c r="P7" s="1975"/>
      <c r="Q7" s="1973"/>
      <c r="R7" s="1973"/>
      <c r="S7" s="1973"/>
      <c r="T7" s="1973"/>
      <c r="U7" s="1973"/>
      <c r="V7" s="1973"/>
      <c r="W7" s="1973"/>
      <c r="X7" s="1973"/>
      <c r="Y7" s="1973"/>
      <c r="Z7" s="1973"/>
      <c r="AA7" s="1973"/>
      <c r="AB7" s="1973"/>
      <c r="AC7" s="1973"/>
    </row>
    <row r="8" spans="1:29" ht="17.25">
      <c r="A8" s="234" t="s">
        <v>6</v>
      </c>
      <c r="B8" s="1882"/>
      <c r="C8" s="2142" t="s">
        <v>1847</v>
      </c>
      <c r="D8" s="2143"/>
      <c r="E8" s="2144"/>
      <c r="F8" s="409" t="s">
        <v>1848</v>
      </c>
      <c r="G8" s="1883"/>
      <c r="H8" s="1884"/>
      <c r="I8" s="1885" t="s">
        <v>1849</v>
      </c>
      <c r="J8" s="1883"/>
      <c r="K8" s="1886"/>
      <c r="L8" s="1882" t="s">
        <v>1850</v>
      </c>
      <c r="M8" s="1885" t="s">
        <v>1851</v>
      </c>
      <c r="N8" s="1883"/>
      <c r="O8" s="1884"/>
      <c r="P8" s="234" t="s">
        <v>6</v>
      </c>
      <c r="Q8" s="1967"/>
      <c r="R8" s="1967"/>
      <c r="S8" s="1967"/>
      <c r="T8" s="1967"/>
      <c r="U8" s="1967"/>
      <c r="V8" s="1967"/>
      <c r="W8" s="1967"/>
      <c r="X8" s="1967"/>
      <c r="Y8" s="1967"/>
      <c r="Z8" s="1967"/>
      <c r="AA8" s="1967"/>
      <c r="AB8" s="1967"/>
      <c r="AC8" s="1967"/>
    </row>
    <row r="9" spans="1:29" ht="15.75" thickBot="1">
      <c r="A9" s="234" t="s">
        <v>7</v>
      </c>
      <c r="B9" s="2048" t="s">
        <v>1852</v>
      </c>
      <c r="C9" s="2049" t="s">
        <v>1820</v>
      </c>
      <c r="D9" s="2050" t="s">
        <v>1821</v>
      </c>
      <c r="E9" s="2051" t="s">
        <v>264</v>
      </c>
      <c r="F9" s="2049" t="s">
        <v>1820</v>
      </c>
      <c r="G9" s="2050" t="s">
        <v>1821</v>
      </c>
      <c r="H9" s="2052" t="s">
        <v>264</v>
      </c>
      <c r="I9" s="2053" t="s">
        <v>1820</v>
      </c>
      <c r="J9" s="2050" t="s">
        <v>1821</v>
      </c>
      <c r="K9" s="2051" t="s">
        <v>264</v>
      </c>
      <c r="L9" s="2054" t="s">
        <v>1853</v>
      </c>
      <c r="M9" s="2053" t="s">
        <v>1820</v>
      </c>
      <c r="N9" s="2050" t="s">
        <v>1821</v>
      </c>
      <c r="O9" s="2052" t="s">
        <v>264</v>
      </c>
      <c r="P9" s="454" t="s">
        <v>7</v>
      </c>
      <c r="Q9" s="1967"/>
      <c r="R9" s="1967"/>
      <c r="S9" s="1967"/>
      <c r="T9" s="1967"/>
      <c r="U9" s="1967"/>
      <c r="V9" s="1967"/>
      <c r="W9" s="1967"/>
      <c r="X9" s="1967"/>
      <c r="Y9" s="1967"/>
      <c r="Z9" s="1967"/>
      <c r="AA9" s="1967"/>
      <c r="AB9" s="1967"/>
      <c r="AC9" s="1967"/>
    </row>
    <row r="10" spans="1:29">
      <c r="A10" s="393"/>
      <c r="B10" s="936"/>
      <c r="C10" s="937"/>
      <c r="D10" s="1887"/>
      <c r="E10" s="393"/>
      <c r="F10" s="938"/>
      <c r="G10" s="1887"/>
      <c r="H10" s="939"/>
      <c r="I10" s="393"/>
      <c r="J10" s="1887"/>
      <c r="K10" s="393"/>
      <c r="L10" s="940"/>
      <c r="M10" s="393"/>
      <c r="N10" s="1887"/>
      <c r="O10" s="939"/>
      <c r="P10" s="1983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>
      <c r="A11" s="234">
        <v>1</v>
      </c>
      <c r="B11" s="941">
        <v>43850</v>
      </c>
      <c r="C11" s="347">
        <v>4659</v>
      </c>
      <c r="D11" s="1618">
        <v>62084</v>
      </c>
      <c r="E11" s="1630">
        <f>C11+D11</f>
        <v>66743</v>
      </c>
      <c r="F11" s="344">
        <f>C11*$H$41</f>
        <v>11.011669799997213</v>
      </c>
      <c r="G11" s="1390">
        <f t="shared" ref="G11:G34" si="0">D11*$H$41</f>
        <v>146.73717704722623</v>
      </c>
      <c r="H11" s="348">
        <f>F11+G11</f>
        <v>157.74884684722343</v>
      </c>
      <c r="I11" s="349">
        <f t="shared" ref="I11:I34" si="1">C11-F11</f>
        <v>4647.9883302000026</v>
      </c>
      <c r="J11" s="1390">
        <f t="shared" ref="J11:J34" si="2">D11-G11</f>
        <v>61937.262822952776</v>
      </c>
      <c r="K11" s="348">
        <f t="shared" ref="K11:K34" si="3">I11+J11</f>
        <v>66585.251153152785</v>
      </c>
      <c r="L11" s="415">
        <v>1</v>
      </c>
      <c r="M11" s="344">
        <f t="shared" ref="M11:M34" si="4">I11*$L11</f>
        <v>4647.9883302000026</v>
      </c>
      <c r="N11" s="1390">
        <f t="shared" ref="N11:N34" si="5">J11*$L11</f>
        <v>61937.262822952776</v>
      </c>
      <c r="O11" s="1630">
        <f t="shared" ref="O11:O34" si="6">M11+N11</f>
        <v>66585.251153152785</v>
      </c>
      <c r="P11" s="234">
        <f>A11</f>
        <v>1</v>
      </c>
      <c r="Q11" s="86"/>
      <c r="R11" s="1973"/>
      <c r="S11" s="1973"/>
      <c r="T11" s="1973"/>
      <c r="U11" s="1973"/>
      <c r="V11" s="1973"/>
      <c r="W11" s="1973"/>
      <c r="X11" s="1973"/>
      <c r="Y11" s="1973"/>
      <c r="Z11" s="1973"/>
      <c r="AA11" s="1973"/>
      <c r="AB11" s="1973"/>
      <c r="AC11" s="1973"/>
    </row>
    <row r="12" spans="1:29">
      <c r="A12" s="234">
        <f t="shared" ref="A12:A49" si="7">A11+1</f>
        <v>2</v>
      </c>
      <c r="B12" s="941">
        <v>43881</v>
      </c>
      <c r="C12" s="350">
        <v>6120</v>
      </c>
      <c r="D12" s="1631">
        <v>42640</v>
      </c>
      <c r="E12" s="351">
        <f>C12+D12</f>
        <v>48760</v>
      </c>
      <c r="F12" s="352">
        <f t="shared" ref="F12:F34" si="8">C12*$H$41</f>
        <v>14.46478196522493</v>
      </c>
      <c r="G12" s="1369">
        <f t="shared" si="0"/>
        <v>100.78076846359329</v>
      </c>
      <c r="H12" s="1632">
        <f>F12+G12</f>
        <v>115.24555042881822</v>
      </c>
      <c r="I12" s="157">
        <f t="shared" si="1"/>
        <v>6105.5352180347754</v>
      </c>
      <c r="J12" s="1369">
        <f t="shared" si="2"/>
        <v>42539.219231536408</v>
      </c>
      <c r="K12" s="351">
        <f t="shared" si="3"/>
        <v>48644.754449571185</v>
      </c>
      <c r="L12" s="415">
        <v>1</v>
      </c>
      <c r="M12" s="157">
        <f t="shared" si="4"/>
        <v>6105.5352180347754</v>
      </c>
      <c r="N12" s="1369">
        <f t="shared" si="5"/>
        <v>42539.219231536408</v>
      </c>
      <c r="O12" s="1632">
        <f t="shared" si="6"/>
        <v>48644.754449571185</v>
      </c>
      <c r="P12" s="234">
        <f t="shared" ref="P12:P49" si="9">P11+1</f>
        <v>2</v>
      </c>
      <c r="Q12" s="1973"/>
      <c r="R12" s="1973"/>
      <c r="S12" s="1973"/>
      <c r="T12" s="1973"/>
      <c r="U12" s="1973"/>
      <c r="V12" s="1973"/>
      <c r="W12" s="1973"/>
      <c r="X12" s="1973"/>
      <c r="Y12" s="1973"/>
      <c r="Z12" s="1973"/>
      <c r="AA12" s="1973"/>
      <c r="AB12" s="1973"/>
      <c r="AC12" s="1973"/>
    </row>
    <row r="13" spans="1:29">
      <c r="A13" s="234">
        <f t="shared" si="7"/>
        <v>3</v>
      </c>
      <c r="B13" s="941">
        <v>43910</v>
      </c>
      <c r="C13" s="350">
        <v>3987</v>
      </c>
      <c r="D13" s="1631">
        <v>19709</v>
      </c>
      <c r="E13" s="351">
        <f t="shared" ref="E13:E33" si="10">C13+D13</f>
        <v>23696</v>
      </c>
      <c r="F13" s="352">
        <f t="shared" si="8"/>
        <v>9.4233800155803582</v>
      </c>
      <c r="G13" s="1369">
        <f>D13*$H$41</f>
        <v>46.582743096833028</v>
      </c>
      <c r="H13" s="1632">
        <f t="shared" ref="H13:H34" si="11">F13+G13</f>
        <v>56.006123112413384</v>
      </c>
      <c r="I13" s="157">
        <f t="shared" si="1"/>
        <v>3977.5766199844197</v>
      </c>
      <c r="J13" s="1369">
        <f t="shared" si="2"/>
        <v>19662.417256903165</v>
      </c>
      <c r="K13" s="351">
        <f t="shared" si="3"/>
        <v>23639.993876887584</v>
      </c>
      <c r="L13" s="415">
        <v>1</v>
      </c>
      <c r="M13" s="157">
        <f t="shared" si="4"/>
        <v>3977.5766199844197</v>
      </c>
      <c r="N13" s="1369">
        <f t="shared" si="5"/>
        <v>19662.417256903165</v>
      </c>
      <c r="O13" s="1632">
        <f t="shared" si="6"/>
        <v>23639.993876887584</v>
      </c>
      <c r="P13" s="234">
        <f t="shared" si="9"/>
        <v>3</v>
      </c>
      <c r="Q13" s="1973"/>
      <c r="R13" s="1973"/>
      <c r="S13" s="1973"/>
      <c r="T13" s="1973"/>
      <c r="U13" s="1973"/>
      <c r="V13" s="1973"/>
      <c r="W13" s="1973"/>
      <c r="X13" s="1973"/>
      <c r="Y13" s="1973"/>
      <c r="Z13" s="1973"/>
      <c r="AA13" s="1973"/>
      <c r="AB13" s="1973"/>
      <c r="AC13" s="1973"/>
    </row>
    <row r="14" spans="1:29" ht="15.75" thickBot="1">
      <c r="A14" s="234">
        <f t="shared" si="7"/>
        <v>4</v>
      </c>
      <c r="B14" s="942">
        <v>43941</v>
      </c>
      <c r="C14" s="353">
        <v>6547</v>
      </c>
      <c r="D14" s="1631">
        <v>10678</v>
      </c>
      <c r="E14" s="354">
        <f t="shared" si="10"/>
        <v>17225</v>
      </c>
      <c r="F14" s="355">
        <f t="shared" si="8"/>
        <v>15.474007765739806</v>
      </c>
      <c r="G14" s="356">
        <f t="shared" si="0"/>
        <v>25.237735592266631</v>
      </c>
      <c r="H14" s="357">
        <f t="shared" si="11"/>
        <v>40.711743358006437</v>
      </c>
      <c r="I14" s="1633">
        <f t="shared" si="1"/>
        <v>6531.5259922342602</v>
      </c>
      <c r="J14" s="356">
        <f t="shared" si="2"/>
        <v>10652.762264407733</v>
      </c>
      <c r="K14" s="354">
        <f t="shared" si="3"/>
        <v>17184.288256641994</v>
      </c>
      <c r="L14" s="418">
        <v>1</v>
      </c>
      <c r="M14" s="356">
        <f t="shared" si="4"/>
        <v>6531.5259922342602</v>
      </c>
      <c r="N14" s="356">
        <f t="shared" si="5"/>
        <v>10652.762264407733</v>
      </c>
      <c r="O14" s="357">
        <f t="shared" si="6"/>
        <v>17184.288256641994</v>
      </c>
      <c r="P14" s="234">
        <f t="shared" si="9"/>
        <v>4</v>
      </c>
      <c r="Q14" s="1973"/>
      <c r="R14" s="1973"/>
      <c r="S14" s="1973"/>
      <c r="T14" s="1973"/>
      <c r="U14" s="1973"/>
      <c r="V14" s="1973"/>
      <c r="W14" s="1973"/>
      <c r="X14" s="1973"/>
      <c r="Y14" s="1973"/>
      <c r="Z14" s="1973"/>
      <c r="AA14" s="1973"/>
      <c r="AB14" s="1973"/>
      <c r="AC14" s="1973"/>
    </row>
    <row r="15" spans="1:29">
      <c r="A15" s="234">
        <f t="shared" si="7"/>
        <v>5</v>
      </c>
      <c r="B15" s="941">
        <v>43971</v>
      </c>
      <c r="C15" s="350">
        <v>32555</v>
      </c>
      <c r="D15" s="1888">
        <v>77988</v>
      </c>
      <c r="E15" s="1889">
        <f t="shared" si="10"/>
        <v>110543</v>
      </c>
      <c r="F15" s="1890">
        <f t="shared" si="8"/>
        <v>76.944604065015938</v>
      </c>
      <c r="G15" s="1891">
        <f t="shared" si="0"/>
        <v>184.3267019450918</v>
      </c>
      <c r="H15" s="1892">
        <f t="shared" si="11"/>
        <v>261.27130601010776</v>
      </c>
      <c r="I15" s="1893">
        <f t="shared" si="1"/>
        <v>32478.055395934985</v>
      </c>
      <c r="J15" s="1891">
        <f t="shared" si="2"/>
        <v>77803.673298054913</v>
      </c>
      <c r="K15" s="1889">
        <f t="shared" si="3"/>
        <v>110281.72869398989</v>
      </c>
      <c r="L15" s="1894">
        <v>1</v>
      </c>
      <c r="M15" s="157">
        <f t="shared" si="4"/>
        <v>32478.055395934985</v>
      </c>
      <c r="N15" s="1891">
        <f t="shared" si="5"/>
        <v>77803.673298054913</v>
      </c>
      <c r="O15" s="1892">
        <f t="shared" si="6"/>
        <v>110281.72869398989</v>
      </c>
      <c r="P15" s="234">
        <f t="shared" si="9"/>
        <v>5</v>
      </c>
      <c r="Q15" s="1973"/>
      <c r="R15" s="1973"/>
      <c r="S15" s="1973"/>
      <c r="T15" s="1973"/>
      <c r="U15" s="1973"/>
      <c r="V15" s="1973"/>
      <c r="W15" s="1973"/>
      <c r="X15" s="1973"/>
      <c r="Y15" s="1973"/>
      <c r="Z15" s="1973"/>
      <c r="AA15" s="1973"/>
      <c r="AB15" s="1973"/>
      <c r="AC15" s="1973"/>
    </row>
    <row r="16" spans="1:29">
      <c r="A16" s="234">
        <f t="shared" si="7"/>
        <v>6</v>
      </c>
      <c r="B16" s="941">
        <v>44002</v>
      </c>
      <c r="C16" s="350">
        <v>6482</v>
      </c>
      <c r="D16" s="1631">
        <v>18008</v>
      </c>
      <c r="E16" s="351">
        <f t="shared" si="10"/>
        <v>24490</v>
      </c>
      <c r="F16" s="352">
        <f t="shared" si="8"/>
        <v>15.320378545520914</v>
      </c>
      <c r="G16" s="1369">
        <f t="shared" si="0"/>
        <v>42.56238458002786</v>
      </c>
      <c r="H16" s="1632">
        <f t="shared" si="11"/>
        <v>57.882763125548777</v>
      </c>
      <c r="I16" s="157">
        <f t="shared" si="1"/>
        <v>6466.6796214544793</v>
      </c>
      <c r="J16" s="1369">
        <f t="shared" si="2"/>
        <v>17965.437615419971</v>
      </c>
      <c r="K16" s="351">
        <f t="shared" si="3"/>
        <v>24432.117236874452</v>
      </c>
      <c r="L16" s="415">
        <v>1</v>
      </c>
      <c r="M16" s="157">
        <f t="shared" si="4"/>
        <v>6466.6796214544793</v>
      </c>
      <c r="N16" s="1369">
        <f t="shared" si="5"/>
        <v>17965.437615419971</v>
      </c>
      <c r="O16" s="1632">
        <f t="shared" si="6"/>
        <v>24432.117236874452</v>
      </c>
      <c r="P16" s="234">
        <f t="shared" si="9"/>
        <v>6</v>
      </c>
      <c r="Q16" s="1973"/>
      <c r="R16" s="1973"/>
      <c r="S16" s="1973"/>
      <c r="T16" s="1973"/>
      <c r="U16" s="1973"/>
      <c r="V16" s="1973"/>
      <c r="W16" s="1973"/>
      <c r="X16" s="1973"/>
      <c r="Y16" s="1973"/>
      <c r="Z16" s="1973"/>
      <c r="AA16" s="1973"/>
      <c r="AB16" s="1973"/>
      <c r="AC16" s="1973"/>
    </row>
    <row r="17" spans="1:29">
      <c r="A17" s="234">
        <f t="shared" si="7"/>
        <v>7</v>
      </c>
      <c r="B17" s="941">
        <v>44032</v>
      </c>
      <c r="C17" s="350">
        <v>2539</v>
      </c>
      <c r="D17" s="1631">
        <v>47484</v>
      </c>
      <c r="E17" s="351">
        <f t="shared" si="10"/>
        <v>50023</v>
      </c>
      <c r="F17" s="352">
        <f t="shared" si="8"/>
        <v>6.0009936943964206</v>
      </c>
      <c r="G17" s="1369">
        <f t="shared" si="0"/>
        <v>112.22969065959812</v>
      </c>
      <c r="H17" s="1632">
        <f t="shared" si="11"/>
        <v>118.23068435399455</v>
      </c>
      <c r="I17" s="157">
        <f t="shared" si="1"/>
        <v>2532.9990063056034</v>
      </c>
      <c r="J17" s="1369">
        <f t="shared" si="2"/>
        <v>47371.770309340405</v>
      </c>
      <c r="K17" s="351">
        <f t="shared" si="3"/>
        <v>49904.769315646008</v>
      </c>
      <c r="L17" s="415">
        <v>1</v>
      </c>
      <c r="M17" s="157">
        <f t="shared" si="4"/>
        <v>2532.9990063056034</v>
      </c>
      <c r="N17" s="1369">
        <f t="shared" si="5"/>
        <v>47371.770309340405</v>
      </c>
      <c r="O17" s="1632">
        <f t="shared" si="6"/>
        <v>49904.769315646008</v>
      </c>
      <c r="P17" s="234">
        <f t="shared" si="9"/>
        <v>7</v>
      </c>
      <c r="Q17" s="1973"/>
      <c r="R17" s="1973"/>
      <c r="S17" s="1973"/>
      <c r="T17" s="1973"/>
      <c r="U17" s="1973"/>
      <c r="V17" s="1973"/>
      <c r="W17" s="1973"/>
      <c r="X17" s="1973"/>
      <c r="Y17" s="1973"/>
      <c r="Z17" s="1973"/>
      <c r="AA17" s="1973"/>
      <c r="AB17" s="1973"/>
      <c r="AC17" s="1973"/>
    </row>
    <row r="18" spans="1:29" ht="15.75" thickBot="1">
      <c r="A18" s="234">
        <f t="shared" si="7"/>
        <v>8</v>
      </c>
      <c r="B18" s="942">
        <v>44063</v>
      </c>
      <c r="C18" s="353">
        <v>5320</v>
      </c>
      <c r="D18" s="1631">
        <v>26181</v>
      </c>
      <c r="E18" s="354">
        <f t="shared" si="10"/>
        <v>31501</v>
      </c>
      <c r="F18" s="355">
        <f t="shared" si="8"/>
        <v>12.573960793300103</v>
      </c>
      <c r="G18" s="356">
        <f t="shared" si="0"/>
        <v>61.879486377704879</v>
      </c>
      <c r="H18" s="357">
        <f t="shared" si="11"/>
        <v>74.453447171004981</v>
      </c>
      <c r="I18" s="1633">
        <f t="shared" si="1"/>
        <v>5307.4260392066999</v>
      </c>
      <c r="J18" s="356">
        <f t="shared" si="2"/>
        <v>26119.120513622296</v>
      </c>
      <c r="K18" s="354">
        <f t="shared" si="3"/>
        <v>31426.546552828997</v>
      </c>
      <c r="L18" s="418">
        <v>1</v>
      </c>
      <c r="M18" s="356">
        <f t="shared" si="4"/>
        <v>5307.4260392066999</v>
      </c>
      <c r="N18" s="356">
        <f t="shared" si="5"/>
        <v>26119.120513622296</v>
      </c>
      <c r="O18" s="357">
        <f t="shared" si="6"/>
        <v>31426.546552828997</v>
      </c>
      <c r="P18" s="234">
        <f t="shared" si="9"/>
        <v>8</v>
      </c>
      <c r="Q18" s="1973"/>
      <c r="R18" s="1973"/>
      <c r="S18" s="1973"/>
      <c r="T18" s="1973"/>
      <c r="U18" s="1973"/>
      <c r="V18" s="1973"/>
      <c r="W18" s="1973"/>
      <c r="X18" s="1973"/>
      <c r="Y18" s="1973"/>
      <c r="Z18" s="1973"/>
      <c r="AA18" s="1973"/>
      <c r="AB18" s="1973"/>
      <c r="AC18" s="1973"/>
    </row>
    <row r="19" spans="1:29">
      <c r="A19" s="234">
        <f t="shared" si="7"/>
        <v>9</v>
      </c>
      <c r="B19" s="941">
        <v>44094</v>
      </c>
      <c r="C19" s="350">
        <v>604</v>
      </c>
      <c r="D19" s="1888">
        <v>15497</v>
      </c>
      <c r="E19" s="1889">
        <f t="shared" si="10"/>
        <v>16101</v>
      </c>
      <c r="F19" s="1890">
        <f t="shared" si="8"/>
        <v>1.4275699848032446</v>
      </c>
      <c r="G19" s="1891">
        <f t="shared" si="0"/>
        <v>36.627569626648814</v>
      </c>
      <c r="H19" s="1892">
        <f t="shared" si="11"/>
        <v>38.055139611452056</v>
      </c>
      <c r="I19" s="1893">
        <f t="shared" si="1"/>
        <v>602.5724300151968</v>
      </c>
      <c r="J19" s="1891">
        <f t="shared" si="2"/>
        <v>15460.372430373351</v>
      </c>
      <c r="K19" s="1889">
        <f t="shared" si="3"/>
        <v>16062.944860388547</v>
      </c>
      <c r="L19" s="1894">
        <v>1</v>
      </c>
      <c r="M19" s="157">
        <f t="shared" si="4"/>
        <v>602.5724300151968</v>
      </c>
      <c r="N19" s="1891">
        <f t="shared" si="5"/>
        <v>15460.372430373351</v>
      </c>
      <c r="O19" s="1892">
        <f t="shared" si="6"/>
        <v>16062.944860388547</v>
      </c>
      <c r="P19" s="234">
        <f t="shared" si="9"/>
        <v>9</v>
      </c>
      <c r="Q19" s="1973"/>
      <c r="R19" s="1973"/>
      <c r="S19" s="1973"/>
      <c r="T19" s="1973"/>
      <c r="U19" s="1973"/>
      <c r="V19" s="1973"/>
      <c r="W19" s="1973"/>
      <c r="X19" s="1973"/>
      <c r="Y19" s="1973"/>
      <c r="Z19" s="1973"/>
      <c r="AA19" s="1973"/>
      <c r="AB19" s="1973"/>
      <c r="AC19" s="1973"/>
    </row>
    <row r="20" spans="1:29">
      <c r="A20" s="234">
        <f t="shared" si="7"/>
        <v>10</v>
      </c>
      <c r="B20" s="941">
        <v>44124</v>
      </c>
      <c r="C20" s="350">
        <v>788</v>
      </c>
      <c r="D20" s="1631">
        <v>60308</v>
      </c>
      <c r="E20" s="351">
        <f t="shared" si="10"/>
        <v>61096</v>
      </c>
      <c r="F20" s="352">
        <f t="shared" si="8"/>
        <v>1.8624588543459548</v>
      </c>
      <c r="G20" s="1369">
        <f t="shared" si="0"/>
        <v>142.5395540455531</v>
      </c>
      <c r="H20" s="1632">
        <f t="shared" si="11"/>
        <v>144.40201289989906</v>
      </c>
      <c r="I20" s="157">
        <f t="shared" si="1"/>
        <v>786.13754114565404</v>
      </c>
      <c r="J20" s="1369">
        <f t="shared" si="2"/>
        <v>60165.46044595445</v>
      </c>
      <c r="K20" s="351">
        <f t="shared" si="3"/>
        <v>60951.597987100104</v>
      </c>
      <c r="L20" s="415">
        <v>1</v>
      </c>
      <c r="M20" s="157">
        <f t="shared" si="4"/>
        <v>786.13754114565404</v>
      </c>
      <c r="N20" s="1369">
        <f t="shared" si="5"/>
        <v>60165.46044595445</v>
      </c>
      <c r="O20" s="1632">
        <f t="shared" si="6"/>
        <v>60951.597987100104</v>
      </c>
      <c r="P20" s="234">
        <f t="shared" si="9"/>
        <v>10</v>
      </c>
      <c r="Q20" s="1973"/>
      <c r="R20" s="1973"/>
      <c r="S20" s="1973"/>
      <c r="T20" s="1973"/>
      <c r="U20" s="1973"/>
      <c r="V20" s="1973"/>
      <c r="W20" s="1973"/>
      <c r="X20" s="1973"/>
      <c r="Y20" s="1973"/>
      <c r="Z20" s="1973"/>
      <c r="AA20" s="1973"/>
      <c r="AB20" s="1973"/>
      <c r="AC20" s="1973"/>
    </row>
    <row r="21" spans="1:29">
      <c r="A21" s="234">
        <f t="shared" si="7"/>
        <v>11</v>
      </c>
      <c r="B21" s="941">
        <v>44155</v>
      </c>
      <c r="C21" s="350">
        <v>1799</v>
      </c>
      <c r="D21" s="1631">
        <v>3940</v>
      </c>
      <c r="E21" s="54">
        <f t="shared" si="10"/>
        <v>5739</v>
      </c>
      <c r="F21" s="352">
        <f t="shared" si="8"/>
        <v>4.2519841103659557</v>
      </c>
      <c r="G21" s="1369">
        <f t="shared" si="0"/>
        <v>9.3122942717297743</v>
      </c>
      <c r="H21" s="358">
        <f t="shared" si="11"/>
        <v>13.564278382095729</v>
      </c>
      <c r="I21" s="157">
        <f t="shared" si="1"/>
        <v>1794.748015889634</v>
      </c>
      <c r="J21" s="1369">
        <f t="shared" si="2"/>
        <v>3930.6877057282704</v>
      </c>
      <c r="K21" s="54">
        <f t="shared" si="3"/>
        <v>5725.4357216179042</v>
      </c>
      <c r="L21" s="415">
        <v>1</v>
      </c>
      <c r="M21" s="157">
        <f t="shared" si="4"/>
        <v>1794.748015889634</v>
      </c>
      <c r="N21" s="1369">
        <f t="shared" si="5"/>
        <v>3930.6877057282704</v>
      </c>
      <c r="O21" s="358">
        <f t="shared" si="6"/>
        <v>5725.4357216179042</v>
      </c>
      <c r="P21" s="234">
        <f t="shared" si="9"/>
        <v>11</v>
      </c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</row>
    <row r="22" spans="1:29" ht="15.75" thickBot="1">
      <c r="A22" s="234">
        <f t="shared" si="7"/>
        <v>12</v>
      </c>
      <c r="B22" s="941">
        <v>44185</v>
      </c>
      <c r="C22" s="353">
        <v>1675</v>
      </c>
      <c r="D22" s="1631">
        <v>20762</v>
      </c>
      <c r="E22" s="354">
        <f t="shared" si="10"/>
        <v>22437</v>
      </c>
      <c r="F22" s="355">
        <f t="shared" si="8"/>
        <v>3.9589068287176072</v>
      </c>
      <c r="G22" s="356">
        <f t="shared" si="0"/>
        <v>49.071536464379079</v>
      </c>
      <c r="H22" s="357">
        <f t="shared" si="11"/>
        <v>53.030443293096688</v>
      </c>
      <c r="I22" s="1633">
        <f t="shared" si="1"/>
        <v>1671.0410931712825</v>
      </c>
      <c r="J22" s="356">
        <f t="shared" si="2"/>
        <v>20712.92846353562</v>
      </c>
      <c r="K22" s="354">
        <f t="shared" si="3"/>
        <v>22383.969556706903</v>
      </c>
      <c r="L22" s="418">
        <v>1</v>
      </c>
      <c r="M22" s="356">
        <f t="shared" si="4"/>
        <v>1671.0410931712825</v>
      </c>
      <c r="N22" s="356">
        <f t="shared" si="5"/>
        <v>20712.92846353562</v>
      </c>
      <c r="O22" s="357">
        <f t="shared" si="6"/>
        <v>22383.969556706903</v>
      </c>
      <c r="P22" s="234">
        <f t="shared" si="9"/>
        <v>12</v>
      </c>
      <c r="Q22" s="1973"/>
      <c r="R22" s="1973"/>
      <c r="S22" s="1973"/>
      <c r="T22" s="1973"/>
      <c r="U22" s="1973"/>
      <c r="V22" s="1973"/>
      <c r="W22" s="1973"/>
      <c r="X22" s="1973"/>
      <c r="Y22" s="1973"/>
      <c r="Z22" s="1973"/>
      <c r="AA22" s="1973"/>
      <c r="AB22" s="1973"/>
      <c r="AC22" s="1973"/>
    </row>
    <row r="23" spans="1:29">
      <c r="A23" s="234">
        <f t="shared" si="7"/>
        <v>13</v>
      </c>
      <c r="B23" s="1895">
        <v>44216</v>
      </c>
      <c r="C23" s="350">
        <v>494</v>
      </c>
      <c r="D23" s="1888">
        <v>14098</v>
      </c>
      <c r="E23" s="1889">
        <f t="shared" si="10"/>
        <v>14592</v>
      </c>
      <c r="F23" s="1890">
        <f t="shared" si="8"/>
        <v>1.1675820736635809</v>
      </c>
      <c r="G23" s="1891">
        <f t="shared" si="0"/>
        <v>33.320996102245267</v>
      </c>
      <c r="H23" s="1892">
        <f t="shared" si="11"/>
        <v>34.488578175908849</v>
      </c>
      <c r="I23" s="1893">
        <f t="shared" si="1"/>
        <v>492.8324179263364</v>
      </c>
      <c r="J23" s="1891">
        <f t="shared" si="2"/>
        <v>14064.679003897754</v>
      </c>
      <c r="K23" s="1889">
        <f t="shared" si="3"/>
        <v>14557.511421824091</v>
      </c>
      <c r="L23" s="1894">
        <v>1</v>
      </c>
      <c r="M23" s="157">
        <f t="shared" si="4"/>
        <v>492.8324179263364</v>
      </c>
      <c r="N23" s="1891">
        <f t="shared" si="5"/>
        <v>14064.679003897754</v>
      </c>
      <c r="O23" s="1892">
        <f t="shared" si="6"/>
        <v>14557.511421824091</v>
      </c>
      <c r="P23" s="234">
        <f t="shared" si="9"/>
        <v>13</v>
      </c>
      <c r="Q23" s="1973"/>
      <c r="R23" s="1973"/>
      <c r="S23" s="1973"/>
      <c r="T23" s="1973"/>
      <c r="U23" s="1973"/>
      <c r="V23" s="1973"/>
      <c r="W23" s="1973"/>
      <c r="X23" s="1973"/>
      <c r="Y23" s="1973"/>
      <c r="Z23" s="1973"/>
      <c r="AA23" s="1973"/>
      <c r="AB23" s="1973"/>
      <c r="AC23" s="1973"/>
    </row>
    <row r="24" spans="1:29">
      <c r="A24" s="234">
        <f t="shared" si="7"/>
        <v>14</v>
      </c>
      <c r="B24" s="1175">
        <v>44247</v>
      </c>
      <c r="C24" s="350">
        <v>489</v>
      </c>
      <c r="D24" s="1631">
        <v>21580</v>
      </c>
      <c r="E24" s="351">
        <f t="shared" si="10"/>
        <v>22069</v>
      </c>
      <c r="F24" s="352">
        <f t="shared" si="8"/>
        <v>1.1557644413390507</v>
      </c>
      <c r="G24" s="1369">
        <f t="shared" si="0"/>
        <v>51.004901112672215</v>
      </c>
      <c r="H24" s="1632">
        <f t="shared" si="11"/>
        <v>52.160665554011267</v>
      </c>
      <c r="I24" s="157">
        <f t="shared" si="1"/>
        <v>487.84423555866096</v>
      </c>
      <c r="J24" s="1369">
        <f t="shared" si="2"/>
        <v>21528.995098887328</v>
      </c>
      <c r="K24" s="351">
        <f t="shared" si="3"/>
        <v>22016.839334445987</v>
      </c>
      <c r="L24" s="415">
        <v>0.91666666666666663</v>
      </c>
      <c r="M24" s="157">
        <f t="shared" si="4"/>
        <v>447.19054926210583</v>
      </c>
      <c r="N24" s="1369">
        <f t="shared" si="5"/>
        <v>19734.91217398005</v>
      </c>
      <c r="O24" s="1632">
        <f t="shared" si="6"/>
        <v>20182.102723242155</v>
      </c>
      <c r="P24" s="234">
        <f t="shared" si="9"/>
        <v>14</v>
      </c>
      <c r="Q24" s="1973"/>
      <c r="R24" s="1973"/>
      <c r="S24" s="1973"/>
      <c r="T24" s="1973"/>
      <c r="U24" s="1973"/>
      <c r="V24" s="1973"/>
      <c r="W24" s="1973"/>
      <c r="X24" s="1973"/>
      <c r="Y24" s="1973"/>
      <c r="Z24" s="1973"/>
      <c r="AA24" s="1973"/>
      <c r="AB24" s="1973"/>
      <c r="AC24" s="1973"/>
    </row>
    <row r="25" spans="1:29">
      <c r="A25" s="234">
        <f t="shared" si="7"/>
        <v>15</v>
      </c>
      <c r="B25" s="1175">
        <v>44275</v>
      </c>
      <c r="C25" s="350">
        <v>435</v>
      </c>
      <c r="D25" s="1631">
        <v>11041</v>
      </c>
      <c r="E25" s="351">
        <f t="shared" si="10"/>
        <v>11476</v>
      </c>
      <c r="F25" s="352">
        <f t="shared" si="8"/>
        <v>1.0281340122341249</v>
      </c>
      <c r="G25" s="1369">
        <f t="shared" si="0"/>
        <v>26.095695699027523</v>
      </c>
      <c r="H25" s="1632">
        <f t="shared" si="11"/>
        <v>27.123829711261649</v>
      </c>
      <c r="I25" s="157">
        <f t="shared" si="1"/>
        <v>433.97186598776585</v>
      </c>
      <c r="J25" s="1369">
        <f t="shared" si="2"/>
        <v>11014.904304300973</v>
      </c>
      <c r="K25" s="351">
        <f t="shared" si="3"/>
        <v>11448.876170288739</v>
      </c>
      <c r="L25" s="415">
        <v>0.83333333333333337</v>
      </c>
      <c r="M25" s="157">
        <f t="shared" si="4"/>
        <v>361.64322165647155</v>
      </c>
      <c r="N25" s="1369">
        <f t="shared" si="5"/>
        <v>9179.0869202508111</v>
      </c>
      <c r="O25" s="1632">
        <f t="shared" si="6"/>
        <v>9540.7301419072828</v>
      </c>
      <c r="P25" s="234">
        <f t="shared" si="9"/>
        <v>15</v>
      </c>
      <c r="Q25" s="1973"/>
      <c r="R25" s="1973"/>
      <c r="S25" s="1973"/>
      <c r="T25" s="1973"/>
      <c r="U25" s="1973"/>
      <c r="V25" s="1973"/>
      <c r="W25" s="1973"/>
      <c r="X25" s="1973"/>
      <c r="Y25" s="1973"/>
      <c r="Z25" s="1973"/>
      <c r="AA25" s="1973"/>
      <c r="AB25" s="1973"/>
      <c r="AC25" s="1973"/>
    </row>
    <row r="26" spans="1:29" ht="15.75" thickBot="1">
      <c r="A26" s="234">
        <f t="shared" si="7"/>
        <v>16</v>
      </c>
      <c r="B26" s="1176">
        <v>44306</v>
      </c>
      <c r="C26" s="353">
        <v>106051</v>
      </c>
      <c r="D26" s="1631">
        <v>65677</v>
      </c>
      <c r="E26" s="354">
        <f t="shared" si="10"/>
        <v>171728</v>
      </c>
      <c r="F26" s="355">
        <f t="shared" si="8"/>
        <v>250.65434512974983</v>
      </c>
      <c r="G26" s="356">
        <f t="shared" si="0"/>
        <v>155.22932763563361</v>
      </c>
      <c r="H26" s="357">
        <f t="shared" si="11"/>
        <v>405.88367276538344</v>
      </c>
      <c r="I26" s="1633">
        <f t="shared" si="1"/>
        <v>105800.34565487025</v>
      </c>
      <c r="J26" s="356">
        <f t="shared" si="2"/>
        <v>65521.770672364364</v>
      </c>
      <c r="K26" s="354">
        <f t="shared" si="3"/>
        <v>171322.1163272346</v>
      </c>
      <c r="L26" s="418">
        <v>0.75</v>
      </c>
      <c r="M26" s="356">
        <f t="shared" si="4"/>
        <v>79350.259241152686</v>
      </c>
      <c r="N26" s="356">
        <f t="shared" si="5"/>
        <v>49141.328004273273</v>
      </c>
      <c r="O26" s="357">
        <f t="shared" si="6"/>
        <v>128491.58724542597</v>
      </c>
      <c r="P26" s="234">
        <f t="shared" si="9"/>
        <v>16</v>
      </c>
      <c r="Q26" s="1973"/>
      <c r="R26" s="1973"/>
      <c r="S26" s="1973"/>
      <c r="T26" s="1973"/>
      <c r="U26" s="1973"/>
      <c r="V26" s="1973"/>
      <c r="W26" s="1973"/>
      <c r="X26" s="1973"/>
      <c r="Y26" s="1973"/>
      <c r="Z26" s="1973"/>
      <c r="AA26" s="1973"/>
      <c r="AB26" s="1973"/>
      <c r="AC26" s="1973"/>
    </row>
    <row r="27" spans="1:29">
      <c r="A27" s="234">
        <f t="shared" si="7"/>
        <v>17</v>
      </c>
      <c r="B27" s="1175">
        <v>44336</v>
      </c>
      <c r="C27" s="350">
        <v>429</v>
      </c>
      <c r="D27" s="1888">
        <v>1033</v>
      </c>
      <c r="E27" s="54">
        <f t="shared" si="10"/>
        <v>1462</v>
      </c>
      <c r="F27" s="1890">
        <f t="shared" si="8"/>
        <v>1.0139528534446887</v>
      </c>
      <c r="G27" s="1891">
        <f t="shared" si="0"/>
        <v>2.4415228382479333</v>
      </c>
      <c r="H27" s="358">
        <f t="shared" si="11"/>
        <v>3.4554756916926221</v>
      </c>
      <c r="I27" s="1893">
        <f t="shared" si="1"/>
        <v>427.98604714655534</v>
      </c>
      <c r="J27" s="1891">
        <f t="shared" si="2"/>
        <v>1030.5584771617521</v>
      </c>
      <c r="K27" s="54">
        <f t="shared" si="3"/>
        <v>1458.5445243083075</v>
      </c>
      <c r="L27" s="1894">
        <v>0.66666666666666663</v>
      </c>
      <c r="M27" s="157">
        <f t="shared" si="4"/>
        <v>285.32403143103687</v>
      </c>
      <c r="N27" s="1891">
        <f t="shared" si="5"/>
        <v>687.03898477450139</v>
      </c>
      <c r="O27" s="358">
        <f t="shared" si="6"/>
        <v>972.36301620553832</v>
      </c>
      <c r="P27" s="234">
        <f t="shared" si="9"/>
        <v>17</v>
      </c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</row>
    <row r="28" spans="1:29">
      <c r="A28" s="234">
        <f t="shared" si="7"/>
        <v>18</v>
      </c>
      <c r="B28" s="1175">
        <v>44367</v>
      </c>
      <c r="C28" s="350">
        <v>6814</v>
      </c>
      <c r="D28" s="1631">
        <v>26870</v>
      </c>
      <c r="E28" s="351">
        <f t="shared" si="10"/>
        <v>33684</v>
      </c>
      <c r="F28" s="352">
        <f t="shared" si="8"/>
        <v>16.105069331869718</v>
      </c>
      <c r="G28" s="1369">
        <f t="shared" si="0"/>
        <v>63.507956112025134</v>
      </c>
      <c r="H28" s="1632">
        <f t="shared" si="11"/>
        <v>79.613025443894855</v>
      </c>
      <c r="I28" s="157">
        <f t="shared" si="1"/>
        <v>6797.8949306681307</v>
      </c>
      <c r="J28" s="1369">
        <f t="shared" si="2"/>
        <v>26806.492043887974</v>
      </c>
      <c r="K28" s="351">
        <f t="shared" si="3"/>
        <v>33604.386974556102</v>
      </c>
      <c r="L28" s="415">
        <v>0.58333333333333337</v>
      </c>
      <c r="M28" s="157">
        <f t="shared" si="4"/>
        <v>3965.4387095564098</v>
      </c>
      <c r="N28" s="1369">
        <f t="shared" si="5"/>
        <v>15637.120358934653</v>
      </c>
      <c r="O28" s="1632">
        <f t="shared" si="6"/>
        <v>19602.559068491064</v>
      </c>
      <c r="P28" s="234">
        <f t="shared" si="9"/>
        <v>18</v>
      </c>
      <c r="Q28" s="1973"/>
      <c r="R28" s="1973"/>
      <c r="S28" s="1973"/>
      <c r="T28" s="1973"/>
      <c r="U28" s="1973"/>
      <c r="V28" s="1973"/>
      <c r="W28" s="1973"/>
      <c r="X28" s="1973"/>
      <c r="Y28" s="1973"/>
      <c r="Z28" s="1973"/>
      <c r="AA28" s="1973"/>
      <c r="AB28" s="1973"/>
      <c r="AC28" s="1973"/>
    </row>
    <row r="29" spans="1:29">
      <c r="A29" s="234">
        <f t="shared" si="7"/>
        <v>19</v>
      </c>
      <c r="B29" s="1175">
        <v>44397</v>
      </c>
      <c r="C29" s="350">
        <v>2424</v>
      </c>
      <c r="D29" s="1631">
        <v>5838</v>
      </c>
      <c r="E29" s="351">
        <f t="shared" si="10"/>
        <v>8262</v>
      </c>
      <c r="F29" s="352">
        <f t="shared" si="8"/>
        <v>5.7291881509322264</v>
      </c>
      <c r="G29" s="1369">
        <f t="shared" si="0"/>
        <v>13.798267502121428</v>
      </c>
      <c r="H29" s="1632">
        <f t="shared" si="11"/>
        <v>19.527455653053654</v>
      </c>
      <c r="I29" s="157">
        <f t="shared" si="1"/>
        <v>2418.2708118490677</v>
      </c>
      <c r="J29" s="1369">
        <f t="shared" si="2"/>
        <v>5824.2017324978788</v>
      </c>
      <c r="K29" s="351">
        <f t="shared" si="3"/>
        <v>8242.472544346947</v>
      </c>
      <c r="L29" s="415">
        <v>0.5</v>
      </c>
      <c r="M29" s="157">
        <f t="shared" si="4"/>
        <v>1209.1354059245339</v>
      </c>
      <c r="N29" s="1369">
        <f t="shared" si="5"/>
        <v>2912.1008662489394</v>
      </c>
      <c r="O29" s="1632">
        <f t="shared" si="6"/>
        <v>4121.2362721734735</v>
      </c>
      <c r="P29" s="234">
        <f t="shared" si="9"/>
        <v>19</v>
      </c>
      <c r="Q29" s="1973"/>
      <c r="R29" s="1973"/>
      <c r="S29" s="1973"/>
      <c r="T29" s="1973"/>
      <c r="U29" s="1973"/>
      <c r="V29" s="1973"/>
      <c r="W29" s="1973"/>
      <c r="X29" s="1973"/>
      <c r="Y29" s="1973"/>
      <c r="Z29" s="1973"/>
      <c r="AA29" s="1973"/>
      <c r="AB29" s="1973"/>
      <c r="AC29" s="1973"/>
    </row>
    <row r="30" spans="1:29" ht="15.75" thickBot="1">
      <c r="A30" s="234">
        <f t="shared" si="7"/>
        <v>20</v>
      </c>
      <c r="B30" s="1176">
        <v>44428</v>
      </c>
      <c r="C30" s="353">
        <v>17422</v>
      </c>
      <c r="D30" s="1631">
        <v>27662</v>
      </c>
      <c r="E30" s="354">
        <f t="shared" si="10"/>
        <v>45084</v>
      </c>
      <c r="F30" s="355">
        <f t="shared" si="8"/>
        <v>41.177358071592927</v>
      </c>
      <c r="G30" s="356">
        <f t="shared" si="0"/>
        <v>65.379869072230719</v>
      </c>
      <c r="H30" s="357">
        <f t="shared" si="11"/>
        <v>106.55722714382364</v>
      </c>
      <c r="I30" s="1633">
        <f t="shared" si="1"/>
        <v>17380.822641928407</v>
      </c>
      <c r="J30" s="356">
        <f t="shared" si="2"/>
        <v>27596.620130927768</v>
      </c>
      <c r="K30" s="354">
        <f t="shared" si="3"/>
        <v>44977.442772856171</v>
      </c>
      <c r="L30" s="418">
        <v>0.41666666666666669</v>
      </c>
      <c r="M30" s="356">
        <f t="shared" si="4"/>
        <v>7242.0094341368367</v>
      </c>
      <c r="N30" s="356">
        <f t="shared" si="5"/>
        <v>11498.591721219904</v>
      </c>
      <c r="O30" s="357">
        <f t="shared" si="6"/>
        <v>18740.60115535674</v>
      </c>
      <c r="P30" s="234">
        <f t="shared" si="9"/>
        <v>20</v>
      </c>
      <c r="Q30" s="1973"/>
      <c r="R30" s="1973"/>
      <c r="S30" s="1973"/>
      <c r="T30" s="1973"/>
      <c r="U30" s="1973"/>
      <c r="V30" s="1973"/>
      <c r="W30" s="1973"/>
      <c r="X30" s="1973"/>
      <c r="Y30" s="1973"/>
      <c r="Z30" s="1973"/>
      <c r="AA30" s="1973"/>
      <c r="AB30" s="1973"/>
      <c r="AC30" s="1973"/>
    </row>
    <row r="31" spans="1:29">
      <c r="A31" s="234">
        <f t="shared" si="7"/>
        <v>21</v>
      </c>
      <c r="B31" s="1175">
        <v>44459</v>
      </c>
      <c r="C31" s="350">
        <v>504</v>
      </c>
      <c r="D31" s="1888">
        <v>1215</v>
      </c>
      <c r="E31" s="351">
        <f t="shared" si="10"/>
        <v>1719</v>
      </c>
      <c r="F31" s="1890">
        <f t="shared" si="8"/>
        <v>1.1912173383126412</v>
      </c>
      <c r="G31" s="1891">
        <f t="shared" si="0"/>
        <v>2.8716846548608315</v>
      </c>
      <c r="H31" s="1632">
        <f>F31+G31</f>
        <v>4.0629019931734724</v>
      </c>
      <c r="I31" s="1893">
        <f t="shared" si="1"/>
        <v>502.80878266168736</v>
      </c>
      <c r="J31" s="1891">
        <f t="shared" si="2"/>
        <v>1212.1283153451391</v>
      </c>
      <c r="K31" s="351">
        <f t="shared" si="3"/>
        <v>1714.9370980068265</v>
      </c>
      <c r="L31" s="1894">
        <v>0.33333333333333331</v>
      </c>
      <c r="M31" s="157">
        <f t="shared" si="4"/>
        <v>167.60292755389577</v>
      </c>
      <c r="N31" s="1891">
        <f t="shared" si="5"/>
        <v>404.04277178171299</v>
      </c>
      <c r="O31" s="1632">
        <f t="shared" si="6"/>
        <v>571.6456993356087</v>
      </c>
      <c r="P31" s="234">
        <f t="shared" si="9"/>
        <v>21</v>
      </c>
      <c r="Q31" s="1973"/>
      <c r="R31" s="1973"/>
      <c r="S31" s="1973"/>
      <c r="T31" s="1973"/>
      <c r="U31" s="1973"/>
      <c r="V31" s="1973"/>
      <c r="W31" s="1973"/>
      <c r="X31" s="1973"/>
      <c r="Y31" s="1973"/>
      <c r="Z31" s="1973"/>
      <c r="AA31" s="1973"/>
      <c r="AB31" s="1973"/>
      <c r="AC31" s="1973"/>
    </row>
    <row r="32" spans="1:29">
      <c r="A32" s="234">
        <f t="shared" si="7"/>
        <v>22</v>
      </c>
      <c r="B32" s="1175">
        <v>44489</v>
      </c>
      <c r="C32" s="350">
        <v>8887</v>
      </c>
      <c r="D32" s="1631">
        <v>21402</v>
      </c>
      <c r="E32" s="54">
        <f t="shared" si="10"/>
        <v>30289</v>
      </c>
      <c r="F32" s="352">
        <f t="shared" si="8"/>
        <v>21.004659693619924</v>
      </c>
      <c r="G32" s="1369">
        <f t="shared" si="0"/>
        <v>50.584193401918945</v>
      </c>
      <c r="H32" s="358">
        <f t="shared" si="11"/>
        <v>71.588853095538866</v>
      </c>
      <c r="I32" s="157">
        <f t="shared" si="1"/>
        <v>8865.995340306381</v>
      </c>
      <c r="J32" s="1369">
        <f t="shared" si="2"/>
        <v>21351.415806598081</v>
      </c>
      <c r="K32" s="54">
        <f t="shared" si="3"/>
        <v>30217.411146904462</v>
      </c>
      <c r="L32" s="415">
        <v>0.25</v>
      </c>
      <c r="M32" s="157">
        <f t="shared" si="4"/>
        <v>2216.4988350765952</v>
      </c>
      <c r="N32" s="1369">
        <f t="shared" si="5"/>
        <v>5337.8539516495202</v>
      </c>
      <c r="O32" s="358">
        <f t="shared" si="6"/>
        <v>7554.3527867261155</v>
      </c>
      <c r="P32" s="234">
        <f t="shared" si="9"/>
        <v>22</v>
      </c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</row>
    <row r="33" spans="1:29">
      <c r="A33" s="234">
        <f t="shared" si="7"/>
        <v>23</v>
      </c>
      <c r="B33" s="1175">
        <v>44520</v>
      </c>
      <c r="C33" s="350">
        <v>425</v>
      </c>
      <c r="D33" s="1631">
        <v>1024</v>
      </c>
      <c r="E33" s="351">
        <f t="shared" si="10"/>
        <v>1449</v>
      </c>
      <c r="F33" s="352">
        <f t="shared" si="8"/>
        <v>1.0044987475850644</v>
      </c>
      <c r="G33" s="1369">
        <f t="shared" si="0"/>
        <v>2.420251100063779</v>
      </c>
      <c r="H33" s="1632">
        <f t="shared" si="11"/>
        <v>3.4247498476488434</v>
      </c>
      <c r="I33" s="157">
        <f t="shared" si="1"/>
        <v>423.99550125241495</v>
      </c>
      <c r="J33" s="1369">
        <f t="shared" si="2"/>
        <v>1021.5797488999362</v>
      </c>
      <c r="K33" s="351">
        <f t="shared" si="3"/>
        <v>1445.5752501523511</v>
      </c>
      <c r="L33" s="415">
        <v>0.16666666666666666</v>
      </c>
      <c r="M33" s="157">
        <f t="shared" si="4"/>
        <v>70.665916875402488</v>
      </c>
      <c r="N33" s="1369">
        <f t="shared" si="5"/>
        <v>170.26329148332269</v>
      </c>
      <c r="O33" s="1632">
        <f t="shared" si="6"/>
        <v>240.92920835872519</v>
      </c>
      <c r="P33" s="234">
        <f t="shared" si="9"/>
        <v>23</v>
      </c>
      <c r="Q33" s="1973"/>
      <c r="R33" s="1973"/>
      <c r="S33" s="1973"/>
      <c r="T33" s="1973"/>
      <c r="U33" s="1973"/>
      <c r="V33" s="1973"/>
      <c r="W33" s="1973"/>
      <c r="X33" s="1973"/>
      <c r="Y33" s="1973"/>
      <c r="Z33" s="1973"/>
      <c r="AA33" s="1973"/>
      <c r="AB33" s="1973"/>
      <c r="AC33" s="1973"/>
    </row>
    <row r="34" spans="1:29" ht="15.75" thickBot="1">
      <c r="A34" s="234">
        <f t="shared" si="7"/>
        <v>24</v>
      </c>
      <c r="B34" s="1175">
        <v>44550</v>
      </c>
      <c r="C34" s="350">
        <v>36384</v>
      </c>
      <c r="D34" s="1631">
        <v>8597</v>
      </c>
      <c r="E34" s="351">
        <f>C34+D34</f>
        <v>44981</v>
      </c>
      <c r="F34" s="355">
        <f t="shared" si="8"/>
        <v>85.994546899141142</v>
      </c>
      <c r="G34" s="356">
        <f t="shared" si="0"/>
        <v>20.319237018797175</v>
      </c>
      <c r="H34" s="1632">
        <f t="shared" si="11"/>
        <v>106.31378391793831</v>
      </c>
      <c r="I34" s="1633">
        <f t="shared" si="1"/>
        <v>36298.005453100857</v>
      </c>
      <c r="J34" s="356">
        <f t="shared" si="2"/>
        <v>8576.6807629812029</v>
      </c>
      <c r="K34" s="351">
        <f t="shared" si="3"/>
        <v>44874.68621608206</v>
      </c>
      <c r="L34" s="415">
        <v>8.3333333333333329E-2</v>
      </c>
      <c r="M34" s="157">
        <f t="shared" si="4"/>
        <v>3024.8337877584045</v>
      </c>
      <c r="N34" s="356">
        <f t="shared" si="5"/>
        <v>714.72339691510024</v>
      </c>
      <c r="O34" s="1632">
        <f t="shared" si="6"/>
        <v>3739.5571846735047</v>
      </c>
      <c r="P34" s="234">
        <f t="shared" si="9"/>
        <v>24</v>
      </c>
      <c r="Q34" s="1973"/>
      <c r="R34" s="700"/>
      <c r="S34" s="1973"/>
      <c r="T34" s="1973"/>
      <c r="U34" s="1973"/>
      <c r="V34" s="1973"/>
      <c r="W34" s="1973"/>
      <c r="X34" s="1973"/>
      <c r="Y34" s="1973"/>
      <c r="Z34" s="1973"/>
      <c r="AA34" s="1973"/>
      <c r="AB34" s="1973"/>
      <c r="AC34" s="1973"/>
    </row>
    <row r="35" spans="1:29" ht="15.75" thickBot="1">
      <c r="A35" s="234">
        <f t="shared" si="7"/>
        <v>25</v>
      </c>
      <c r="B35" s="943" t="s">
        <v>264</v>
      </c>
      <c r="C35" s="359">
        <f>SUM(C11:C34)</f>
        <v>253833</v>
      </c>
      <c r="D35" s="360">
        <f>SUM(D11:D34)</f>
        <v>611316</v>
      </c>
      <c r="E35" s="361">
        <f t="shared" ref="E35:K35" si="12">SUM(E11:E34)</f>
        <v>865149</v>
      </c>
      <c r="F35" s="359">
        <f t="shared" si="12"/>
        <v>599.94101316649335</v>
      </c>
      <c r="G35" s="360">
        <f t="shared" si="12"/>
        <v>1444.8615444204975</v>
      </c>
      <c r="H35" s="362">
        <f t="shared" si="12"/>
        <v>2044.8025575869904</v>
      </c>
      <c r="I35" s="363">
        <f t="shared" si="12"/>
        <v>253233.05898683352</v>
      </c>
      <c r="J35" s="360">
        <f t="shared" si="12"/>
        <v>609871.13845557941</v>
      </c>
      <c r="K35" s="361">
        <f t="shared" si="12"/>
        <v>863104.19744241307</v>
      </c>
      <c r="L35" s="364"/>
      <c r="M35" s="363">
        <f>SUM(M11:M34)</f>
        <v>171735.71978188769</v>
      </c>
      <c r="N35" s="360">
        <f>SUM(N11:N34)</f>
        <v>533802.85380323883</v>
      </c>
      <c r="O35" s="362">
        <f>SUM(O11:O34)</f>
        <v>705538.57358512655</v>
      </c>
      <c r="P35" s="234">
        <f t="shared" si="9"/>
        <v>25</v>
      </c>
      <c r="Q35" s="1973"/>
      <c r="R35" s="1973"/>
      <c r="S35" s="1973"/>
      <c r="T35" s="1973"/>
      <c r="U35" s="1973"/>
      <c r="V35" s="1973"/>
      <c r="W35" s="1973"/>
      <c r="X35" s="1973"/>
      <c r="Y35" s="1973"/>
      <c r="Z35" s="1973"/>
      <c r="AA35" s="1973"/>
      <c r="AB35" s="1973"/>
      <c r="AC35" s="1973"/>
    </row>
    <row r="36" spans="1:29">
      <c r="A36" s="234">
        <f t="shared" ref="A36:A41" si="13">A35+1</f>
        <v>26</v>
      </c>
      <c r="B36" s="912"/>
      <c r="C36" s="54"/>
      <c r="D36" s="54"/>
      <c r="E36" s="944"/>
      <c r="F36" s="63"/>
      <c r="G36" s="63"/>
      <c r="H36" s="331"/>
      <c r="I36" s="63"/>
      <c r="J36" s="63"/>
      <c r="K36" s="331"/>
      <c r="L36" s="63"/>
      <c r="M36" s="63"/>
      <c r="N36" s="63"/>
      <c r="O36" s="365"/>
      <c r="P36" s="234">
        <f>P35+1</f>
        <v>26</v>
      </c>
      <c r="Q36" s="1973"/>
      <c r="R36" s="1973"/>
      <c r="S36" s="1973"/>
      <c r="T36" s="1973"/>
      <c r="U36" s="1973"/>
      <c r="V36" s="1973"/>
      <c r="W36" s="1973"/>
      <c r="X36" s="1973"/>
      <c r="Y36" s="1973"/>
      <c r="Z36" s="1973"/>
      <c r="AA36" s="1973"/>
      <c r="AB36" s="1973"/>
      <c r="AC36" s="1973"/>
    </row>
    <row r="37" spans="1:29" s="683" customFormat="1">
      <c r="A37" s="234">
        <f t="shared" si="13"/>
        <v>27</v>
      </c>
      <c r="B37" s="945"/>
      <c r="C37" s="946"/>
      <c r="D37" s="946"/>
      <c r="E37" s="947" t="s">
        <v>1854</v>
      </c>
      <c r="F37" s="948"/>
      <c r="G37" s="948"/>
      <c r="H37" s="366">
        <v>15273.147999999999</v>
      </c>
      <c r="I37" s="367"/>
      <c r="J37" s="63" t="s">
        <v>1855</v>
      </c>
      <c r="K37" s="367"/>
      <c r="L37" s="367"/>
      <c r="M37" s="367"/>
      <c r="N37" s="946"/>
      <c r="O37" s="949"/>
      <c r="P37" s="234">
        <f t="shared" ref="P37:P42" si="14">P36+1</f>
        <v>27</v>
      </c>
      <c r="Q37" s="1973"/>
      <c r="R37" s="950"/>
      <c r="S37" s="950"/>
      <c r="T37" s="950"/>
      <c r="U37" s="950"/>
      <c r="V37" s="950"/>
      <c r="W37" s="950"/>
      <c r="X37" s="950"/>
      <c r="Y37" s="950"/>
      <c r="Z37" s="950"/>
      <c r="AA37" s="950"/>
      <c r="AB37" s="950"/>
      <c r="AC37" s="950"/>
    </row>
    <row r="38" spans="1:29" s="683" customFormat="1">
      <c r="A38" s="234">
        <f t="shared" si="13"/>
        <v>28</v>
      </c>
      <c r="B38" s="945"/>
      <c r="C38" s="946"/>
      <c r="D38" s="946"/>
      <c r="E38" s="947"/>
      <c r="F38" s="948"/>
      <c r="G38" s="948"/>
      <c r="H38" s="54"/>
      <c r="I38" s="367"/>
      <c r="J38" s="63"/>
      <c r="K38" s="367"/>
      <c r="L38" s="367"/>
      <c r="M38" s="367"/>
      <c r="N38" s="946"/>
      <c r="O38" s="949"/>
      <c r="P38" s="234">
        <f t="shared" si="14"/>
        <v>28</v>
      </c>
      <c r="Q38" s="1973"/>
      <c r="R38" s="950"/>
      <c r="S38" s="950"/>
      <c r="T38" s="950"/>
      <c r="U38" s="950"/>
      <c r="V38" s="950"/>
      <c r="W38" s="950"/>
      <c r="X38" s="950"/>
      <c r="Y38" s="950"/>
      <c r="Z38" s="950"/>
      <c r="AA38" s="950"/>
      <c r="AB38" s="950"/>
      <c r="AC38" s="950"/>
    </row>
    <row r="39" spans="1:29" s="683" customFormat="1">
      <c r="A39" s="234">
        <f t="shared" si="13"/>
        <v>29</v>
      </c>
      <c r="B39" s="945"/>
      <c r="C39" s="946"/>
      <c r="D39" s="946"/>
      <c r="E39" s="947" t="s">
        <v>1856</v>
      </c>
      <c r="F39" s="948"/>
      <c r="G39" s="1178"/>
      <c r="H39" s="1184">
        <v>6462016.9170000004</v>
      </c>
      <c r="I39" s="367"/>
      <c r="J39" s="63" t="s">
        <v>1857</v>
      </c>
      <c r="K39" s="367"/>
      <c r="L39" s="367"/>
      <c r="M39" s="367"/>
      <c r="N39" s="946"/>
      <c r="O39" s="949"/>
      <c r="P39" s="234">
        <f t="shared" si="14"/>
        <v>29</v>
      </c>
      <c r="Q39" s="1973"/>
      <c r="R39" s="950"/>
      <c r="S39" s="950"/>
      <c r="T39" s="950"/>
      <c r="U39" s="950"/>
      <c r="V39" s="950"/>
      <c r="W39" s="950"/>
      <c r="X39" s="950"/>
      <c r="Y39" s="950"/>
      <c r="Z39" s="950"/>
      <c r="AA39" s="950"/>
      <c r="AB39" s="950"/>
      <c r="AC39" s="950"/>
    </row>
    <row r="40" spans="1:29" s="683" customFormat="1" ht="15.75" thickBot="1">
      <c r="A40" s="234">
        <f t="shared" si="13"/>
        <v>30</v>
      </c>
      <c r="B40" s="945"/>
      <c r="C40" s="946"/>
      <c r="D40" s="946"/>
      <c r="E40" s="948"/>
      <c r="F40" s="948"/>
      <c r="G40" s="948"/>
      <c r="H40" s="367"/>
      <c r="I40" s="367"/>
      <c r="J40" s="367"/>
      <c r="K40" s="367"/>
      <c r="L40" s="367"/>
      <c r="M40" s="367"/>
      <c r="N40" s="946"/>
      <c r="O40" s="949"/>
      <c r="P40" s="234">
        <f t="shared" si="14"/>
        <v>30</v>
      </c>
      <c r="Q40" s="950"/>
      <c r="R40" s="950"/>
      <c r="S40" s="950"/>
      <c r="T40" s="950"/>
      <c r="U40" s="950"/>
      <c r="V40" s="950"/>
      <c r="W40" s="950"/>
      <c r="X40" s="950"/>
      <c r="Y40" s="950"/>
      <c r="Z40" s="950"/>
      <c r="AA40" s="950"/>
      <c r="AB40" s="950"/>
      <c r="AC40" s="950"/>
    </row>
    <row r="41" spans="1:29" ht="15.75" thickBot="1">
      <c r="A41" s="234">
        <f t="shared" si="13"/>
        <v>31</v>
      </c>
      <c r="B41" s="912"/>
      <c r="C41" s="63"/>
      <c r="D41" s="63"/>
      <c r="E41" s="86" t="s">
        <v>1858</v>
      </c>
      <c r="F41" s="63"/>
      <c r="G41" s="63"/>
      <c r="H41" s="368">
        <f>H37/H39</f>
        <v>2.3635264649060342E-3</v>
      </c>
      <c r="I41" s="63"/>
      <c r="J41" s="63" t="s">
        <v>1859</v>
      </c>
      <c r="K41" s="951"/>
      <c r="L41" s="63"/>
      <c r="M41" s="63"/>
      <c r="N41" s="63"/>
      <c r="O41" s="952"/>
      <c r="P41" s="234">
        <f t="shared" si="14"/>
        <v>31</v>
      </c>
      <c r="Q41" s="1973"/>
      <c r="R41" s="950"/>
      <c r="S41" s="1973"/>
      <c r="T41" s="1973"/>
      <c r="U41" s="1973"/>
      <c r="V41" s="1973"/>
      <c r="W41" s="1973"/>
      <c r="X41" s="1973"/>
      <c r="Y41" s="1973"/>
      <c r="Z41" s="1973"/>
      <c r="AA41" s="1973"/>
      <c r="AB41" s="1973"/>
      <c r="AC41" s="1973"/>
    </row>
    <row r="42" spans="1:29" ht="15.75" thickBot="1">
      <c r="A42" s="234">
        <f t="shared" si="7"/>
        <v>32</v>
      </c>
      <c r="B42" s="953"/>
      <c r="C42" s="241"/>
      <c r="D42" s="241"/>
      <c r="E42" s="1896"/>
      <c r="F42" s="241"/>
      <c r="G42" s="241"/>
      <c r="H42" s="1897"/>
      <c r="I42" s="241"/>
      <c r="J42" s="241"/>
      <c r="K42" s="241"/>
      <c r="L42" s="241"/>
      <c r="M42" s="241"/>
      <c r="N42" s="241"/>
      <c r="O42" s="369"/>
      <c r="P42" s="234">
        <f t="shared" si="14"/>
        <v>32</v>
      </c>
      <c r="Q42" s="950"/>
      <c r="R42" s="1973"/>
      <c r="S42" s="1973"/>
      <c r="T42" s="1973"/>
      <c r="U42" s="1973"/>
      <c r="V42" s="1973"/>
      <c r="W42" s="1973"/>
      <c r="X42" s="1973"/>
      <c r="Y42" s="1973"/>
      <c r="Z42" s="1973"/>
      <c r="AA42" s="1973"/>
      <c r="AB42" s="1973"/>
      <c r="AC42" s="1973"/>
    </row>
    <row r="43" spans="1:29" ht="15.75" thickBot="1">
      <c r="A43" s="234">
        <f t="shared" si="7"/>
        <v>33</v>
      </c>
      <c r="B43" s="912"/>
      <c r="C43" s="63"/>
      <c r="D43" s="63"/>
      <c r="E43" s="54"/>
      <c r="F43" s="63"/>
      <c r="G43" s="63"/>
      <c r="H43" s="63"/>
      <c r="I43" s="63"/>
      <c r="J43" s="63"/>
      <c r="K43" s="331" t="s">
        <v>1</v>
      </c>
      <c r="L43" s="63"/>
      <c r="M43" s="954"/>
      <c r="N43" s="954"/>
      <c r="O43" s="955"/>
      <c r="P43" s="234">
        <f t="shared" si="9"/>
        <v>33</v>
      </c>
      <c r="Q43" s="950"/>
      <c r="R43" s="1973"/>
      <c r="S43" s="1973"/>
      <c r="T43" s="1973"/>
      <c r="U43" s="1973"/>
      <c r="V43" s="1973"/>
      <c r="W43" s="1973"/>
      <c r="X43" s="1973"/>
      <c r="Y43" s="1973"/>
      <c r="Z43" s="1973"/>
      <c r="AA43" s="1973"/>
      <c r="AB43" s="1973"/>
      <c r="AC43" s="1973"/>
    </row>
    <row r="44" spans="1:29" ht="15.75" thickBot="1">
      <c r="A44" s="234">
        <f t="shared" si="7"/>
        <v>34</v>
      </c>
      <c r="B44" s="956"/>
      <c r="C44" s="63"/>
      <c r="D44" s="745"/>
      <c r="E44" s="957"/>
      <c r="F44" s="1634"/>
      <c r="G44" s="1635"/>
      <c r="H44" s="1635" t="s">
        <v>1860</v>
      </c>
      <c r="I44" s="958" t="s">
        <v>1861</v>
      </c>
      <c r="J44" s="959" t="s">
        <v>1862</v>
      </c>
      <c r="K44" s="960" t="s">
        <v>1819</v>
      </c>
      <c r="L44" s="86"/>
      <c r="M44" s="961" t="s">
        <v>1822</v>
      </c>
      <c r="N44" s="962" t="s">
        <v>1823</v>
      </c>
      <c r="O44" s="963" t="s">
        <v>1863</v>
      </c>
      <c r="P44" s="234">
        <f t="shared" si="9"/>
        <v>34</v>
      </c>
      <c r="Q44" s="950"/>
      <c r="R44" s="1973"/>
      <c r="S44" s="1973"/>
      <c r="T44" s="1973"/>
      <c r="U44" s="1973"/>
      <c r="V44" s="1973"/>
      <c r="W44" s="1973"/>
      <c r="X44" s="1973"/>
      <c r="Y44" s="1973"/>
      <c r="Z44" s="1973"/>
      <c r="AA44" s="1973"/>
      <c r="AB44" s="1973"/>
      <c r="AC44" s="1973"/>
    </row>
    <row r="45" spans="1:29" ht="15.75" thickBot="1">
      <c r="A45" s="234">
        <f t="shared" si="7"/>
        <v>35</v>
      </c>
      <c r="B45" s="912"/>
      <c r="C45" s="63"/>
      <c r="D45" s="63"/>
      <c r="E45" s="1898"/>
      <c r="F45" s="1957"/>
      <c r="G45" s="1958"/>
      <c r="H45" s="1958" t="s">
        <v>1864</v>
      </c>
      <c r="I45" s="370">
        <f>+I35</f>
        <v>253233.05898683352</v>
      </c>
      <c r="J45" s="370">
        <f>+J35</f>
        <v>609871.13845557941</v>
      </c>
      <c r="K45" s="371">
        <f>+K35</f>
        <v>863104.19744241307</v>
      </c>
      <c r="L45" s="372"/>
      <c r="M45" s="373">
        <f>+M35</f>
        <v>171735.71978188769</v>
      </c>
      <c r="N45" s="374">
        <f>+N35</f>
        <v>533802.85380323883</v>
      </c>
      <c r="O45" s="371">
        <f>+O35</f>
        <v>705538.57358512655</v>
      </c>
      <c r="P45" s="234">
        <f t="shared" si="9"/>
        <v>35</v>
      </c>
      <c r="Q45" s="1973"/>
      <c r="R45" s="1973"/>
      <c r="S45" s="1973"/>
      <c r="T45" s="1973"/>
      <c r="U45" s="1973"/>
      <c r="V45" s="1973"/>
      <c r="W45" s="1973"/>
      <c r="X45" s="1973"/>
      <c r="Y45" s="1973"/>
      <c r="Z45" s="1973"/>
      <c r="AA45" s="1973"/>
      <c r="AB45" s="1973"/>
      <c r="AC45" s="1973"/>
    </row>
    <row r="46" spans="1:29" ht="15.75" thickTop="1">
      <c r="A46" s="234">
        <f t="shared" si="7"/>
        <v>36</v>
      </c>
      <c r="B46" s="912"/>
      <c r="C46" s="63"/>
      <c r="D46" s="63"/>
      <c r="E46" s="912"/>
      <c r="F46" s="63"/>
      <c r="G46" s="738"/>
      <c r="H46" s="738"/>
      <c r="I46" s="332"/>
      <c r="J46" s="332"/>
      <c r="K46" s="365"/>
      <c r="L46" s="63"/>
      <c r="M46" s="375"/>
      <c r="N46" s="1636"/>
      <c r="O46" s="365"/>
      <c r="P46" s="234">
        <f t="shared" si="9"/>
        <v>36</v>
      </c>
      <c r="Q46" s="1973"/>
      <c r="R46" s="1973"/>
      <c r="S46" s="1973"/>
      <c r="T46" s="1973"/>
      <c r="U46" s="1973"/>
      <c r="V46" s="1973"/>
      <c r="W46" s="1973"/>
      <c r="X46" s="1973"/>
      <c r="Y46" s="1973"/>
      <c r="Z46" s="1973"/>
      <c r="AA46" s="1973"/>
      <c r="AB46" s="1973"/>
      <c r="AC46" s="1973"/>
    </row>
    <row r="47" spans="1:29" ht="15.75" thickBot="1">
      <c r="A47" s="234">
        <f>A46+1</f>
        <v>37</v>
      </c>
      <c r="B47" s="912"/>
      <c r="C47" s="63"/>
      <c r="D47" s="63"/>
      <c r="E47" s="912"/>
      <c r="F47" s="63"/>
      <c r="G47" s="738"/>
      <c r="H47" s="964" t="s">
        <v>1865</v>
      </c>
      <c r="I47" s="376">
        <f>+I45/K45</f>
        <v>0.29339801583311081</v>
      </c>
      <c r="J47" s="376">
        <f>+J45/K45</f>
        <v>0.70660198416688902</v>
      </c>
      <c r="K47" s="377">
        <f>I47+J47</f>
        <v>0.99999999999999978</v>
      </c>
      <c r="L47" s="86"/>
      <c r="M47" s="378">
        <f>+M45/O45</f>
        <v>0.24341081581015353</v>
      </c>
      <c r="N47" s="379">
        <f>+N45/O45</f>
        <v>0.75658918418984644</v>
      </c>
      <c r="O47" s="377">
        <f>M47+N47</f>
        <v>1</v>
      </c>
      <c r="P47" s="234">
        <f>P46+1</f>
        <v>37</v>
      </c>
      <c r="Q47" s="1973"/>
      <c r="R47" s="1973"/>
      <c r="S47" s="1973"/>
      <c r="T47" s="1973"/>
      <c r="U47" s="1973"/>
      <c r="V47" s="1973"/>
      <c r="W47" s="1973"/>
      <c r="X47" s="1973"/>
      <c r="Y47" s="1973"/>
      <c r="Z47" s="1973"/>
      <c r="AA47" s="1973"/>
      <c r="AB47" s="1973"/>
      <c r="AC47" s="1973"/>
    </row>
    <row r="48" spans="1:29" ht="16.149999999999999" thickTop="1" thickBot="1">
      <c r="A48" s="234">
        <f t="shared" si="7"/>
        <v>38</v>
      </c>
      <c r="B48" s="907"/>
      <c r="C48" s="63"/>
      <c r="D48" s="63"/>
      <c r="E48" s="953"/>
      <c r="F48" s="241"/>
      <c r="G48" s="241"/>
      <c r="H48" s="241"/>
      <c r="I48" s="380"/>
      <c r="J48" s="380"/>
      <c r="K48" s="369"/>
      <c r="L48" s="63"/>
      <c r="M48" s="381"/>
      <c r="N48" s="382"/>
      <c r="O48" s="369"/>
      <c r="P48" s="234">
        <f t="shared" si="9"/>
        <v>38</v>
      </c>
      <c r="Q48" s="1973"/>
      <c r="R48" s="1973"/>
      <c r="S48" s="1973"/>
      <c r="T48" s="1973"/>
      <c r="U48" s="1973"/>
      <c r="V48" s="1973"/>
      <c r="W48" s="1973"/>
      <c r="X48" s="1973"/>
      <c r="Y48" s="1973"/>
      <c r="Z48" s="1973"/>
      <c r="AA48" s="1973"/>
      <c r="AB48" s="1973"/>
      <c r="AC48" s="1973"/>
    </row>
    <row r="49" spans="1:29" ht="15.75" thickBot="1">
      <c r="A49" s="234">
        <f t="shared" si="7"/>
        <v>39</v>
      </c>
      <c r="B49" s="925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369"/>
      <c r="P49" s="234">
        <f t="shared" si="9"/>
        <v>39</v>
      </c>
      <c r="Q49" s="1973"/>
      <c r="R49" s="1973"/>
      <c r="S49" s="1973"/>
      <c r="T49" s="1973"/>
      <c r="U49" s="1973"/>
      <c r="V49" s="1973"/>
      <c r="W49" s="1973"/>
      <c r="X49" s="1973"/>
      <c r="Y49" s="1973"/>
      <c r="Z49" s="1973"/>
      <c r="AA49" s="1973"/>
      <c r="AB49" s="1973"/>
      <c r="AC49" s="1973"/>
    </row>
    <row r="50" spans="1:29">
      <c r="A50" s="234"/>
      <c r="B50" s="8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234"/>
      <c r="Q50" s="1973"/>
      <c r="R50" s="1973"/>
      <c r="S50" s="1973"/>
      <c r="T50" s="1973"/>
      <c r="U50" s="1973"/>
      <c r="V50" s="1973"/>
      <c r="W50" s="1973"/>
      <c r="X50" s="1973"/>
      <c r="Y50" s="1973"/>
      <c r="Z50" s="1973"/>
      <c r="AA50" s="1973"/>
      <c r="AB50" s="1973"/>
      <c r="AC50" s="1973"/>
    </row>
    <row r="51" spans="1:29">
      <c r="A51" s="234"/>
      <c r="B51" s="8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34"/>
      <c r="Q51" s="1973"/>
      <c r="R51" s="1973"/>
      <c r="S51" s="1973"/>
      <c r="T51" s="1973"/>
      <c r="U51" s="1973"/>
      <c r="V51" s="1973"/>
      <c r="W51" s="1973"/>
      <c r="X51" s="1973"/>
      <c r="Y51" s="1973"/>
      <c r="Z51" s="1973"/>
      <c r="AA51" s="1973"/>
      <c r="AB51" s="1973"/>
      <c r="AC51" s="1973"/>
    </row>
    <row r="52" spans="1:29" ht="17.25">
      <c r="A52" s="965">
        <v>1</v>
      </c>
      <c r="B52" s="63" t="s">
        <v>1866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234"/>
      <c r="Q52" s="1973"/>
      <c r="R52" s="1973"/>
      <c r="S52" s="1973"/>
      <c r="T52" s="1973"/>
      <c r="U52" s="1973"/>
      <c r="V52" s="1973"/>
      <c r="W52" s="1973"/>
      <c r="X52" s="1973"/>
      <c r="Y52" s="1973"/>
      <c r="Z52" s="1973"/>
      <c r="AA52" s="1973"/>
      <c r="AB52" s="1973"/>
      <c r="AC52" s="1973"/>
    </row>
    <row r="53" spans="1:29">
      <c r="A53" s="1975"/>
      <c r="B53" s="86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1975"/>
      <c r="Q53" s="1973"/>
      <c r="R53" s="1973"/>
      <c r="S53" s="1973"/>
      <c r="T53" s="1973"/>
      <c r="U53" s="1973"/>
      <c r="V53" s="1973"/>
      <c r="W53" s="1973"/>
      <c r="X53" s="1973"/>
      <c r="Y53" s="1973"/>
      <c r="Z53" s="1973"/>
      <c r="AA53" s="1973"/>
      <c r="AB53" s="1973"/>
      <c r="AC53" s="1973"/>
    </row>
    <row r="54" spans="1:29">
      <c r="A54" s="1975"/>
      <c r="B54" s="86"/>
      <c r="C54" s="966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1975"/>
      <c r="Q54" s="1973"/>
      <c r="R54" s="1973"/>
      <c r="S54" s="1973"/>
      <c r="T54" s="1973"/>
      <c r="U54" s="1973"/>
      <c r="V54" s="1973"/>
      <c r="W54" s="1973"/>
      <c r="X54" s="1973"/>
      <c r="Y54" s="1973"/>
      <c r="Z54" s="1973"/>
      <c r="AA54" s="1973"/>
      <c r="AB54" s="1973"/>
      <c r="AC54" s="1973"/>
    </row>
    <row r="55" spans="1:29">
      <c r="A55" s="1975"/>
      <c r="B55" s="1973"/>
      <c r="C55" s="1973"/>
      <c r="D55" s="1973"/>
      <c r="E55" s="1973"/>
      <c r="F55" s="1973"/>
      <c r="G55" s="1973"/>
      <c r="H55" s="1973"/>
      <c r="I55" s="1973"/>
      <c r="J55" s="1973"/>
      <c r="K55" s="1973"/>
      <c r="L55" s="1973"/>
      <c r="M55" s="1973"/>
      <c r="N55" s="1973"/>
      <c r="O55" s="1973"/>
      <c r="P55" s="1975"/>
      <c r="Q55" s="1973"/>
      <c r="R55" s="1973"/>
      <c r="S55" s="1973"/>
      <c r="T55" s="1973"/>
      <c r="U55" s="1973"/>
      <c r="V55" s="1973"/>
      <c r="W55" s="1973"/>
      <c r="X55" s="1973"/>
      <c r="Y55" s="1973"/>
      <c r="Z55" s="1973"/>
      <c r="AA55" s="1973"/>
      <c r="AB55" s="1973"/>
      <c r="AC55" s="1973"/>
    </row>
  </sheetData>
  <mergeCells count="6">
    <mergeCell ref="C8:E8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8" orientation="landscape" r:id="rId1"/>
  <headerFooter scaleWithDoc="0">
    <oddFooter>&amp;C&amp;"Times New Roman,Regular"&amp;10Summary of Weighted Transmission Plant Additions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80">
    <pageSetUpPr fitToPage="1"/>
  </sheetPr>
  <dimension ref="A1:R55"/>
  <sheetViews>
    <sheetView zoomScale="80" zoomScaleNormal="80" zoomScaleSheetLayoutView="70" workbookViewId="0"/>
  </sheetViews>
  <sheetFormatPr defaultColWidth="8.796875" defaultRowHeight="15.4"/>
  <cols>
    <col min="1" max="1" width="5.19921875" style="986" customWidth="1"/>
    <col min="2" max="2" width="8.53125" style="6" customWidth="1"/>
    <col min="3" max="11" width="15.53125" style="6" customWidth="1"/>
    <col min="12" max="12" width="11.19921875" style="6" customWidth="1"/>
    <col min="13" max="15" width="15.53125" style="6" customWidth="1"/>
    <col min="16" max="16" width="5.19921875" style="986" customWidth="1"/>
    <col min="17" max="16384" width="8.796875" style="6"/>
  </cols>
  <sheetData>
    <row r="1" spans="1:18">
      <c r="A1" s="1975"/>
      <c r="B1" s="1973"/>
      <c r="C1" s="1973"/>
      <c r="D1" s="459"/>
      <c r="E1" s="1973"/>
      <c r="F1" s="1973"/>
      <c r="G1" s="1973"/>
      <c r="H1" s="1973"/>
      <c r="I1" s="1973"/>
      <c r="J1" s="1973"/>
      <c r="K1" s="1973"/>
      <c r="L1" s="1975"/>
      <c r="M1" s="1973"/>
      <c r="N1" s="1973"/>
      <c r="O1" s="1973"/>
      <c r="P1" s="1975"/>
      <c r="Q1" s="1973"/>
      <c r="R1" s="1973"/>
    </row>
    <row r="2" spans="1:18" ht="15.7" customHeight="1">
      <c r="A2" s="1988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2073"/>
      <c r="N2" s="2073"/>
      <c r="O2" s="2073"/>
      <c r="P2" s="1970"/>
      <c r="Q2" s="1973"/>
      <c r="R2" s="1973"/>
    </row>
    <row r="3" spans="1:18" ht="15.7" customHeight="1">
      <c r="A3" s="1988"/>
      <c r="B3" s="2073" t="s">
        <v>1845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2073"/>
      <c r="N3" s="2073"/>
      <c r="O3" s="2073"/>
      <c r="P3" s="1970"/>
      <c r="Q3" s="1973"/>
      <c r="R3" s="1973"/>
    </row>
    <row r="4" spans="1:18" ht="15.7" customHeight="1">
      <c r="A4" s="1988"/>
      <c r="B4" s="2068" t="str">
        <f>'Summary of HV-LV Splits'!B4</f>
        <v>24-Month Forecast Period (January 1, 2020 - December 31, 2021)</v>
      </c>
      <c r="C4" s="2068"/>
      <c r="D4" s="2068"/>
      <c r="E4" s="2068"/>
      <c r="F4" s="2068"/>
      <c r="G4" s="2068"/>
      <c r="H4" s="2068"/>
      <c r="I4" s="2068"/>
      <c r="J4" s="2068"/>
      <c r="K4" s="2068"/>
      <c r="L4" s="2068"/>
      <c r="M4" s="2068"/>
      <c r="N4" s="2068"/>
      <c r="O4" s="2068"/>
      <c r="P4" s="1970"/>
      <c r="Q4" s="1973"/>
      <c r="R4" s="1973"/>
    </row>
    <row r="5" spans="1:18" ht="15.7" customHeight="1">
      <c r="A5" s="1988"/>
      <c r="B5" s="2073" t="s">
        <v>1867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2073"/>
      <c r="N5" s="2073"/>
      <c r="O5" s="2073"/>
      <c r="P5" s="1970"/>
      <c r="Q5" s="1973"/>
      <c r="R5" s="1973"/>
    </row>
    <row r="6" spans="1:18">
      <c r="A6" s="1988"/>
      <c r="B6" s="2145">
        <v>-1000</v>
      </c>
      <c r="C6" s="2145"/>
      <c r="D6" s="2145"/>
      <c r="E6" s="2145"/>
      <c r="F6" s="2145"/>
      <c r="G6" s="2145"/>
      <c r="H6" s="2145"/>
      <c r="I6" s="2145"/>
      <c r="J6" s="2145"/>
      <c r="K6" s="2145"/>
      <c r="L6" s="2145"/>
      <c r="M6" s="2145"/>
      <c r="N6" s="2145"/>
      <c r="O6" s="2145"/>
      <c r="P6" s="2000"/>
      <c r="Q6" s="1973"/>
      <c r="R6" s="1973"/>
    </row>
    <row r="7" spans="1:18" ht="15.75" thickBot="1">
      <c r="A7" s="1975"/>
      <c r="B7" s="1973"/>
      <c r="C7" s="1973"/>
      <c r="D7" s="1973"/>
      <c r="E7" s="1973"/>
      <c r="F7" s="1973"/>
      <c r="G7" s="1973"/>
      <c r="H7" s="1973"/>
      <c r="I7" s="1973"/>
      <c r="J7" s="1973"/>
      <c r="K7" s="1973"/>
      <c r="L7" s="1975"/>
      <c r="M7" s="1973"/>
      <c r="N7" s="1973"/>
      <c r="O7" s="1973"/>
      <c r="P7" s="1975"/>
      <c r="Q7" s="1973"/>
      <c r="R7" s="1973"/>
    </row>
    <row r="8" spans="1:18" ht="17.25">
      <c r="A8" s="234" t="s">
        <v>6</v>
      </c>
      <c r="B8" s="1882"/>
      <c r="C8" s="2142" t="s">
        <v>1847</v>
      </c>
      <c r="D8" s="2143"/>
      <c r="E8" s="2144"/>
      <c r="F8" s="2142" t="s">
        <v>1848</v>
      </c>
      <c r="G8" s="2143"/>
      <c r="H8" s="2144"/>
      <c r="I8" s="2142" t="s">
        <v>1849</v>
      </c>
      <c r="J8" s="2143"/>
      <c r="K8" s="2144"/>
      <c r="L8" s="1882" t="s">
        <v>1850</v>
      </c>
      <c r="M8" s="2142" t="s">
        <v>1851</v>
      </c>
      <c r="N8" s="2143"/>
      <c r="O8" s="2144"/>
      <c r="P8" s="234" t="s">
        <v>6</v>
      </c>
      <c r="Q8" s="1967"/>
      <c r="R8" s="1967"/>
    </row>
    <row r="9" spans="1:18" ht="15.75" thickBot="1">
      <c r="A9" s="234" t="s">
        <v>7</v>
      </c>
      <c r="B9" s="2048" t="s">
        <v>1852</v>
      </c>
      <c r="C9" s="2049" t="s">
        <v>1820</v>
      </c>
      <c r="D9" s="2050" t="s">
        <v>1821</v>
      </c>
      <c r="E9" s="2052" t="s">
        <v>264</v>
      </c>
      <c r="F9" s="2053" t="s">
        <v>1820</v>
      </c>
      <c r="G9" s="2050" t="s">
        <v>1821</v>
      </c>
      <c r="H9" s="2051" t="s">
        <v>264</v>
      </c>
      <c r="I9" s="2049" t="s">
        <v>1820</v>
      </c>
      <c r="J9" s="2050" t="s">
        <v>1821</v>
      </c>
      <c r="K9" s="2051" t="s">
        <v>264</v>
      </c>
      <c r="L9" s="2054" t="s">
        <v>1853</v>
      </c>
      <c r="M9" s="2053" t="s">
        <v>1820</v>
      </c>
      <c r="N9" s="2050" t="s">
        <v>1821</v>
      </c>
      <c r="O9" s="2052" t="s">
        <v>264</v>
      </c>
      <c r="P9" s="454" t="s">
        <v>7</v>
      </c>
      <c r="Q9" s="1967"/>
      <c r="R9" s="1967"/>
    </row>
    <row r="10" spans="1:18">
      <c r="A10" s="393"/>
      <c r="B10" s="936"/>
      <c r="C10" s="937"/>
      <c r="D10" s="1228"/>
      <c r="E10" s="1637"/>
      <c r="F10" s="510"/>
      <c r="G10" s="1228"/>
      <c r="H10" s="537"/>
      <c r="I10" s="937"/>
      <c r="J10" s="1228"/>
      <c r="K10" s="537"/>
      <c r="L10" s="967"/>
      <c r="M10" s="510"/>
      <c r="N10" s="1228"/>
      <c r="O10" s="1637"/>
      <c r="P10" s="1983"/>
      <c r="Q10" s="1967"/>
      <c r="R10" s="1967"/>
    </row>
    <row r="11" spans="1:18">
      <c r="A11" s="234">
        <v>1</v>
      </c>
      <c r="B11" s="941">
        <v>43850</v>
      </c>
      <c r="C11" s="347">
        <v>339</v>
      </c>
      <c r="D11" s="1618">
        <v>269</v>
      </c>
      <c r="E11" s="1630">
        <f t="shared" ref="E11:E34" si="0">C11+D11</f>
        <v>608</v>
      </c>
      <c r="F11" s="344">
        <f>C11*$H$41</f>
        <v>0.80123547160314557</v>
      </c>
      <c r="G11" s="1390">
        <f>D11*$H$41</f>
        <v>0.63578861905972317</v>
      </c>
      <c r="H11" s="348">
        <f t="shared" ref="H11:H25" si="1">F11+G11</f>
        <v>1.4370240906628688</v>
      </c>
      <c r="I11" s="349">
        <f t="shared" ref="I11:I34" si="2">C11-F11</f>
        <v>338.19876452839685</v>
      </c>
      <c r="J11" s="1390">
        <f t="shared" ref="J11:J34" si="3">D11-G11</f>
        <v>268.36421138094028</v>
      </c>
      <c r="K11" s="348">
        <f t="shared" ref="K11:K34" si="4">I11+J11</f>
        <v>606.56297590933718</v>
      </c>
      <c r="L11" s="416">
        <f>'ET Forecast Capital Additions'!$L11</f>
        <v>1</v>
      </c>
      <c r="M11" s="344">
        <f t="shared" ref="M11:M34" si="5">I11*$L11</f>
        <v>338.19876452839685</v>
      </c>
      <c r="N11" s="1390">
        <f t="shared" ref="N11:N34" si="6">J11*$L11</f>
        <v>268.36421138094028</v>
      </c>
      <c r="O11" s="1630">
        <f t="shared" ref="O11:O34" si="7">M11+N11</f>
        <v>606.56297590933718</v>
      </c>
      <c r="P11" s="234">
        <f>A11</f>
        <v>1</v>
      </c>
      <c r="Q11" s="86"/>
      <c r="R11" s="1973"/>
    </row>
    <row r="12" spans="1:18">
      <c r="A12" s="234">
        <f t="shared" ref="A12:A49" si="8">A11+1</f>
        <v>2</v>
      </c>
      <c r="B12" s="941">
        <v>43881</v>
      </c>
      <c r="C12" s="350">
        <v>300</v>
      </c>
      <c r="D12" s="1631">
        <v>238</v>
      </c>
      <c r="E12" s="1632">
        <f t="shared" si="0"/>
        <v>538</v>
      </c>
      <c r="F12" s="157">
        <f t="shared" ref="F12:F34" si="9">C12*$H$41</f>
        <v>0.70905793947181028</v>
      </c>
      <c r="G12" s="1369">
        <f t="shared" ref="G12:G34" si="10">D12*$H$41</f>
        <v>0.56251929864763617</v>
      </c>
      <c r="H12" s="351">
        <f t="shared" si="1"/>
        <v>1.2715772381194466</v>
      </c>
      <c r="I12" s="352">
        <f t="shared" si="2"/>
        <v>299.29094206052821</v>
      </c>
      <c r="J12" s="1369">
        <f t="shared" si="3"/>
        <v>237.43748070135237</v>
      </c>
      <c r="K12" s="351">
        <f t="shared" si="4"/>
        <v>536.72842276188055</v>
      </c>
      <c r="L12" s="416">
        <f>'ET Forecast Capital Additions'!$L12</f>
        <v>1</v>
      </c>
      <c r="M12" s="157">
        <f t="shared" si="5"/>
        <v>299.29094206052821</v>
      </c>
      <c r="N12" s="1369">
        <f t="shared" si="6"/>
        <v>237.43748070135237</v>
      </c>
      <c r="O12" s="1632">
        <f t="shared" si="7"/>
        <v>536.72842276188055</v>
      </c>
      <c r="P12" s="234">
        <f t="shared" ref="P12:P27" si="11">P11+1</f>
        <v>2</v>
      </c>
      <c r="Q12" s="1973"/>
      <c r="R12" s="1973"/>
    </row>
    <row r="13" spans="1:18">
      <c r="A13" s="234">
        <f t="shared" si="8"/>
        <v>3</v>
      </c>
      <c r="B13" s="941">
        <v>43910</v>
      </c>
      <c r="C13" s="350">
        <v>1396</v>
      </c>
      <c r="D13" s="1631">
        <v>1108</v>
      </c>
      <c r="E13" s="1632">
        <f t="shared" si="0"/>
        <v>2504</v>
      </c>
      <c r="F13" s="157">
        <f t="shared" si="9"/>
        <v>3.2994829450088239</v>
      </c>
      <c r="G13" s="1369">
        <f t="shared" si="10"/>
        <v>2.6187873231158858</v>
      </c>
      <c r="H13" s="351">
        <f t="shared" si="1"/>
        <v>5.9182702681247097</v>
      </c>
      <c r="I13" s="352">
        <f t="shared" si="2"/>
        <v>1392.7005170549912</v>
      </c>
      <c r="J13" s="1369">
        <f t="shared" si="3"/>
        <v>1105.3812126768842</v>
      </c>
      <c r="K13" s="351">
        <f t="shared" si="4"/>
        <v>2498.0817297318754</v>
      </c>
      <c r="L13" s="416">
        <f>'ET Forecast Capital Additions'!$L13</f>
        <v>1</v>
      </c>
      <c r="M13" s="157">
        <f t="shared" si="5"/>
        <v>1392.7005170549912</v>
      </c>
      <c r="N13" s="1369">
        <f t="shared" si="6"/>
        <v>1105.3812126768842</v>
      </c>
      <c r="O13" s="1632">
        <f t="shared" si="7"/>
        <v>2498.0817297318754</v>
      </c>
      <c r="P13" s="234">
        <f t="shared" si="11"/>
        <v>3</v>
      </c>
      <c r="Q13" s="1973"/>
      <c r="R13" s="1973"/>
    </row>
    <row r="14" spans="1:18" ht="15.75" thickBot="1">
      <c r="A14" s="234">
        <f t="shared" si="8"/>
        <v>4</v>
      </c>
      <c r="B14" s="942">
        <v>43941</v>
      </c>
      <c r="C14" s="353">
        <v>161</v>
      </c>
      <c r="D14" s="383">
        <v>127</v>
      </c>
      <c r="E14" s="357">
        <f t="shared" si="0"/>
        <v>288</v>
      </c>
      <c r="F14" s="1633">
        <f t="shared" si="9"/>
        <v>0.3805277608498715</v>
      </c>
      <c r="G14" s="356">
        <f t="shared" si="10"/>
        <v>0.30016786104306636</v>
      </c>
      <c r="H14" s="354">
        <f t="shared" si="1"/>
        <v>0.68069562189293786</v>
      </c>
      <c r="I14" s="355">
        <f t="shared" si="2"/>
        <v>160.61947223915013</v>
      </c>
      <c r="J14" s="356">
        <f t="shared" si="3"/>
        <v>126.69983213895694</v>
      </c>
      <c r="K14" s="354">
        <f t="shared" si="4"/>
        <v>287.31930437810706</v>
      </c>
      <c r="L14" s="417">
        <f>'ET Forecast Capital Additions'!$L14</f>
        <v>1</v>
      </c>
      <c r="M14" s="1633">
        <f t="shared" si="5"/>
        <v>160.61947223915013</v>
      </c>
      <c r="N14" s="356">
        <f t="shared" si="6"/>
        <v>126.69983213895694</v>
      </c>
      <c r="O14" s="357">
        <f t="shared" si="7"/>
        <v>287.31930437810706</v>
      </c>
      <c r="P14" s="234">
        <f t="shared" si="11"/>
        <v>4</v>
      </c>
      <c r="Q14" s="1973"/>
      <c r="R14" s="1973"/>
    </row>
    <row r="15" spans="1:18">
      <c r="A15" s="234">
        <f t="shared" si="8"/>
        <v>5</v>
      </c>
      <c r="B15" s="941">
        <v>43971</v>
      </c>
      <c r="C15" s="1899">
        <v>316</v>
      </c>
      <c r="D15" s="1888">
        <v>251</v>
      </c>
      <c r="E15" s="1892">
        <f t="shared" si="0"/>
        <v>567</v>
      </c>
      <c r="F15" s="1893">
        <f t="shared" si="9"/>
        <v>0.74687436291030684</v>
      </c>
      <c r="G15" s="1891">
        <f t="shared" si="10"/>
        <v>0.5932451426914146</v>
      </c>
      <c r="H15" s="1889">
        <f t="shared" si="1"/>
        <v>1.3401195056017214</v>
      </c>
      <c r="I15" s="1890">
        <f t="shared" si="2"/>
        <v>315.25312563708968</v>
      </c>
      <c r="J15" s="1891">
        <f t="shared" si="3"/>
        <v>250.40675485730858</v>
      </c>
      <c r="K15" s="1889">
        <f t="shared" si="4"/>
        <v>565.65988049439829</v>
      </c>
      <c r="L15" s="1900">
        <f>'ET Forecast Capital Additions'!$L15</f>
        <v>1</v>
      </c>
      <c r="M15" s="1893">
        <f t="shared" si="5"/>
        <v>315.25312563708968</v>
      </c>
      <c r="N15" s="1891">
        <f t="shared" si="6"/>
        <v>250.40675485730858</v>
      </c>
      <c r="O15" s="1892">
        <f t="shared" si="7"/>
        <v>565.65988049439829</v>
      </c>
      <c r="P15" s="234">
        <f t="shared" si="11"/>
        <v>5</v>
      </c>
      <c r="Q15" s="1973"/>
      <c r="R15" s="1973"/>
    </row>
    <row r="16" spans="1:18">
      <c r="A16" s="234">
        <f t="shared" si="8"/>
        <v>6</v>
      </c>
      <c r="B16" s="941">
        <v>44002</v>
      </c>
      <c r="C16" s="384">
        <v>413</v>
      </c>
      <c r="D16" s="1631">
        <v>328</v>
      </c>
      <c r="E16" s="358">
        <f t="shared" si="0"/>
        <v>741</v>
      </c>
      <c r="F16" s="54">
        <f t="shared" si="9"/>
        <v>0.9761364300061921</v>
      </c>
      <c r="G16" s="1369">
        <f t="shared" si="10"/>
        <v>0.77523668048917915</v>
      </c>
      <c r="H16" s="54">
        <f t="shared" si="1"/>
        <v>1.7513731104953711</v>
      </c>
      <c r="I16" s="385">
        <f t="shared" si="2"/>
        <v>412.02386356999381</v>
      </c>
      <c r="J16" s="1369">
        <f t="shared" si="3"/>
        <v>327.22476331951083</v>
      </c>
      <c r="K16" s="54">
        <f t="shared" si="4"/>
        <v>739.24862688950464</v>
      </c>
      <c r="L16" s="416">
        <f>'ET Forecast Capital Additions'!$L16</f>
        <v>1</v>
      </c>
      <c r="M16" s="54">
        <f t="shared" si="5"/>
        <v>412.02386356999381</v>
      </c>
      <c r="N16" s="1369">
        <f t="shared" si="6"/>
        <v>327.22476331951083</v>
      </c>
      <c r="O16" s="358">
        <f t="shared" si="7"/>
        <v>739.24862688950464</v>
      </c>
      <c r="P16" s="234">
        <f t="shared" si="11"/>
        <v>6</v>
      </c>
      <c r="Q16" s="1973"/>
      <c r="R16" s="1973"/>
    </row>
    <row r="17" spans="1:18">
      <c r="A17" s="234">
        <f t="shared" si="8"/>
        <v>7</v>
      </c>
      <c r="B17" s="941">
        <v>44032</v>
      </c>
      <c r="C17" s="350">
        <v>790</v>
      </c>
      <c r="D17" s="1631">
        <v>627</v>
      </c>
      <c r="E17" s="1632">
        <f t="shared" si="0"/>
        <v>1417</v>
      </c>
      <c r="F17" s="157">
        <f t="shared" si="9"/>
        <v>1.8671859072757671</v>
      </c>
      <c r="G17" s="1369">
        <f t="shared" si="10"/>
        <v>1.4819310934960834</v>
      </c>
      <c r="H17" s="351">
        <f t="shared" si="1"/>
        <v>3.3491170007718507</v>
      </c>
      <c r="I17" s="352">
        <f t="shared" si="2"/>
        <v>788.13281409272429</v>
      </c>
      <c r="J17" s="1369">
        <f t="shared" si="3"/>
        <v>625.51806890650391</v>
      </c>
      <c r="K17" s="351">
        <f t="shared" si="4"/>
        <v>1413.6508829992281</v>
      </c>
      <c r="L17" s="416">
        <f>'ET Forecast Capital Additions'!$L17</f>
        <v>1</v>
      </c>
      <c r="M17" s="157">
        <f t="shared" si="5"/>
        <v>788.13281409272429</v>
      </c>
      <c r="N17" s="1369">
        <f t="shared" si="6"/>
        <v>625.51806890650391</v>
      </c>
      <c r="O17" s="1632">
        <f t="shared" si="7"/>
        <v>1413.6508829992281</v>
      </c>
      <c r="P17" s="234">
        <f t="shared" si="11"/>
        <v>7</v>
      </c>
      <c r="Q17" s="1973"/>
      <c r="R17" s="1973"/>
    </row>
    <row r="18" spans="1:18" ht="15.75" thickBot="1">
      <c r="A18" s="234">
        <f t="shared" si="8"/>
        <v>8</v>
      </c>
      <c r="B18" s="942">
        <v>44063</v>
      </c>
      <c r="C18" s="353">
        <v>770</v>
      </c>
      <c r="D18" s="383">
        <v>611</v>
      </c>
      <c r="E18" s="357">
        <f t="shared" si="0"/>
        <v>1381</v>
      </c>
      <c r="F18" s="1633">
        <f t="shared" si="9"/>
        <v>1.8199153779776462</v>
      </c>
      <c r="G18" s="356">
        <f t="shared" si="10"/>
        <v>1.4441146700575869</v>
      </c>
      <c r="H18" s="354">
        <f t="shared" si="1"/>
        <v>3.2640300480352331</v>
      </c>
      <c r="I18" s="355">
        <f t="shared" si="2"/>
        <v>768.18008462202238</v>
      </c>
      <c r="J18" s="356">
        <f t="shared" si="3"/>
        <v>609.55588532994238</v>
      </c>
      <c r="K18" s="354">
        <f t="shared" si="4"/>
        <v>1377.7359699519648</v>
      </c>
      <c r="L18" s="417">
        <f>'ET Forecast Capital Additions'!$L18</f>
        <v>1</v>
      </c>
      <c r="M18" s="1633">
        <f t="shared" si="5"/>
        <v>768.18008462202238</v>
      </c>
      <c r="N18" s="356">
        <f t="shared" si="6"/>
        <v>609.55588532994238</v>
      </c>
      <c r="O18" s="357">
        <f t="shared" si="7"/>
        <v>1377.7359699519648</v>
      </c>
      <c r="P18" s="234">
        <f t="shared" si="11"/>
        <v>8</v>
      </c>
      <c r="Q18" s="1973"/>
      <c r="R18" s="1973"/>
    </row>
    <row r="19" spans="1:18">
      <c r="A19" s="234">
        <f t="shared" si="8"/>
        <v>9</v>
      </c>
      <c r="B19" s="941">
        <v>44094</v>
      </c>
      <c r="C19" s="1899">
        <v>1168</v>
      </c>
      <c r="D19" s="1888">
        <v>927</v>
      </c>
      <c r="E19" s="1892">
        <f t="shared" si="0"/>
        <v>2095</v>
      </c>
      <c r="F19" s="1893">
        <f t="shared" si="9"/>
        <v>2.760598911010248</v>
      </c>
      <c r="G19" s="1891">
        <f t="shared" si="10"/>
        <v>2.1909890329678938</v>
      </c>
      <c r="H19" s="1889">
        <f t="shared" si="1"/>
        <v>4.9515879439781418</v>
      </c>
      <c r="I19" s="1890">
        <f t="shared" si="2"/>
        <v>1165.2394010889898</v>
      </c>
      <c r="J19" s="1891">
        <f t="shared" si="3"/>
        <v>924.80901096703212</v>
      </c>
      <c r="K19" s="1889">
        <f t="shared" si="4"/>
        <v>2090.0484120560218</v>
      </c>
      <c r="L19" s="1900">
        <f>'ET Forecast Capital Additions'!$L19</f>
        <v>1</v>
      </c>
      <c r="M19" s="1893">
        <f t="shared" si="5"/>
        <v>1165.2394010889898</v>
      </c>
      <c r="N19" s="1891">
        <f t="shared" si="6"/>
        <v>924.80901096703212</v>
      </c>
      <c r="O19" s="1892">
        <f t="shared" si="7"/>
        <v>2090.0484120560218</v>
      </c>
      <c r="P19" s="234">
        <f t="shared" si="11"/>
        <v>9</v>
      </c>
      <c r="Q19" s="1973"/>
      <c r="R19" s="1973"/>
    </row>
    <row r="20" spans="1:18">
      <c r="A20" s="234">
        <f t="shared" si="8"/>
        <v>10</v>
      </c>
      <c r="B20" s="941">
        <v>44124</v>
      </c>
      <c r="C20" s="350">
        <v>718</v>
      </c>
      <c r="D20" s="1631">
        <v>570</v>
      </c>
      <c r="E20" s="1632">
        <f t="shared" si="0"/>
        <v>1288</v>
      </c>
      <c r="F20" s="157">
        <f t="shared" si="9"/>
        <v>1.6970120018025325</v>
      </c>
      <c r="G20" s="1369">
        <f t="shared" si="10"/>
        <v>1.3472100849964395</v>
      </c>
      <c r="H20" s="351">
        <f t="shared" si="1"/>
        <v>3.044222086798972</v>
      </c>
      <c r="I20" s="352">
        <f t="shared" si="2"/>
        <v>716.30298799819752</v>
      </c>
      <c r="J20" s="1369">
        <f t="shared" si="3"/>
        <v>568.65278991500361</v>
      </c>
      <c r="K20" s="351">
        <f t="shared" si="4"/>
        <v>1284.955777913201</v>
      </c>
      <c r="L20" s="416">
        <f>'ET Forecast Capital Additions'!$L20</f>
        <v>1</v>
      </c>
      <c r="M20" s="157">
        <f t="shared" si="5"/>
        <v>716.30298799819752</v>
      </c>
      <c r="N20" s="1369">
        <f t="shared" si="6"/>
        <v>568.65278991500361</v>
      </c>
      <c r="O20" s="1632">
        <f t="shared" si="7"/>
        <v>1284.955777913201</v>
      </c>
      <c r="P20" s="234">
        <f t="shared" si="11"/>
        <v>10</v>
      </c>
      <c r="Q20" s="1973"/>
      <c r="R20" s="1973"/>
    </row>
    <row r="21" spans="1:18">
      <c r="A21" s="234">
        <f t="shared" si="8"/>
        <v>11</v>
      </c>
      <c r="B21" s="941">
        <v>44155</v>
      </c>
      <c r="C21" s="350">
        <v>640</v>
      </c>
      <c r="D21" s="1631">
        <v>508</v>
      </c>
      <c r="E21" s="1632">
        <f t="shared" si="0"/>
        <v>1148</v>
      </c>
      <c r="F21" s="157">
        <f t="shared" si="9"/>
        <v>1.512656937539862</v>
      </c>
      <c r="G21" s="1369">
        <f t="shared" si="10"/>
        <v>1.2006714441722655</v>
      </c>
      <c r="H21" s="351">
        <f t="shared" si="1"/>
        <v>2.7133283817121274</v>
      </c>
      <c r="I21" s="352">
        <f t="shared" si="2"/>
        <v>638.48734306246013</v>
      </c>
      <c r="J21" s="1369">
        <f t="shared" si="3"/>
        <v>506.79932855582774</v>
      </c>
      <c r="K21" s="351">
        <f t="shared" si="4"/>
        <v>1145.286671618288</v>
      </c>
      <c r="L21" s="416">
        <f>'ET Forecast Capital Additions'!$L21</f>
        <v>1</v>
      </c>
      <c r="M21" s="157">
        <f t="shared" si="5"/>
        <v>638.48734306246013</v>
      </c>
      <c r="N21" s="1369">
        <f t="shared" si="6"/>
        <v>506.79932855582774</v>
      </c>
      <c r="O21" s="1632">
        <f t="shared" si="7"/>
        <v>1145.286671618288</v>
      </c>
      <c r="P21" s="234">
        <f t="shared" si="11"/>
        <v>11</v>
      </c>
      <c r="Q21" s="1973"/>
      <c r="R21" s="1973"/>
    </row>
    <row r="22" spans="1:18" ht="15.75" thickBot="1">
      <c r="A22" s="234">
        <f t="shared" si="8"/>
        <v>12</v>
      </c>
      <c r="B22" s="942">
        <v>44185</v>
      </c>
      <c r="C22" s="386">
        <v>1020</v>
      </c>
      <c r="D22" s="383">
        <v>810</v>
      </c>
      <c r="E22" s="387">
        <f t="shared" si="0"/>
        <v>1830</v>
      </c>
      <c r="F22" s="1896">
        <f t="shared" si="9"/>
        <v>2.4107969942041549</v>
      </c>
      <c r="G22" s="356">
        <f t="shared" si="10"/>
        <v>1.9144564365738876</v>
      </c>
      <c r="H22" s="1896">
        <f t="shared" si="1"/>
        <v>4.3252534307780426</v>
      </c>
      <c r="I22" s="388">
        <f t="shared" si="2"/>
        <v>1017.5892030057959</v>
      </c>
      <c r="J22" s="356">
        <f t="shared" si="3"/>
        <v>808.08554356342609</v>
      </c>
      <c r="K22" s="1896">
        <f t="shared" si="4"/>
        <v>1825.674746569222</v>
      </c>
      <c r="L22" s="417">
        <f>'ET Forecast Capital Additions'!$L22</f>
        <v>1</v>
      </c>
      <c r="M22" s="1896">
        <f t="shared" si="5"/>
        <v>1017.5892030057959</v>
      </c>
      <c r="N22" s="356">
        <f t="shared" si="6"/>
        <v>808.08554356342609</v>
      </c>
      <c r="O22" s="387">
        <f t="shared" si="7"/>
        <v>1825.674746569222</v>
      </c>
      <c r="P22" s="234">
        <f t="shared" si="11"/>
        <v>12</v>
      </c>
      <c r="Q22" s="1973"/>
      <c r="R22" s="1973"/>
    </row>
    <row r="23" spans="1:18">
      <c r="A23" s="234">
        <f t="shared" si="8"/>
        <v>13</v>
      </c>
      <c r="B23" s="941">
        <v>44216</v>
      </c>
      <c r="C23" s="1899">
        <v>588</v>
      </c>
      <c r="D23" s="1888">
        <v>467</v>
      </c>
      <c r="E23" s="1892">
        <f t="shared" si="0"/>
        <v>1055</v>
      </c>
      <c r="F23" s="1893">
        <f t="shared" si="9"/>
        <v>1.389753561364748</v>
      </c>
      <c r="G23" s="1891">
        <f t="shared" si="10"/>
        <v>1.103766859111118</v>
      </c>
      <c r="H23" s="1889">
        <f t="shared" si="1"/>
        <v>2.4935204204758659</v>
      </c>
      <c r="I23" s="1890">
        <f t="shared" si="2"/>
        <v>586.61024643863527</v>
      </c>
      <c r="J23" s="1891">
        <f t="shared" si="3"/>
        <v>465.89623314088891</v>
      </c>
      <c r="K23" s="1889">
        <f t="shared" si="4"/>
        <v>1052.5064795795242</v>
      </c>
      <c r="L23" s="1900">
        <f>'ET Forecast Capital Additions'!$L23</f>
        <v>1</v>
      </c>
      <c r="M23" s="1893">
        <f t="shared" si="5"/>
        <v>586.61024643863527</v>
      </c>
      <c r="N23" s="1891">
        <f t="shared" si="6"/>
        <v>465.89623314088891</v>
      </c>
      <c r="O23" s="1892">
        <f t="shared" si="7"/>
        <v>1052.5064795795242</v>
      </c>
      <c r="P23" s="234">
        <f t="shared" si="11"/>
        <v>13</v>
      </c>
      <c r="Q23" s="1973"/>
      <c r="R23" s="1973"/>
    </row>
    <row r="24" spans="1:18">
      <c r="A24" s="234">
        <f t="shared" si="8"/>
        <v>14</v>
      </c>
      <c r="B24" s="941">
        <v>44247</v>
      </c>
      <c r="C24" s="350">
        <v>561</v>
      </c>
      <c r="D24" s="1631">
        <v>446</v>
      </c>
      <c r="E24" s="1632">
        <f t="shared" si="0"/>
        <v>1007</v>
      </c>
      <c r="F24" s="157">
        <f t="shared" si="9"/>
        <v>1.3259383468122852</v>
      </c>
      <c r="G24" s="1369">
        <f t="shared" si="10"/>
        <v>1.0541328033480912</v>
      </c>
      <c r="H24" s="351">
        <f t="shared" si="1"/>
        <v>2.3800711501603766</v>
      </c>
      <c r="I24" s="352">
        <f t="shared" si="2"/>
        <v>559.67406165318766</v>
      </c>
      <c r="J24" s="1369">
        <f t="shared" si="3"/>
        <v>444.94586719665193</v>
      </c>
      <c r="K24" s="351">
        <f t="shared" si="4"/>
        <v>1004.6199288498397</v>
      </c>
      <c r="L24" s="416">
        <f>'ET Forecast Capital Additions'!$L24</f>
        <v>0.91666666666666663</v>
      </c>
      <c r="M24" s="157">
        <f t="shared" si="5"/>
        <v>513.03455651542197</v>
      </c>
      <c r="N24" s="1369">
        <f t="shared" si="6"/>
        <v>407.86704493026423</v>
      </c>
      <c r="O24" s="1632">
        <f t="shared" si="7"/>
        <v>920.9016014456862</v>
      </c>
      <c r="P24" s="234">
        <f t="shared" si="11"/>
        <v>14</v>
      </c>
      <c r="Q24" s="1973"/>
      <c r="R24" s="700"/>
    </row>
    <row r="25" spans="1:18">
      <c r="A25" s="234">
        <f t="shared" si="8"/>
        <v>15</v>
      </c>
      <c r="B25" s="941">
        <v>44275</v>
      </c>
      <c r="C25" s="350">
        <v>957</v>
      </c>
      <c r="D25" s="1631">
        <v>760</v>
      </c>
      <c r="E25" s="1632">
        <f t="shared" si="0"/>
        <v>1717</v>
      </c>
      <c r="F25" s="157">
        <f t="shared" si="9"/>
        <v>2.2618948269150745</v>
      </c>
      <c r="G25" s="1369">
        <f t="shared" si="10"/>
        <v>1.7962801133285859</v>
      </c>
      <c r="H25" s="351">
        <f t="shared" si="1"/>
        <v>4.05817494024366</v>
      </c>
      <c r="I25" s="352">
        <f t="shared" si="2"/>
        <v>954.73810517308493</v>
      </c>
      <c r="J25" s="1369">
        <f t="shared" si="3"/>
        <v>758.20371988667137</v>
      </c>
      <c r="K25" s="351">
        <f t="shared" si="4"/>
        <v>1712.9418250597564</v>
      </c>
      <c r="L25" s="416">
        <f>'ET Forecast Capital Additions'!$L25</f>
        <v>0.83333333333333337</v>
      </c>
      <c r="M25" s="157">
        <f t="shared" si="5"/>
        <v>795.61508764423752</v>
      </c>
      <c r="N25" s="1369">
        <f t="shared" si="6"/>
        <v>631.83643323889282</v>
      </c>
      <c r="O25" s="1632">
        <f t="shared" si="7"/>
        <v>1427.4515208831303</v>
      </c>
      <c r="P25" s="234">
        <f t="shared" si="11"/>
        <v>15</v>
      </c>
      <c r="Q25" s="1973"/>
      <c r="R25" s="700"/>
    </row>
    <row r="26" spans="1:18" ht="15.75" thickBot="1">
      <c r="A26" s="234">
        <f t="shared" si="8"/>
        <v>16</v>
      </c>
      <c r="B26" s="942">
        <v>44306</v>
      </c>
      <c r="C26" s="353">
        <v>116</v>
      </c>
      <c r="D26" s="383">
        <v>92</v>
      </c>
      <c r="E26" s="357">
        <f t="shared" si="0"/>
        <v>208</v>
      </c>
      <c r="F26" s="1633">
        <f t="shared" si="9"/>
        <v>0.27416906992909995</v>
      </c>
      <c r="G26" s="356">
        <f t="shared" si="10"/>
        <v>0.21744443477135514</v>
      </c>
      <c r="H26" s="354">
        <f>F26+G26</f>
        <v>0.49161350470045506</v>
      </c>
      <c r="I26" s="355">
        <f t="shared" si="2"/>
        <v>115.7258309300709</v>
      </c>
      <c r="J26" s="356">
        <f t="shared" si="3"/>
        <v>91.782555565228648</v>
      </c>
      <c r="K26" s="354">
        <f t="shared" si="4"/>
        <v>207.50838649529953</v>
      </c>
      <c r="L26" s="417">
        <f>'ET Forecast Capital Additions'!$L26</f>
        <v>0.75</v>
      </c>
      <c r="M26" s="1633">
        <f t="shared" si="5"/>
        <v>86.79437319755317</v>
      </c>
      <c r="N26" s="356">
        <f t="shared" si="6"/>
        <v>68.836916673921479</v>
      </c>
      <c r="O26" s="357">
        <f t="shared" si="7"/>
        <v>155.63128987147465</v>
      </c>
      <c r="P26" s="234">
        <f t="shared" si="11"/>
        <v>16</v>
      </c>
      <c r="Q26" s="1973"/>
      <c r="R26" s="700"/>
    </row>
    <row r="27" spans="1:18">
      <c r="A27" s="234">
        <f t="shared" si="8"/>
        <v>17</v>
      </c>
      <c r="B27" s="941">
        <v>44336</v>
      </c>
      <c r="C27" s="1899">
        <v>232</v>
      </c>
      <c r="D27" s="1888">
        <v>184</v>
      </c>
      <c r="E27" s="1892">
        <f t="shared" si="0"/>
        <v>416</v>
      </c>
      <c r="F27" s="1893">
        <f t="shared" si="9"/>
        <v>0.5483381398581999</v>
      </c>
      <c r="G27" s="1891">
        <f t="shared" si="10"/>
        <v>0.43488886954271028</v>
      </c>
      <c r="H27" s="1889">
        <f t="shared" ref="H27:H34" si="12">F27+G27</f>
        <v>0.98322700940091012</v>
      </c>
      <c r="I27" s="1890">
        <f t="shared" si="2"/>
        <v>231.4516618601418</v>
      </c>
      <c r="J27" s="1891">
        <f t="shared" si="3"/>
        <v>183.5651111304573</v>
      </c>
      <c r="K27" s="1889">
        <f t="shared" si="4"/>
        <v>415.01677299059907</v>
      </c>
      <c r="L27" s="1900">
        <f>'ET Forecast Capital Additions'!$L27</f>
        <v>0.66666666666666663</v>
      </c>
      <c r="M27" s="1893">
        <f t="shared" si="5"/>
        <v>154.30110790676119</v>
      </c>
      <c r="N27" s="1891">
        <f t="shared" si="6"/>
        <v>122.37674075363819</v>
      </c>
      <c r="O27" s="1892">
        <f t="shared" si="7"/>
        <v>276.67784866039938</v>
      </c>
      <c r="P27" s="234">
        <f t="shared" si="11"/>
        <v>17</v>
      </c>
      <c r="Q27" s="1973"/>
      <c r="R27" s="700"/>
    </row>
    <row r="28" spans="1:18">
      <c r="A28" s="234">
        <f t="shared" si="8"/>
        <v>18</v>
      </c>
      <c r="B28" s="941">
        <v>44367</v>
      </c>
      <c r="C28" s="350">
        <v>697</v>
      </c>
      <c r="D28" s="1631">
        <v>554</v>
      </c>
      <c r="E28" s="1632">
        <f t="shared" si="0"/>
        <v>1251</v>
      </c>
      <c r="F28" s="157">
        <f t="shared" si="9"/>
        <v>1.6473779460395057</v>
      </c>
      <c r="G28" s="1369">
        <f t="shared" si="10"/>
        <v>1.3093936615579429</v>
      </c>
      <c r="H28" s="351">
        <f t="shared" si="12"/>
        <v>2.9567716075974486</v>
      </c>
      <c r="I28" s="352">
        <f t="shared" si="2"/>
        <v>695.35262205396054</v>
      </c>
      <c r="J28" s="1369">
        <f t="shared" si="3"/>
        <v>552.69060633844208</v>
      </c>
      <c r="K28" s="351">
        <f t="shared" si="4"/>
        <v>1248.0432283924026</v>
      </c>
      <c r="L28" s="416">
        <f>'ET Forecast Capital Additions'!$L28</f>
        <v>0.58333333333333337</v>
      </c>
      <c r="M28" s="157">
        <f t="shared" si="5"/>
        <v>405.62236286481033</v>
      </c>
      <c r="N28" s="1369">
        <f t="shared" si="6"/>
        <v>322.40285369742458</v>
      </c>
      <c r="O28" s="1632">
        <f t="shared" si="7"/>
        <v>728.02521656223485</v>
      </c>
      <c r="P28" s="234">
        <f t="shared" ref="P28:P35" si="13">P27+1</f>
        <v>18</v>
      </c>
      <c r="Q28" s="1973"/>
      <c r="R28" s="700"/>
    </row>
    <row r="29" spans="1:18">
      <c r="A29" s="234">
        <f t="shared" si="8"/>
        <v>19</v>
      </c>
      <c r="B29" s="941">
        <v>44397</v>
      </c>
      <c r="C29" s="350">
        <v>210</v>
      </c>
      <c r="D29" s="1631">
        <v>166</v>
      </c>
      <c r="E29" s="1632">
        <f t="shared" si="0"/>
        <v>376</v>
      </c>
      <c r="F29" s="157">
        <f t="shared" si="9"/>
        <v>0.49634055763026719</v>
      </c>
      <c r="G29" s="1369">
        <f t="shared" si="10"/>
        <v>0.39234539317440165</v>
      </c>
      <c r="H29" s="351">
        <f t="shared" si="12"/>
        <v>0.88868595080466883</v>
      </c>
      <c r="I29" s="352">
        <f t="shared" si="2"/>
        <v>209.50365944236972</v>
      </c>
      <c r="J29" s="1369">
        <f t="shared" si="3"/>
        <v>165.60765460682561</v>
      </c>
      <c r="K29" s="351">
        <f t="shared" si="4"/>
        <v>375.11131404919536</v>
      </c>
      <c r="L29" s="416">
        <f>'ET Forecast Capital Additions'!$L29</f>
        <v>0.5</v>
      </c>
      <c r="M29" s="157">
        <f t="shared" si="5"/>
        <v>104.75182972118486</v>
      </c>
      <c r="N29" s="1369">
        <f t="shared" si="6"/>
        <v>82.803827303412803</v>
      </c>
      <c r="O29" s="1632">
        <f t="shared" si="7"/>
        <v>187.55565702459768</v>
      </c>
      <c r="P29" s="234">
        <f t="shared" si="13"/>
        <v>19</v>
      </c>
      <c r="Q29" s="1973"/>
      <c r="R29" s="700"/>
    </row>
    <row r="30" spans="1:18" ht="15.75" thickBot="1">
      <c r="A30" s="234">
        <f t="shared" si="8"/>
        <v>20</v>
      </c>
      <c r="B30" s="942">
        <v>44428</v>
      </c>
      <c r="C30" s="353">
        <v>302</v>
      </c>
      <c r="D30" s="383">
        <v>240</v>
      </c>
      <c r="E30" s="357">
        <f t="shared" si="0"/>
        <v>542</v>
      </c>
      <c r="F30" s="1633">
        <f t="shared" si="9"/>
        <v>0.7137849924016223</v>
      </c>
      <c r="G30" s="356">
        <f t="shared" si="10"/>
        <v>0.56724635157744818</v>
      </c>
      <c r="H30" s="354">
        <f t="shared" si="12"/>
        <v>1.2810313439790706</v>
      </c>
      <c r="I30" s="355">
        <f t="shared" si="2"/>
        <v>301.2862150075984</v>
      </c>
      <c r="J30" s="356">
        <f t="shared" si="3"/>
        <v>239.43275364842256</v>
      </c>
      <c r="K30" s="354">
        <f t="shared" si="4"/>
        <v>540.71896865602093</v>
      </c>
      <c r="L30" s="417">
        <f>'ET Forecast Capital Additions'!$L30</f>
        <v>0.41666666666666669</v>
      </c>
      <c r="M30" s="1633">
        <f t="shared" si="5"/>
        <v>125.53592291983267</v>
      </c>
      <c r="N30" s="356">
        <f t="shared" si="6"/>
        <v>99.763647353509398</v>
      </c>
      <c r="O30" s="357">
        <f t="shared" si="7"/>
        <v>225.29957027334206</v>
      </c>
      <c r="P30" s="234">
        <f t="shared" si="13"/>
        <v>20</v>
      </c>
      <c r="Q30" s="1973"/>
      <c r="R30" s="700"/>
    </row>
    <row r="31" spans="1:18">
      <c r="A31" s="234">
        <f t="shared" si="8"/>
        <v>21</v>
      </c>
      <c r="B31" s="941">
        <v>44459</v>
      </c>
      <c r="C31" s="350">
        <v>588</v>
      </c>
      <c r="D31" s="1631">
        <v>467</v>
      </c>
      <c r="E31" s="1632">
        <f t="shared" si="0"/>
        <v>1055</v>
      </c>
      <c r="F31" s="157">
        <f t="shared" si="9"/>
        <v>1.389753561364748</v>
      </c>
      <c r="G31" s="1369">
        <f t="shared" si="10"/>
        <v>1.103766859111118</v>
      </c>
      <c r="H31" s="351">
        <f t="shared" si="12"/>
        <v>2.4935204204758659</v>
      </c>
      <c r="I31" s="352">
        <f t="shared" si="2"/>
        <v>586.61024643863527</v>
      </c>
      <c r="J31" s="1369">
        <f t="shared" si="3"/>
        <v>465.89623314088891</v>
      </c>
      <c r="K31" s="351">
        <f t="shared" si="4"/>
        <v>1052.5064795795242</v>
      </c>
      <c r="L31" s="1900">
        <f>'ET Forecast Capital Additions'!$L31</f>
        <v>0.33333333333333331</v>
      </c>
      <c r="M31" s="157">
        <f t="shared" si="5"/>
        <v>195.53674881287841</v>
      </c>
      <c r="N31" s="1369">
        <f t="shared" si="6"/>
        <v>155.29874438029628</v>
      </c>
      <c r="O31" s="1632">
        <f t="shared" si="7"/>
        <v>350.83549319317467</v>
      </c>
      <c r="P31" s="234">
        <f t="shared" si="13"/>
        <v>21</v>
      </c>
      <c r="Q31" s="1973"/>
      <c r="R31" s="700"/>
    </row>
    <row r="32" spans="1:18">
      <c r="A32" s="234">
        <f t="shared" si="8"/>
        <v>22</v>
      </c>
      <c r="B32" s="941">
        <v>44489</v>
      </c>
      <c r="C32" s="350">
        <v>262</v>
      </c>
      <c r="D32" s="1631">
        <v>208</v>
      </c>
      <c r="E32" s="1632">
        <f t="shared" si="0"/>
        <v>470</v>
      </c>
      <c r="F32" s="157">
        <f t="shared" si="9"/>
        <v>0.6192439338053809</v>
      </c>
      <c r="G32" s="1369">
        <f t="shared" si="10"/>
        <v>0.49161350470045512</v>
      </c>
      <c r="H32" s="351">
        <f t="shared" si="12"/>
        <v>1.1108574385058361</v>
      </c>
      <c r="I32" s="352">
        <f t="shared" si="2"/>
        <v>261.38075606619464</v>
      </c>
      <c r="J32" s="1369">
        <f t="shared" si="3"/>
        <v>207.50838649529953</v>
      </c>
      <c r="K32" s="351">
        <f t="shared" si="4"/>
        <v>468.88914256149417</v>
      </c>
      <c r="L32" s="416">
        <f>'ET Forecast Capital Additions'!$L32</f>
        <v>0.25</v>
      </c>
      <c r="M32" s="157">
        <f t="shared" si="5"/>
        <v>65.345189016548659</v>
      </c>
      <c r="N32" s="1369">
        <f t="shared" si="6"/>
        <v>51.877096623824883</v>
      </c>
      <c r="O32" s="1632">
        <f t="shared" si="7"/>
        <v>117.22228564037354</v>
      </c>
      <c r="P32" s="234">
        <f t="shared" si="13"/>
        <v>22</v>
      </c>
      <c r="Q32" s="1973"/>
      <c r="R32" s="700"/>
    </row>
    <row r="33" spans="1:18">
      <c r="A33" s="234">
        <f t="shared" si="8"/>
        <v>23</v>
      </c>
      <c r="B33" s="941">
        <v>44520</v>
      </c>
      <c r="C33" s="350">
        <v>791</v>
      </c>
      <c r="D33" s="1631">
        <v>628</v>
      </c>
      <c r="E33" s="1632">
        <f t="shared" si="0"/>
        <v>1419</v>
      </c>
      <c r="F33" s="157">
        <f t="shared" si="9"/>
        <v>1.8695494337406731</v>
      </c>
      <c r="G33" s="1369">
        <f t="shared" si="10"/>
        <v>1.4842946199609894</v>
      </c>
      <c r="H33" s="351">
        <f t="shared" si="12"/>
        <v>3.3538440537016623</v>
      </c>
      <c r="I33" s="352">
        <f t="shared" si="2"/>
        <v>789.13045056625936</v>
      </c>
      <c r="J33" s="1369">
        <f t="shared" si="3"/>
        <v>626.51570538003898</v>
      </c>
      <c r="K33" s="351">
        <f t="shared" si="4"/>
        <v>1415.6461559462982</v>
      </c>
      <c r="L33" s="416">
        <f>'ET Forecast Capital Additions'!$L33</f>
        <v>0.16666666666666666</v>
      </c>
      <c r="M33" s="157">
        <f t="shared" si="5"/>
        <v>131.52174176104322</v>
      </c>
      <c r="N33" s="1369">
        <f t="shared" si="6"/>
        <v>104.4192842300065</v>
      </c>
      <c r="O33" s="1632">
        <f t="shared" si="7"/>
        <v>235.94102599104971</v>
      </c>
      <c r="P33" s="234">
        <f t="shared" si="13"/>
        <v>23</v>
      </c>
      <c r="Q33" s="1973"/>
      <c r="R33" s="700"/>
    </row>
    <row r="34" spans="1:18" ht="15.75" thickBot="1">
      <c r="A34" s="234">
        <f t="shared" si="8"/>
        <v>24</v>
      </c>
      <c r="B34" s="941">
        <v>44550</v>
      </c>
      <c r="C34" s="350">
        <v>853</v>
      </c>
      <c r="D34" s="1631">
        <v>677</v>
      </c>
      <c r="E34" s="1632">
        <f t="shared" si="0"/>
        <v>1530</v>
      </c>
      <c r="F34" s="157">
        <f t="shared" si="9"/>
        <v>2.0160880745648471</v>
      </c>
      <c r="G34" s="1369">
        <f t="shared" si="10"/>
        <v>1.6001074167413851</v>
      </c>
      <c r="H34" s="351">
        <f t="shared" si="12"/>
        <v>3.6161954913062324</v>
      </c>
      <c r="I34" s="352">
        <f t="shared" si="2"/>
        <v>850.98391192543511</v>
      </c>
      <c r="J34" s="1369">
        <f t="shared" si="3"/>
        <v>675.39989258325863</v>
      </c>
      <c r="K34" s="351">
        <f t="shared" si="4"/>
        <v>1526.3838045086936</v>
      </c>
      <c r="L34" s="416">
        <f>'ET Forecast Capital Additions'!$L34</f>
        <v>8.3333333333333329E-2</v>
      </c>
      <c r="M34" s="157">
        <f t="shared" si="5"/>
        <v>70.915325993786254</v>
      </c>
      <c r="N34" s="1369">
        <f t="shared" si="6"/>
        <v>56.283324381938215</v>
      </c>
      <c r="O34" s="1632">
        <f t="shared" si="7"/>
        <v>127.19865037572447</v>
      </c>
      <c r="P34" s="234">
        <f t="shared" si="13"/>
        <v>24</v>
      </c>
      <c r="Q34" s="1973"/>
      <c r="R34" s="700"/>
    </row>
    <row r="35" spans="1:18" ht="15.75" thickBot="1">
      <c r="A35" s="234">
        <f t="shared" si="8"/>
        <v>25</v>
      </c>
      <c r="B35" s="943" t="s">
        <v>264</v>
      </c>
      <c r="C35" s="359">
        <f t="shared" ref="C35:K35" si="14">SUM(C11:C34)</f>
        <v>14188</v>
      </c>
      <c r="D35" s="360">
        <f t="shared" si="14"/>
        <v>11263</v>
      </c>
      <c r="E35" s="362">
        <f t="shared" si="14"/>
        <v>25451</v>
      </c>
      <c r="F35" s="363">
        <f t="shared" si="14"/>
        <v>33.53371348408681</v>
      </c>
      <c r="G35" s="360">
        <f t="shared" si="14"/>
        <v>26.620398574236663</v>
      </c>
      <c r="H35" s="361">
        <f t="shared" si="14"/>
        <v>60.154112058323491</v>
      </c>
      <c r="I35" s="359">
        <f t="shared" si="14"/>
        <v>14154.466286515913</v>
      </c>
      <c r="J35" s="360">
        <f t="shared" si="14"/>
        <v>11236.379601425764</v>
      </c>
      <c r="K35" s="361">
        <f t="shared" si="14"/>
        <v>25390.845887941668</v>
      </c>
      <c r="L35" s="389"/>
      <c r="M35" s="363">
        <f>SUM(M11:M34)</f>
        <v>11247.603011753035</v>
      </c>
      <c r="N35" s="360">
        <f>SUM(N11:N34)</f>
        <v>8928.597029020706</v>
      </c>
      <c r="O35" s="362">
        <f>SUM(O11:O34)</f>
        <v>20176.20004077374</v>
      </c>
      <c r="P35" s="234">
        <f t="shared" si="13"/>
        <v>25</v>
      </c>
      <c r="Q35" s="1973"/>
      <c r="R35" s="1973"/>
    </row>
    <row r="36" spans="1:18">
      <c r="A36" s="234">
        <f t="shared" ref="A36:A41" si="15">A35+1</f>
        <v>26</v>
      </c>
      <c r="B36" s="912"/>
      <c r="C36" s="968"/>
      <c r="D36" s="968"/>
      <c r="E36" s="969"/>
      <c r="F36" s="63"/>
      <c r="G36" s="63"/>
      <c r="H36" s="530"/>
      <c r="I36" s="63"/>
      <c r="J36" s="63"/>
      <c r="K36" s="331"/>
      <c r="L36" s="234"/>
      <c r="M36" s="63"/>
      <c r="N36" s="63"/>
      <c r="O36" s="365"/>
      <c r="P36" s="234">
        <f>P35+1</f>
        <v>26</v>
      </c>
      <c r="Q36" s="1973"/>
      <c r="R36" s="1973"/>
    </row>
    <row r="37" spans="1:18" s="683" customFormat="1">
      <c r="A37" s="234">
        <f t="shared" si="15"/>
        <v>27</v>
      </c>
      <c r="B37" s="945"/>
      <c r="C37" s="946"/>
      <c r="D37" s="946"/>
      <c r="E37" s="947" t="s">
        <v>1854</v>
      </c>
      <c r="F37" s="948"/>
      <c r="G37" s="948"/>
      <c r="H37" s="390">
        <f>'ET Forecast Capital Additions'!H37</f>
        <v>15273.147999999999</v>
      </c>
      <c r="I37" s="367"/>
      <c r="J37" s="63" t="str">
        <f>'ET Forecast Capital Additions'!J37</f>
        <v>Form 1; Page 207; Line 58; Col. d</v>
      </c>
      <c r="K37" s="367"/>
      <c r="L37" s="970"/>
      <c r="M37" s="946"/>
      <c r="N37" s="946"/>
      <c r="O37" s="949"/>
      <c r="P37" s="234">
        <f t="shared" ref="P37:P42" si="16">P36+1</f>
        <v>27</v>
      </c>
      <c r="Q37" s="1973"/>
      <c r="R37" s="950"/>
    </row>
    <row r="38" spans="1:18" s="683" customFormat="1">
      <c r="A38" s="234">
        <f t="shared" si="15"/>
        <v>28</v>
      </c>
      <c r="B38" s="945"/>
      <c r="C38" s="946"/>
      <c r="D38" s="946"/>
      <c r="E38" s="947"/>
      <c r="F38" s="948"/>
      <c r="G38" s="948"/>
      <c r="H38" s="54"/>
      <c r="I38" s="367"/>
      <c r="J38" s="63"/>
      <c r="K38" s="367"/>
      <c r="L38" s="970"/>
      <c r="M38" s="946"/>
      <c r="N38" s="946"/>
      <c r="O38" s="949"/>
      <c r="P38" s="234">
        <f t="shared" si="16"/>
        <v>28</v>
      </c>
      <c r="Q38" s="1973"/>
      <c r="R38" s="950"/>
    </row>
    <row r="39" spans="1:18" s="683" customFormat="1">
      <c r="A39" s="234">
        <f t="shared" si="15"/>
        <v>29</v>
      </c>
      <c r="B39" s="945"/>
      <c r="C39" s="946"/>
      <c r="D39" s="946"/>
      <c r="E39" s="947" t="s">
        <v>1856</v>
      </c>
      <c r="F39" s="948"/>
      <c r="G39" s="948"/>
      <c r="H39" s="1205">
        <f>'ET Forecast Capital Additions'!H39</f>
        <v>6462016.9170000004</v>
      </c>
      <c r="I39" s="367"/>
      <c r="J39" s="63" t="str">
        <f>'ET Forecast Capital Additions'!J39</f>
        <v>Form 1; Page 207; Line 58; Col. g</v>
      </c>
      <c r="K39" s="367"/>
      <c r="L39" s="970"/>
      <c r="M39" s="946"/>
      <c r="N39" s="946"/>
      <c r="O39" s="949"/>
      <c r="P39" s="234">
        <f t="shared" si="16"/>
        <v>29</v>
      </c>
      <c r="Q39" s="1973"/>
      <c r="R39" s="950"/>
    </row>
    <row r="40" spans="1:18" s="683" customFormat="1" ht="15.75" thickBot="1">
      <c r="A40" s="234">
        <f t="shared" si="15"/>
        <v>30</v>
      </c>
      <c r="B40" s="945"/>
      <c r="C40" s="946"/>
      <c r="D40" s="946"/>
      <c r="E40" s="948"/>
      <c r="F40" s="948"/>
      <c r="G40" s="948"/>
      <c r="H40" s="367"/>
      <c r="I40" s="367"/>
      <c r="J40" s="367"/>
      <c r="K40" s="367"/>
      <c r="L40" s="970"/>
      <c r="M40" s="946"/>
      <c r="N40" s="946"/>
      <c r="O40" s="949"/>
      <c r="P40" s="234">
        <f t="shared" si="16"/>
        <v>30</v>
      </c>
      <c r="Q40" s="950"/>
      <c r="R40" s="950"/>
    </row>
    <row r="41" spans="1:18" ht="15.75" thickBot="1">
      <c r="A41" s="234">
        <f t="shared" si="15"/>
        <v>31</v>
      </c>
      <c r="B41" s="912"/>
      <c r="C41" s="63"/>
      <c r="D41" s="63"/>
      <c r="E41" s="86" t="s">
        <v>1858</v>
      </c>
      <c r="F41" s="63"/>
      <c r="G41" s="63"/>
      <c r="H41" s="368">
        <f>H37/H39</f>
        <v>2.3635264649060342E-3</v>
      </c>
      <c r="I41" s="951"/>
      <c r="J41" s="63" t="s">
        <v>1859</v>
      </c>
      <c r="K41" s="951"/>
      <c r="L41" s="234"/>
      <c r="M41" s="63"/>
      <c r="N41" s="63"/>
      <c r="O41" s="952"/>
      <c r="P41" s="234">
        <f t="shared" si="16"/>
        <v>31</v>
      </c>
      <c r="Q41" s="1973"/>
      <c r="R41" s="1973"/>
    </row>
    <row r="42" spans="1:18" ht="15.75" thickBot="1">
      <c r="A42" s="234">
        <f t="shared" si="8"/>
        <v>32</v>
      </c>
      <c r="B42" s="953"/>
      <c r="C42" s="241"/>
      <c r="D42" s="241"/>
      <c r="E42" s="241"/>
      <c r="F42" s="241"/>
      <c r="G42" s="241"/>
      <c r="H42" s="241"/>
      <c r="I42" s="241"/>
      <c r="J42" s="241"/>
      <c r="K42" s="241"/>
      <c r="L42" s="1901"/>
      <c r="M42" s="241"/>
      <c r="N42" s="241"/>
      <c r="O42" s="369"/>
      <c r="P42" s="234">
        <f t="shared" si="16"/>
        <v>32</v>
      </c>
      <c r="Q42" s="950"/>
      <c r="R42" s="1973"/>
    </row>
    <row r="43" spans="1:18" ht="15.75" thickBot="1">
      <c r="A43" s="234">
        <f t="shared" si="8"/>
        <v>33</v>
      </c>
      <c r="B43" s="1902"/>
      <c r="C43" s="1959"/>
      <c r="D43" s="1959"/>
      <c r="E43" s="1959"/>
      <c r="F43" s="1959"/>
      <c r="G43" s="1959"/>
      <c r="H43" s="1959"/>
      <c r="I43" s="1959"/>
      <c r="J43" s="1959"/>
      <c r="K43" s="1959"/>
      <c r="L43" s="1960"/>
      <c r="M43" s="1959"/>
      <c r="N43" s="1959"/>
      <c r="O43" s="1903"/>
      <c r="P43" s="234">
        <f t="shared" ref="P43:P49" si="17">P42+1</f>
        <v>33</v>
      </c>
      <c r="Q43" s="950"/>
      <c r="R43" s="1973"/>
    </row>
    <row r="44" spans="1:18" ht="15.75" thickBot="1">
      <c r="A44" s="234">
        <f t="shared" si="8"/>
        <v>34</v>
      </c>
      <c r="B44" s="956"/>
      <c r="C44" s="63"/>
      <c r="D44" s="745"/>
      <c r="E44" s="63"/>
      <c r="F44" s="63"/>
      <c r="G44" s="738"/>
      <c r="H44" s="964" t="s">
        <v>1868</v>
      </c>
      <c r="I44" s="958" t="s">
        <v>1861</v>
      </c>
      <c r="J44" s="959" t="s">
        <v>1862</v>
      </c>
      <c r="K44" s="959" t="s">
        <v>1819</v>
      </c>
      <c r="L44" s="393"/>
      <c r="M44" s="958" t="s">
        <v>1822</v>
      </c>
      <c r="N44" s="958" t="s">
        <v>1823</v>
      </c>
      <c r="O44" s="958" t="s">
        <v>1863</v>
      </c>
      <c r="P44" s="234">
        <f t="shared" si="17"/>
        <v>34</v>
      </c>
      <c r="Q44" s="950"/>
      <c r="R44" s="1973"/>
    </row>
    <row r="45" spans="1:18" ht="15.75" thickBot="1">
      <c r="A45" s="234">
        <f t="shared" si="8"/>
        <v>35</v>
      </c>
      <c r="B45" s="912"/>
      <c r="C45" s="63"/>
      <c r="D45" s="63"/>
      <c r="E45" s="63"/>
      <c r="F45" s="63"/>
      <c r="G45" s="738"/>
      <c r="H45" s="964" t="s">
        <v>1869</v>
      </c>
      <c r="I45" s="370">
        <f>+I35</f>
        <v>14154.466286515913</v>
      </c>
      <c r="J45" s="370">
        <f>+J35</f>
        <v>11236.379601425764</v>
      </c>
      <c r="K45" s="370">
        <f>+K35</f>
        <v>25390.845887941668</v>
      </c>
      <c r="L45" s="391"/>
      <c r="M45" s="370">
        <f>+M35</f>
        <v>11247.603011753035</v>
      </c>
      <c r="N45" s="370">
        <f>+N35</f>
        <v>8928.597029020706</v>
      </c>
      <c r="O45" s="370">
        <f>+O35</f>
        <v>20176.20004077374</v>
      </c>
      <c r="P45" s="234">
        <f t="shared" si="17"/>
        <v>35</v>
      </c>
      <c r="Q45" s="1973"/>
      <c r="R45" s="1973"/>
    </row>
    <row r="46" spans="1:18" ht="15.75" thickTop="1">
      <c r="A46" s="234">
        <f t="shared" si="8"/>
        <v>36</v>
      </c>
      <c r="B46" s="912"/>
      <c r="C46" s="63"/>
      <c r="D46" s="63"/>
      <c r="E46" s="63"/>
      <c r="F46" s="63"/>
      <c r="G46" s="738"/>
      <c r="H46" s="738"/>
      <c r="I46" s="392">
        <v>0</v>
      </c>
      <c r="J46" s="392">
        <v>0</v>
      </c>
      <c r="K46" s="392">
        <v>0</v>
      </c>
      <c r="L46" s="393"/>
      <c r="M46" s="392">
        <v>0</v>
      </c>
      <c r="N46" s="392">
        <v>0</v>
      </c>
      <c r="O46" s="392">
        <v>0</v>
      </c>
      <c r="P46" s="234">
        <f t="shared" si="17"/>
        <v>36</v>
      </c>
      <c r="Q46" s="1973"/>
      <c r="R46" s="1973"/>
    </row>
    <row r="47" spans="1:18" ht="15.75" thickBot="1">
      <c r="A47" s="234">
        <f>A46+1</f>
        <v>37</v>
      </c>
      <c r="B47" s="912"/>
      <c r="C47" s="63"/>
      <c r="D47" s="63"/>
      <c r="E47" s="63"/>
      <c r="F47" s="63"/>
      <c r="G47" s="738"/>
      <c r="H47" s="964" t="s">
        <v>1865</v>
      </c>
      <c r="I47" s="376">
        <f>+I45/K45</f>
        <v>0.55746336096813498</v>
      </c>
      <c r="J47" s="376">
        <f>+J45/K45</f>
        <v>0.4425366390318653</v>
      </c>
      <c r="K47" s="376">
        <f>I47+J47</f>
        <v>1.0000000000000002</v>
      </c>
      <c r="L47" s="393"/>
      <c r="M47" s="376">
        <f>+M45/O45</f>
        <v>0.55746884889240522</v>
      </c>
      <c r="N47" s="376">
        <f>+N45/O45</f>
        <v>0.44253115110759489</v>
      </c>
      <c r="O47" s="376">
        <f>M47+N47</f>
        <v>1</v>
      </c>
      <c r="P47" s="234">
        <f>P46+1</f>
        <v>37</v>
      </c>
      <c r="Q47" s="1973"/>
      <c r="R47" s="1973"/>
    </row>
    <row r="48" spans="1:18" ht="16.149999999999999" thickTop="1" thickBot="1">
      <c r="A48" s="234">
        <f t="shared" si="8"/>
        <v>38</v>
      </c>
      <c r="B48" s="907"/>
      <c r="C48" s="63"/>
      <c r="D48" s="63"/>
      <c r="E48" s="63"/>
      <c r="F48" s="63"/>
      <c r="G48" s="63"/>
      <c r="H48" s="63"/>
      <c r="I48" s="380"/>
      <c r="J48" s="380"/>
      <c r="K48" s="380"/>
      <c r="L48" s="234"/>
      <c r="M48" s="971"/>
      <c r="N48" s="971"/>
      <c r="O48" s="971"/>
      <c r="P48" s="234">
        <f t="shared" si="17"/>
        <v>38</v>
      </c>
      <c r="Q48" s="1973"/>
      <c r="R48" s="1973"/>
    </row>
    <row r="49" spans="1:18" ht="15.75" thickBot="1">
      <c r="A49" s="234">
        <f t="shared" si="8"/>
        <v>39</v>
      </c>
      <c r="B49" s="925"/>
      <c r="C49" s="241"/>
      <c r="D49" s="241"/>
      <c r="E49" s="241"/>
      <c r="F49" s="241"/>
      <c r="G49" s="241"/>
      <c r="H49" s="241"/>
      <c r="I49" s="241"/>
      <c r="J49" s="241"/>
      <c r="K49" s="241"/>
      <c r="L49" s="1901"/>
      <c r="M49" s="241"/>
      <c r="N49" s="241"/>
      <c r="O49" s="369"/>
      <c r="P49" s="234">
        <f t="shared" si="17"/>
        <v>39</v>
      </c>
      <c r="Q49" s="1973"/>
      <c r="R49" s="1973"/>
    </row>
    <row r="50" spans="1:18">
      <c r="A50" s="234"/>
      <c r="B50" s="86"/>
      <c r="C50" s="63"/>
      <c r="D50" s="63"/>
      <c r="E50" s="63"/>
      <c r="F50" s="63"/>
      <c r="G50" s="63"/>
      <c r="H50" s="63"/>
      <c r="I50" s="63"/>
      <c r="J50" s="63"/>
      <c r="K50" s="63"/>
      <c r="L50" s="234"/>
      <c r="M50" s="63"/>
      <c r="N50" s="63"/>
      <c r="O50" s="63"/>
      <c r="P50" s="234"/>
      <c r="Q50" s="1973"/>
      <c r="R50" s="1973"/>
    </row>
    <row r="51" spans="1:18">
      <c r="A51" s="234"/>
      <c r="B51" s="86"/>
      <c r="C51" s="63"/>
      <c r="D51" s="63"/>
      <c r="E51" s="63"/>
      <c r="F51" s="63"/>
      <c r="G51" s="63"/>
      <c r="H51" s="63"/>
      <c r="I51" s="63"/>
      <c r="J51" s="63"/>
      <c r="K51" s="63"/>
      <c r="L51" s="234"/>
      <c r="M51" s="63"/>
      <c r="N51" s="63"/>
      <c r="O51" s="63"/>
      <c r="P51" s="234"/>
      <c r="Q51" s="1973"/>
      <c r="R51" s="1973"/>
    </row>
    <row r="52" spans="1:18" ht="17.25">
      <c r="A52" s="965">
        <v>1</v>
      </c>
      <c r="B52" s="63" t="s">
        <v>1870</v>
      </c>
      <c r="C52" s="63"/>
      <c r="D52" s="63"/>
      <c r="E52" s="63"/>
      <c r="F52" s="63"/>
      <c r="G52" s="63"/>
      <c r="H52" s="63"/>
      <c r="I52" s="63"/>
      <c r="J52" s="63"/>
      <c r="K52" s="63"/>
      <c r="L52" s="234"/>
      <c r="M52" s="63"/>
      <c r="N52" s="63"/>
      <c r="O52" s="63"/>
      <c r="P52" s="234"/>
      <c r="Q52" s="1973"/>
      <c r="R52" s="1973"/>
    </row>
    <row r="53" spans="1:18">
      <c r="A53" s="1975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234"/>
      <c r="M53" s="63"/>
      <c r="N53" s="63"/>
      <c r="O53" s="63"/>
      <c r="P53" s="1975"/>
      <c r="Q53" s="1973"/>
      <c r="R53" s="1973"/>
    </row>
    <row r="54" spans="1:18">
      <c r="A54" s="1975"/>
      <c r="B54" s="86"/>
      <c r="C54" s="63"/>
      <c r="D54" s="63"/>
      <c r="E54" s="63"/>
      <c r="F54" s="63"/>
      <c r="G54" s="63"/>
      <c r="H54" s="63"/>
      <c r="I54" s="63"/>
      <c r="J54" s="63"/>
      <c r="K54" s="63"/>
      <c r="L54" s="234"/>
      <c r="M54" s="63"/>
      <c r="N54" s="63"/>
      <c r="O54" s="63"/>
      <c r="P54" s="1975"/>
      <c r="Q54" s="1973"/>
      <c r="R54" s="1973"/>
    </row>
    <row r="55" spans="1:18">
      <c r="A55" s="1975"/>
      <c r="P55" s="1975"/>
    </row>
  </sheetData>
  <mergeCells count="9">
    <mergeCell ref="C8:E8"/>
    <mergeCell ref="F8:H8"/>
    <mergeCell ref="I8:K8"/>
    <mergeCell ref="M8:O8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8" orientation="landscape" r:id="rId1"/>
  <headerFooter scaleWithDoc="0">
    <oddFooter>&amp;C&amp;"Times New Roman,Regular"&amp;10Summary of Weighted Transmission Related Common, General, and Electric Miscellaneous Intangible Plant Additions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81">
    <pageSetUpPr fitToPage="1"/>
  </sheetPr>
  <dimension ref="A1:R58"/>
  <sheetViews>
    <sheetView zoomScale="80" zoomScaleNormal="80" zoomScaleSheetLayoutView="70" workbookViewId="0"/>
  </sheetViews>
  <sheetFormatPr defaultColWidth="8.796875" defaultRowHeight="15.4"/>
  <cols>
    <col min="1" max="1" width="5.19921875" style="986" customWidth="1"/>
    <col min="2" max="2" width="8.53125" style="6" customWidth="1"/>
    <col min="3" max="11" width="15.796875" style="6" customWidth="1"/>
    <col min="12" max="12" width="11.19921875" style="6" customWidth="1"/>
    <col min="13" max="15" width="15.796875" style="6" customWidth="1"/>
    <col min="16" max="16" width="5.19921875" style="986" customWidth="1"/>
    <col min="17" max="16384" width="8.796875" style="6"/>
  </cols>
  <sheetData>
    <row r="1" spans="1:18">
      <c r="A1" s="1975"/>
      <c r="B1" s="1973"/>
      <c r="C1" s="459"/>
      <c r="D1" s="1973"/>
      <c r="E1" s="1973"/>
      <c r="F1" s="1973"/>
      <c r="G1" s="1973"/>
      <c r="H1" s="1973"/>
      <c r="I1" s="1973"/>
      <c r="J1" s="1973"/>
      <c r="K1" s="1973"/>
      <c r="L1" s="1973"/>
      <c r="M1" s="1973"/>
      <c r="N1" s="1973"/>
      <c r="O1" s="1973"/>
      <c r="P1" s="1975"/>
      <c r="Q1" s="1973"/>
      <c r="R1" s="1973"/>
    </row>
    <row r="2" spans="1:18">
      <c r="A2" s="1988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2073"/>
      <c r="N2" s="2073"/>
      <c r="O2" s="2073"/>
      <c r="P2" s="1975"/>
      <c r="Q2" s="1973"/>
      <c r="R2" s="1973"/>
    </row>
    <row r="3" spans="1:18">
      <c r="A3" s="1988"/>
      <c r="B3" s="2073" t="s">
        <v>1845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2073"/>
      <c r="N3" s="2073"/>
      <c r="O3" s="2073"/>
      <c r="P3" s="1975"/>
      <c r="Q3" s="1973"/>
      <c r="R3" s="1973"/>
    </row>
    <row r="4" spans="1:18">
      <c r="A4" s="1988"/>
      <c r="B4" s="2068" t="str">
        <f>'Summary of HV-LV Splits'!B4</f>
        <v>24-Month Forecast Period (January 1, 2020 - December 31, 2021)</v>
      </c>
      <c r="C4" s="2068"/>
      <c r="D4" s="2068"/>
      <c r="E4" s="2068"/>
      <c r="F4" s="2068"/>
      <c r="G4" s="2068"/>
      <c r="H4" s="2068"/>
      <c r="I4" s="2068"/>
      <c r="J4" s="2068"/>
      <c r="K4" s="2068"/>
      <c r="L4" s="2068"/>
      <c r="M4" s="2068"/>
      <c r="N4" s="2068"/>
      <c r="O4" s="2068"/>
      <c r="P4" s="1975"/>
      <c r="Q4" s="1973"/>
      <c r="R4" s="1973"/>
    </row>
    <row r="5" spans="1:18">
      <c r="A5" s="1988"/>
      <c r="B5" s="2073" t="s">
        <v>1871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2073"/>
      <c r="N5" s="2073"/>
      <c r="O5" s="2073"/>
      <c r="P5" s="1975"/>
      <c r="Q5" s="1973"/>
      <c r="R5" s="1973"/>
    </row>
    <row r="6" spans="1:18">
      <c r="A6" s="1988"/>
      <c r="B6" s="2145">
        <v>-1000</v>
      </c>
      <c r="C6" s="2145"/>
      <c r="D6" s="2145"/>
      <c r="E6" s="2145"/>
      <c r="F6" s="2145"/>
      <c r="G6" s="2145"/>
      <c r="H6" s="2145"/>
      <c r="I6" s="2145"/>
      <c r="J6" s="2145"/>
      <c r="K6" s="2145"/>
      <c r="L6" s="2145"/>
      <c r="M6" s="2145"/>
      <c r="N6" s="2145"/>
      <c r="O6" s="2145"/>
      <c r="P6" s="1975"/>
      <c r="Q6" s="1973"/>
      <c r="R6" s="1973"/>
    </row>
    <row r="7" spans="1:18" ht="15.75" thickBot="1">
      <c r="A7" s="1975"/>
      <c r="B7" s="1973"/>
      <c r="C7" s="1973"/>
      <c r="D7" s="1973"/>
      <c r="E7" s="1973"/>
      <c r="F7" s="1973"/>
      <c r="G7" s="1973"/>
      <c r="H7" s="1973"/>
      <c r="I7" s="1973"/>
      <c r="J7" s="1973"/>
      <c r="K7" s="1973"/>
      <c r="L7" s="1973"/>
      <c r="M7" s="1973"/>
      <c r="N7" s="1973"/>
      <c r="O7" s="1973"/>
      <c r="P7" s="1975"/>
      <c r="Q7" s="1973"/>
      <c r="R7" s="1973"/>
    </row>
    <row r="8" spans="1:18">
      <c r="A8" s="234" t="s">
        <v>6</v>
      </c>
      <c r="B8" s="1882"/>
      <c r="C8" s="1885" t="s">
        <v>1872</v>
      </c>
      <c r="D8" s="1883"/>
      <c r="E8" s="1886"/>
      <c r="F8" s="409" t="s">
        <v>1848</v>
      </c>
      <c r="G8" s="1883"/>
      <c r="H8" s="1884"/>
      <c r="I8" s="1885" t="s">
        <v>1849</v>
      </c>
      <c r="J8" s="1883"/>
      <c r="K8" s="1886"/>
      <c r="L8" s="1882" t="s">
        <v>1850</v>
      </c>
      <c r="M8" s="1885" t="s">
        <v>1851</v>
      </c>
      <c r="N8" s="1883"/>
      <c r="O8" s="1884"/>
      <c r="P8" s="234" t="s">
        <v>6</v>
      </c>
      <c r="Q8" s="1967"/>
      <c r="R8" s="1967"/>
    </row>
    <row r="9" spans="1:18" ht="15.75" thickBot="1">
      <c r="A9" s="234" t="s">
        <v>7</v>
      </c>
      <c r="B9" s="2048" t="s">
        <v>1852</v>
      </c>
      <c r="C9" s="2053" t="s">
        <v>1820</v>
      </c>
      <c r="D9" s="2050" t="s">
        <v>1821</v>
      </c>
      <c r="E9" s="2051" t="s">
        <v>264</v>
      </c>
      <c r="F9" s="2049" t="s">
        <v>1820</v>
      </c>
      <c r="G9" s="2050" t="s">
        <v>1821</v>
      </c>
      <c r="H9" s="2052" t="s">
        <v>264</v>
      </c>
      <c r="I9" s="2053" t="s">
        <v>1820</v>
      </c>
      <c r="J9" s="2050" t="s">
        <v>1821</v>
      </c>
      <c r="K9" s="2051" t="s">
        <v>264</v>
      </c>
      <c r="L9" s="2054" t="s">
        <v>1853</v>
      </c>
      <c r="M9" s="2053" t="s">
        <v>1820</v>
      </c>
      <c r="N9" s="2050" t="s">
        <v>1821</v>
      </c>
      <c r="O9" s="2052" t="s">
        <v>264</v>
      </c>
      <c r="P9" s="454" t="s">
        <v>7</v>
      </c>
      <c r="Q9" s="1967"/>
      <c r="R9" s="1967"/>
    </row>
    <row r="10" spans="1:18">
      <c r="A10" s="393"/>
      <c r="B10" s="1882"/>
      <c r="C10" s="393"/>
      <c r="D10" s="1887"/>
      <c r="E10" s="393"/>
      <c r="F10" s="1879"/>
      <c r="G10" s="1904"/>
      <c r="H10" s="939"/>
      <c r="I10" s="393"/>
      <c r="J10" s="1887"/>
      <c r="K10" s="393"/>
      <c r="L10" s="940"/>
      <c r="M10" s="393"/>
      <c r="N10" s="1887"/>
      <c r="O10" s="939"/>
      <c r="P10" s="1983"/>
      <c r="Q10" s="86"/>
      <c r="R10" s="86"/>
    </row>
    <row r="11" spans="1:18">
      <c r="A11" s="234">
        <v>1</v>
      </c>
      <c r="B11" s="941">
        <v>43850</v>
      </c>
      <c r="C11" s="394">
        <v>0</v>
      </c>
      <c r="D11" s="1622">
        <v>0</v>
      </c>
      <c r="E11" s="252">
        <f t="shared" ref="E11:E34" si="0">C11+D11</f>
        <v>0</v>
      </c>
      <c r="F11" s="395">
        <f>C11*$H$41</f>
        <v>0</v>
      </c>
      <c r="G11" s="1539">
        <f t="shared" ref="G11:G34" si="1">D11*$H$41</f>
        <v>0</v>
      </c>
      <c r="H11" s="396">
        <f t="shared" ref="H11:H34" si="2">F11+G11</f>
        <v>0</v>
      </c>
      <c r="I11" s="121">
        <f>C11-F11</f>
        <v>0</v>
      </c>
      <c r="J11" s="1307">
        <f>D11-G11</f>
        <v>0</v>
      </c>
      <c r="K11" s="252">
        <f t="shared" ref="K11:K34" si="3">I11+J11</f>
        <v>0</v>
      </c>
      <c r="L11" s="416">
        <f>'ET Forecast Capital Additions'!$L11</f>
        <v>1</v>
      </c>
      <c r="M11" s="121">
        <f>I11*L11</f>
        <v>0</v>
      </c>
      <c r="N11" s="1307">
        <f t="shared" ref="N11:N34" si="4">J11*L11</f>
        <v>0</v>
      </c>
      <c r="O11" s="1539">
        <f t="shared" ref="O11:O34" si="5">M11+N11</f>
        <v>0</v>
      </c>
      <c r="P11" s="234">
        <f>A11</f>
        <v>1</v>
      </c>
      <c r="Q11" s="1973"/>
      <c r="R11" s="1973"/>
    </row>
    <row r="12" spans="1:18">
      <c r="A12" s="234">
        <f t="shared" ref="A12:A49" si="6">A11+1</f>
        <v>2</v>
      </c>
      <c r="B12" s="941">
        <v>43881</v>
      </c>
      <c r="C12" s="397">
        <v>0</v>
      </c>
      <c r="D12" s="1623">
        <v>0</v>
      </c>
      <c r="E12" s="398">
        <f t="shared" si="0"/>
        <v>0</v>
      </c>
      <c r="F12" s="399">
        <f t="shared" ref="F12:F34" si="7">C12*$H$41</f>
        <v>0</v>
      </c>
      <c r="G12" s="1551">
        <f t="shared" si="1"/>
        <v>0</v>
      </c>
      <c r="H12" s="400">
        <f t="shared" si="2"/>
        <v>0</v>
      </c>
      <c r="I12" s="122">
        <f t="shared" ref="I12:J34" si="8">C12-F12</f>
        <v>0</v>
      </c>
      <c r="J12" s="1309">
        <f t="shared" si="8"/>
        <v>0</v>
      </c>
      <c r="K12" s="398">
        <f t="shared" si="3"/>
        <v>0</v>
      </c>
      <c r="L12" s="416">
        <f>'ET Forecast Capital Additions'!$L12</f>
        <v>1</v>
      </c>
      <c r="M12" s="122">
        <f t="shared" ref="M12:M34" si="9">I12*L12</f>
        <v>0</v>
      </c>
      <c r="N12" s="1309">
        <f t="shared" si="4"/>
        <v>0</v>
      </c>
      <c r="O12" s="1551">
        <f t="shared" si="5"/>
        <v>0</v>
      </c>
      <c r="P12" s="234">
        <f t="shared" ref="P12:P49" si="10">P11+1</f>
        <v>2</v>
      </c>
      <c r="Q12" s="1973"/>
      <c r="R12" s="1973"/>
    </row>
    <row r="13" spans="1:18">
      <c r="A13" s="234">
        <f t="shared" si="6"/>
        <v>3</v>
      </c>
      <c r="B13" s="941">
        <v>43910</v>
      </c>
      <c r="C13" s="397">
        <v>0</v>
      </c>
      <c r="D13" s="1623">
        <v>0</v>
      </c>
      <c r="E13" s="398">
        <f t="shared" si="0"/>
        <v>0</v>
      </c>
      <c r="F13" s="399">
        <f t="shared" si="7"/>
        <v>0</v>
      </c>
      <c r="G13" s="1551">
        <f t="shared" si="1"/>
        <v>0</v>
      </c>
      <c r="H13" s="400">
        <f t="shared" si="2"/>
        <v>0</v>
      </c>
      <c r="I13" s="122">
        <f t="shared" si="8"/>
        <v>0</v>
      </c>
      <c r="J13" s="1309">
        <f t="shared" si="8"/>
        <v>0</v>
      </c>
      <c r="K13" s="398">
        <f t="shared" si="3"/>
        <v>0</v>
      </c>
      <c r="L13" s="416">
        <f>'ET Forecast Capital Additions'!$L13</f>
        <v>1</v>
      </c>
      <c r="M13" s="122">
        <f t="shared" si="9"/>
        <v>0</v>
      </c>
      <c r="N13" s="1309">
        <f t="shared" si="4"/>
        <v>0</v>
      </c>
      <c r="O13" s="1551">
        <f t="shared" si="5"/>
        <v>0</v>
      </c>
      <c r="P13" s="234">
        <f t="shared" si="10"/>
        <v>3</v>
      </c>
      <c r="Q13" s="1973"/>
      <c r="R13" s="1973"/>
    </row>
    <row r="14" spans="1:18" ht="15.75" thickBot="1">
      <c r="A14" s="234">
        <f t="shared" si="6"/>
        <v>4</v>
      </c>
      <c r="B14" s="942">
        <v>43941</v>
      </c>
      <c r="C14" s="1638">
        <v>0</v>
      </c>
      <c r="D14" s="401">
        <v>0</v>
      </c>
      <c r="E14" s="402">
        <f t="shared" si="0"/>
        <v>0</v>
      </c>
      <c r="F14" s="403">
        <f t="shared" si="7"/>
        <v>0</v>
      </c>
      <c r="G14" s="404">
        <f t="shared" si="1"/>
        <v>0</v>
      </c>
      <c r="H14" s="405">
        <f t="shared" si="2"/>
        <v>0</v>
      </c>
      <c r="I14" s="1639">
        <f t="shared" si="8"/>
        <v>0</v>
      </c>
      <c r="J14" s="406">
        <f t="shared" si="8"/>
        <v>0</v>
      </c>
      <c r="K14" s="402">
        <f t="shared" si="3"/>
        <v>0</v>
      </c>
      <c r="L14" s="417">
        <f>'ET Forecast Capital Additions'!$L14</f>
        <v>1</v>
      </c>
      <c r="M14" s="1639">
        <f t="shared" si="9"/>
        <v>0</v>
      </c>
      <c r="N14" s="406">
        <f t="shared" si="4"/>
        <v>0</v>
      </c>
      <c r="O14" s="404">
        <f t="shared" si="5"/>
        <v>0</v>
      </c>
      <c r="P14" s="234">
        <f t="shared" si="10"/>
        <v>4</v>
      </c>
      <c r="Q14" s="1973"/>
      <c r="R14" s="1973"/>
    </row>
    <row r="15" spans="1:18">
      <c r="A15" s="234">
        <f t="shared" si="6"/>
        <v>5</v>
      </c>
      <c r="B15" s="941">
        <v>43971</v>
      </c>
      <c r="C15" s="1905">
        <v>0</v>
      </c>
      <c r="D15" s="1906">
        <v>0</v>
      </c>
      <c r="E15" s="1865">
        <f t="shared" si="0"/>
        <v>0</v>
      </c>
      <c r="F15" s="1907">
        <f t="shared" si="7"/>
        <v>0</v>
      </c>
      <c r="G15" s="1866">
        <f t="shared" si="1"/>
        <v>0</v>
      </c>
      <c r="H15" s="1908">
        <f t="shared" si="2"/>
        <v>0</v>
      </c>
      <c r="I15" s="122">
        <f t="shared" si="8"/>
        <v>0</v>
      </c>
      <c r="J15" s="1309">
        <f t="shared" si="8"/>
        <v>0</v>
      </c>
      <c r="K15" s="1865">
        <f t="shared" si="3"/>
        <v>0</v>
      </c>
      <c r="L15" s="1900">
        <f>'ET Forecast Capital Additions'!$L15</f>
        <v>1</v>
      </c>
      <c r="M15" s="122">
        <f t="shared" si="9"/>
        <v>0</v>
      </c>
      <c r="N15" s="1309">
        <f t="shared" si="4"/>
        <v>0</v>
      </c>
      <c r="O15" s="1866">
        <f t="shared" si="5"/>
        <v>0</v>
      </c>
      <c r="P15" s="234">
        <f t="shared" si="10"/>
        <v>5</v>
      </c>
      <c r="Q15" s="1973"/>
      <c r="R15" s="1973"/>
    </row>
    <row r="16" spans="1:18">
      <c r="A16" s="234">
        <f t="shared" si="6"/>
        <v>6</v>
      </c>
      <c r="B16" s="941">
        <v>44002</v>
      </c>
      <c r="C16" s="397">
        <v>0</v>
      </c>
      <c r="D16" s="1623">
        <v>0</v>
      </c>
      <c r="E16" s="398">
        <f t="shared" si="0"/>
        <v>0</v>
      </c>
      <c r="F16" s="399">
        <f t="shared" si="7"/>
        <v>0</v>
      </c>
      <c r="G16" s="1551">
        <f t="shared" si="1"/>
        <v>0</v>
      </c>
      <c r="H16" s="400">
        <f t="shared" si="2"/>
        <v>0</v>
      </c>
      <c r="I16" s="122">
        <f t="shared" si="8"/>
        <v>0</v>
      </c>
      <c r="J16" s="1309">
        <f t="shared" si="8"/>
        <v>0</v>
      </c>
      <c r="K16" s="398">
        <f t="shared" si="3"/>
        <v>0</v>
      </c>
      <c r="L16" s="416">
        <f>'ET Forecast Capital Additions'!$L16</f>
        <v>1</v>
      </c>
      <c r="M16" s="122">
        <f t="shared" si="9"/>
        <v>0</v>
      </c>
      <c r="N16" s="1309">
        <f t="shared" si="4"/>
        <v>0</v>
      </c>
      <c r="O16" s="1551">
        <f t="shared" si="5"/>
        <v>0</v>
      </c>
      <c r="P16" s="234">
        <f t="shared" si="10"/>
        <v>6</v>
      </c>
      <c r="Q16" s="1973"/>
      <c r="R16" s="1973"/>
    </row>
    <row r="17" spans="1:18">
      <c r="A17" s="234">
        <f t="shared" si="6"/>
        <v>7</v>
      </c>
      <c r="B17" s="941">
        <v>44032</v>
      </c>
      <c r="C17" s="397">
        <v>0</v>
      </c>
      <c r="D17" s="1623">
        <v>0</v>
      </c>
      <c r="E17" s="398">
        <f t="shared" si="0"/>
        <v>0</v>
      </c>
      <c r="F17" s="399">
        <f t="shared" si="7"/>
        <v>0</v>
      </c>
      <c r="G17" s="1551">
        <f t="shared" si="1"/>
        <v>0</v>
      </c>
      <c r="H17" s="400">
        <f t="shared" si="2"/>
        <v>0</v>
      </c>
      <c r="I17" s="122">
        <f t="shared" si="8"/>
        <v>0</v>
      </c>
      <c r="J17" s="1309">
        <f t="shared" si="8"/>
        <v>0</v>
      </c>
      <c r="K17" s="398">
        <f t="shared" si="3"/>
        <v>0</v>
      </c>
      <c r="L17" s="416">
        <f>'ET Forecast Capital Additions'!$L17</f>
        <v>1</v>
      </c>
      <c r="M17" s="122">
        <f t="shared" si="9"/>
        <v>0</v>
      </c>
      <c r="N17" s="1309">
        <f t="shared" si="4"/>
        <v>0</v>
      </c>
      <c r="O17" s="1551">
        <f t="shared" si="5"/>
        <v>0</v>
      </c>
      <c r="P17" s="234">
        <f t="shared" si="10"/>
        <v>7</v>
      </c>
      <c r="Q17" s="1973"/>
      <c r="R17" s="1973"/>
    </row>
    <row r="18" spans="1:18" ht="15.75" thickBot="1">
      <c r="A18" s="234">
        <f t="shared" si="6"/>
        <v>8</v>
      </c>
      <c r="B18" s="942">
        <v>44063</v>
      </c>
      <c r="C18" s="1638">
        <v>0</v>
      </c>
      <c r="D18" s="401">
        <v>0</v>
      </c>
      <c r="E18" s="402">
        <f t="shared" si="0"/>
        <v>0</v>
      </c>
      <c r="F18" s="403">
        <f t="shared" si="7"/>
        <v>0</v>
      </c>
      <c r="G18" s="404">
        <f t="shared" si="1"/>
        <v>0</v>
      </c>
      <c r="H18" s="405">
        <f t="shared" si="2"/>
        <v>0</v>
      </c>
      <c r="I18" s="1639">
        <f t="shared" si="8"/>
        <v>0</v>
      </c>
      <c r="J18" s="406">
        <f t="shared" si="8"/>
        <v>0</v>
      </c>
      <c r="K18" s="402">
        <f t="shared" si="3"/>
        <v>0</v>
      </c>
      <c r="L18" s="417">
        <f>'ET Forecast Capital Additions'!$L18</f>
        <v>1</v>
      </c>
      <c r="M18" s="1639">
        <f t="shared" si="9"/>
        <v>0</v>
      </c>
      <c r="N18" s="406">
        <f t="shared" si="4"/>
        <v>0</v>
      </c>
      <c r="O18" s="404">
        <f t="shared" si="5"/>
        <v>0</v>
      </c>
      <c r="P18" s="234">
        <f t="shared" si="10"/>
        <v>8</v>
      </c>
      <c r="Q18" s="1973"/>
      <c r="R18" s="1973"/>
    </row>
    <row r="19" spans="1:18">
      <c r="A19" s="234">
        <f t="shared" si="6"/>
        <v>9</v>
      </c>
      <c r="B19" s="941">
        <v>44094</v>
      </c>
      <c r="C19" s="1905">
        <v>0</v>
      </c>
      <c r="D19" s="1906">
        <v>0</v>
      </c>
      <c r="E19" s="1865">
        <f t="shared" si="0"/>
        <v>0</v>
      </c>
      <c r="F19" s="1907">
        <f t="shared" si="7"/>
        <v>0</v>
      </c>
      <c r="G19" s="1866">
        <f t="shared" si="1"/>
        <v>0</v>
      </c>
      <c r="H19" s="1908">
        <f t="shared" si="2"/>
        <v>0</v>
      </c>
      <c r="I19" s="122">
        <f t="shared" si="8"/>
        <v>0</v>
      </c>
      <c r="J19" s="1309">
        <f t="shared" si="8"/>
        <v>0</v>
      </c>
      <c r="K19" s="1865">
        <f t="shared" si="3"/>
        <v>0</v>
      </c>
      <c r="L19" s="1900">
        <f>'ET Forecast Capital Additions'!$L19</f>
        <v>1</v>
      </c>
      <c r="M19" s="122">
        <f t="shared" si="9"/>
        <v>0</v>
      </c>
      <c r="N19" s="1309">
        <f t="shared" si="4"/>
        <v>0</v>
      </c>
      <c r="O19" s="1866">
        <f t="shared" si="5"/>
        <v>0</v>
      </c>
      <c r="P19" s="234">
        <f t="shared" si="10"/>
        <v>9</v>
      </c>
      <c r="Q19" s="1973"/>
      <c r="R19" s="1973"/>
    </row>
    <row r="20" spans="1:18">
      <c r="A20" s="234">
        <f t="shared" si="6"/>
        <v>10</v>
      </c>
      <c r="B20" s="941">
        <v>44124</v>
      </c>
      <c r="C20" s="397">
        <v>0</v>
      </c>
      <c r="D20" s="1623">
        <v>0</v>
      </c>
      <c r="E20" s="398">
        <f t="shared" si="0"/>
        <v>0</v>
      </c>
      <c r="F20" s="399">
        <f t="shared" si="7"/>
        <v>0</v>
      </c>
      <c r="G20" s="1551">
        <f t="shared" si="1"/>
        <v>0</v>
      </c>
      <c r="H20" s="400">
        <f t="shared" si="2"/>
        <v>0</v>
      </c>
      <c r="I20" s="122">
        <f t="shared" si="8"/>
        <v>0</v>
      </c>
      <c r="J20" s="1309">
        <f t="shared" si="8"/>
        <v>0</v>
      </c>
      <c r="K20" s="398">
        <f t="shared" si="3"/>
        <v>0</v>
      </c>
      <c r="L20" s="416">
        <f>'ET Forecast Capital Additions'!$L20</f>
        <v>1</v>
      </c>
      <c r="M20" s="122">
        <f t="shared" si="9"/>
        <v>0</v>
      </c>
      <c r="N20" s="1309">
        <f t="shared" si="4"/>
        <v>0</v>
      </c>
      <c r="O20" s="1551">
        <f t="shared" si="5"/>
        <v>0</v>
      </c>
      <c r="P20" s="234">
        <f t="shared" si="10"/>
        <v>10</v>
      </c>
      <c r="Q20" s="1973"/>
      <c r="R20" s="1973"/>
    </row>
    <row r="21" spans="1:18">
      <c r="A21" s="234">
        <f t="shared" si="6"/>
        <v>11</v>
      </c>
      <c r="B21" s="941">
        <v>44155</v>
      </c>
      <c r="C21" s="407">
        <v>0</v>
      </c>
      <c r="D21" s="1623">
        <v>0</v>
      </c>
      <c r="E21" s="202">
        <f t="shared" si="0"/>
        <v>0</v>
      </c>
      <c r="F21" s="399">
        <f t="shared" si="7"/>
        <v>0</v>
      </c>
      <c r="G21" s="1551">
        <f t="shared" si="1"/>
        <v>0</v>
      </c>
      <c r="H21" s="400">
        <f t="shared" si="2"/>
        <v>0</v>
      </c>
      <c r="I21" s="122">
        <f t="shared" si="8"/>
        <v>0</v>
      </c>
      <c r="J21" s="1309">
        <f t="shared" si="8"/>
        <v>0</v>
      </c>
      <c r="K21" s="202">
        <f t="shared" si="3"/>
        <v>0</v>
      </c>
      <c r="L21" s="416">
        <f>'ET Forecast Capital Additions'!$L21</f>
        <v>1</v>
      </c>
      <c r="M21" s="122">
        <f t="shared" si="9"/>
        <v>0</v>
      </c>
      <c r="N21" s="1309">
        <f t="shared" si="4"/>
        <v>0</v>
      </c>
      <c r="O21" s="400">
        <f t="shared" si="5"/>
        <v>0</v>
      </c>
      <c r="P21" s="234">
        <f t="shared" si="10"/>
        <v>11</v>
      </c>
      <c r="Q21" s="63"/>
      <c r="R21" s="63"/>
    </row>
    <row r="22" spans="1:18" ht="15.75" thickBot="1">
      <c r="A22" s="234">
        <f t="shared" si="6"/>
        <v>12</v>
      </c>
      <c r="B22" s="941">
        <v>44185</v>
      </c>
      <c r="C22" s="1638">
        <v>0</v>
      </c>
      <c r="D22" s="401">
        <v>0</v>
      </c>
      <c r="E22" s="402">
        <f t="shared" si="0"/>
        <v>0</v>
      </c>
      <c r="F22" s="403">
        <f t="shared" si="7"/>
        <v>0</v>
      </c>
      <c r="G22" s="404">
        <f t="shared" si="1"/>
        <v>0</v>
      </c>
      <c r="H22" s="405">
        <f t="shared" si="2"/>
        <v>0</v>
      </c>
      <c r="I22" s="1639">
        <f t="shared" si="8"/>
        <v>0</v>
      </c>
      <c r="J22" s="406">
        <f t="shared" si="8"/>
        <v>0</v>
      </c>
      <c r="K22" s="402">
        <f t="shared" si="3"/>
        <v>0</v>
      </c>
      <c r="L22" s="417">
        <f>'ET Forecast Capital Additions'!$L22</f>
        <v>1</v>
      </c>
      <c r="M22" s="1639">
        <f t="shared" si="9"/>
        <v>0</v>
      </c>
      <c r="N22" s="406">
        <f t="shared" si="4"/>
        <v>0</v>
      </c>
      <c r="O22" s="404">
        <f t="shared" si="5"/>
        <v>0</v>
      </c>
      <c r="P22" s="234">
        <f t="shared" si="10"/>
        <v>12</v>
      </c>
      <c r="Q22" s="1973"/>
      <c r="R22" s="1973"/>
    </row>
    <row r="23" spans="1:18">
      <c r="A23" s="234">
        <f t="shared" si="6"/>
        <v>13</v>
      </c>
      <c r="B23" s="1909">
        <v>44216</v>
      </c>
      <c r="C23" s="1905">
        <v>0</v>
      </c>
      <c r="D23" s="1906">
        <v>0</v>
      </c>
      <c r="E23" s="1865">
        <f t="shared" si="0"/>
        <v>0</v>
      </c>
      <c r="F23" s="1907">
        <f t="shared" si="7"/>
        <v>0</v>
      </c>
      <c r="G23" s="1866">
        <f t="shared" si="1"/>
        <v>0</v>
      </c>
      <c r="H23" s="1908">
        <f t="shared" si="2"/>
        <v>0</v>
      </c>
      <c r="I23" s="122">
        <f t="shared" si="8"/>
        <v>0</v>
      </c>
      <c r="J23" s="1309">
        <f t="shared" si="8"/>
        <v>0</v>
      </c>
      <c r="K23" s="1865">
        <f t="shared" si="3"/>
        <v>0</v>
      </c>
      <c r="L23" s="1900">
        <f>'ET Forecast Capital Additions'!$L23</f>
        <v>1</v>
      </c>
      <c r="M23" s="122">
        <f t="shared" si="9"/>
        <v>0</v>
      </c>
      <c r="N23" s="1309">
        <f t="shared" si="4"/>
        <v>0</v>
      </c>
      <c r="O23" s="1866">
        <f t="shared" si="5"/>
        <v>0</v>
      </c>
      <c r="P23" s="234">
        <f t="shared" si="10"/>
        <v>13</v>
      </c>
      <c r="Q23" s="1973"/>
      <c r="R23" s="1973"/>
    </row>
    <row r="24" spans="1:18">
      <c r="A24" s="234">
        <f t="shared" si="6"/>
        <v>14</v>
      </c>
      <c r="B24" s="941">
        <v>44247</v>
      </c>
      <c r="C24" s="397">
        <v>0</v>
      </c>
      <c r="D24" s="1623">
        <v>0</v>
      </c>
      <c r="E24" s="398">
        <f t="shared" si="0"/>
        <v>0</v>
      </c>
      <c r="F24" s="399">
        <f t="shared" si="7"/>
        <v>0</v>
      </c>
      <c r="G24" s="1551">
        <f t="shared" si="1"/>
        <v>0</v>
      </c>
      <c r="H24" s="400">
        <f t="shared" si="2"/>
        <v>0</v>
      </c>
      <c r="I24" s="122">
        <f t="shared" si="8"/>
        <v>0</v>
      </c>
      <c r="J24" s="1309">
        <f t="shared" si="8"/>
        <v>0</v>
      </c>
      <c r="K24" s="398">
        <f t="shared" si="3"/>
        <v>0</v>
      </c>
      <c r="L24" s="416">
        <f>'ET Forecast Capital Additions'!$L24</f>
        <v>0.91666666666666663</v>
      </c>
      <c r="M24" s="122">
        <f t="shared" si="9"/>
        <v>0</v>
      </c>
      <c r="N24" s="1309">
        <f t="shared" si="4"/>
        <v>0</v>
      </c>
      <c r="O24" s="1551">
        <f t="shared" si="5"/>
        <v>0</v>
      </c>
      <c r="P24" s="234">
        <f t="shared" si="10"/>
        <v>14</v>
      </c>
      <c r="Q24" s="1973"/>
      <c r="R24" s="1973"/>
    </row>
    <row r="25" spans="1:18">
      <c r="A25" s="234">
        <f t="shared" si="6"/>
        <v>15</v>
      </c>
      <c r="B25" s="941">
        <v>44275</v>
      </c>
      <c r="C25" s="397">
        <v>0</v>
      </c>
      <c r="D25" s="1623">
        <v>0</v>
      </c>
      <c r="E25" s="398">
        <f t="shared" si="0"/>
        <v>0</v>
      </c>
      <c r="F25" s="399">
        <f t="shared" si="7"/>
        <v>0</v>
      </c>
      <c r="G25" s="1551">
        <f t="shared" si="1"/>
        <v>0</v>
      </c>
      <c r="H25" s="400">
        <f t="shared" si="2"/>
        <v>0</v>
      </c>
      <c r="I25" s="122">
        <f t="shared" si="8"/>
        <v>0</v>
      </c>
      <c r="J25" s="1309">
        <f t="shared" si="8"/>
        <v>0</v>
      </c>
      <c r="K25" s="398">
        <f t="shared" si="3"/>
        <v>0</v>
      </c>
      <c r="L25" s="416">
        <f>'ET Forecast Capital Additions'!$L25</f>
        <v>0.83333333333333337</v>
      </c>
      <c r="M25" s="122">
        <f t="shared" si="9"/>
        <v>0</v>
      </c>
      <c r="N25" s="1309">
        <f t="shared" si="4"/>
        <v>0</v>
      </c>
      <c r="O25" s="1551">
        <f t="shared" si="5"/>
        <v>0</v>
      </c>
      <c r="P25" s="234">
        <f t="shared" si="10"/>
        <v>15</v>
      </c>
      <c r="Q25" s="1973"/>
      <c r="R25" s="1973"/>
    </row>
    <row r="26" spans="1:18" ht="15.75" thickBot="1">
      <c r="A26" s="234">
        <f t="shared" si="6"/>
        <v>16</v>
      </c>
      <c r="B26" s="942">
        <v>44306</v>
      </c>
      <c r="C26" s="1638">
        <v>0</v>
      </c>
      <c r="D26" s="401">
        <v>0</v>
      </c>
      <c r="E26" s="402">
        <f t="shared" si="0"/>
        <v>0</v>
      </c>
      <c r="F26" s="403">
        <f t="shared" si="7"/>
        <v>0</v>
      </c>
      <c r="G26" s="404">
        <f t="shared" si="1"/>
        <v>0</v>
      </c>
      <c r="H26" s="405">
        <f t="shared" si="2"/>
        <v>0</v>
      </c>
      <c r="I26" s="1639">
        <f t="shared" si="8"/>
        <v>0</v>
      </c>
      <c r="J26" s="406">
        <f t="shared" si="8"/>
        <v>0</v>
      </c>
      <c r="K26" s="402">
        <f t="shared" si="3"/>
        <v>0</v>
      </c>
      <c r="L26" s="417">
        <f>'ET Forecast Capital Additions'!$L26</f>
        <v>0.75</v>
      </c>
      <c r="M26" s="1639">
        <f t="shared" si="9"/>
        <v>0</v>
      </c>
      <c r="N26" s="406">
        <f t="shared" si="4"/>
        <v>0</v>
      </c>
      <c r="O26" s="404">
        <f t="shared" si="5"/>
        <v>0</v>
      </c>
      <c r="P26" s="234">
        <f t="shared" si="10"/>
        <v>16</v>
      </c>
      <c r="Q26" s="1973"/>
      <c r="R26" s="1973"/>
    </row>
    <row r="27" spans="1:18">
      <c r="A27" s="234">
        <f t="shared" si="6"/>
        <v>17</v>
      </c>
      <c r="B27" s="941">
        <v>44336</v>
      </c>
      <c r="C27" s="407">
        <v>0</v>
      </c>
      <c r="D27" s="1623">
        <v>0</v>
      </c>
      <c r="E27" s="202">
        <f t="shared" si="0"/>
        <v>0</v>
      </c>
      <c r="F27" s="1907">
        <f t="shared" si="7"/>
        <v>0</v>
      </c>
      <c r="G27" s="1866">
        <f t="shared" si="1"/>
        <v>0</v>
      </c>
      <c r="H27" s="400">
        <f t="shared" si="2"/>
        <v>0</v>
      </c>
      <c r="I27" s="122">
        <f t="shared" si="8"/>
        <v>0</v>
      </c>
      <c r="J27" s="1309">
        <f t="shared" si="8"/>
        <v>0</v>
      </c>
      <c r="K27" s="202">
        <f t="shared" si="3"/>
        <v>0</v>
      </c>
      <c r="L27" s="1900">
        <f>'ET Forecast Capital Additions'!$L27</f>
        <v>0.66666666666666663</v>
      </c>
      <c r="M27" s="122">
        <f t="shared" si="9"/>
        <v>0</v>
      </c>
      <c r="N27" s="1309">
        <f t="shared" si="4"/>
        <v>0</v>
      </c>
      <c r="O27" s="400">
        <f t="shared" si="5"/>
        <v>0</v>
      </c>
      <c r="P27" s="234">
        <f t="shared" si="10"/>
        <v>17</v>
      </c>
      <c r="Q27" s="63"/>
      <c r="R27" s="63"/>
    </row>
    <row r="28" spans="1:18">
      <c r="A28" s="234">
        <f t="shared" si="6"/>
        <v>18</v>
      </c>
      <c r="B28" s="941">
        <v>44367</v>
      </c>
      <c r="C28" s="397">
        <v>0</v>
      </c>
      <c r="D28" s="1623">
        <v>0</v>
      </c>
      <c r="E28" s="398">
        <f t="shared" si="0"/>
        <v>0</v>
      </c>
      <c r="F28" s="399">
        <f t="shared" si="7"/>
        <v>0</v>
      </c>
      <c r="G28" s="1551">
        <f t="shared" si="1"/>
        <v>0</v>
      </c>
      <c r="H28" s="400">
        <f t="shared" si="2"/>
        <v>0</v>
      </c>
      <c r="I28" s="122">
        <f t="shared" si="8"/>
        <v>0</v>
      </c>
      <c r="J28" s="1309">
        <f t="shared" si="8"/>
        <v>0</v>
      </c>
      <c r="K28" s="398">
        <f t="shared" si="3"/>
        <v>0</v>
      </c>
      <c r="L28" s="416">
        <f>'ET Forecast Capital Additions'!$L28</f>
        <v>0.58333333333333337</v>
      </c>
      <c r="M28" s="122">
        <f t="shared" si="9"/>
        <v>0</v>
      </c>
      <c r="N28" s="1309">
        <f t="shared" si="4"/>
        <v>0</v>
      </c>
      <c r="O28" s="1551">
        <f t="shared" si="5"/>
        <v>0</v>
      </c>
      <c r="P28" s="234">
        <f t="shared" si="10"/>
        <v>18</v>
      </c>
      <c r="Q28" s="1973"/>
      <c r="R28" s="1973"/>
    </row>
    <row r="29" spans="1:18">
      <c r="A29" s="234">
        <f t="shared" si="6"/>
        <v>19</v>
      </c>
      <c r="B29" s="941">
        <v>44397</v>
      </c>
      <c r="C29" s="397">
        <v>0</v>
      </c>
      <c r="D29" s="1623">
        <v>0</v>
      </c>
      <c r="E29" s="398">
        <f t="shared" si="0"/>
        <v>0</v>
      </c>
      <c r="F29" s="399">
        <f t="shared" si="7"/>
        <v>0</v>
      </c>
      <c r="G29" s="1551">
        <f t="shared" si="1"/>
        <v>0</v>
      </c>
      <c r="H29" s="400">
        <f t="shared" si="2"/>
        <v>0</v>
      </c>
      <c r="I29" s="122">
        <f t="shared" si="8"/>
        <v>0</v>
      </c>
      <c r="J29" s="1309">
        <f t="shared" si="8"/>
        <v>0</v>
      </c>
      <c r="K29" s="398">
        <f t="shared" si="3"/>
        <v>0</v>
      </c>
      <c r="L29" s="416">
        <f>'ET Forecast Capital Additions'!$L29</f>
        <v>0.5</v>
      </c>
      <c r="M29" s="122">
        <f t="shared" si="9"/>
        <v>0</v>
      </c>
      <c r="N29" s="1309">
        <f t="shared" si="4"/>
        <v>0</v>
      </c>
      <c r="O29" s="1551">
        <f t="shared" si="5"/>
        <v>0</v>
      </c>
      <c r="P29" s="234">
        <f t="shared" si="10"/>
        <v>19</v>
      </c>
      <c r="Q29" s="1973"/>
      <c r="R29" s="1973"/>
    </row>
    <row r="30" spans="1:18" ht="15.75" thickBot="1">
      <c r="A30" s="234">
        <f t="shared" si="6"/>
        <v>20</v>
      </c>
      <c r="B30" s="942">
        <v>44428</v>
      </c>
      <c r="C30" s="1638">
        <v>0</v>
      </c>
      <c r="D30" s="401">
        <v>0</v>
      </c>
      <c r="E30" s="402">
        <f t="shared" si="0"/>
        <v>0</v>
      </c>
      <c r="F30" s="403">
        <f t="shared" si="7"/>
        <v>0</v>
      </c>
      <c r="G30" s="404">
        <f t="shared" si="1"/>
        <v>0</v>
      </c>
      <c r="H30" s="405">
        <f t="shared" si="2"/>
        <v>0</v>
      </c>
      <c r="I30" s="1639">
        <f t="shared" si="8"/>
        <v>0</v>
      </c>
      <c r="J30" s="406">
        <f t="shared" si="8"/>
        <v>0</v>
      </c>
      <c r="K30" s="402">
        <f t="shared" si="3"/>
        <v>0</v>
      </c>
      <c r="L30" s="417">
        <f>'ET Forecast Capital Additions'!$L30</f>
        <v>0.41666666666666669</v>
      </c>
      <c r="M30" s="1639">
        <f t="shared" si="9"/>
        <v>0</v>
      </c>
      <c r="N30" s="406">
        <f t="shared" si="4"/>
        <v>0</v>
      </c>
      <c r="O30" s="404">
        <f t="shared" si="5"/>
        <v>0</v>
      </c>
      <c r="P30" s="234">
        <f t="shared" si="10"/>
        <v>20</v>
      </c>
      <c r="Q30" s="1973"/>
      <c r="R30" s="1973"/>
    </row>
    <row r="31" spans="1:18">
      <c r="A31" s="234">
        <f t="shared" si="6"/>
        <v>21</v>
      </c>
      <c r="B31" s="941">
        <v>44459</v>
      </c>
      <c r="C31" s="397">
        <v>0</v>
      </c>
      <c r="D31" s="1623">
        <v>0</v>
      </c>
      <c r="E31" s="398">
        <f t="shared" si="0"/>
        <v>0</v>
      </c>
      <c r="F31" s="1907">
        <f t="shared" si="7"/>
        <v>0</v>
      </c>
      <c r="G31" s="1866">
        <f t="shared" si="1"/>
        <v>0</v>
      </c>
      <c r="H31" s="400">
        <f t="shared" si="2"/>
        <v>0</v>
      </c>
      <c r="I31" s="122">
        <f t="shared" si="8"/>
        <v>0</v>
      </c>
      <c r="J31" s="1309">
        <f t="shared" si="8"/>
        <v>0</v>
      </c>
      <c r="K31" s="398">
        <f t="shared" si="3"/>
        <v>0</v>
      </c>
      <c r="L31" s="1900">
        <f>'ET Forecast Capital Additions'!$L31</f>
        <v>0.33333333333333331</v>
      </c>
      <c r="M31" s="122">
        <f t="shared" si="9"/>
        <v>0</v>
      </c>
      <c r="N31" s="1309">
        <f t="shared" si="4"/>
        <v>0</v>
      </c>
      <c r="O31" s="1551">
        <f t="shared" si="5"/>
        <v>0</v>
      </c>
      <c r="P31" s="234">
        <f t="shared" si="10"/>
        <v>21</v>
      </c>
      <c r="Q31" s="1973"/>
      <c r="R31" s="1973"/>
    </row>
    <row r="32" spans="1:18">
      <c r="A32" s="234">
        <f t="shared" si="6"/>
        <v>22</v>
      </c>
      <c r="B32" s="941">
        <v>44489</v>
      </c>
      <c r="C32" s="407">
        <v>0</v>
      </c>
      <c r="D32" s="1623">
        <v>0</v>
      </c>
      <c r="E32" s="202">
        <f t="shared" si="0"/>
        <v>0</v>
      </c>
      <c r="F32" s="399">
        <f t="shared" si="7"/>
        <v>0</v>
      </c>
      <c r="G32" s="1551">
        <f t="shared" si="1"/>
        <v>0</v>
      </c>
      <c r="H32" s="400">
        <f t="shared" si="2"/>
        <v>0</v>
      </c>
      <c r="I32" s="122">
        <f t="shared" si="8"/>
        <v>0</v>
      </c>
      <c r="J32" s="1309">
        <f t="shared" si="8"/>
        <v>0</v>
      </c>
      <c r="K32" s="202">
        <f t="shared" si="3"/>
        <v>0</v>
      </c>
      <c r="L32" s="416">
        <f>'ET Forecast Capital Additions'!$L32</f>
        <v>0.25</v>
      </c>
      <c r="M32" s="122">
        <f t="shared" si="9"/>
        <v>0</v>
      </c>
      <c r="N32" s="1309">
        <f t="shared" si="4"/>
        <v>0</v>
      </c>
      <c r="O32" s="400">
        <f t="shared" si="5"/>
        <v>0</v>
      </c>
      <c r="P32" s="234">
        <f t="shared" si="10"/>
        <v>22</v>
      </c>
      <c r="Q32" s="63"/>
      <c r="R32" s="63"/>
    </row>
    <row r="33" spans="1:18">
      <c r="A33" s="234">
        <f t="shared" si="6"/>
        <v>23</v>
      </c>
      <c r="B33" s="941">
        <v>44520</v>
      </c>
      <c r="C33" s="397">
        <v>0</v>
      </c>
      <c r="D33" s="1623">
        <v>0</v>
      </c>
      <c r="E33" s="398">
        <f t="shared" si="0"/>
        <v>0</v>
      </c>
      <c r="F33" s="399">
        <f t="shared" si="7"/>
        <v>0</v>
      </c>
      <c r="G33" s="1551">
        <f t="shared" si="1"/>
        <v>0</v>
      </c>
      <c r="H33" s="400">
        <f t="shared" si="2"/>
        <v>0</v>
      </c>
      <c r="I33" s="122">
        <f t="shared" si="8"/>
        <v>0</v>
      </c>
      <c r="J33" s="1309">
        <f t="shared" si="8"/>
        <v>0</v>
      </c>
      <c r="K33" s="398">
        <f t="shared" si="3"/>
        <v>0</v>
      </c>
      <c r="L33" s="416">
        <f>'ET Forecast Capital Additions'!$L33</f>
        <v>0.16666666666666666</v>
      </c>
      <c r="M33" s="122">
        <f t="shared" si="9"/>
        <v>0</v>
      </c>
      <c r="N33" s="1309">
        <f t="shared" si="4"/>
        <v>0</v>
      </c>
      <c r="O33" s="1551">
        <f t="shared" si="5"/>
        <v>0</v>
      </c>
      <c r="P33" s="234">
        <f t="shared" si="10"/>
        <v>23</v>
      </c>
      <c r="Q33" s="1973"/>
      <c r="R33" s="1973"/>
    </row>
    <row r="34" spans="1:18" ht="15.75" thickBot="1">
      <c r="A34" s="234">
        <f t="shared" si="6"/>
        <v>24</v>
      </c>
      <c r="B34" s="941">
        <v>44550</v>
      </c>
      <c r="C34" s="397">
        <v>0</v>
      </c>
      <c r="D34" s="1623">
        <v>0</v>
      </c>
      <c r="E34" s="398">
        <f t="shared" si="0"/>
        <v>0</v>
      </c>
      <c r="F34" s="403">
        <f t="shared" si="7"/>
        <v>0</v>
      </c>
      <c r="G34" s="404">
        <f t="shared" si="1"/>
        <v>0</v>
      </c>
      <c r="H34" s="400">
        <f t="shared" si="2"/>
        <v>0</v>
      </c>
      <c r="I34" s="1639">
        <f t="shared" si="8"/>
        <v>0</v>
      </c>
      <c r="J34" s="406">
        <f t="shared" si="8"/>
        <v>0</v>
      </c>
      <c r="K34" s="398">
        <f t="shared" si="3"/>
        <v>0</v>
      </c>
      <c r="L34" s="416">
        <f>'ET Forecast Capital Additions'!$L34</f>
        <v>8.3333333333333329E-2</v>
      </c>
      <c r="M34" s="1639">
        <f t="shared" si="9"/>
        <v>0</v>
      </c>
      <c r="N34" s="406">
        <f t="shared" si="4"/>
        <v>0</v>
      </c>
      <c r="O34" s="1551">
        <f t="shared" si="5"/>
        <v>0</v>
      </c>
      <c r="P34" s="234">
        <f t="shared" si="10"/>
        <v>24</v>
      </c>
      <c r="Q34" s="1973"/>
      <c r="R34" s="700"/>
    </row>
    <row r="35" spans="1:18" ht="15.75" thickBot="1">
      <c r="A35" s="234">
        <f t="shared" si="6"/>
        <v>25</v>
      </c>
      <c r="B35" s="943" t="s">
        <v>264</v>
      </c>
      <c r="C35" s="363">
        <f t="shared" ref="C35:K35" si="11">SUM(C11:C34)</f>
        <v>0</v>
      </c>
      <c r="D35" s="360">
        <f t="shared" si="11"/>
        <v>0</v>
      </c>
      <c r="E35" s="361">
        <f t="shared" si="11"/>
        <v>0</v>
      </c>
      <c r="F35" s="359">
        <f t="shared" si="11"/>
        <v>0</v>
      </c>
      <c r="G35" s="360">
        <f t="shared" si="11"/>
        <v>0</v>
      </c>
      <c r="H35" s="362">
        <f t="shared" si="11"/>
        <v>0</v>
      </c>
      <c r="I35" s="363">
        <f t="shared" si="11"/>
        <v>0</v>
      </c>
      <c r="J35" s="360">
        <f t="shared" si="11"/>
        <v>0</v>
      </c>
      <c r="K35" s="361">
        <f t="shared" si="11"/>
        <v>0</v>
      </c>
      <c r="L35" s="364"/>
      <c r="M35" s="363">
        <f>SUM(M11:M34)</f>
        <v>0</v>
      </c>
      <c r="N35" s="360">
        <f>SUM(N11:N34)</f>
        <v>0</v>
      </c>
      <c r="O35" s="362">
        <f>SUM(O11:O34)</f>
        <v>0</v>
      </c>
      <c r="P35" s="234">
        <f t="shared" si="10"/>
        <v>25</v>
      </c>
      <c r="Q35" s="1973"/>
      <c r="R35" s="1973"/>
    </row>
    <row r="36" spans="1:18">
      <c r="A36" s="234">
        <f t="shared" ref="A36:A41" si="12">A35+1</f>
        <v>26</v>
      </c>
      <c r="B36" s="912"/>
      <c r="C36" s="54"/>
      <c r="D36" s="54"/>
      <c r="E36" s="944"/>
      <c r="F36" s="63"/>
      <c r="G36" s="63"/>
      <c r="H36" s="331"/>
      <c r="I36" s="63"/>
      <c r="J36" s="63"/>
      <c r="K36" s="331"/>
      <c r="L36" s="63"/>
      <c r="M36" s="63"/>
      <c r="N36" s="63"/>
      <c r="O36" s="365"/>
      <c r="P36" s="234">
        <f>P35+1</f>
        <v>26</v>
      </c>
      <c r="Q36" s="1973"/>
      <c r="R36" s="1973"/>
    </row>
    <row r="37" spans="1:18" s="683" customFormat="1">
      <c r="A37" s="234">
        <f t="shared" si="12"/>
        <v>27</v>
      </c>
      <c r="B37" s="945"/>
      <c r="C37" s="946"/>
      <c r="D37" s="946"/>
      <c r="E37" s="947" t="s">
        <v>1854</v>
      </c>
      <c r="F37" s="948"/>
      <c r="G37" s="948"/>
      <c r="H37" s="390">
        <f>'ET Forecast Capital Additions'!H37</f>
        <v>15273.147999999999</v>
      </c>
      <c r="I37" s="367"/>
      <c r="J37" s="63" t="str">
        <f>'ET Forecast Capital Additions'!J37</f>
        <v>Form 1; Page 207; Line 58; Col. d</v>
      </c>
      <c r="K37" s="367"/>
      <c r="L37" s="946"/>
      <c r="M37" s="946"/>
      <c r="N37" s="946"/>
      <c r="O37" s="949"/>
      <c r="P37" s="234">
        <f>P36+1</f>
        <v>27</v>
      </c>
      <c r="Q37" s="1973"/>
      <c r="R37" s="950"/>
    </row>
    <row r="38" spans="1:18" s="683" customFormat="1">
      <c r="A38" s="234">
        <f t="shared" si="12"/>
        <v>28</v>
      </c>
      <c r="B38" s="945"/>
      <c r="C38" s="946"/>
      <c r="D38" s="946"/>
      <c r="E38" s="947"/>
      <c r="F38" s="948"/>
      <c r="G38" s="948"/>
      <c r="H38" s="54"/>
      <c r="I38" s="367"/>
      <c r="J38" s="63"/>
      <c r="K38" s="367"/>
      <c r="L38" s="946"/>
      <c r="M38" s="946"/>
      <c r="N38" s="946"/>
      <c r="O38" s="949"/>
      <c r="P38" s="234">
        <f>P37+1</f>
        <v>28</v>
      </c>
      <c r="Q38" s="950"/>
      <c r="R38" s="950"/>
    </row>
    <row r="39" spans="1:18" s="683" customFormat="1">
      <c r="A39" s="234">
        <f t="shared" si="12"/>
        <v>29</v>
      </c>
      <c r="B39" s="945"/>
      <c r="C39" s="946"/>
      <c r="D39" s="946"/>
      <c r="E39" s="947" t="s">
        <v>1856</v>
      </c>
      <c r="F39" s="948"/>
      <c r="G39" s="948"/>
      <c r="H39" s="1205">
        <f>'ET Forecast Capital Additions'!H39</f>
        <v>6462016.9170000004</v>
      </c>
      <c r="I39" s="367"/>
      <c r="J39" s="63" t="str">
        <f>'ET Forecast Capital Additions'!J39</f>
        <v>Form 1; Page 207; Line 58; Col. g</v>
      </c>
      <c r="K39" s="367"/>
      <c r="L39" s="946"/>
      <c r="M39" s="946"/>
      <c r="N39" s="946"/>
      <c r="O39" s="949"/>
      <c r="P39" s="234">
        <f t="shared" ref="P39:P48" si="13">P38+1</f>
        <v>29</v>
      </c>
      <c r="Q39" s="950"/>
      <c r="R39" s="950"/>
    </row>
    <row r="40" spans="1:18" s="683" customFormat="1" ht="15.75" thickBot="1">
      <c r="A40" s="234">
        <f t="shared" si="12"/>
        <v>30</v>
      </c>
      <c r="B40" s="945"/>
      <c r="C40" s="946"/>
      <c r="D40" s="946"/>
      <c r="E40" s="948"/>
      <c r="F40" s="948"/>
      <c r="G40" s="948"/>
      <c r="H40" s="367"/>
      <c r="I40" s="367"/>
      <c r="J40" s="367"/>
      <c r="K40" s="367"/>
      <c r="L40" s="946"/>
      <c r="M40" s="946"/>
      <c r="N40" s="946"/>
      <c r="O40" s="949"/>
      <c r="P40" s="234">
        <f t="shared" si="13"/>
        <v>30</v>
      </c>
      <c r="Q40" s="950"/>
      <c r="R40" s="950"/>
    </row>
    <row r="41" spans="1:18" ht="15.75" thickBot="1">
      <c r="A41" s="234">
        <f t="shared" si="12"/>
        <v>31</v>
      </c>
      <c r="B41" s="912"/>
      <c r="C41" s="63"/>
      <c r="D41" s="63"/>
      <c r="E41" s="86" t="s">
        <v>1858</v>
      </c>
      <c r="F41" s="63"/>
      <c r="G41" s="63"/>
      <c r="H41" s="368">
        <f>H37/H39</f>
        <v>2.3635264649060342E-3</v>
      </c>
      <c r="I41" s="63"/>
      <c r="J41" s="63" t="s">
        <v>1859</v>
      </c>
      <c r="K41" s="951"/>
      <c r="L41" s="63"/>
      <c r="M41" s="63"/>
      <c r="N41" s="63"/>
      <c r="O41" s="952"/>
      <c r="P41" s="234">
        <f t="shared" si="13"/>
        <v>31</v>
      </c>
      <c r="Q41" s="1973"/>
      <c r="R41" s="1973"/>
    </row>
    <row r="42" spans="1:18" ht="15.75" thickBot="1">
      <c r="A42" s="234">
        <f t="shared" si="6"/>
        <v>32</v>
      </c>
      <c r="B42" s="953"/>
      <c r="C42" s="241"/>
      <c r="D42" s="241"/>
      <c r="E42" s="1896"/>
      <c r="F42" s="241"/>
      <c r="G42" s="241"/>
      <c r="H42" s="1897"/>
      <c r="I42" s="241"/>
      <c r="J42" s="241"/>
      <c r="K42" s="241"/>
      <c r="L42" s="241"/>
      <c r="M42" s="241"/>
      <c r="N42" s="241"/>
      <c r="O42" s="369"/>
      <c r="P42" s="234">
        <f t="shared" si="13"/>
        <v>32</v>
      </c>
      <c r="Q42" s="950"/>
      <c r="R42" s="1973"/>
    </row>
    <row r="43" spans="1:18" ht="15.75" thickBot="1">
      <c r="A43" s="234">
        <f t="shared" si="6"/>
        <v>33</v>
      </c>
      <c r="B43" s="912"/>
      <c r="C43" s="63"/>
      <c r="D43" s="63"/>
      <c r="E43" s="54"/>
      <c r="F43" s="63"/>
      <c r="G43" s="63"/>
      <c r="H43" s="63"/>
      <c r="I43" s="63"/>
      <c r="J43" s="63"/>
      <c r="K43" s="331" t="s">
        <v>1</v>
      </c>
      <c r="L43" s="63"/>
      <c r="M43" s="954"/>
      <c r="N43" s="954"/>
      <c r="O43" s="955"/>
      <c r="P43" s="234">
        <f t="shared" si="13"/>
        <v>33</v>
      </c>
      <c r="Q43" s="950"/>
      <c r="R43" s="1973"/>
    </row>
    <row r="44" spans="1:18" ht="15.75" thickBot="1">
      <c r="A44" s="234">
        <f t="shared" si="6"/>
        <v>34</v>
      </c>
      <c r="B44" s="956"/>
      <c r="C44" s="63"/>
      <c r="D44" s="745"/>
      <c r="E44" s="957"/>
      <c r="F44" s="1634"/>
      <c r="G44" s="1635"/>
      <c r="H44" s="1635" t="s">
        <v>1860</v>
      </c>
      <c r="I44" s="958" t="s">
        <v>1861</v>
      </c>
      <c r="J44" s="959" t="s">
        <v>1862</v>
      </c>
      <c r="K44" s="960" t="s">
        <v>1819</v>
      </c>
      <c r="L44" s="86"/>
      <c r="M44" s="961" t="s">
        <v>1822</v>
      </c>
      <c r="N44" s="962" t="s">
        <v>1823</v>
      </c>
      <c r="O44" s="963" t="s">
        <v>1863</v>
      </c>
      <c r="P44" s="234">
        <f t="shared" si="13"/>
        <v>34</v>
      </c>
      <c r="Q44" s="950"/>
      <c r="R44" s="1973"/>
    </row>
    <row r="45" spans="1:18" ht="15.75" thickBot="1">
      <c r="A45" s="234">
        <f t="shared" si="6"/>
        <v>35</v>
      </c>
      <c r="B45" s="912"/>
      <c r="C45" s="63"/>
      <c r="D45" s="63"/>
      <c r="E45" s="1898"/>
      <c r="F45" s="1957"/>
      <c r="G45" s="1958"/>
      <c r="H45" s="1958" t="s">
        <v>1864</v>
      </c>
      <c r="I45" s="370">
        <f>+I35</f>
        <v>0</v>
      </c>
      <c r="J45" s="370">
        <f>+J35</f>
        <v>0</v>
      </c>
      <c r="K45" s="370">
        <f>+K35</f>
        <v>0</v>
      </c>
      <c r="L45" s="372"/>
      <c r="M45" s="370">
        <f>+M35</f>
        <v>0</v>
      </c>
      <c r="N45" s="370">
        <f>+N35</f>
        <v>0</v>
      </c>
      <c r="O45" s="370">
        <f>+O35</f>
        <v>0</v>
      </c>
      <c r="P45" s="234">
        <f t="shared" si="13"/>
        <v>35</v>
      </c>
      <c r="Q45" s="1973"/>
      <c r="R45" s="1973"/>
    </row>
    <row r="46" spans="1:18" ht="15.75" thickTop="1">
      <c r="A46" s="234">
        <f t="shared" si="6"/>
        <v>36</v>
      </c>
      <c r="B46" s="912"/>
      <c r="C46" s="63"/>
      <c r="D46" s="63"/>
      <c r="E46" s="912"/>
      <c r="F46" s="63"/>
      <c r="G46" s="738"/>
      <c r="H46" s="738"/>
      <c r="I46" s="392"/>
      <c r="J46" s="392"/>
      <c r="K46" s="392"/>
      <c r="L46" s="63"/>
      <c r="M46" s="392"/>
      <c r="N46" s="392"/>
      <c r="O46" s="392"/>
      <c r="P46" s="234">
        <f t="shared" si="13"/>
        <v>36</v>
      </c>
      <c r="Q46" s="1973"/>
      <c r="R46" s="1973"/>
    </row>
    <row r="47" spans="1:18" ht="15.75" thickBot="1">
      <c r="A47" s="234">
        <f>A46+1</f>
        <v>37</v>
      </c>
      <c r="B47" s="912"/>
      <c r="C47" s="63"/>
      <c r="D47" s="63"/>
      <c r="E47" s="912"/>
      <c r="F47" s="63"/>
      <c r="G47" s="738"/>
      <c r="H47" s="964" t="s">
        <v>1865</v>
      </c>
      <c r="I47" s="376">
        <f>IFERROR((+I45/K45),0)</f>
        <v>0</v>
      </c>
      <c r="J47" s="376">
        <f>IFERROR((+J45/K45),0)</f>
        <v>0</v>
      </c>
      <c r="K47" s="376">
        <f>I47+J47</f>
        <v>0</v>
      </c>
      <c r="L47" s="86"/>
      <c r="M47" s="376">
        <f>IFERROR((+M45/O45),0)</f>
        <v>0</v>
      </c>
      <c r="N47" s="376">
        <f>IFERROR((+N45/O45),0)</f>
        <v>0</v>
      </c>
      <c r="O47" s="376">
        <f>M47+N47</f>
        <v>0</v>
      </c>
      <c r="P47" s="234">
        <f>P46+1</f>
        <v>37</v>
      </c>
      <c r="Q47" s="1973"/>
      <c r="R47" s="1973"/>
    </row>
    <row r="48" spans="1:18" ht="16.149999999999999" thickTop="1" thickBot="1">
      <c r="A48" s="234">
        <f t="shared" si="6"/>
        <v>38</v>
      </c>
      <c r="B48" s="907"/>
      <c r="C48" s="63"/>
      <c r="D48" s="63"/>
      <c r="E48" s="953"/>
      <c r="F48" s="241"/>
      <c r="G48" s="241"/>
      <c r="H48" s="241"/>
      <c r="I48" s="380"/>
      <c r="J48" s="380"/>
      <c r="K48" s="369"/>
      <c r="L48" s="63"/>
      <c r="M48" s="381"/>
      <c r="N48" s="382"/>
      <c r="O48" s="369"/>
      <c r="P48" s="234">
        <f t="shared" si="13"/>
        <v>38</v>
      </c>
      <c r="Q48" s="1973"/>
      <c r="R48" s="1973"/>
    </row>
    <row r="49" spans="1:18" ht="15.75" thickBot="1">
      <c r="A49" s="234">
        <f t="shared" si="6"/>
        <v>39</v>
      </c>
      <c r="B49" s="925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369"/>
      <c r="P49" s="234">
        <f t="shared" si="10"/>
        <v>39</v>
      </c>
      <c r="Q49" s="1973"/>
      <c r="R49" s="1973"/>
    </row>
    <row r="50" spans="1:18">
      <c r="A50" s="234"/>
      <c r="B50" s="86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234"/>
      <c r="Q50" s="1973"/>
      <c r="R50" s="1973"/>
    </row>
    <row r="51" spans="1:18">
      <c r="A51" s="1975"/>
      <c r="B51" s="8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1975"/>
      <c r="Q51" s="1973"/>
      <c r="R51" s="1973"/>
    </row>
    <row r="52" spans="1:18">
      <c r="A52" s="1975"/>
      <c r="B52" s="86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1975"/>
      <c r="Q52" s="1973"/>
      <c r="R52" s="1973"/>
    </row>
    <row r="53" spans="1:18">
      <c r="A53" s="1975"/>
      <c r="B53" s="972"/>
      <c r="C53" s="973"/>
      <c r="D53" s="973"/>
      <c r="E53" s="973"/>
      <c r="F53" s="973"/>
      <c r="G53" s="973"/>
      <c r="H53" s="973"/>
      <c r="I53" s="973"/>
      <c r="J53" s="973"/>
      <c r="K53" s="973"/>
      <c r="L53" s="700"/>
      <c r="M53" s="973"/>
      <c r="N53" s="973"/>
      <c r="O53" s="973"/>
      <c r="P53" s="1975"/>
      <c r="Q53" s="1973"/>
      <c r="R53" s="1973"/>
    </row>
    <row r="54" spans="1:18">
      <c r="A54" s="1975"/>
      <c r="B54" s="972"/>
      <c r="C54" s="973"/>
      <c r="D54" s="973"/>
      <c r="E54" s="973"/>
      <c r="F54" s="973"/>
      <c r="G54" s="973"/>
      <c r="H54" s="973"/>
      <c r="I54" s="973"/>
      <c r="J54" s="973"/>
      <c r="K54" s="973"/>
      <c r="L54" s="700"/>
      <c r="M54" s="973"/>
      <c r="N54" s="973"/>
      <c r="O54" s="973"/>
      <c r="P54" s="1975"/>
      <c r="Q54" s="1973"/>
      <c r="R54" s="1973"/>
    </row>
    <row r="55" spans="1:18">
      <c r="A55" s="1975"/>
      <c r="B55" s="972"/>
      <c r="C55" s="973"/>
      <c r="D55" s="973"/>
      <c r="E55" s="973"/>
      <c r="F55" s="973"/>
      <c r="G55" s="973"/>
      <c r="H55" s="973"/>
      <c r="I55" s="973"/>
      <c r="J55" s="973"/>
      <c r="K55" s="973"/>
      <c r="L55" s="700"/>
      <c r="M55" s="973"/>
      <c r="N55" s="973"/>
      <c r="O55" s="973"/>
      <c r="P55" s="1975"/>
      <c r="Q55" s="1973"/>
      <c r="R55" s="1973"/>
    </row>
    <row r="56" spans="1:18">
      <c r="A56" s="1975"/>
      <c r="B56" s="972"/>
      <c r="C56" s="973"/>
      <c r="D56" s="973"/>
      <c r="E56" s="973"/>
      <c r="F56" s="973"/>
      <c r="G56" s="973"/>
      <c r="H56" s="973"/>
      <c r="I56" s="973"/>
      <c r="J56" s="973"/>
      <c r="K56" s="973"/>
      <c r="L56" s="700"/>
      <c r="M56" s="973"/>
      <c r="N56" s="973"/>
      <c r="O56" s="973"/>
      <c r="P56" s="1975"/>
      <c r="Q56" s="1973"/>
      <c r="R56" s="1973"/>
    </row>
    <row r="57" spans="1:18">
      <c r="A57" s="1975"/>
      <c r="B57" s="972"/>
      <c r="C57" s="973"/>
      <c r="D57" s="973"/>
      <c r="E57" s="973"/>
      <c r="F57" s="973"/>
      <c r="G57" s="973"/>
      <c r="H57" s="973"/>
      <c r="I57" s="973"/>
      <c r="J57" s="973"/>
      <c r="K57" s="973"/>
      <c r="L57" s="700"/>
      <c r="M57" s="973"/>
      <c r="N57" s="973"/>
      <c r="O57" s="973"/>
      <c r="P57" s="1975"/>
      <c r="Q57" s="1973"/>
      <c r="R57" s="1973"/>
    </row>
    <row r="58" spans="1:18">
      <c r="A58" s="1975"/>
      <c r="B58" s="972"/>
      <c r="C58" s="1973"/>
      <c r="D58" s="1973"/>
      <c r="E58" s="1973"/>
      <c r="F58" s="1973"/>
      <c r="G58" s="1973"/>
      <c r="H58" s="1973"/>
      <c r="I58" s="1973"/>
      <c r="J58" s="1973"/>
      <c r="K58" s="1973"/>
      <c r="L58" s="1973"/>
      <c r="M58" s="1973"/>
      <c r="N58" s="1973"/>
      <c r="O58" s="1973"/>
      <c r="P58" s="1975"/>
      <c r="Q58" s="1973"/>
      <c r="R58" s="1973"/>
    </row>
  </sheetData>
  <mergeCells count="5"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7" orientation="landscape" r:id="rId1"/>
  <headerFooter scaleWithDoc="0">
    <oddFooter>&amp;C&amp;"Times New Roman,Regular"&amp;10Summary of Weighted Incentive Transmission Plant Additions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2:Z42"/>
  <sheetViews>
    <sheetView zoomScale="80" zoomScaleNormal="80" zoomScaleSheetLayoutView="70" workbookViewId="0"/>
  </sheetViews>
  <sheetFormatPr defaultColWidth="9.19921875" defaultRowHeight="15"/>
  <cols>
    <col min="1" max="1" width="5.19921875" style="486" customWidth="1"/>
    <col min="2" max="2" width="35.19921875" style="69" customWidth="1"/>
    <col min="3" max="3" width="18.53125" style="519" customWidth="1"/>
    <col min="4" max="4" width="25.19921875" style="519" customWidth="1"/>
    <col min="5" max="5" width="18.53125" style="69" customWidth="1"/>
    <col min="6" max="6" width="62.53125" style="69" customWidth="1"/>
    <col min="7" max="7" width="5.19921875" style="982" customWidth="1"/>
    <col min="8" max="8" width="24" style="69" customWidth="1"/>
    <col min="9" max="9" width="11" style="69" customWidth="1"/>
    <col min="10" max="10" width="9.796875" style="69" customWidth="1"/>
    <col min="11" max="11" width="9.19921875" style="69" customWidth="1"/>
    <col min="12" max="12" width="14" style="69" customWidth="1"/>
    <col min="13" max="13" width="13.46484375" style="69" customWidth="1"/>
    <col min="14" max="16384" width="9.19921875" style="69"/>
  </cols>
  <sheetData>
    <row r="2" spans="1:11">
      <c r="A2" s="1970"/>
      <c r="B2" s="2073" t="s">
        <v>0</v>
      </c>
      <c r="C2" s="2073"/>
      <c r="D2" s="2073"/>
      <c r="E2" s="2073"/>
      <c r="F2" s="2073"/>
      <c r="G2" s="1970"/>
      <c r="H2" s="1967"/>
      <c r="I2" s="1967"/>
      <c r="J2" s="1967"/>
      <c r="K2" s="1967"/>
    </row>
    <row r="3" spans="1:11">
      <c r="A3" s="1970"/>
      <c r="B3" s="2073" t="s">
        <v>360</v>
      </c>
      <c r="C3" s="2073"/>
      <c r="D3" s="2073"/>
      <c r="E3" s="2073"/>
      <c r="F3" s="2073"/>
      <c r="G3" s="1970"/>
      <c r="H3" s="1967"/>
      <c r="I3" s="1967"/>
      <c r="J3" s="1967"/>
      <c r="K3" s="1967"/>
    </row>
    <row r="4" spans="1:11">
      <c r="A4" s="1970"/>
      <c r="B4" s="2073" t="s">
        <v>361</v>
      </c>
      <c r="C4" s="2073"/>
      <c r="D4" s="2073"/>
      <c r="E4" s="2073"/>
      <c r="F4" s="2073"/>
      <c r="G4" s="1970"/>
      <c r="H4" s="1967"/>
      <c r="I4" s="1967"/>
      <c r="J4" s="1967"/>
      <c r="K4" s="1967"/>
    </row>
    <row r="5" spans="1:11">
      <c r="A5" s="1970"/>
      <c r="B5" s="2073" t="str">
        <f>'AD-1'!B5:F5</f>
        <v>BASE PERIOD / TRUE UP PERIOD - 12/31/2019 PER BOOK</v>
      </c>
      <c r="C5" s="2073"/>
      <c r="D5" s="2073"/>
      <c r="E5" s="2073"/>
      <c r="F5" s="2073"/>
      <c r="G5" s="1970"/>
      <c r="H5" s="1967"/>
      <c r="I5" s="1967"/>
      <c r="J5" s="1967"/>
      <c r="K5" s="1967"/>
    </row>
    <row r="6" spans="1:11">
      <c r="A6" s="1970"/>
      <c r="B6" s="2077" t="s">
        <v>5</v>
      </c>
      <c r="C6" s="2077"/>
      <c r="D6" s="2077"/>
      <c r="E6" s="2077"/>
      <c r="F6" s="2077"/>
      <c r="G6" s="1970"/>
      <c r="H6" s="1967"/>
      <c r="I6" s="1967"/>
      <c r="J6" s="1967"/>
      <c r="K6" s="1967"/>
    </row>
    <row r="7" spans="1:11">
      <c r="A7" s="1970"/>
      <c r="B7" s="504"/>
      <c r="C7" s="505"/>
      <c r="D7" s="505"/>
      <c r="E7" s="504"/>
      <c r="F7" s="504"/>
      <c r="G7" s="1970"/>
      <c r="H7" s="1967"/>
      <c r="I7" s="1967"/>
      <c r="J7" s="1967"/>
      <c r="K7" s="1967"/>
    </row>
    <row r="8" spans="1:11">
      <c r="A8" s="1970"/>
      <c r="B8" s="2073" t="s">
        <v>403</v>
      </c>
      <c r="C8" s="2073"/>
      <c r="D8" s="2073"/>
      <c r="E8" s="2073"/>
      <c r="F8" s="2073"/>
      <c r="G8" s="1970"/>
      <c r="H8" s="1967"/>
      <c r="I8" s="1967"/>
      <c r="J8" s="1967"/>
      <c r="K8" s="1967"/>
    </row>
    <row r="10" spans="1:11">
      <c r="A10" s="1970"/>
      <c r="B10" s="1911"/>
      <c r="C10" s="1813" t="s">
        <v>264</v>
      </c>
      <c r="D10" s="1915"/>
      <c r="E10" s="1813"/>
      <c r="F10" s="1915"/>
      <c r="G10" s="1970"/>
      <c r="H10" s="1967"/>
      <c r="I10" s="1967"/>
      <c r="J10" s="1967"/>
      <c r="K10" s="1967"/>
    </row>
    <row r="11" spans="1:11" ht="15.4">
      <c r="A11" s="1970"/>
      <c r="B11" s="1228"/>
      <c r="C11" s="510" t="s">
        <v>404</v>
      </c>
      <c r="D11" s="1269"/>
      <c r="E11" s="510" t="s">
        <v>404</v>
      </c>
      <c r="F11" s="1269"/>
      <c r="G11" s="1975"/>
      <c r="H11" s="1967"/>
      <c r="I11" s="1967"/>
      <c r="J11" s="1967"/>
      <c r="K11" s="1967"/>
    </row>
    <row r="12" spans="1:11" ht="15.4">
      <c r="A12" s="1975" t="s">
        <v>6</v>
      </c>
      <c r="B12" s="1247"/>
      <c r="C12" s="510" t="s">
        <v>400</v>
      </c>
      <c r="D12" s="1246"/>
      <c r="E12" s="510" t="s">
        <v>400</v>
      </c>
      <c r="F12" s="1246"/>
      <c r="G12" s="1975" t="s">
        <v>6</v>
      </c>
      <c r="H12" s="1967"/>
      <c r="I12" s="1967"/>
      <c r="J12" s="1967"/>
      <c r="K12" s="1967"/>
    </row>
    <row r="13" spans="1:11" ht="17.25">
      <c r="A13" s="1975" t="s">
        <v>7</v>
      </c>
      <c r="B13" s="1229" t="s">
        <v>366</v>
      </c>
      <c r="C13" s="1232" t="s">
        <v>367</v>
      </c>
      <c r="D13" s="1231" t="s">
        <v>9</v>
      </c>
      <c r="E13" s="1232" t="s">
        <v>368</v>
      </c>
      <c r="F13" s="1231" t="s">
        <v>9</v>
      </c>
      <c r="G13" s="1975" t="s">
        <v>7</v>
      </c>
      <c r="H13" s="1967"/>
      <c r="I13" s="1967"/>
      <c r="J13" s="1967"/>
      <c r="K13" s="1967"/>
    </row>
    <row r="14" spans="1:11" ht="15.4">
      <c r="A14" s="1975">
        <v>1</v>
      </c>
      <c r="B14" s="1233" t="str">
        <f>'AD-1'!B14</f>
        <v>Dec-18</v>
      </c>
      <c r="C14" s="344">
        <v>6132005.6036999999</v>
      </c>
      <c r="D14" s="1277" t="s">
        <v>370</v>
      </c>
      <c r="E14" s="934">
        <v>6051311.84779</v>
      </c>
      <c r="F14" s="1278" t="s">
        <v>371</v>
      </c>
      <c r="G14" s="1975">
        <f>A14</f>
        <v>1</v>
      </c>
      <c r="H14" s="512"/>
      <c r="I14" s="1967"/>
      <c r="J14" s="1967"/>
      <c r="K14" s="529"/>
    </row>
    <row r="15" spans="1:11" ht="15.4">
      <c r="A15" s="1975">
        <f>A14+1</f>
        <v>2</v>
      </c>
      <c r="B15" s="1233" t="str">
        <f>'AD-1'!B15</f>
        <v>Jan-19</v>
      </c>
      <c r="C15" s="118">
        <v>6145191.5003199996</v>
      </c>
      <c r="D15" s="1286"/>
      <c r="E15" s="1092">
        <v>6064502.6782499999</v>
      </c>
      <c r="F15" s="1287"/>
      <c r="G15" s="1975">
        <f>G14+1</f>
        <v>2</v>
      </c>
      <c r="H15" s="529"/>
      <c r="I15" s="1967"/>
      <c r="J15" s="1967"/>
      <c r="K15" s="529"/>
    </row>
    <row r="16" spans="1:11" ht="15.4">
      <c r="A16" s="1975">
        <f t="shared" ref="A16:A32" si="0">A15+1</f>
        <v>3</v>
      </c>
      <c r="B16" s="1251" t="s">
        <v>373</v>
      </c>
      <c r="C16" s="118">
        <v>6152091.6033600001</v>
      </c>
      <c r="D16" s="1286"/>
      <c r="E16" s="1092">
        <v>6069619.4498500004</v>
      </c>
      <c r="F16" s="1287"/>
      <c r="G16" s="1975">
        <f t="shared" ref="G16:G26" si="1">G15+1</f>
        <v>3</v>
      </c>
      <c r="H16" s="529"/>
      <c r="I16" s="1967"/>
      <c r="J16" s="1967"/>
      <c r="K16" s="529"/>
    </row>
    <row r="17" spans="1:26" ht="15.4">
      <c r="A17" s="1975">
        <f t="shared" si="0"/>
        <v>4</v>
      </c>
      <c r="B17" s="1251" t="s">
        <v>374</v>
      </c>
      <c r="C17" s="118">
        <v>6174518.1479200004</v>
      </c>
      <c r="D17" s="1286"/>
      <c r="E17" s="1092">
        <v>6092079.9307399997</v>
      </c>
      <c r="F17" s="1287"/>
      <c r="G17" s="1975">
        <f t="shared" si="1"/>
        <v>4</v>
      </c>
      <c r="H17" s="529"/>
      <c r="I17" s="1967"/>
      <c r="J17" s="1967"/>
      <c r="K17" s="529"/>
      <c r="L17" s="1967"/>
      <c r="M17" s="1967"/>
      <c r="N17" s="1967"/>
      <c r="O17" s="1967"/>
      <c r="P17" s="1967"/>
      <c r="Q17" s="1967"/>
      <c r="R17" s="1967"/>
      <c r="S17" s="1967"/>
      <c r="T17" s="1967"/>
      <c r="U17" s="1967"/>
      <c r="V17" s="1967"/>
      <c r="W17" s="1967"/>
      <c r="X17" s="1967"/>
      <c r="Y17" s="1967"/>
      <c r="Z17" s="1967"/>
    </row>
    <row r="18" spans="1:26" ht="15.4">
      <c r="A18" s="1975">
        <f t="shared" si="0"/>
        <v>5</v>
      </c>
      <c r="B18" s="1251" t="s">
        <v>375</v>
      </c>
      <c r="C18" s="118">
        <v>6179152.2108199997</v>
      </c>
      <c r="D18" s="1286"/>
      <c r="E18" s="1092">
        <v>6092361.2151299994</v>
      </c>
      <c r="F18" s="1287"/>
      <c r="G18" s="1975">
        <f t="shared" si="1"/>
        <v>5</v>
      </c>
      <c r="H18" s="529"/>
      <c r="I18" s="1967"/>
      <c r="J18" s="1967"/>
      <c r="K18" s="529"/>
      <c r="L18" s="1967"/>
      <c r="M18" s="1967"/>
      <c r="N18" s="1967"/>
      <c r="O18" s="1967"/>
      <c r="P18" s="1967"/>
      <c r="Q18" s="1967"/>
      <c r="R18" s="1967"/>
      <c r="S18" s="1967"/>
      <c r="T18" s="1967"/>
      <c r="U18" s="1967"/>
      <c r="V18" s="1967"/>
      <c r="W18" s="1967"/>
      <c r="X18" s="1967"/>
      <c r="Y18" s="1967"/>
      <c r="Z18" s="1967"/>
    </row>
    <row r="19" spans="1:26" ht="15.4">
      <c r="A19" s="1975">
        <f t="shared" si="0"/>
        <v>6</v>
      </c>
      <c r="B19" s="1251" t="s">
        <v>376</v>
      </c>
      <c r="C19" s="118">
        <v>6181866.1240799995</v>
      </c>
      <c r="D19" s="1286"/>
      <c r="E19" s="1092">
        <v>6092198.2038899995</v>
      </c>
      <c r="F19" s="1287"/>
      <c r="G19" s="1975">
        <f t="shared" si="1"/>
        <v>6</v>
      </c>
      <c r="H19" s="529"/>
      <c r="I19" s="1967"/>
      <c r="J19" s="1967"/>
      <c r="K19" s="529"/>
      <c r="L19" s="1967"/>
      <c r="M19" s="1967"/>
      <c r="N19" s="1967"/>
      <c r="O19" s="1967"/>
      <c r="P19" s="1967"/>
      <c r="Q19" s="1967"/>
      <c r="R19" s="1967"/>
      <c r="S19" s="1967"/>
      <c r="T19" s="1967"/>
      <c r="U19" s="1967"/>
      <c r="V19" s="1967"/>
      <c r="W19" s="1967"/>
      <c r="X19" s="1967"/>
      <c r="Y19" s="1967"/>
      <c r="Z19" s="1967"/>
    </row>
    <row r="20" spans="1:26" ht="15.4">
      <c r="A20" s="1975">
        <f>A19+1</f>
        <v>7</v>
      </c>
      <c r="B20" s="1251" t="s">
        <v>377</v>
      </c>
      <c r="C20" s="118">
        <v>6273960.0812499998</v>
      </c>
      <c r="D20" s="1286"/>
      <c r="E20" s="1092">
        <v>6184281.7674099999</v>
      </c>
      <c r="F20" s="1287"/>
      <c r="G20" s="1975">
        <f>G19+1</f>
        <v>7</v>
      </c>
      <c r="H20" s="529"/>
      <c r="I20" s="1967"/>
      <c r="J20" s="1967"/>
      <c r="K20" s="529"/>
      <c r="L20" s="1967"/>
      <c r="M20" s="1967"/>
      <c r="N20" s="1967"/>
      <c r="O20" s="1967"/>
      <c r="P20" s="1967"/>
      <c r="Q20" s="1967"/>
      <c r="R20" s="1967"/>
      <c r="S20" s="1967"/>
      <c r="T20" s="1967"/>
      <c r="U20" s="1967"/>
      <c r="V20" s="1967"/>
      <c r="W20" s="1967"/>
      <c r="X20" s="1967"/>
      <c r="Y20" s="1967"/>
      <c r="Z20" s="1967"/>
    </row>
    <row r="21" spans="1:26" ht="15.4">
      <c r="A21" s="1975">
        <f t="shared" si="0"/>
        <v>8</v>
      </c>
      <c r="B21" s="1251" t="s">
        <v>378</v>
      </c>
      <c r="C21" s="118">
        <v>6326105.0428200001</v>
      </c>
      <c r="D21" s="1286"/>
      <c r="E21" s="1092">
        <v>6236418.1775099989</v>
      </c>
      <c r="F21" s="1287"/>
      <c r="G21" s="1975">
        <f t="shared" si="1"/>
        <v>8</v>
      </c>
      <c r="H21" s="529"/>
      <c r="I21" s="1967"/>
      <c r="J21" s="1967"/>
      <c r="K21" s="529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</row>
    <row r="22" spans="1:26" ht="15.4">
      <c r="A22" s="1975">
        <f t="shared" si="0"/>
        <v>9</v>
      </c>
      <c r="B22" s="1251" t="s">
        <v>379</v>
      </c>
      <c r="C22" s="118">
        <v>6325820.9437899999</v>
      </c>
      <c r="D22" s="1286"/>
      <c r="E22" s="1092">
        <v>6236100.5643200008</v>
      </c>
      <c r="F22" s="1287"/>
      <c r="G22" s="1975">
        <f t="shared" si="1"/>
        <v>9</v>
      </c>
      <c r="H22" s="529"/>
      <c r="I22" s="1967"/>
      <c r="J22" s="1967"/>
      <c r="K22" s="529"/>
      <c r="L22" s="1967"/>
      <c r="M22" s="196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15.4">
      <c r="A23" s="1975">
        <f t="shared" si="0"/>
        <v>10</v>
      </c>
      <c r="B23" s="1251" t="s">
        <v>380</v>
      </c>
      <c r="C23" s="118">
        <v>6308970.3775699995</v>
      </c>
      <c r="D23" s="1286"/>
      <c r="E23" s="1092">
        <v>6219193.9536099993</v>
      </c>
      <c r="F23" s="1287"/>
      <c r="G23" s="1975">
        <f t="shared" si="1"/>
        <v>10</v>
      </c>
      <c r="H23" s="529"/>
      <c r="I23" s="1967"/>
      <c r="J23" s="1967"/>
      <c r="K23" s="529"/>
      <c r="L23" s="1967"/>
      <c r="M23" s="1967"/>
      <c r="N23" s="1967"/>
      <c r="O23" s="1967"/>
      <c r="P23" s="1967"/>
      <c r="Q23" s="1967"/>
      <c r="R23" s="1967"/>
      <c r="S23" s="1967"/>
      <c r="T23" s="1967"/>
      <c r="U23" s="1967"/>
      <c r="V23" s="1967"/>
      <c r="W23" s="1967"/>
      <c r="X23" s="1967"/>
      <c r="Y23" s="1967"/>
      <c r="Z23" s="1967"/>
    </row>
    <row r="24" spans="1:26" ht="15.4">
      <c r="A24" s="1975">
        <f t="shared" si="0"/>
        <v>11</v>
      </c>
      <c r="B24" s="1251" t="s">
        <v>381</v>
      </c>
      <c r="C24" s="118">
        <v>6415645.4859600002</v>
      </c>
      <c r="D24" s="1286"/>
      <c r="E24" s="1092">
        <v>6325824.8509900011</v>
      </c>
      <c r="F24" s="1287"/>
      <c r="G24" s="1975">
        <f t="shared" si="1"/>
        <v>11</v>
      </c>
      <c r="H24" s="529"/>
      <c r="I24" s="1967"/>
      <c r="J24" s="1967"/>
      <c r="K24" s="529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</row>
    <row r="25" spans="1:26" ht="15.4">
      <c r="A25" s="1975">
        <f t="shared" si="0"/>
        <v>12</v>
      </c>
      <c r="B25" s="1251" t="s">
        <v>382</v>
      </c>
      <c r="C25" s="118">
        <v>6437064.5216199998</v>
      </c>
      <c r="D25" s="1286"/>
      <c r="E25" s="1092">
        <v>6347244.9239400001</v>
      </c>
      <c r="F25" s="1287"/>
      <c r="G25" s="1975">
        <f t="shared" si="1"/>
        <v>12</v>
      </c>
      <c r="H25" s="529"/>
      <c r="I25" s="1967"/>
      <c r="J25" s="1967"/>
      <c r="K25" s="529"/>
      <c r="L25" s="1967"/>
      <c r="M25" s="1967"/>
      <c r="N25" s="1967"/>
      <c r="O25" s="1967"/>
      <c r="P25" s="1967"/>
      <c r="Q25" s="1967"/>
      <c r="R25" s="1967"/>
      <c r="S25" s="1967"/>
      <c r="T25" s="1967"/>
      <c r="U25" s="1967"/>
      <c r="V25" s="1967"/>
      <c r="W25" s="1967"/>
      <c r="X25" s="1967"/>
      <c r="Y25" s="1967"/>
      <c r="Z25" s="1967"/>
    </row>
    <row r="26" spans="1:26" ht="15.4">
      <c r="A26" s="1975">
        <f t="shared" si="0"/>
        <v>13</v>
      </c>
      <c r="B26" s="1234" t="str">
        <f>'AD-1'!B26</f>
        <v>Dec-19</v>
      </c>
      <c r="C26" s="1235">
        <v>6462479.6375200003</v>
      </c>
      <c r="D26" s="1288" t="s">
        <v>370</v>
      </c>
      <c r="E26" s="1289">
        <v>6372653.5807800004</v>
      </c>
      <c r="F26" s="1278" t="s">
        <v>384</v>
      </c>
      <c r="G26" s="1975">
        <f t="shared" si="1"/>
        <v>13</v>
      </c>
      <c r="H26" s="512"/>
      <c r="I26" s="1967"/>
      <c r="J26" s="1967"/>
      <c r="K26" s="529"/>
      <c r="L26" s="1967"/>
      <c r="M26" s="1967"/>
      <c r="N26" s="1967"/>
      <c r="O26" s="1967"/>
      <c r="P26" s="1967"/>
      <c r="Q26" s="1967"/>
      <c r="R26" s="1967"/>
      <c r="S26" s="1967"/>
      <c r="T26" s="1967"/>
      <c r="U26" s="1967"/>
      <c r="V26" s="1967"/>
      <c r="W26" s="1967"/>
      <c r="X26" s="1967"/>
      <c r="Y26" s="1967"/>
      <c r="Z26" s="1967"/>
    </row>
    <row r="27" spans="1:26" ht="15.4">
      <c r="A27" s="1975">
        <f t="shared" si="0"/>
        <v>14</v>
      </c>
      <c r="B27" s="1236"/>
      <c r="C27" s="1816"/>
      <c r="D27" s="1918"/>
      <c r="E27" s="125"/>
      <c r="F27" s="1911"/>
      <c r="G27" s="1975">
        <f t="shared" ref="G27:G32" si="2">G26+1</f>
        <v>14</v>
      </c>
      <c r="H27" s="1967"/>
      <c r="I27" s="1967"/>
      <c r="J27" s="1967"/>
      <c r="K27" s="1967"/>
      <c r="L27" s="1967"/>
      <c r="M27" s="1967"/>
      <c r="N27" s="1967"/>
      <c r="O27" s="1967"/>
      <c r="P27" s="1967"/>
      <c r="Q27" s="1967"/>
      <c r="R27" s="1967"/>
      <c r="S27" s="1967"/>
      <c r="T27" s="1967"/>
      <c r="U27" s="1967"/>
      <c r="V27" s="1967"/>
      <c r="W27" s="1967"/>
      <c r="X27" s="1967"/>
      <c r="Y27" s="1967"/>
      <c r="Z27" s="1967"/>
    </row>
    <row r="28" spans="1:26" ht="15.4">
      <c r="A28" s="1975">
        <f t="shared" si="0"/>
        <v>15</v>
      </c>
      <c r="B28" s="1236" t="s">
        <v>385</v>
      </c>
      <c r="C28" s="119">
        <f>SUM(C14:C26)</f>
        <v>81514871.280730009</v>
      </c>
      <c r="D28" s="1290" t="s">
        <v>386</v>
      </c>
      <c r="E28" s="119">
        <f>SUM(E14:E26)</f>
        <v>80383791.144209996</v>
      </c>
      <c r="F28" s="1282" t="s">
        <v>386</v>
      </c>
      <c r="G28" s="1975">
        <f t="shared" si="2"/>
        <v>15</v>
      </c>
      <c r="H28" s="1967"/>
      <c r="I28" s="1967"/>
      <c r="J28" s="1967"/>
      <c r="K28" s="1967"/>
      <c r="L28" s="1967"/>
      <c r="M28" s="1967"/>
      <c r="N28" s="1967"/>
      <c r="O28" s="1967"/>
      <c r="P28" s="1967"/>
      <c r="Q28" s="1967"/>
      <c r="R28" s="1967"/>
      <c r="S28" s="1967"/>
      <c r="T28" s="1967"/>
      <c r="U28" s="1967"/>
      <c r="V28" s="1967"/>
      <c r="W28" s="1967"/>
      <c r="X28" s="1967"/>
      <c r="Y28" s="1967"/>
      <c r="Z28" s="1967"/>
    </row>
    <row r="29" spans="1:26" ht="15.4">
      <c r="A29" s="1975">
        <f t="shared" si="0"/>
        <v>16</v>
      </c>
      <c r="B29" s="1239"/>
      <c r="C29" s="1240"/>
      <c r="D29" s="1291"/>
      <c r="E29" s="1240"/>
      <c r="F29" s="1292"/>
      <c r="G29" s="1975">
        <f t="shared" si="2"/>
        <v>16</v>
      </c>
      <c r="H29" s="1967"/>
      <c r="I29" s="1967"/>
      <c r="J29" s="1967"/>
      <c r="K29" s="1967"/>
      <c r="L29" s="1967"/>
      <c r="M29" s="1967"/>
      <c r="N29" s="1967"/>
      <c r="O29" s="1967"/>
      <c r="P29" s="1967"/>
      <c r="Q29" s="1967"/>
      <c r="R29" s="1967"/>
      <c r="S29" s="1967"/>
      <c r="T29" s="1967"/>
      <c r="U29" s="1967"/>
      <c r="V29" s="1967"/>
      <c r="W29" s="1967"/>
      <c r="X29" s="1967"/>
      <c r="Y29" s="1967"/>
      <c r="Z29" s="1967"/>
    </row>
    <row r="30" spans="1:26" ht="15.4">
      <c r="A30" s="1975">
        <f t="shared" si="0"/>
        <v>17</v>
      </c>
      <c r="B30" s="1236"/>
      <c r="C30" s="125"/>
      <c r="D30" s="1293"/>
      <c r="E30" s="125"/>
      <c r="F30" s="1294"/>
      <c r="G30" s="1975">
        <f t="shared" si="2"/>
        <v>17</v>
      </c>
      <c r="H30" s="1967"/>
      <c r="I30" s="1967"/>
      <c r="J30" s="1967"/>
      <c r="K30" s="1967"/>
      <c r="L30" s="1967"/>
      <c r="M30" s="1967"/>
      <c r="N30" s="1967"/>
      <c r="O30" s="1967"/>
      <c r="P30" s="1967"/>
      <c r="Q30" s="1967"/>
      <c r="R30" s="1967"/>
      <c r="S30" s="1967"/>
      <c r="T30" s="1967"/>
      <c r="U30" s="1967"/>
      <c r="V30" s="1967"/>
      <c r="W30" s="1967"/>
      <c r="X30" s="1967"/>
      <c r="Y30" s="1967"/>
      <c r="Z30" s="1967"/>
    </row>
    <row r="31" spans="1:26" ht="15.4">
      <c r="A31" s="1975">
        <f t="shared" si="0"/>
        <v>18</v>
      </c>
      <c r="B31" s="1236" t="s">
        <v>387</v>
      </c>
      <c r="C31" s="119">
        <f>C28/13</f>
        <v>6270374.7139023086</v>
      </c>
      <c r="D31" s="1290" t="s">
        <v>388</v>
      </c>
      <c r="E31" s="119">
        <f>E28/13</f>
        <v>6183368.5495546153</v>
      </c>
      <c r="F31" s="1278" t="s">
        <v>389</v>
      </c>
      <c r="G31" s="1975">
        <f t="shared" si="2"/>
        <v>18</v>
      </c>
      <c r="H31" s="512"/>
      <c r="I31" s="1967"/>
      <c r="J31" s="1967"/>
      <c r="K31" s="1967"/>
      <c r="L31" s="1967"/>
      <c r="M31" s="1967"/>
      <c r="N31" s="1967"/>
      <c r="O31" s="1967"/>
      <c r="P31" s="1967"/>
      <c r="Q31" s="1967"/>
      <c r="R31" s="1967"/>
      <c r="S31" s="1967"/>
      <c r="T31" s="1967"/>
      <c r="U31" s="1967"/>
      <c r="V31" s="1967"/>
      <c r="W31" s="1967"/>
      <c r="X31" s="1967"/>
      <c r="Y31" s="1967"/>
      <c r="Z31" s="1967"/>
    </row>
    <row r="32" spans="1:26" ht="15.4">
      <c r="A32" s="1975">
        <f t="shared" si="0"/>
        <v>19</v>
      </c>
      <c r="B32" s="1239"/>
      <c r="C32" s="1245"/>
      <c r="D32" s="1295"/>
      <c r="E32" s="1245"/>
      <c r="F32" s="1295"/>
      <c r="G32" s="1975">
        <f t="shared" si="2"/>
        <v>19</v>
      </c>
      <c r="H32" s="1967"/>
      <c r="I32" s="1967"/>
      <c r="J32" s="1967"/>
      <c r="K32" s="1967"/>
      <c r="L32" s="1967"/>
      <c r="M32" s="1967"/>
      <c r="N32" s="1967"/>
      <c r="O32" s="1967"/>
      <c r="P32" s="1967"/>
      <c r="Q32" s="1967"/>
      <c r="R32" s="1967"/>
      <c r="S32" s="1967"/>
      <c r="T32" s="1967"/>
      <c r="U32" s="1967"/>
      <c r="V32" s="1967"/>
      <c r="W32" s="1967"/>
      <c r="X32" s="1967"/>
      <c r="Y32" s="1967"/>
      <c r="Z32" s="1967"/>
    </row>
    <row r="33" spans="1:8" ht="15.4">
      <c r="A33" s="1975"/>
      <c r="B33" s="1973"/>
      <c r="C33" s="1973"/>
      <c r="D33" s="63"/>
      <c r="E33" s="1973"/>
      <c r="F33" s="1973"/>
      <c r="G33" s="1970"/>
      <c r="H33" s="1967"/>
    </row>
    <row r="34" spans="1:8" ht="15.4">
      <c r="A34" s="1970"/>
      <c r="B34" s="1967"/>
      <c r="D34" s="1973"/>
      <c r="E34" s="531"/>
      <c r="F34" s="1973"/>
      <c r="G34" s="1970"/>
      <c r="H34" s="1967"/>
    </row>
    <row r="35" spans="1:8" ht="17.25">
      <c r="A35" s="502">
        <v>1</v>
      </c>
      <c r="B35" s="1973" t="s">
        <v>390</v>
      </c>
      <c r="C35" s="1973"/>
      <c r="D35" s="1973"/>
      <c r="E35" s="1973"/>
      <c r="F35" s="1973"/>
      <c r="G35" s="1970"/>
      <c r="H35" s="1967"/>
    </row>
    <row r="36" spans="1:8" ht="15.4">
      <c r="A36" s="1970"/>
      <c r="B36" s="1973" t="s">
        <v>391</v>
      </c>
      <c r="C36" s="532"/>
      <c r="D36" s="1973"/>
      <c r="E36" s="1973"/>
      <c r="F36" s="1973"/>
      <c r="G36" s="1970"/>
      <c r="H36" s="1967"/>
    </row>
    <row r="37" spans="1:8" ht="15.4">
      <c r="A37" s="1970"/>
      <c r="B37" s="1967"/>
      <c r="C37" s="1973"/>
      <c r="D37" s="1973"/>
      <c r="E37" s="1973"/>
      <c r="F37" s="1973"/>
      <c r="G37" s="1970"/>
      <c r="H37" s="70"/>
    </row>
    <row r="38" spans="1:8" ht="15.4">
      <c r="A38" s="1970"/>
      <c r="B38" s="1967"/>
      <c r="C38" s="1973"/>
      <c r="D38" s="1973"/>
      <c r="E38" s="1973"/>
      <c r="F38" s="1973"/>
      <c r="G38" s="1970"/>
      <c r="H38" s="70"/>
    </row>
    <row r="39" spans="1:8" ht="15.4">
      <c r="A39" s="1972"/>
      <c r="B39" s="1967"/>
      <c r="C39" s="1973"/>
      <c r="D39" s="1967"/>
      <c r="E39" s="1967"/>
      <c r="F39" s="1967"/>
      <c r="G39" s="1970"/>
      <c r="H39" s="70"/>
    </row>
    <row r="40" spans="1:8">
      <c r="A40" s="1970"/>
      <c r="B40" s="1967"/>
      <c r="E40" s="1967"/>
      <c r="F40" s="1967"/>
      <c r="G40" s="1970"/>
      <c r="H40" s="70"/>
    </row>
    <row r="42" spans="1:8">
      <c r="A42" s="1972"/>
      <c r="B42" s="1967"/>
      <c r="E42" s="1967"/>
      <c r="F42" s="1967"/>
      <c r="G42" s="1970"/>
      <c r="H42" s="1967"/>
    </row>
  </sheetData>
  <mergeCells count="6">
    <mergeCell ref="B8:F8"/>
    <mergeCell ref="B2:F2"/>
    <mergeCell ref="B3:F3"/>
    <mergeCell ref="B4:F4"/>
    <mergeCell ref="B5:F5"/>
    <mergeCell ref="B6:F6"/>
  </mergeCells>
  <printOptions horizontalCentered="1"/>
  <pageMargins left="0.5" right="0.5" top="0.5" bottom="0.5" header="0.25" footer="0.25"/>
  <pageSetup scale="74" orientation="landscape" r:id="rId1"/>
  <headerFooter scaleWithDoc="0">
    <oddFooter>&amp;C&amp;"Times New Roman,Regular"&amp;10&amp;A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82">
    <pageSetUpPr fitToPage="1"/>
  </sheetPr>
  <dimension ref="A1:R59"/>
  <sheetViews>
    <sheetView zoomScale="80" zoomScaleNormal="80" zoomScaleSheetLayoutView="70" workbookViewId="0"/>
  </sheetViews>
  <sheetFormatPr defaultColWidth="9.19921875" defaultRowHeight="15.4"/>
  <cols>
    <col min="1" max="1" width="5.19921875" style="984" customWidth="1"/>
    <col min="2" max="2" width="8.53125" style="61" customWidth="1"/>
    <col min="3" max="11" width="15.796875" style="61" customWidth="1"/>
    <col min="12" max="12" width="11.19921875" style="61" customWidth="1"/>
    <col min="13" max="15" width="15.796875" style="61" customWidth="1"/>
    <col min="16" max="16" width="5.19921875" style="984" customWidth="1"/>
    <col min="17" max="17" width="9.19921875" style="61"/>
    <col min="18" max="18" width="9.53125" style="61" bestFit="1" customWidth="1"/>
    <col min="19" max="16384" width="9.19921875" style="61"/>
  </cols>
  <sheetData>
    <row r="1" spans="1:16">
      <c r="A1" s="1975"/>
      <c r="B1" s="1973"/>
      <c r="C1" s="459"/>
      <c r="D1" s="1973"/>
      <c r="E1" s="1973"/>
      <c r="F1" s="1973"/>
      <c r="G1" s="1973"/>
      <c r="H1" s="1973"/>
      <c r="I1" s="1973"/>
      <c r="J1" s="1973"/>
      <c r="K1" s="1973"/>
      <c r="L1" s="1973"/>
      <c r="M1" s="1973"/>
      <c r="N1" s="1973"/>
      <c r="O1" s="1973"/>
      <c r="P1" s="1975"/>
    </row>
    <row r="2" spans="1:16">
      <c r="A2" s="1975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2073"/>
      <c r="N2" s="2073"/>
      <c r="O2" s="2073"/>
      <c r="P2" s="1975"/>
    </row>
    <row r="3" spans="1:16">
      <c r="A3" s="1975"/>
      <c r="B3" s="2073" t="s">
        <v>1845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2073"/>
      <c r="N3" s="2073"/>
      <c r="O3" s="2073"/>
      <c r="P3" s="1975"/>
    </row>
    <row r="4" spans="1:16">
      <c r="A4" s="1975"/>
      <c r="B4" s="2068" t="str">
        <f>'Summary of HV-LV Splits'!B4</f>
        <v>24-Month Forecast Period (January 1, 2020 - December 31, 2021)</v>
      </c>
      <c r="C4" s="2068"/>
      <c r="D4" s="2068"/>
      <c r="E4" s="2068"/>
      <c r="F4" s="2068"/>
      <c r="G4" s="2068"/>
      <c r="H4" s="2068"/>
      <c r="I4" s="2068"/>
      <c r="J4" s="2068"/>
      <c r="K4" s="2068"/>
      <c r="L4" s="2068"/>
      <c r="M4" s="2068"/>
      <c r="N4" s="2068"/>
      <c r="O4" s="2068"/>
      <c r="P4" s="1975"/>
    </row>
    <row r="5" spans="1:16">
      <c r="A5" s="1975"/>
      <c r="B5" s="2073" t="s">
        <v>1873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2073"/>
      <c r="N5" s="2073"/>
      <c r="O5" s="2073"/>
      <c r="P5" s="1975"/>
    </row>
    <row r="6" spans="1:16">
      <c r="A6" s="1975"/>
      <c r="B6" s="2073" t="s">
        <v>1874</v>
      </c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2073"/>
      <c r="N6" s="2073"/>
      <c r="O6" s="2073"/>
      <c r="P6" s="1975"/>
    </row>
    <row r="7" spans="1:16">
      <c r="A7" s="1975"/>
      <c r="B7" s="2145">
        <v>-1000</v>
      </c>
      <c r="C7" s="2145"/>
      <c r="D7" s="2145"/>
      <c r="E7" s="2145"/>
      <c r="F7" s="2145"/>
      <c r="G7" s="2145"/>
      <c r="H7" s="2145"/>
      <c r="I7" s="2145"/>
      <c r="J7" s="2145"/>
      <c r="K7" s="2145"/>
      <c r="L7" s="2145"/>
      <c r="M7" s="2145"/>
      <c r="N7" s="2145"/>
      <c r="O7" s="2145"/>
      <c r="P7" s="1975"/>
    </row>
    <row r="8" spans="1:16" ht="15.75" thickBot="1">
      <c r="A8" s="1975"/>
      <c r="B8" s="1973"/>
      <c r="C8" s="1973"/>
      <c r="D8" s="1973"/>
      <c r="E8" s="1973"/>
      <c r="F8" s="1973"/>
      <c r="G8" s="1973"/>
      <c r="H8" s="1973"/>
      <c r="I8" s="1973"/>
      <c r="J8" s="1973"/>
      <c r="K8" s="1973"/>
      <c r="L8" s="1973"/>
      <c r="M8" s="1973"/>
      <c r="N8" s="1973"/>
      <c r="O8" s="1973"/>
      <c r="P8" s="1975"/>
    </row>
    <row r="9" spans="1:16" s="69" customFormat="1">
      <c r="A9" s="234" t="s">
        <v>6</v>
      </c>
      <c r="B9" s="1882"/>
      <c r="C9" s="1885" t="s">
        <v>1872</v>
      </c>
      <c r="D9" s="1883"/>
      <c r="E9" s="1886"/>
      <c r="F9" s="409" t="s">
        <v>1848</v>
      </c>
      <c r="G9" s="1883"/>
      <c r="H9" s="1884"/>
      <c r="I9" s="1885" t="s">
        <v>1849</v>
      </c>
      <c r="J9" s="1883"/>
      <c r="K9" s="1886"/>
      <c r="L9" s="1882" t="s">
        <v>1850</v>
      </c>
      <c r="M9" s="1885" t="s">
        <v>1851</v>
      </c>
      <c r="N9" s="1883"/>
      <c r="O9" s="1884"/>
      <c r="P9" s="234" t="s">
        <v>6</v>
      </c>
    </row>
    <row r="10" spans="1:16" s="69" customFormat="1" ht="15.75" thickBot="1">
      <c r="A10" s="234" t="s">
        <v>7</v>
      </c>
      <c r="B10" s="2048" t="s">
        <v>1852</v>
      </c>
      <c r="C10" s="2053" t="s">
        <v>1820</v>
      </c>
      <c r="D10" s="2050" t="s">
        <v>1821</v>
      </c>
      <c r="E10" s="2051" t="s">
        <v>264</v>
      </c>
      <c r="F10" s="2049" t="s">
        <v>1820</v>
      </c>
      <c r="G10" s="2050" t="s">
        <v>1821</v>
      </c>
      <c r="H10" s="2052" t="s">
        <v>264</v>
      </c>
      <c r="I10" s="2053" t="s">
        <v>1820</v>
      </c>
      <c r="J10" s="2050" t="s">
        <v>1821</v>
      </c>
      <c r="K10" s="2051" t="s">
        <v>264</v>
      </c>
      <c r="L10" s="2054" t="s">
        <v>1853</v>
      </c>
      <c r="M10" s="2053" t="s">
        <v>1820</v>
      </c>
      <c r="N10" s="2050" t="s">
        <v>1821</v>
      </c>
      <c r="O10" s="2052" t="s">
        <v>264</v>
      </c>
      <c r="P10" s="454" t="s">
        <v>7</v>
      </c>
    </row>
    <row r="11" spans="1:16" s="86" customFormat="1" ht="15">
      <c r="A11" s="393"/>
      <c r="B11" s="1882"/>
      <c r="C11" s="393"/>
      <c r="D11" s="1887"/>
      <c r="E11" s="393"/>
      <c r="F11" s="1879"/>
      <c r="G11" s="1904"/>
      <c r="H11" s="939"/>
      <c r="I11" s="393"/>
      <c r="J11" s="1887"/>
      <c r="K11" s="393"/>
      <c r="L11" s="940"/>
      <c r="M11" s="393"/>
      <c r="N11" s="1887"/>
      <c r="O11" s="939"/>
      <c r="P11" s="1983"/>
    </row>
    <row r="12" spans="1:16">
      <c r="A12" s="234">
        <v>1</v>
      </c>
      <c r="B12" s="941">
        <v>43850</v>
      </c>
      <c r="C12" s="394">
        <v>0</v>
      </c>
      <c r="D12" s="1622">
        <v>0</v>
      </c>
      <c r="E12" s="252">
        <f t="shared" ref="E12:E35" si="0">C12+D12</f>
        <v>0</v>
      </c>
      <c r="F12" s="395">
        <f>C12*$H$42</f>
        <v>0</v>
      </c>
      <c r="G12" s="1539">
        <f>D12*$H$42</f>
        <v>0</v>
      </c>
      <c r="H12" s="396">
        <f t="shared" ref="H12:H35" si="1">F12+G12</f>
        <v>0</v>
      </c>
      <c r="I12" s="121">
        <f>C12-F12</f>
        <v>0</v>
      </c>
      <c r="J12" s="1307">
        <f>D12-G12</f>
        <v>0</v>
      </c>
      <c r="K12" s="252">
        <f t="shared" ref="K12:K35" si="2">I12+J12</f>
        <v>0</v>
      </c>
      <c r="L12" s="416">
        <f>'ET Forecast Capital Additions'!$L11</f>
        <v>1</v>
      </c>
      <c r="M12" s="121">
        <f t="shared" ref="M12:M35" si="3">I12*L12</f>
        <v>0</v>
      </c>
      <c r="N12" s="1307">
        <f t="shared" ref="N12:N35" si="4">J12*L12</f>
        <v>0</v>
      </c>
      <c r="O12" s="1539">
        <f t="shared" ref="O12:O35" si="5">M12+N12</f>
        <v>0</v>
      </c>
      <c r="P12" s="234">
        <f>A12</f>
        <v>1</v>
      </c>
    </row>
    <row r="13" spans="1:16">
      <c r="A13" s="234">
        <f t="shared" ref="A13:A50" si="6">A12+1</f>
        <v>2</v>
      </c>
      <c r="B13" s="941">
        <v>43881</v>
      </c>
      <c r="C13" s="397">
        <v>0</v>
      </c>
      <c r="D13" s="1623">
        <v>0</v>
      </c>
      <c r="E13" s="398">
        <f t="shared" si="0"/>
        <v>0</v>
      </c>
      <c r="F13" s="399">
        <f t="shared" ref="F13:G35" si="7">C13*$H$42</f>
        <v>0</v>
      </c>
      <c r="G13" s="1551">
        <f t="shared" si="7"/>
        <v>0</v>
      </c>
      <c r="H13" s="400">
        <f t="shared" si="1"/>
        <v>0</v>
      </c>
      <c r="I13" s="122">
        <f t="shared" ref="I13:J35" si="8">C13-F13</f>
        <v>0</v>
      </c>
      <c r="J13" s="1309">
        <f t="shared" si="8"/>
        <v>0</v>
      </c>
      <c r="K13" s="398">
        <f t="shared" si="2"/>
        <v>0</v>
      </c>
      <c r="L13" s="416">
        <f>'ET Forecast Capital Additions'!$L12</f>
        <v>1</v>
      </c>
      <c r="M13" s="122">
        <f t="shared" si="3"/>
        <v>0</v>
      </c>
      <c r="N13" s="1309">
        <f t="shared" si="4"/>
        <v>0</v>
      </c>
      <c r="O13" s="1551">
        <f t="shared" si="5"/>
        <v>0</v>
      </c>
      <c r="P13" s="234">
        <f t="shared" ref="P13:P50" si="9">P12+1</f>
        <v>2</v>
      </c>
    </row>
    <row r="14" spans="1:16">
      <c r="A14" s="234">
        <f t="shared" si="6"/>
        <v>3</v>
      </c>
      <c r="B14" s="941">
        <v>43910</v>
      </c>
      <c r="C14" s="397">
        <v>0</v>
      </c>
      <c r="D14" s="1623">
        <v>0</v>
      </c>
      <c r="E14" s="398">
        <f t="shared" si="0"/>
        <v>0</v>
      </c>
      <c r="F14" s="399">
        <f t="shared" si="7"/>
        <v>0</v>
      </c>
      <c r="G14" s="1551">
        <f t="shared" si="7"/>
        <v>0</v>
      </c>
      <c r="H14" s="400">
        <f t="shared" si="1"/>
        <v>0</v>
      </c>
      <c r="I14" s="122">
        <f t="shared" si="8"/>
        <v>0</v>
      </c>
      <c r="J14" s="1309">
        <f t="shared" si="8"/>
        <v>0</v>
      </c>
      <c r="K14" s="398">
        <f t="shared" si="2"/>
        <v>0</v>
      </c>
      <c r="L14" s="416">
        <f>'ET Forecast Capital Additions'!$L13</f>
        <v>1</v>
      </c>
      <c r="M14" s="122">
        <f t="shared" si="3"/>
        <v>0</v>
      </c>
      <c r="N14" s="1309">
        <f t="shared" si="4"/>
        <v>0</v>
      </c>
      <c r="O14" s="1551">
        <f t="shared" si="5"/>
        <v>0</v>
      </c>
      <c r="P14" s="234">
        <f t="shared" si="9"/>
        <v>3</v>
      </c>
    </row>
    <row r="15" spans="1:16" ht="15.75" thickBot="1">
      <c r="A15" s="234">
        <f t="shared" si="6"/>
        <v>4</v>
      </c>
      <c r="B15" s="942">
        <v>43941</v>
      </c>
      <c r="C15" s="1638">
        <v>0</v>
      </c>
      <c r="D15" s="401">
        <v>0</v>
      </c>
      <c r="E15" s="402">
        <f t="shared" si="0"/>
        <v>0</v>
      </c>
      <c r="F15" s="403">
        <f t="shared" si="7"/>
        <v>0</v>
      </c>
      <c r="G15" s="404">
        <f t="shared" si="7"/>
        <v>0</v>
      </c>
      <c r="H15" s="405">
        <f t="shared" si="1"/>
        <v>0</v>
      </c>
      <c r="I15" s="1639">
        <f t="shared" si="8"/>
        <v>0</v>
      </c>
      <c r="J15" s="406">
        <f t="shared" si="8"/>
        <v>0</v>
      </c>
      <c r="K15" s="402">
        <f t="shared" si="2"/>
        <v>0</v>
      </c>
      <c r="L15" s="417">
        <f>'ET Forecast Capital Additions'!$L14</f>
        <v>1</v>
      </c>
      <c r="M15" s="1639">
        <f t="shared" si="3"/>
        <v>0</v>
      </c>
      <c r="N15" s="406">
        <f t="shared" si="4"/>
        <v>0</v>
      </c>
      <c r="O15" s="404">
        <f t="shared" si="5"/>
        <v>0</v>
      </c>
      <c r="P15" s="234">
        <f t="shared" si="9"/>
        <v>4</v>
      </c>
    </row>
    <row r="16" spans="1:16">
      <c r="A16" s="234">
        <f t="shared" si="6"/>
        <v>5</v>
      </c>
      <c r="B16" s="941">
        <v>43971</v>
      </c>
      <c r="C16" s="1905">
        <v>0</v>
      </c>
      <c r="D16" s="1906">
        <v>0</v>
      </c>
      <c r="E16" s="1865">
        <f t="shared" si="0"/>
        <v>0</v>
      </c>
      <c r="F16" s="1907">
        <f t="shared" si="7"/>
        <v>0</v>
      </c>
      <c r="G16" s="1866">
        <f t="shared" si="7"/>
        <v>0</v>
      </c>
      <c r="H16" s="1908">
        <f t="shared" si="1"/>
        <v>0</v>
      </c>
      <c r="I16" s="122">
        <f t="shared" si="8"/>
        <v>0</v>
      </c>
      <c r="J16" s="1309">
        <f t="shared" si="8"/>
        <v>0</v>
      </c>
      <c r="K16" s="1865">
        <f t="shared" si="2"/>
        <v>0</v>
      </c>
      <c r="L16" s="1900">
        <f>'ET Forecast Capital Additions'!$L15</f>
        <v>1</v>
      </c>
      <c r="M16" s="122">
        <f t="shared" si="3"/>
        <v>0</v>
      </c>
      <c r="N16" s="1309">
        <f t="shared" si="4"/>
        <v>0</v>
      </c>
      <c r="O16" s="1866">
        <f t="shared" si="5"/>
        <v>0</v>
      </c>
      <c r="P16" s="234">
        <f t="shared" si="9"/>
        <v>5</v>
      </c>
    </row>
    <row r="17" spans="1:16">
      <c r="A17" s="234">
        <f t="shared" si="6"/>
        <v>6</v>
      </c>
      <c r="B17" s="941">
        <v>44002</v>
      </c>
      <c r="C17" s="397">
        <v>0</v>
      </c>
      <c r="D17" s="1623">
        <v>0</v>
      </c>
      <c r="E17" s="398">
        <f t="shared" si="0"/>
        <v>0</v>
      </c>
      <c r="F17" s="399">
        <f t="shared" si="7"/>
        <v>0</v>
      </c>
      <c r="G17" s="1551">
        <f t="shared" si="7"/>
        <v>0</v>
      </c>
      <c r="H17" s="400">
        <f t="shared" si="1"/>
        <v>0</v>
      </c>
      <c r="I17" s="122">
        <f t="shared" si="8"/>
        <v>0</v>
      </c>
      <c r="J17" s="1309">
        <f t="shared" si="8"/>
        <v>0</v>
      </c>
      <c r="K17" s="398">
        <f t="shared" si="2"/>
        <v>0</v>
      </c>
      <c r="L17" s="416">
        <f>'ET Forecast Capital Additions'!$L16</f>
        <v>1</v>
      </c>
      <c r="M17" s="122">
        <f t="shared" si="3"/>
        <v>0</v>
      </c>
      <c r="N17" s="1309">
        <f t="shared" si="4"/>
        <v>0</v>
      </c>
      <c r="O17" s="1551">
        <f t="shared" si="5"/>
        <v>0</v>
      </c>
      <c r="P17" s="234">
        <f t="shared" si="9"/>
        <v>6</v>
      </c>
    </row>
    <row r="18" spans="1:16">
      <c r="A18" s="234">
        <f t="shared" si="6"/>
        <v>7</v>
      </c>
      <c r="B18" s="941">
        <v>44032</v>
      </c>
      <c r="C18" s="397">
        <v>0</v>
      </c>
      <c r="D18" s="1623">
        <v>0</v>
      </c>
      <c r="E18" s="398">
        <f t="shared" si="0"/>
        <v>0</v>
      </c>
      <c r="F18" s="399">
        <f t="shared" si="7"/>
        <v>0</v>
      </c>
      <c r="G18" s="1551">
        <f t="shared" si="7"/>
        <v>0</v>
      </c>
      <c r="H18" s="400">
        <f t="shared" si="1"/>
        <v>0</v>
      </c>
      <c r="I18" s="122">
        <f t="shared" si="8"/>
        <v>0</v>
      </c>
      <c r="J18" s="1309">
        <f t="shared" si="8"/>
        <v>0</v>
      </c>
      <c r="K18" s="398">
        <f t="shared" si="2"/>
        <v>0</v>
      </c>
      <c r="L18" s="416">
        <f>'ET Forecast Capital Additions'!$L17</f>
        <v>1</v>
      </c>
      <c r="M18" s="122">
        <f t="shared" si="3"/>
        <v>0</v>
      </c>
      <c r="N18" s="1309">
        <f t="shared" si="4"/>
        <v>0</v>
      </c>
      <c r="O18" s="1551">
        <f t="shared" si="5"/>
        <v>0</v>
      </c>
      <c r="P18" s="234">
        <f t="shared" si="9"/>
        <v>7</v>
      </c>
    </row>
    <row r="19" spans="1:16" ht="15.75" thickBot="1">
      <c r="A19" s="234">
        <f t="shared" si="6"/>
        <v>8</v>
      </c>
      <c r="B19" s="942">
        <v>44063</v>
      </c>
      <c r="C19" s="1638">
        <v>0</v>
      </c>
      <c r="D19" s="401">
        <v>0</v>
      </c>
      <c r="E19" s="402">
        <f t="shared" si="0"/>
        <v>0</v>
      </c>
      <c r="F19" s="403">
        <f t="shared" si="7"/>
        <v>0</v>
      </c>
      <c r="G19" s="404">
        <f t="shared" si="7"/>
        <v>0</v>
      </c>
      <c r="H19" s="405">
        <f t="shared" si="1"/>
        <v>0</v>
      </c>
      <c r="I19" s="1639">
        <f t="shared" si="8"/>
        <v>0</v>
      </c>
      <c r="J19" s="406">
        <f t="shared" si="8"/>
        <v>0</v>
      </c>
      <c r="K19" s="402">
        <f t="shared" si="2"/>
        <v>0</v>
      </c>
      <c r="L19" s="417">
        <f>'ET Forecast Capital Additions'!$L18</f>
        <v>1</v>
      </c>
      <c r="M19" s="1639">
        <f t="shared" si="3"/>
        <v>0</v>
      </c>
      <c r="N19" s="406">
        <f t="shared" si="4"/>
        <v>0</v>
      </c>
      <c r="O19" s="404">
        <f t="shared" si="5"/>
        <v>0</v>
      </c>
      <c r="P19" s="234">
        <f t="shared" si="9"/>
        <v>8</v>
      </c>
    </row>
    <row r="20" spans="1:16">
      <c r="A20" s="234">
        <f t="shared" si="6"/>
        <v>9</v>
      </c>
      <c r="B20" s="941">
        <v>44094</v>
      </c>
      <c r="C20" s="1905">
        <v>0</v>
      </c>
      <c r="D20" s="1906">
        <v>0</v>
      </c>
      <c r="E20" s="1865">
        <f t="shared" si="0"/>
        <v>0</v>
      </c>
      <c r="F20" s="1907">
        <f t="shared" si="7"/>
        <v>0</v>
      </c>
      <c r="G20" s="1866">
        <f t="shared" si="7"/>
        <v>0</v>
      </c>
      <c r="H20" s="1908">
        <f t="shared" si="1"/>
        <v>0</v>
      </c>
      <c r="I20" s="122">
        <f t="shared" si="8"/>
        <v>0</v>
      </c>
      <c r="J20" s="1309">
        <f t="shared" si="8"/>
        <v>0</v>
      </c>
      <c r="K20" s="1865">
        <f t="shared" si="2"/>
        <v>0</v>
      </c>
      <c r="L20" s="1900">
        <f>'ET Forecast Capital Additions'!$L19</f>
        <v>1</v>
      </c>
      <c r="M20" s="122">
        <f t="shared" si="3"/>
        <v>0</v>
      </c>
      <c r="N20" s="1309">
        <f t="shared" si="4"/>
        <v>0</v>
      </c>
      <c r="O20" s="1866">
        <f t="shared" si="5"/>
        <v>0</v>
      </c>
      <c r="P20" s="234">
        <f t="shared" si="9"/>
        <v>9</v>
      </c>
    </row>
    <row r="21" spans="1:16">
      <c r="A21" s="234">
        <f t="shared" si="6"/>
        <v>10</v>
      </c>
      <c r="B21" s="941">
        <v>44124</v>
      </c>
      <c r="C21" s="397">
        <v>0</v>
      </c>
      <c r="D21" s="1623">
        <v>0</v>
      </c>
      <c r="E21" s="398">
        <f t="shared" si="0"/>
        <v>0</v>
      </c>
      <c r="F21" s="399">
        <f t="shared" si="7"/>
        <v>0</v>
      </c>
      <c r="G21" s="1551">
        <f t="shared" si="7"/>
        <v>0</v>
      </c>
      <c r="H21" s="400">
        <f t="shared" si="1"/>
        <v>0</v>
      </c>
      <c r="I21" s="122">
        <f t="shared" si="8"/>
        <v>0</v>
      </c>
      <c r="J21" s="1309">
        <f t="shared" si="8"/>
        <v>0</v>
      </c>
      <c r="K21" s="398">
        <f t="shared" si="2"/>
        <v>0</v>
      </c>
      <c r="L21" s="416">
        <f>'ET Forecast Capital Additions'!$L20</f>
        <v>1</v>
      </c>
      <c r="M21" s="122">
        <f t="shared" si="3"/>
        <v>0</v>
      </c>
      <c r="N21" s="1309">
        <f t="shared" si="4"/>
        <v>0</v>
      </c>
      <c r="O21" s="1551">
        <f t="shared" si="5"/>
        <v>0</v>
      </c>
      <c r="P21" s="234">
        <f t="shared" si="9"/>
        <v>10</v>
      </c>
    </row>
    <row r="22" spans="1:16" s="63" customFormat="1">
      <c r="A22" s="234">
        <f t="shared" si="6"/>
        <v>11</v>
      </c>
      <c r="B22" s="941">
        <v>44155</v>
      </c>
      <c r="C22" s="407">
        <v>0</v>
      </c>
      <c r="D22" s="1623">
        <v>0</v>
      </c>
      <c r="E22" s="202">
        <f t="shared" si="0"/>
        <v>0</v>
      </c>
      <c r="F22" s="399">
        <f t="shared" si="7"/>
        <v>0</v>
      </c>
      <c r="G22" s="1551">
        <f t="shared" si="7"/>
        <v>0</v>
      </c>
      <c r="H22" s="400">
        <f t="shared" si="1"/>
        <v>0</v>
      </c>
      <c r="I22" s="122">
        <f t="shared" si="8"/>
        <v>0</v>
      </c>
      <c r="J22" s="1309">
        <f t="shared" si="8"/>
        <v>0</v>
      </c>
      <c r="K22" s="202">
        <f t="shared" si="2"/>
        <v>0</v>
      </c>
      <c r="L22" s="416">
        <f>'ET Forecast Capital Additions'!$L21</f>
        <v>1</v>
      </c>
      <c r="M22" s="122">
        <f t="shared" si="3"/>
        <v>0</v>
      </c>
      <c r="N22" s="1309">
        <f t="shared" si="4"/>
        <v>0</v>
      </c>
      <c r="O22" s="400">
        <f t="shared" si="5"/>
        <v>0</v>
      </c>
      <c r="P22" s="234">
        <f t="shared" si="9"/>
        <v>11</v>
      </c>
    </row>
    <row r="23" spans="1:16" ht="15.75" thickBot="1">
      <c r="A23" s="234">
        <f t="shared" si="6"/>
        <v>12</v>
      </c>
      <c r="B23" s="941">
        <v>44185</v>
      </c>
      <c r="C23" s="1638">
        <v>0</v>
      </c>
      <c r="D23" s="401">
        <v>0</v>
      </c>
      <c r="E23" s="402">
        <f t="shared" si="0"/>
        <v>0</v>
      </c>
      <c r="F23" s="403">
        <f t="shared" si="7"/>
        <v>0</v>
      </c>
      <c r="G23" s="404">
        <f t="shared" si="7"/>
        <v>0</v>
      </c>
      <c r="H23" s="405">
        <f t="shared" si="1"/>
        <v>0</v>
      </c>
      <c r="I23" s="1639">
        <f t="shared" si="8"/>
        <v>0</v>
      </c>
      <c r="J23" s="406">
        <f t="shared" si="8"/>
        <v>0</v>
      </c>
      <c r="K23" s="402">
        <f t="shared" si="2"/>
        <v>0</v>
      </c>
      <c r="L23" s="417">
        <f>'ET Forecast Capital Additions'!$L22</f>
        <v>1</v>
      </c>
      <c r="M23" s="1639">
        <f t="shared" si="3"/>
        <v>0</v>
      </c>
      <c r="N23" s="406">
        <f t="shared" si="4"/>
        <v>0</v>
      </c>
      <c r="O23" s="404">
        <f t="shared" si="5"/>
        <v>0</v>
      </c>
      <c r="P23" s="234">
        <f t="shared" si="9"/>
        <v>12</v>
      </c>
    </row>
    <row r="24" spans="1:16">
      <c r="A24" s="234">
        <f t="shared" si="6"/>
        <v>13</v>
      </c>
      <c r="B24" s="1909">
        <v>44216</v>
      </c>
      <c r="C24" s="1905">
        <v>0</v>
      </c>
      <c r="D24" s="1906">
        <v>0</v>
      </c>
      <c r="E24" s="1865">
        <f t="shared" si="0"/>
        <v>0</v>
      </c>
      <c r="F24" s="1907">
        <f t="shared" si="7"/>
        <v>0</v>
      </c>
      <c r="G24" s="1866">
        <f t="shared" si="7"/>
        <v>0</v>
      </c>
      <c r="H24" s="1908">
        <f t="shared" si="1"/>
        <v>0</v>
      </c>
      <c r="I24" s="122">
        <f t="shared" si="8"/>
        <v>0</v>
      </c>
      <c r="J24" s="1309">
        <f t="shared" si="8"/>
        <v>0</v>
      </c>
      <c r="K24" s="1865">
        <f t="shared" si="2"/>
        <v>0</v>
      </c>
      <c r="L24" s="1900">
        <f>'ET Forecast Capital Additions'!$L23</f>
        <v>1</v>
      </c>
      <c r="M24" s="122">
        <f t="shared" si="3"/>
        <v>0</v>
      </c>
      <c r="N24" s="1309">
        <f t="shared" si="4"/>
        <v>0</v>
      </c>
      <c r="O24" s="1866">
        <f t="shared" si="5"/>
        <v>0</v>
      </c>
      <c r="P24" s="234">
        <f t="shared" si="9"/>
        <v>13</v>
      </c>
    </row>
    <row r="25" spans="1:16">
      <c r="A25" s="234">
        <f t="shared" si="6"/>
        <v>14</v>
      </c>
      <c r="B25" s="941">
        <v>44247</v>
      </c>
      <c r="C25" s="397">
        <v>0</v>
      </c>
      <c r="D25" s="1623">
        <v>0</v>
      </c>
      <c r="E25" s="398">
        <f t="shared" si="0"/>
        <v>0</v>
      </c>
      <c r="F25" s="399">
        <f t="shared" si="7"/>
        <v>0</v>
      </c>
      <c r="G25" s="1551">
        <f t="shared" si="7"/>
        <v>0</v>
      </c>
      <c r="H25" s="400">
        <f t="shared" si="1"/>
        <v>0</v>
      </c>
      <c r="I25" s="122">
        <f t="shared" si="8"/>
        <v>0</v>
      </c>
      <c r="J25" s="1309">
        <f t="shared" si="8"/>
        <v>0</v>
      </c>
      <c r="K25" s="398">
        <f t="shared" si="2"/>
        <v>0</v>
      </c>
      <c r="L25" s="416">
        <f>'ET Forecast Capital Additions'!$L24</f>
        <v>0.91666666666666663</v>
      </c>
      <c r="M25" s="122">
        <f t="shared" si="3"/>
        <v>0</v>
      </c>
      <c r="N25" s="1309">
        <f t="shared" si="4"/>
        <v>0</v>
      </c>
      <c r="O25" s="1551">
        <f t="shared" si="5"/>
        <v>0</v>
      </c>
      <c r="P25" s="234">
        <f t="shared" si="9"/>
        <v>14</v>
      </c>
    </row>
    <row r="26" spans="1:16">
      <c r="A26" s="234">
        <f t="shared" si="6"/>
        <v>15</v>
      </c>
      <c r="B26" s="941">
        <v>44275</v>
      </c>
      <c r="C26" s="397">
        <v>0</v>
      </c>
      <c r="D26" s="1623">
        <v>0</v>
      </c>
      <c r="E26" s="398">
        <f t="shared" si="0"/>
        <v>0</v>
      </c>
      <c r="F26" s="399">
        <f t="shared" si="7"/>
        <v>0</v>
      </c>
      <c r="G26" s="1551">
        <f t="shared" si="7"/>
        <v>0</v>
      </c>
      <c r="H26" s="400">
        <f t="shared" si="1"/>
        <v>0</v>
      </c>
      <c r="I26" s="122">
        <f t="shared" si="8"/>
        <v>0</v>
      </c>
      <c r="J26" s="1309">
        <f t="shared" si="8"/>
        <v>0</v>
      </c>
      <c r="K26" s="398">
        <f t="shared" si="2"/>
        <v>0</v>
      </c>
      <c r="L26" s="416">
        <f>'ET Forecast Capital Additions'!$L25</f>
        <v>0.83333333333333337</v>
      </c>
      <c r="M26" s="122">
        <f t="shared" si="3"/>
        <v>0</v>
      </c>
      <c r="N26" s="1309">
        <f t="shared" si="4"/>
        <v>0</v>
      </c>
      <c r="O26" s="1551">
        <f t="shared" si="5"/>
        <v>0</v>
      </c>
      <c r="P26" s="234">
        <f t="shared" si="9"/>
        <v>15</v>
      </c>
    </row>
    <row r="27" spans="1:16" ht="15.75" thickBot="1">
      <c r="A27" s="234">
        <f t="shared" si="6"/>
        <v>16</v>
      </c>
      <c r="B27" s="942">
        <v>44306</v>
      </c>
      <c r="C27" s="1638">
        <v>0</v>
      </c>
      <c r="D27" s="401">
        <v>0</v>
      </c>
      <c r="E27" s="402">
        <f t="shared" si="0"/>
        <v>0</v>
      </c>
      <c r="F27" s="403">
        <f t="shared" si="7"/>
        <v>0</v>
      </c>
      <c r="G27" s="404">
        <f t="shared" si="7"/>
        <v>0</v>
      </c>
      <c r="H27" s="405">
        <f t="shared" si="1"/>
        <v>0</v>
      </c>
      <c r="I27" s="1639">
        <f t="shared" si="8"/>
        <v>0</v>
      </c>
      <c r="J27" s="406">
        <f t="shared" si="8"/>
        <v>0</v>
      </c>
      <c r="K27" s="402">
        <f t="shared" si="2"/>
        <v>0</v>
      </c>
      <c r="L27" s="417">
        <f>'ET Forecast Capital Additions'!$L26</f>
        <v>0.75</v>
      </c>
      <c r="M27" s="1639">
        <f t="shared" si="3"/>
        <v>0</v>
      </c>
      <c r="N27" s="406">
        <f t="shared" si="4"/>
        <v>0</v>
      </c>
      <c r="O27" s="404">
        <f t="shared" si="5"/>
        <v>0</v>
      </c>
      <c r="P27" s="234">
        <f t="shared" si="9"/>
        <v>16</v>
      </c>
    </row>
    <row r="28" spans="1:16" s="63" customFormat="1">
      <c r="A28" s="234">
        <f t="shared" si="6"/>
        <v>17</v>
      </c>
      <c r="B28" s="941">
        <v>44336</v>
      </c>
      <c r="C28" s="407">
        <v>0</v>
      </c>
      <c r="D28" s="1623">
        <v>0</v>
      </c>
      <c r="E28" s="202">
        <f t="shared" si="0"/>
        <v>0</v>
      </c>
      <c r="F28" s="1907">
        <f t="shared" si="7"/>
        <v>0</v>
      </c>
      <c r="G28" s="1866">
        <f t="shared" si="7"/>
        <v>0</v>
      </c>
      <c r="H28" s="400">
        <f t="shared" si="1"/>
        <v>0</v>
      </c>
      <c r="I28" s="122">
        <f t="shared" si="8"/>
        <v>0</v>
      </c>
      <c r="J28" s="1309">
        <f t="shared" si="8"/>
        <v>0</v>
      </c>
      <c r="K28" s="202">
        <f t="shared" si="2"/>
        <v>0</v>
      </c>
      <c r="L28" s="1900">
        <f>'ET Forecast Capital Additions'!$L27</f>
        <v>0.66666666666666663</v>
      </c>
      <c r="M28" s="122">
        <f t="shared" si="3"/>
        <v>0</v>
      </c>
      <c r="N28" s="1309">
        <f t="shared" si="4"/>
        <v>0</v>
      </c>
      <c r="O28" s="400">
        <f t="shared" si="5"/>
        <v>0</v>
      </c>
      <c r="P28" s="234">
        <f t="shared" si="9"/>
        <v>17</v>
      </c>
    </row>
    <row r="29" spans="1:16">
      <c r="A29" s="234">
        <f t="shared" si="6"/>
        <v>18</v>
      </c>
      <c r="B29" s="941">
        <v>44367</v>
      </c>
      <c r="C29" s="397">
        <v>0</v>
      </c>
      <c r="D29" s="1623">
        <v>0</v>
      </c>
      <c r="E29" s="398">
        <f t="shared" si="0"/>
        <v>0</v>
      </c>
      <c r="F29" s="399">
        <f t="shared" si="7"/>
        <v>0</v>
      </c>
      <c r="G29" s="1551">
        <f t="shared" si="7"/>
        <v>0</v>
      </c>
      <c r="H29" s="400">
        <f t="shared" si="1"/>
        <v>0</v>
      </c>
      <c r="I29" s="122">
        <f t="shared" si="8"/>
        <v>0</v>
      </c>
      <c r="J29" s="1309">
        <f t="shared" si="8"/>
        <v>0</v>
      </c>
      <c r="K29" s="398">
        <f t="shared" si="2"/>
        <v>0</v>
      </c>
      <c r="L29" s="416">
        <f>'ET Forecast Capital Additions'!$L28</f>
        <v>0.58333333333333337</v>
      </c>
      <c r="M29" s="122">
        <f t="shared" si="3"/>
        <v>0</v>
      </c>
      <c r="N29" s="1309">
        <f t="shared" si="4"/>
        <v>0</v>
      </c>
      <c r="O29" s="1551">
        <f t="shared" si="5"/>
        <v>0</v>
      </c>
      <c r="P29" s="234">
        <f t="shared" si="9"/>
        <v>18</v>
      </c>
    </row>
    <row r="30" spans="1:16">
      <c r="A30" s="234">
        <f t="shared" si="6"/>
        <v>19</v>
      </c>
      <c r="B30" s="941">
        <v>44397</v>
      </c>
      <c r="C30" s="397">
        <v>0</v>
      </c>
      <c r="D30" s="1623">
        <v>0</v>
      </c>
      <c r="E30" s="398">
        <f t="shared" si="0"/>
        <v>0</v>
      </c>
      <c r="F30" s="399">
        <f t="shared" si="7"/>
        <v>0</v>
      </c>
      <c r="G30" s="1551">
        <f t="shared" si="7"/>
        <v>0</v>
      </c>
      <c r="H30" s="400">
        <f t="shared" si="1"/>
        <v>0</v>
      </c>
      <c r="I30" s="122">
        <f t="shared" si="8"/>
        <v>0</v>
      </c>
      <c r="J30" s="1309">
        <f t="shared" si="8"/>
        <v>0</v>
      </c>
      <c r="K30" s="398">
        <f t="shared" si="2"/>
        <v>0</v>
      </c>
      <c r="L30" s="416">
        <f>'ET Forecast Capital Additions'!$L29</f>
        <v>0.5</v>
      </c>
      <c r="M30" s="122">
        <f t="shared" si="3"/>
        <v>0</v>
      </c>
      <c r="N30" s="1309">
        <f t="shared" si="4"/>
        <v>0</v>
      </c>
      <c r="O30" s="1551">
        <f t="shared" si="5"/>
        <v>0</v>
      </c>
      <c r="P30" s="234">
        <f t="shared" si="9"/>
        <v>19</v>
      </c>
    </row>
    <row r="31" spans="1:16" ht="15.75" thickBot="1">
      <c r="A31" s="234">
        <f t="shared" si="6"/>
        <v>20</v>
      </c>
      <c r="B31" s="942">
        <v>44428</v>
      </c>
      <c r="C31" s="1638">
        <v>0</v>
      </c>
      <c r="D31" s="401">
        <v>0</v>
      </c>
      <c r="E31" s="402">
        <f t="shared" si="0"/>
        <v>0</v>
      </c>
      <c r="F31" s="403">
        <f t="shared" si="7"/>
        <v>0</v>
      </c>
      <c r="G31" s="404">
        <f t="shared" si="7"/>
        <v>0</v>
      </c>
      <c r="H31" s="405">
        <f t="shared" si="1"/>
        <v>0</v>
      </c>
      <c r="I31" s="1639">
        <f t="shared" si="8"/>
        <v>0</v>
      </c>
      <c r="J31" s="406">
        <f t="shared" si="8"/>
        <v>0</v>
      </c>
      <c r="K31" s="402">
        <f t="shared" si="2"/>
        <v>0</v>
      </c>
      <c r="L31" s="417">
        <f>'ET Forecast Capital Additions'!$L30</f>
        <v>0.41666666666666669</v>
      </c>
      <c r="M31" s="1639">
        <f t="shared" si="3"/>
        <v>0</v>
      </c>
      <c r="N31" s="406">
        <f t="shared" si="4"/>
        <v>0</v>
      </c>
      <c r="O31" s="404">
        <f t="shared" si="5"/>
        <v>0</v>
      </c>
      <c r="P31" s="234">
        <f t="shared" si="9"/>
        <v>20</v>
      </c>
    </row>
    <row r="32" spans="1:16">
      <c r="A32" s="234">
        <f t="shared" si="6"/>
        <v>21</v>
      </c>
      <c r="B32" s="941">
        <v>44459</v>
      </c>
      <c r="C32" s="397">
        <v>0</v>
      </c>
      <c r="D32" s="1623">
        <v>0</v>
      </c>
      <c r="E32" s="398">
        <f t="shared" si="0"/>
        <v>0</v>
      </c>
      <c r="F32" s="399">
        <f t="shared" si="7"/>
        <v>0</v>
      </c>
      <c r="G32" s="1309">
        <f t="shared" si="7"/>
        <v>0</v>
      </c>
      <c r="H32" s="1551">
        <f t="shared" si="1"/>
        <v>0</v>
      </c>
      <c r="I32" s="122">
        <f t="shared" si="8"/>
        <v>0</v>
      </c>
      <c r="J32" s="1309">
        <f t="shared" si="8"/>
        <v>0</v>
      </c>
      <c r="K32" s="398">
        <f t="shared" si="2"/>
        <v>0</v>
      </c>
      <c r="L32" s="1900">
        <f>'ET Forecast Capital Additions'!$L31</f>
        <v>0.33333333333333331</v>
      </c>
      <c r="M32" s="122">
        <f t="shared" si="3"/>
        <v>0</v>
      </c>
      <c r="N32" s="1309">
        <f t="shared" si="4"/>
        <v>0</v>
      </c>
      <c r="O32" s="1551">
        <f t="shared" si="5"/>
        <v>0</v>
      </c>
      <c r="P32" s="234">
        <f t="shared" si="9"/>
        <v>21</v>
      </c>
    </row>
    <row r="33" spans="1:18" s="63" customFormat="1">
      <c r="A33" s="234">
        <f t="shared" si="6"/>
        <v>22</v>
      </c>
      <c r="B33" s="941">
        <v>44489</v>
      </c>
      <c r="C33" s="407">
        <v>0</v>
      </c>
      <c r="D33" s="1623">
        <v>0</v>
      </c>
      <c r="E33" s="202">
        <f t="shared" si="0"/>
        <v>0</v>
      </c>
      <c r="F33" s="399">
        <f t="shared" si="7"/>
        <v>0</v>
      </c>
      <c r="G33" s="1309">
        <f t="shared" si="7"/>
        <v>0</v>
      </c>
      <c r="H33" s="400">
        <f t="shared" si="1"/>
        <v>0</v>
      </c>
      <c r="I33" s="122">
        <f t="shared" si="8"/>
        <v>0</v>
      </c>
      <c r="J33" s="1309">
        <f t="shared" si="8"/>
        <v>0</v>
      </c>
      <c r="K33" s="202">
        <f t="shared" si="2"/>
        <v>0</v>
      </c>
      <c r="L33" s="416">
        <f>'ET Forecast Capital Additions'!$L32</f>
        <v>0.25</v>
      </c>
      <c r="M33" s="122">
        <f t="shared" si="3"/>
        <v>0</v>
      </c>
      <c r="N33" s="1309">
        <f t="shared" si="4"/>
        <v>0</v>
      </c>
      <c r="O33" s="400">
        <f t="shared" si="5"/>
        <v>0</v>
      </c>
      <c r="P33" s="234">
        <f t="shared" si="9"/>
        <v>22</v>
      </c>
    </row>
    <row r="34" spans="1:18">
      <c r="A34" s="234">
        <f t="shared" si="6"/>
        <v>23</v>
      </c>
      <c r="B34" s="941">
        <v>44520</v>
      </c>
      <c r="C34" s="397">
        <v>0</v>
      </c>
      <c r="D34" s="1623">
        <v>0</v>
      </c>
      <c r="E34" s="398">
        <f t="shared" si="0"/>
        <v>0</v>
      </c>
      <c r="F34" s="399">
        <f t="shared" si="7"/>
        <v>0</v>
      </c>
      <c r="G34" s="1309">
        <f t="shared" si="7"/>
        <v>0</v>
      </c>
      <c r="H34" s="1551">
        <f t="shared" si="1"/>
        <v>0</v>
      </c>
      <c r="I34" s="122">
        <f t="shared" si="8"/>
        <v>0</v>
      </c>
      <c r="J34" s="1309">
        <f t="shared" si="8"/>
        <v>0</v>
      </c>
      <c r="K34" s="398">
        <f t="shared" si="2"/>
        <v>0</v>
      </c>
      <c r="L34" s="416">
        <f>'ET Forecast Capital Additions'!$L33</f>
        <v>0.16666666666666666</v>
      </c>
      <c r="M34" s="122">
        <f t="shared" si="3"/>
        <v>0</v>
      </c>
      <c r="N34" s="1309">
        <f t="shared" si="4"/>
        <v>0</v>
      </c>
      <c r="O34" s="1551">
        <f t="shared" si="5"/>
        <v>0</v>
      </c>
      <c r="P34" s="234">
        <f t="shared" si="9"/>
        <v>23</v>
      </c>
      <c r="Q34" s="1973"/>
      <c r="R34" s="1973"/>
    </row>
    <row r="35" spans="1:18" ht="15.75" thickBot="1">
      <c r="A35" s="234">
        <f t="shared" si="6"/>
        <v>24</v>
      </c>
      <c r="B35" s="941">
        <v>44550</v>
      </c>
      <c r="C35" s="397">
        <v>0</v>
      </c>
      <c r="D35" s="1623">
        <v>0</v>
      </c>
      <c r="E35" s="398">
        <f t="shared" si="0"/>
        <v>0</v>
      </c>
      <c r="F35" s="399">
        <f t="shared" si="7"/>
        <v>0</v>
      </c>
      <c r="G35" s="1309">
        <f t="shared" si="7"/>
        <v>0</v>
      </c>
      <c r="H35" s="1551">
        <f t="shared" si="1"/>
        <v>0</v>
      </c>
      <c r="I35" s="1639">
        <f t="shared" si="8"/>
        <v>0</v>
      </c>
      <c r="J35" s="406">
        <f t="shared" si="8"/>
        <v>0</v>
      </c>
      <c r="K35" s="398">
        <f t="shared" si="2"/>
        <v>0</v>
      </c>
      <c r="L35" s="416">
        <f>'ET Forecast Capital Additions'!$L34</f>
        <v>8.3333333333333329E-2</v>
      </c>
      <c r="M35" s="1639">
        <f t="shared" si="3"/>
        <v>0</v>
      </c>
      <c r="N35" s="406">
        <f t="shared" si="4"/>
        <v>0</v>
      </c>
      <c r="O35" s="1551">
        <f t="shared" si="5"/>
        <v>0</v>
      </c>
      <c r="P35" s="234">
        <f t="shared" si="9"/>
        <v>24</v>
      </c>
      <c r="Q35" s="1973"/>
      <c r="R35" s="700"/>
    </row>
    <row r="36" spans="1:18" ht="15.75" thickBot="1">
      <c r="A36" s="234">
        <f t="shared" si="6"/>
        <v>25</v>
      </c>
      <c r="B36" s="943" t="s">
        <v>264</v>
      </c>
      <c r="C36" s="363">
        <f t="shared" ref="C36:K36" si="10">SUM(C12:C35)</f>
        <v>0</v>
      </c>
      <c r="D36" s="360">
        <f t="shared" si="10"/>
        <v>0</v>
      </c>
      <c r="E36" s="361">
        <f t="shared" si="10"/>
        <v>0</v>
      </c>
      <c r="F36" s="359">
        <f t="shared" si="10"/>
        <v>0</v>
      </c>
      <c r="G36" s="360">
        <f t="shared" si="10"/>
        <v>0</v>
      </c>
      <c r="H36" s="362">
        <f t="shared" si="10"/>
        <v>0</v>
      </c>
      <c r="I36" s="363">
        <f t="shared" si="10"/>
        <v>0</v>
      </c>
      <c r="J36" s="360">
        <f t="shared" si="10"/>
        <v>0</v>
      </c>
      <c r="K36" s="361">
        <f t="shared" si="10"/>
        <v>0</v>
      </c>
      <c r="L36" s="364"/>
      <c r="M36" s="363">
        <f>SUM(M12:M35)</f>
        <v>0</v>
      </c>
      <c r="N36" s="360">
        <f>SUM(N12:N35)</f>
        <v>0</v>
      </c>
      <c r="O36" s="362">
        <f>SUM(O12:O35)</f>
        <v>0</v>
      </c>
      <c r="P36" s="234">
        <f t="shared" si="9"/>
        <v>25</v>
      </c>
      <c r="Q36" s="1973"/>
      <c r="R36" s="1973"/>
    </row>
    <row r="37" spans="1:18">
      <c r="A37" s="234">
        <f>A36+1</f>
        <v>26</v>
      </c>
      <c r="B37" s="912"/>
      <c r="C37" s="54"/>
      <c r="D37" s="54"/>
      <c r="E37" s="944"/>
      <c r="F37" s="63"/>
      <c r="G37" s="63"/>
      <c r="H37" s="331"/>
      <c r="I37" s="63"/>
      <c r="J37" s="63"/>
      <c r="K37" s="331"/>
      <c r="L37" s="63"/>
      <c r="M37" s="63"/>
      <c r="N37" s="63"/>
      <c r="O37" s="365"/>
      <c r="P37" s="234">
        <f t="shared" ref="P37:P42" si="11">P36+1</f>
        <v>26</v>
      </c>
      <c r="Q37" s="1973"/>
      <c r="R37" s="1973"/>
    </row>
    <row r="38" spans="1:18" s="683" customFormat="1">
      <c r="A38" s="234">
        <f>A37+1</f>
        <v>27</v>
      </c>
      <c r="B38" s="945"/>
      <c r="C38" s="946"/>
      <c r="D38" s="946"/>
      <c r="E38" s="947" t="s">
        <v>1854</v>
      </c>
      <c r="F38" s="948"/>
      <c r="G38" s="948"/>
      <c r="H38" s="390">
        <f>'ET Forecast Capital Additions'!H37</f>
        <v>15273.147999999999</v>
      </c>
      <c r="I38" s="367"/>
      <c r="J38" s="63" t="str">
        <f>'ET Forecast Capital Additions'!J37</f>
        <v>Form 1; Page 207; Line 58; Col. d</v>
      </c>
      <c r="K38" s="367"/>
      <c r="L38" s="946"/>
      <c r="M38" s="946"/>
      <c r="N38" s="946"/>
      <c r="O38" s="949"/>
      <c r="P38" s="234">
        <f t="shared" si="11"/>
        <v>27</v>
      </c>
      <c r="Q38" s="1973"/>
      <c r="R38" s="950"/>
    </row>
    <row r="39" spans="1:18" s="683" customFormat="1">
      <c r="A39" s="234">
        <f>A38+1</f>
        <v>28</v>
      </c>
      <c r="B39" s="945"/>
      <c r="C39" s="946"/>
      <c r="D39" s="946"/>
      <c r="E39" s="947"/>
      <c r="F39" s="948"/>
      <c r="G39" s="948"/>
      <c r="H39" s="54"/>
      <c r="I39" s="367"/>
      <c r="J39" s="63"/>
      <c r="K39" s="367"/>
      <c r="L39" s="946"/>
      <c r="M39" s="946"/>
      <c r="N39" s="946"/>
      <c r="O39" s="949"/>
      <c r="P39" s="234">
        <f t="shared" si="11"/>
        <v>28</v>
      </c>
      <c r="Q39" s="950"/>
      <c r="R39" s="950"/>
    </row>
    <row r="40" spans="1:18" s="683" customFormat="1">
      <c r="A40" s="234">
        <f t="shared" ref="A40:A47" si="12">A39+1</f>
        <v>29</v>
      </c>
      <c r="B40" s="945"/>
      <c r="C40" s="946"/>
      <c r="D40" s="946"/>
      <c r="E40" s="947" t="s">
        <v>1856</v>
      </c>
      <c r="F40" s="948"/>
      <c r="G40" s="948"/>
      <c r="H40" s="1205">
        <f>'ET Forecast Capital Additions'!H39</f>
        <v>6462016.9170000004</v>
      </c>
      <c r="I40" s="367"/>
      <c r="J40" s="63" t="str">
        <f>'ET Forecast Capital Additions'!J39</f>
        <v>Form 1; Page 207; Line 58; Col. g</v>
      </c>
      <c r="K40" s="367"/>
      <c r="L40" s="946"/>
      <c r="M40" s="946"/>
      <c r="N40" s="946"/>
      <c r="O40" s="949"/>
      <c r="P40" s="234">
        <f t="shared" si="11"/>
        <v>29</v>
      </c>
      <c r="Q40" s="950"/>
      <c r="R40" s="950"/>
    </row>
    <row r="41" spans="1:18" ht="15.75" thickBot="1">
      <c r="A41" s="234">
        <f t="shared" si="12"/>
        <v>30</v>
      </c>
      <c r="B41" s="912"/>
      <c r="C41" s="63"/>
      <c r="D41" s="63"/>
      <c r="E41" s="86"/>
      <c r="F41" s="86"/>
      <c r="G41" s="86"/>
      <c r="H41" s="63"/>
      <c r="I41" s="63"/>
      <c r="J41" s="63"/>
      <c r="K41" s="63"/>
      <c r="L41" s="63"/>
      <c r="M41" s="63"/>
      <c r="N41" s="63"/>
      <c r="O41" s="952"/>
      <c r="P41" s="234">
        <f t="shared" si="11"/>
        <v>30</v>
      </c>
      <c r="Q41" s="950"/>
      <c r="R41" s="950"/>
    </row>
    <row r="42" spans="1:18" ht="15.75" thickBot="1">
      <c r="A42" s="234">
        <f t="shared" si="12"/>
        <v>31</v>
      </c>
      <c r="B42" s="912"/>
      <c r="C42" s="63"/>
      <c r="D42" s="63"/>
      <c r="E42" s="86" t="s">
        <v>1858</v>
      </c>
      <c r="F42" s="63"/>
      <c r="G42" s="63"/>
      <c r="H42" s="368">
        <f>H38/H40</f>
        <v>2.3635264649060342E-3</v>
      </c>
      <c r="I42" s="63"/>
      <c r="J42" s="63" t="s">
        <v>1859</v>
      </c>
      <c r="K42" s="951"/>
      <c r="L42" s="63"/>
      <c r="M42" s="63"/>
      <c r="N42" s="63"/>
      <c r="O42" s="952"/>
      <c r="P42" s="234">
        <f t="shared" si="11"/>
        <v>31</v>
      </c>
      <c r="Q42" s="1973"/>
      <c r="R42" s="1973"/>
    </row>
    <row r="43" spans="1:18" ht="15.75" thickBot="1">
      <c r="A43" s="234">
        <f t="shared" si="12"/>
        <v>32</v>
      </c>
      <c r="B43" s="953"/>
      <c r="C43" s="241"/>
      <c r="D43" s="241"/>
      <c r="E43" s="1896"/>
      <c r="F43" s="241"/>
      <c r="G43" s="241"/>
      <c r="H43" s="1897"/>
      <c r="I43" s="241"/>
      <c r="J43" s="241"/>
      <c r="K43" s="241"/>
      <c r="L43" s="241"/>
      <c r="M43" s="241"/>
      <c r="N43" s="241"/>
      <c r="O43" s="369"/>
      <c r="P43" s="234">
        <f t="shared" si="9"/>
        <v>32</v>
      </c>
      <c r="Q43" s="950"/>
      <c r="R43" s="1973"/>
    </row>
    <row r="44" spans="1:18" ht="15.75" thickBot="1">
      <c r="A44" s="234">
        <f t="shared" si="12"/>
        <v>33</v>
      </c>
      <c r="B44" s="912"/>
      <c r="C44" s="63"/>
      <c r="D44" s="63"/>
      <c r="E44" s="54"/>
      <c r="F44" s="63"/>
      <c r="G44" s="63"/>
      <c r="H44" s="63"/>
      <c r="I44" s="63"/>
      <c r="J44" s="63"/>
      <c r="K44" s="331" t="s">
        <v>1</v>
      </c>
      <c r="L44" s="63"/>
      <c r="M44" s="954"/>
      <c r="N44" s="954"/>
      <c r="O44" s="955"/>
      <c r="P44" s="234">
        <f t="shared" si="9"/>
        <v>33</v>
      </c>
      <c r="Q44" s="950"/>
      <c r="R44" s="1973"/>
    </row>
    <row r="45" spans="1:18" ht="15.75" thickBot="1">
      <c r="A45" s="234">
        <f t="shared" si="12"/>
        <v>34</v>
      </c>
      <c r="B45" s="956"/>
      <c r="C45" s="63"/>
      <c r="D45" s="745"/>
      <c r="E45" s="957"/>
      <c r="F45" s="1634"/>
      <c r="G45" s="1635"/>
      <c r="H45" s="1635" t="s">
        <v>1860</v>
      </c>
      <c r="I45" s="958" t="s">
        <v>1861</v>
      </c>
      <c r="J45" s="959" t="s">
        <v>1862</v>
      </c>
      <c r="K45" s="960" t="s">
        <v>1819</v>
      </c>
      <c r="L45" s="86"/>
      <c r="M45" s="961" t="s">
        <v>1822</v>
      </c>
      <c r="N45" s="962" t="s">
        <v>1823</v>
      </c>
      <c r="O45" s="963" t="s">
        <v>1863</v>
      </c>
      <c r="P45" s="234">
        <f t="shared" si="9"/>
        <v>34</v>
      </c>
      <c r="Q45" s="950"/>
      <c r="R45" s="1973"/>
    </row>
    <row r="46" spans="1:18" ht="15.75" thickBot="1">
      <c r="A46" s="234">
        <f t="shared" si="12"/>
        <v>35</v>
      </c>
      <c r="B46" s="912"/>
      <c r="C46" s="63"/>
      <c r="D46" s="63"/>
      <c r="E46" s="1898"/>
      <c r="F46" s="1957"/>
      <c r="G46" s="1958"/>
      <c r="H46" s="1958" t="s">
        <v>1864</v>
      </c>
      <c r="I46" s="370">
        <f>+I36</f>
        <v>0</v>
      </c>
      <c r="J46" s="370">
        <f>+J36</f>
        <v>0</v>
      </c>
      <c r="K46" s="370">
        <f>+K36</f>
        <v>0</v>
      </c>
      <c r="L46" s="372"/>
      <c r="M46" s="370">
        <f>+M36</f>
        <v>0</v>
      </c>
      <c r="N46" s="370">
        <f>+N36</f>
        <v>0</v>
      </c>
      <c r="O46" s="370">
        <f>+O36</f>
        <v>0</v>
      </c>
      <c r="P46" s="234">
        <f t="shared" si="9"/>
        <v>35</v>
      </c>
      <c r="Q46" s="1973"/>
      <c r="R46" s="1973"/>
    </row>
    <row r="47" spans="1:18" ht="15.75" thickTop="1">
      <c r="A47" s="234">
        <f t="shared" si="12"/>
        <v>36</v>
      </c>
      <c r="B47" s="912"/>
      <c r="C47" s="63"/>
      <c r="D47" s="63"/>
      <c r="E47" s="912"/>
      <c r="F47" s="63"/>
      <c r="G47" s="738"/>
      <c r="H47" s="738"/>
      <c r="I47" s="392"/>
      <c r="J47" s="392"/>
      <c r="K47" s="392"/>
      <c r="L47" s="63"/>
      <c r="M47" s="392"/>
      <c r="N47" s="392"/>
      <c r="O47" s="392"/>
      <c r="P47" s="234">
        <f t="shared" si="9"/>
        <v>36</v>
      </c>
      <c r="Q47" s="1973"/>
      <c r="R47" s="1973"/>
    </row>
    <row r="48" spans="1:18" ht="15.75" thickBot="1">
      <c r="A48" s="234">
        <f>A47+1</f>
        <v>37</v>
      </c>
      <c r="B48" s="912"/>
      <c r="C48" s="63"/>
      <c r="D48" s="63"/>
      <c r="E48" s="912"/>
      <c r="F48" s="63"/>
      <c r="G48" s="738"/>
      <c r="H48" s="964" t="s">
        <v>1865</v>
      </c>
      <c r="I48" s="376">
        <f>IFERROR((+I46/K46),0)</f>
        <v>0</v>
      </c>
      <c r="J48" s="376">
        <f>IFERROR((+J46/K46),0)</f>
        <v>0</v>
      </c>
      <c r="K48" s="376">
        <f>I48+J48</f>
        <v>0</v>
      </c>
      <c r="L48" s="86"/>
      <c r="M48" s="376">
        <f>IFERROR((+M46/O46),0)</f>
        <v>0</v>
      </c>
      <c r="N48" s="376">
        <f>IFERROR((+N46/O46),0)</f>
        <v>0</v>
      </c>
      <c r="O48" s="376">
        <f>M48+N48</f>
        <v>0</v>
      </c>
      <c r="P48" s="234">
        <f>P47+1</f>
        <v>37</v>
      </c>
      <c r="Q48" s="1973"/>
      <c r="R48" s="1973"/>
    </row>
    <row r="49" spans="1:16" ht="16.149999999999999" thickTop="1" thickBot="1">
      <c r="A49" s="234">
        <f t="shared" si="6"/>
        <v>38</v>
      </c>
      <c r="B49" s="907"/>
      <c r="C49" s="63"/>
      <c r="D49" s="63"/>
      <c r="E49" s="953"/>
      <c r="F49" s="241"/>
      <c r="G49" s="241"/>
      <c r="H49" s="241"/>
      <c r="I49" s="380"/>
      <c r="J49" s="380"/>
      <c r="K49" s="369"/>
      <c r="L49" s="63"/>
      <c r="M49" s="381"/>
      <c r="N49" s="382"/>
      <c r="O49" s="369"/>
      <c r="P49" s="234">
        <f t="shared" si="9"/>
        <v>38</v>
      </c>
    </row>
    <row r="50" spans="1:16" ht="15.75" thickBot="1">
      <c r="A50" s="234">
        <f t="shared" si="6"/>
        <v>39</v>
      </c>
      <c r="B50" s="925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369"/>
      <c r="P50" s="234">
        <f t="shared" si="9"/>
        <v>39</v>
      </c>
    </row>
    <row r="51" spans="1:16">
      <c r="A51" s="234"/>
      <c r="B51" s="8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34"/>
    </row>
    <row r="52" spans="1:16">
      <c r="A52" s="1975"/>
      <c r="B52" s="86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1975"/>
    </row>
    <row r="53" spans="1:16">
      <c r="A53" s="1975"/>
      <c r="B53" s="86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1975"/>
    </row>
    <row r="54" spans="1:16">
      <c r="A54" s="1975"/>
      <c r="B54" s="972"/>
      <c r="C54" s="973"/>
      <c r="D54" s="973"/>
      <c r="E54" s="973"/>
      <c r="F54" s="973"/>
      <c r="G54" s="973"/>
      <c r="H54" s="973"/>
      <c r="I54" s="973"/>
      <c r="J54" s="973"/>
      <c r="K54" s="973"/>
      <c r="L54" s="700"/>
      <c r="M54" s="973"/>
      <c r="N54" s="973"/>
      <c r="O54" s="973"/>
      <c r="P54" s="1975"/>
    </row>
    <row r="55" spans="1:16">
      <c r="A55" s="1975"/>
      <c r="B55" s="972"/>
      <c r="C55" s="973"/>
      <c r="D55" s="973"/>
      <c r="E55" s="973"/>
      <c r="F55" s="973"/>
      <c r="G55" s="973"/>
      <c r="H55" s="973"/>
      <c r="I55" s="973"/>
      <c r="J55" s="973"/>
      <c r="K55" s="973"/>
      <c r="L55" s="700"/>
      <c r="M55" s="973"/>
      <c r="N55" s="973"/>
      <c r="O55" s="973"/>
      <c r="P55" s="1975"/>
    </row>
    <row r="56" spans="1:16">
      <c r="A56" s="1975"/>
      <c r="B56" s="972"/>
      <c r="C56" s="973"/>
      <c r="D56" s="973"/>
      <c r="E56" s="973"/>
      <c r="F56" s="973"/>
      <c r="G56" s="973"/>
      <c r="H56" s="973"/>
      <c r="I56" s="973"/>
      <c r="J56" s="973"/>
      <c r="K56" s="973"/>
      <c r="L56" s="700"/>
      <c r="M56" s="973"/>
      <c r="N56" s="973"/>
      <c r="O56" s="973"/>
      <c r="P56" s="1975"/>
    </row>
    <row r="57" spans="1:16">
      <c r="A57" s="1975"/>
      <c r="B57" s="972"/>
      <c r="C57" s="973"/>
      <c r="D57" s="973"/>
      <c r="E57" s="973"/>
      <c r="F57" s="973"/>
      <c r="G57" s="973"/>
      <c r="H57" s="973"/>
      <c r="I57" s="973"/>
      <c r="J57" s="973"/>
      <c r="K57" s="973"/>
      <c r="L57" s="700"/>
      <c r="M57" s="973"/>
      <c r="N57" s="973"/>
      <c r="O57" s="973"/>
      <c r="P57" s="1975"/>
    </row>
    <row r="58" spans="1:16">
      <c r="A58" s="1975"/>
      <c r="B58" s="972"/>
      <c r="C58" s="973"/>
      <c r="D58" s="973"/>
      <c r="E58" s="973"/>
      <c r="F58" s="973"/>
      <c r="G58" s="973"/>
      <c r="H58" s="973"/>
      <c r="I58" s="973"/>
      <c r="J58" s="973"/>
      <c r="K58" s="973"/>
      <c r="L58" s="700"/>
      <c r="M58" s="973"/>
      <c r="N58" s="973"/>
      <c r="O58" s="973"/>
      <c r="P58" s="1975"/>
    </row>
    <row r="59" spans="1:16">
      <c r="A59" s="1975"/>
      <c r="B59" s="972"/>
      <c r="C59" s="1973"/>
      <c r="D59" s="1973"/>
      <c r="E59" s="1973"/>
      <c r="F59" s="1973"/>
      <c r="G59" s="1973"/>
      <c r="H59" s="1973"/>
      <c r="I59" s="1973"/>
      <c r="J59" s="1973"/>
      <c r="K59" s="1973"/>
      <c r="L59" s="1973"/>
      <c r="M59" s="1973"/>
      <c r="N59" s="1973"/>
      <c r="O59" s="1973"/>
      <c r="P59" s="1975"/>
    </row>
  </sheetData>
  <mergeCells count="6">
    <mergeCell ref="B7:O7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7" orientation="landscape" r:id="rId1"/>
  <headerFooter scaleWithDoc="0">
    <oddFooter>&amp;C&amp;"Times New Roman,Regular"&amp;10Summary of Weighted Incentive Transmission CWIP - A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83">
    <pageSetUpPr fitToPage="1"/>
  </sheetPr>
  <dimension ref="A1:R59"/>
  <sheetViews>
    <sheetView zoomScale="80" zoomScaleNormal="80" zoomScaleSheetLayoutView="70" workbookViewId="0"/>
  </sheetViews>
  <sheetFormatPr defaultColWidth="8.796875" defaultRowHeight="15.4"/>
  <cols>
    <col min="1" max="1" width="5.19921875" style="986" customWidth="1"/>
    <col min="2" max="2" width="8.53125" style="6" customWidth="1"/>
    <col min="3" max="11" width="15.796875" style="6" customWidth="1"/>
    <col min="12" max="12" width="11.19921875" style="6" customWidth="1"/>
    <col min="13" max="15" width="15.796875" style="6" customWidth="1"/>
    <col min="16" max="16" width="5.19921875" style="986" customWidth="1"/>
    <col min="17" max="16384" width="8.796875" style="6"/>
  </cols>
  <sheetData>
    <row r="1" spans="1:16">
      <c r="A1" s="1975"/>
      <c r="B1" s="1973"/>
      <c r="C1" s="459"/>
      <c r="D1" s="1973"/>
      <c r="E1" s="1973"/>
      <c r="F1" s="1973"/>
      <c r="G1" s="1973"/>
      <c r="H1" s="1973"/>
      <c r="I1" s="1973"/>
      <c r="J1" s="1973"/>
      <c r="K1" s="1973"/>
      <c r="L1" s="1973"/>
      <c r="M1" s="1973"/>
      <c r="N1" s="1973"/>
      <c r="O1" s="1973"/>
      <c r="P1" s="1975"/>
    </row>
    <row r="2" spans="1:16">
      <c r="A2" s="1988"/>
      <c r="B2" s="2073" t="s">
        <v>0</v>
      </c>
      <c r="C2" s="2073"/>
      <c r="D2" s="2073"/>
      <c r="E2" s="2073"/>
      <c r="F2" s="2073"/>
      <c r="G2" s="2073"/>
      <c r="H2" s="2073"/>
      <c r="I2" s="2073"/>
      <c r="J2" s="2073"/>
      <c r="K2" s="2073"/>
      <c r="L2" s="2073"/>
      <c r="M2" s="2073"/>
      <c r="N2" s="2073"/>
      <c r="O2" s="2073"/>
      <c r="P2" s="1975"/>
    </row>
    <row r="3" spans="1:16">
      <c r="A3" s="1988"/>
      <c r="B3" s="2073" t="s">
        <v>1845</v>
      </c>
      <c r="C3" s="2073"/>
      <c r="D3" s="2073"/>
      <c r="E3" s="2073"/>
      <c r="F3" s="2073"/>
      <c r="G3" s="2073"/>
      <c r="H3" s="2073"/>
      <c r="I3" s="2073"/>
      <c r="J3" s="2073"/>
      <c r="K3" s="2073"/>
      <c r="L3" s="2073"/>
      <c r="M3" s="2073"/>
      <c r="N3" s="2073"/>
      <c r="O3" s="2073"/>
      <c r="P3" s="1975"/>
    </row>
    <row r="4" spans="1:16">
      <c r="A4" s="1988"/>
      <c r="B4" s="2068" t="str">
        <f>'Summary of HV-LV Splits'!B4</f>
        <v>24-Month Forecast Period (January 1, 2020 - December 31, 2021)</v>
      </c>
      <c r="C4" s="2068"/>
      <c r="D4" s="2068"/>
      <c r="E4" s="2068"/>
      <c r="F4" s="2068"/>
      <c r="G4" s="2068"/>
      <c r="H4" s="2068"/>
      <c r="I4" s="2068"/>
      <c r="J4" s="2068"/>
      <c r="K4" s="2068"/>
      <c r="L4" s="2068"/>
      <c r="M4" s="2068"/>
      <c r="N4" s="2068"/>
      <c r="O4" s="2068"/>
      <c r="P4" s="1975"/>
    </row>
    <row r="5" spans="1:16">
      <c r="A5" s="1988"/>
      <c r="B5" s="2073" t="s">
        <v>1873</v>
      </c>
      <c r="C5" s="2073"/>
      <c r="D5" s="2073"/>
      <c r="E5" s="2073"/>
      <c r="F5" s="2073"/>
      <c r="G5" s="2073"/>
      <c r="H5" s="2073"/>
      <c r="I5" s="2073"/>
      <c r="J5" s="2073"/>
      <c r="K5" s="2073"/>
      <c r="L5" s="2073"/>
      <c r="M5" s="2073"/>
      <c r="N5" s="2073"/>
      <c r="O5" s="2073"/>
      <c r="P5" s="1975"/>
    </row>
    <row r="6" spans="1:16">
      <c r="A6" s="1988"/>
      <c r="B6" s="2073" t="s">
        <v>1875</v>
      </c>
      <c r="C6" s="2073"/>
      <c r="D6" s="2073"/>
      <c r="E6" s="2073"/>
      <c r="F6" s="2073"/>
      <c r="G6" s="2073"/>
      <c r="H6" s="2073"/>
      <c r="I6" s="2073"/>
      <c r="J6" s="2073"/>
      <c r="K6" s="2073"/>
      <c r="L6" s="2073"/>
      <c r="M6" s="2073"/>
      <c r="N6" s="2073"/>
      <c r="O6" s="2073"/>
      <c r="P6" s="1975"/>
    </row>
    <row r="7" spans="1:16">
      <c r="A7" s="1988"/>
      <c r="B7" s="2145">
        <v>-1000</v>
      </c>
      <c r="C7" s="2145"/>
      <c r="D7" s="2145"/>
      <c r="E7" s="2145"/>
      <c r="F7" s="2145"/>
      <c r="G7" s="2145"/>
      <c r="H7" s="2145"/>
      <c r="I7" s="2145"/>
      <c r="J7" s="2145"/>
      <c r="K7" s="2145"/>
      <c r="L7" s="2145"/>
      <c r="M7" s="2145"/>
      <c r="N7" s="2145"/>
      <c r="O7" s="2145"/>
      <c r="P7" s="1975"/>
    </row>
    <row r="8" spans="1:16" ht="15.75" thickBot="1">
      <c r="A8" s="1975"/>
      <c r="B8" s="1973"/>
      <c r="C8" s="1973"/>
      <c r="D8" s="1973"/>
      <c r="E8" s="1973"/>
      <c r="F8" s="1973"/>
      <c r="G8" s="1973"/>
      <c r="H8" s="1973"/>
      <c r="I8" s="1973"/>
      <c r="J8" s="1973"/>
      <c r="K8" s="1973"/>
      <c r="L8" s="1973"/>
      <c r="M8" s="1973"/>
      <c r="N8" s="1973"/>
      <c r="O8" s="1973"/>
      <c r="P8" s="1975"/>
    </row>
    <row r="9" spans="1:16">
      <c r="A9" s="234" t="s">
        <v>6</v>
      </c>
      <c r="B9" s="1882"/>
      <c r="C9" s="1885" t="s">
        <v>1872</v>
      </c>
      <c r="D9" s="1883"/>
      <c r="E9" s="1886"/>
      <c r="F9" s="409" t="s">
        <v>1848</v>
      </c>
      <c r="G9" s="1883"/>
      <c r="H9" s="1884"/>
      <c r="I9" s="1885" t="s">
        <v>1849</v>
      </c>
      <c r="J9" s="1886"/>
      <c r="K9" s="1910"/>
      <c r="L9" s="1882" t="s">
        <v>1850</v>
      </c>
      <c r="M9" s="1885" t="s">
        <v>1851</v>
      </c>
      <c r="N9" s="1883"/>
      <c r="O9" s="1884"/>
      <c r="P9" s="234" t="s">
        <v>6</v>
      </c>
    </row>
    <row r="10" spans="1:16" ht="15.75" thickBot="1">
      <c r="A10" s="234" t="s">
        <v>7</v>
      </c>
      <c r="B10" s="2048" t="s">
        <v>1852</v>
      </c>
      <c r="C10" s="2053" t="s">
        <v>1820</v>
      </c>
      <c r="D10" s="2050" t="s">
        <v>1821</v>
      </c>
      <c r="E10" s="2051" t="s">
        <v>264</v>
      </c>
      <c r="F10" s="2049" t="s">
        <v>1820</v>
      </c>
      <c r="G10" s="2050" t="s">
        <v>1821</v>
      </c>
      <c r="H10" s="2052" t="s">
        <v>264</v>
      </c>
      <c r="I10" s="2053" t="s">
        <v>1820</v>
      </c>
      <c r="J10" s="2050" t="s">
        <v>1821</v>
      </c>
      <c r="K10" s="2051" t="s">
        <v>264</v>
      </c>
      <c r="L10" s="2054" t="s">
        <v>1853</v>
      </c>
      <c r="M10" s="2053" t="s">
        <v>1820</v>
      </c>
      <c r="N10" s="2050" t="s">
        <v>1821</v>
      </c>
      <c r="O10" s="2052" t="s">
        <v>264</v>
      </c>
      <c r="P10" s="454" t="s">
        <v>7</v>
      </c>
    </row>
    <row r="11" spans="1:16">
      <c r="A11" s="393"/>
      <c r="B11" s="1882"/>
      <c r="C11" s="393"/>
      <c r="D11" s="1887"/>
      <c r="E11" s="393"/>
      <c r="F11" s="1879"/>
      <c r="G11" s="1887"/>
      <c r="H11" s="939"/>
      <c r="I11" s="393"/>
      <c r="J11" s="1887"/>
      <c r="K11" s="393"/>
      <c r="L11" s="940"/>
      <c r="M11" s="393"/>
      <c r="N11" s="1887"/>
      <c r="O11" s="939"/>
      <c r="P11" s="1983"/>
    </row>
    <row r="12" spans="1:16">
      <c r="A12" s="234">
        <v>1</v>
      </c>
      <c r="B12" s="941">
        <v>43850</v>
      </c>
      <c r="C12" s="394">
        <v>0</v>
      </c>
      <c r="D12" s="1622">
        <v>0</v>
      </c>
      <c r="E12" s="252">
        <f t="shared" ref="E12:E35" si="0">C12+D12</f>
        <v>0</v>
      </c>
      <c r="F12" s="395">
        <f>C12*$H$42</f>
        <v>0</v>
      </c>
      <c r="G12" s="1307">
        <f>D12*$H$42</f>
        <v>0</v>
      </c>
      <c r="H12" s="396">
        <f t="shared" ref="H12:H35" si="1">F12+G12</f>
        <v>0</v>
      </c>
      <c r="I12" s="121">
        <f>C12-F12</f>
        <v>0</v>
      </c>
      <c r="J12" s="1307">
        <f>D12-G12</f>
        <v>0</v>
      </c>
      <c r="K12" s="252">
        <f t="shared" ref="K12:K35" si="2">I12+J12</f>
        <v>0</v>
      </c>
      <c r="L12" s="416">
        <f>'ET Forecast Capital Additions'!$L11</f>
        <v>1</v>
      </c>
      <c r="M12" s="121">
        <f t="shared" ref="M12:M35" si="3">I12*L12</f>
        <v>0</v>
      </c>
      <c r="N12" s="1307">
        <f t="shared" ref="N12:N35" si="4">J12*L12</f>
        <v>0</v>
      </c>
      <c r="O12" s="1539">
        <f t="shared" ref="O12:O35" si="5">M12+N12</f>
        <v>0</v>
      </c>
      <c r="P12" s="234">
        <f>A12</f>
        <v>1</v>
      </c>
    </row>
    <row r="13" spans="1:16">
      <c r="A13" s="234">
        <f t="shared" ref="A13:A50" si="6">A12+1</f>
        <v>2</v>
      </c>
      <c r="B13" s="941">
        <v>43881</v>
      </c>
      <c r="C13" s="397">
        <v>0</v>
      </c>
      <c r="D13" s="1623">
        <v>0</v>
      </c>
      <c r="E13" s="398">
        <f t="shared" si="0"/>
        <v>0</v>
      </c>
      <c r="F13" s="399">
        <f t="shared" ref="F13:G35" si="7">C13*$H$42</f>
        <v>0</v>
      </c>
      <c r="G13" s="1309">
        <f t="shared" si="7"/>
        <v>0</v>
      </c>
      <c r="H13" s="400">
        <f t="shared" si="1"/>
        <v>0</v>
      </c>
      <c r="I13" s="122">
        <f t="shared" ref="I13:J35" si="8">C13-F13</f>
        <v>0</v>
      </c>
      <c r="J13" s="1309">
        <f t="shared" si="8"/>
        <v>0</v>
      </c>
      <c r="K13" s="398">
        <f t="shared" si="2"/>
        <v>0</v>
      </c>
      <c r="L13" s="416">
        <f>'ET Forecast Capital Additions'!$L12</f>
        <v>1</v>
      </c>
      <c r="M13" s="122">
        <f t="shared" si="3"/>
        <v>0</v>
      </c>
      <c r="N13" s="1309">
        <f t="shared" si="4"/>
        <v>0</v>
      </c>
      <c r="O13" s="1551">
        <f t="shared" si="5"/>
        <v>0</v>
      </c>
      <c r="P13" s="234">
        <f t="shared" ref="P13:P50" si="9">P12+1</f>
        <v>2</v>
      </c>
    </row>
    <row r="14" spans="1:16">
      <c r="A14" s="234">
        <f t="shared" si="6"/>
        <v>3</v>
      </c>
      <c r="B14" s="941">
        <v>43910</v>
      </c>
      <c r="C14" s="397">
        <v>0</v>
      </c>
      <c r="D14" s="1623">
        <v>0</v>
      </c>
      <c r="E14" s="398">
        <f t="shared" si="0"/>
        <v>0</v>
      </c>
      <c r="F14" s="399">
        <f t="shared" si="7"/>
        <v>0</v>
      </c>
      <c r="G14" s="1309">
        <f t="shared" si="7"/>
        <v>0</v>
      </c>
      <c r="H14" s="400">
        <f t="shared" si="1"/>
        <v>0</v>
      </c>
      <c r="I14" s="122">
        <f t="shared" si="8"/>
        <v>0</v>
      </c>
      <c r="J14" s="1309">
        <f t="shared" si="8"/>
        <v>0</v>
      </c>
      <c r="K14" s="398">
        <f t="shared" si="2"/>
        <v>0</v>
      </c>
      <c r="L14" s="416">
        <f>'ET Forecast Capital Additions'!$L13</f>
        <v>1</v>
      </c>
      <c r="M14" s="122">
        <f t="shared" si="3"/>
        <v>0</v>
      </c>
      <c r="N14" s="1309">
        <f t="shared" si="4"/>
        <v>0</v>
      </c>
      <c r="O14" s="1551">
        <f t="shared" si="5"/>
        <v>0</v>
      </c>
      <c r="P14" s="234">
        <f t="shared" si="9"/>
        <v>3</v>
      </c>
    </row>
    <row r="15" spans="1:16" ht="15.75" thickBot="1">
      <c r="A15" s="234">
        <f t="shared" si="6"/>
        <v>4</v>
      </c>
      <c r="B15" s="942">
        <v>43941</v>
      </c>
      <c r="C15" s="1638">
        <v>0</v>
      </c>
      <c r="D15" s="401">
        <v>0</v>
      </c>
      <c r="E15" s="402">
        <f t="shared" si="0"/>
        <v>0</v>
      </c>
      <c r="F15" s="403">
        <f t="shared" si="7"/>
        <v>0</v>
      </c>
      <c r="G15" s="406">
        <f t="shared" si="7"/>
        <v>0</v>
      </c>
      <c r="H15" s="405">
        <f t="shared" si="1"/>
        <v>0</v>
      </c>
      <c r="I15" s="1639">
        <f t="shared" si="8"/>
        <v>0</v>
      </c>
      <c r="J15" s="406">
        <f t="shared" si="8"/>
        <v>0</v>
      </c>
      <c r="K15" s="402">
        <f t="shared" si="2"/>
        <v>0</v>
      </c>
      <c r="L15" s="417">
        <f>'ET Forecast Capital Additions'!$L14</f>
        <v>1</v>
      </c>
      <c r="M15" s="1639">
        <f t="shared" si="3"/>
        <v>0</v>
      </c>
      <c r="N15" s="406">
        <f t="shared" si="4"/>
        <v>0</v>
      </c>
      <c r="O15" s="404">
        <f t="shared" si="5"/>
        <v>0</v>
      </c>
      <c r="P15" s="234">
        <f t="shared" si="9"/>
        <v>4</v>
      </c>
    </row>
    <row r="16" spans="1:16">
      <c r="A16" s="234">
        <f t="shared" si="6"/>
        <v>5</v>
      </c>
      <c r="B16" s="941">
        <v>43971</v>
      </c>
      <c r="C16" s="1905">
        <v>0</v>
      </c>
      <c r="D16" s="1906">
        <v>0</v>
      </c>
      <c r="E16" s="1865">
        <f t="shared" si="0"/>
        <v>0</v>
      </c>
      <c r="F16" s="1907">
        <f t="shared" si="7"/>
        <v>0</v>
      </c>
      <c r="G16" s="1867">
        <f t="shared" si="7"/>
        <v>0</v>
      </c>
      <c r="H16" s="1908">
        <f t="shared" si="1"/>
        <v>0</v>
      </c>
      <c r="I16" s="122">
        <f t="shared" si="8"/>
        <v>0</v>
      </c>
      <c r="J16" s="1309">
        <f t="shared" si="8"/>
        <v>0</v>
      </c>
      <c r="K16" s="1865">
        <f t="shared" si="2"/>
        <v>0</v>
      </c>
      <c r="L16" s="1900">
        <f>'ET Forecast Capital Additions'!$L15</f>
        <v>1</v>
      </c>
      <c r="M16" s="122">
        <f t="shared" si="3"/>
        <v>0</v>
      </c>
      <c r="N16" s="1309">
        <f t="shared" si="4"/>
        <v>0</v>
      </c>
      <c r="O16" s="1866">
        <f t="shared" si="5"/>
        <v>0</v>
      </c>
      <c r="P16" s="234">
        <f t="shared" si="9"/>
        <v>5</v>
      </c>
    </row>
    <row r="17" spans="1:16">
      <c r="A17" s="234">
        <f t="shared" si="6"/>
        <v>6</v>
      </c>
      <c r="B17" s="941">
        <v>44002</v>
      </c>
      <c r="C17" s="397">
        <v>0</v>
      </c>
      <c r="D17" s="1623">
        <v>0</v>
      </c>
      <c r="E17" s="398">
        <f t="shared" si="0"/>
        <v>0</v>
      </c>
      <c r="F17" s="399">
        <f t="shared" si="7"/>
        <v>0</v>
      </c>
      <c r="G17" s="1309">
        <f t="shared" si="7"/>
        <v>0</v>
      </c>
      <c r="H17" s="400">
        <f t="shared" si="1"/>
        <v>0</v>
      </c>
      <c r="I17" s="122">
        <f t="shared" si="8"/>
        <v>0</v>
      </c>
      <c r="J17" s="1309">
        <f t="shared" si="8"/>
        <v>0</v>
      </c>
      <c r="K17" s="398">
        <f t="shared" si="2"/>
        <v>0</v>
      </c>
      <c r="L17" s="416">
        <f>'ET Forecast Capital Additions'!$L16</f>
        <v>1</v>
      </c>
      <c r="M17" s="122">
        <f t="shared" si="3"/>
        <v>0</v>
      </c>
      <c r="N17" s="1309">
        <f t="shared" si="4"/>
        <v>0</v>
      </c>
      <c r="O17" s="1551">
        <f t="shared" si="5"/>
        <v>0</v>
      </c>
      <c r="P17" s="234">
        <f t="shared" si="9"/>
        <v>6</v>
      </c>
    </row>
    <row r="18" spans="1:16">
      <c r="A18" s="234">
        <f t="shared" si="6"/>
        <v>7</v>
      </c>
      <c r="B18" s="941">
        <v>44032</v>
      </c>
      <c r="C18" s="397">
        <v>0</v>
      </c>
      <c r="D18" s="1623">
        <v>0</v>
      </c>
      <c r="E18" s="398">
        <f t="shared" si="0"/>
        <v>0</v>
      </c>
      <c r="F18" s="399">
        <f t="shared" si="7"/>
        <v>0</v>
      </c>
      <c r="G18" s="1309">
        <f t="shared" si="7"/>
        <v>0</v>
      </c>
      <c r="H18" s="400">
        <f t="shared" si="1"/>
        <v>0</v>
      </c>
      <c r="I18" s="122">
        <f t="shared" si="8"/>
        <v>0</v>
      </c>
      <c r="J18" s="1309">
        <f t="shared" si="8"/>
        <v>0</v>
      </c>
      <c r="K18" s="398">
        <f t="shared" si="2"/>
        <v>0</v>
      </c>
      <c r="L18" s="416">
        <f>'ET Forecast Capital Additions'!$L17</f>
        <v>1</v>
      </c>
      <c r="M18" s="122">
        <f t="shared" si="3"/>
        <v>0</v>
      </c>
      <c r="N18" s="1309">
        <f t="shared" si="4"/>
        <v>0</v>
      </c>
      <c r="O18" s="1551">
        <f t="shared" si="5"/>
        <v>0</v>
      </c>
      <c r="P18" s="234">
        <f t="shared" si="9"/>
        <v>7</v>
      </c>
    </row>
    <row r="19" spans="1:16" ht="15.75" thickBot="1">
      <c r="A19" s="234">
        <f t="shared" si="6"/>
        <v>8</v>
      </c>
      <c r="B19" s="942">
        <v>44063</v>
      </c>
      <c r="C19" s="1638">
        <v>0</v>
      </c>
      <c r="D19" s="401">
        <v>0</v>
      </c>
      <c r="E19" s="402">
        <f t="shared" si="0"/>
        <v>0</v>
      </c>
      <c r="F19" s="403">
        <f t="shared" si="7"/>
        <v>0</v>
      </c>
      <c r="G19" s="406">
        <f t="shared" si="7"/>
        <v>0</v>
      </c>
      <c r="H19" s="405">
        <f t="shared" si="1"/>
        <v>0</v>
      </c>
      <c r="I19" s="1639">
        <f t="shared" si="8"/>
        <v>0</v>
      </c>
      <c r="J19" s="406">
        <f t="shared" si="8"/>
        <v>0</v>
      </c>
      <c r="K19" s="402">
        <f t="shared" si="2"/>
        <v>0</v>
      </c>
      <c r="L19" s="417">
        <f>'ET Forecast Capital Additions'!$L18</f>
        <v>1</v>
      </c>
      <c r="M19" s="1639">
        <f t="shared" si="3"/>
        <v>0</v>
      </c>
      <c r="N19" s="406">
        <f t="shared" si="4"/>
        <v>0</v>
      </c>
      <c r="O19" s="404">
        <f t="shared" si="5"/>
        <v>0</v>
      </c>
      <c r="P19" s="234">
        <f t="shared" si="9"/>
        <v>8</v>
      </c>
    </row>
    <row r="20" spans="1:16">
      <c r="A20" s="234">
        <f t="shared" si="6"/>
        <v>9</v>
      </c>
      <c r="B20" s="941">
        <v>44094</v>
      </c>
      <c r="C20" s="1905">
        <v>0</v>
      </c>
      <c r="D20" s="1906">
        <v>0</v>
      </c>
      <c r="E20" s="1865">
        <f t="shared" si="0"/>
        <v>0</v>
      </c>
      <c r="F20" s="1907">
        <f t="shared" si="7"/>
        <v>0</v>
      </c>
      <c r="G20" s="1867">
        <f t="shared" si="7"/>
        <v>0</v>
      </c>
      <c r="H20" s="1908">
        <f t="shared" si="1"/>
        <v>0</v>
      </c>
      <c r="I20" s="122">
        <f t="shared" si="8"/>
        <v>0</v>
      </c>
      <c r="J20" s="1309">
        <f t="shared" si="8"/>
        <v>0</v>
      </c>
      <c r="K20" s="1865">
        <f t="shared" si="2"/>
        <v>0</v>
      </c>
      <c r="L20" s="1900">
        <f>'ET Forecast Capital Additions'!$L19</f>
        <v>1</v>
      </c>
      <c r="M20" s="122">
        <f t="shared" si="3"/>
        <v>0</v>
      </c>
      <c r="N20" s="1309">
        <f t="shared" si="4"/>
        <v>0</v>
      </c>
      <c r="O20" s="1866">
        <f t="shared" si="5"/>
        <v>0</v>
      </c>
      <c r="P20" s="234">
        <f t="shared" si="9"/>
        <v>9</v>
      </c>
    </row>
    <row r="21" spans="1:16">
      <c r="A21" s="234">
        <f t="shared" si="6"/>
        <v>10</v>
      </c>
      <c r="B21" s="941">
        <v>44124</v>
      </c>
      <c r="C21" s="397">
        <v>0</v>
      </c>
      <c r="D21" s="1623">
        <v>0</v>
      </c>
      <c r="E21" s="398">
        <f t="shared" si="0"/>
        <v>0</v>
      </c>
      <c r="F21" s="399">
        <f t="shared" si="7"/>
        <v>0</v>
      </c>
      <c r="G21" s="1309">
        <f t="shared" si="7"/>
        <v>0</v>
      </c>
      <c r="H21" s="400">
        <f t="shared" si="1"/>
        <v>0</v>
      </c>
      <c r="I21" s="122">
        <f t="shared" si="8"/>
        <v>0</v>
      </c>
      <c r="J21" s="1309">
        <f t="shared" si="8"/>
        <v>0</v>
      </c>
      <c r="K21" s="398">
        <f t="shared" si="2"/>
        <v>0</v>
      </c>
      <c r="L21" s="416">
        <f>'ET Forecast Capital Additions'!$L20</f>
        <v>1</v>
      </c>
      <c r="M21" s="122">
        <f t="shared" si="3"/>
        <v>0</v>
      </c>
      <c r="N21" s="1309">
        <f t="shared" si="4"/>
        <v>0</v>
      </c>
      <c r="O21" s="1551">
        <f t="shared" si="5"/>
        <v>0</v>
      </c>
      <c r="P21" s="234">
        <f t="shared" si="9"/>
        <v>10</v>
      </c>
    </row>
    <row r="22" spans="1:16">
      <c r="A22" s="234">
        <f t="shared" si="6"/>
        <v>11</v>
      </c>
      <c r="B22" s="941">
        <v>44155</v>
      </c>
      <c r="C22" s="407">
        <v>0</v>
      </c>
      <c r="D22" s="1623">
        <v>0</v>
      </c>
      <c r="E22" s="202">
        <f t="shared" si="0"/>
        <v>0</v>
      </c>
      <c r="F22" s="399">
        <f t="shared" si="7"/>
        <v>0</v>
      </c>
      <c r="G22" s="1309">
        <f t="shared" si="7"/>
        <v>0</v>
      </c>
      <c r="H22" s="400">
        <f t="shared" si="1"/>
        <v>0</v>
      </c>
      <c r="I22" s="122">
        <f t="shared" si="8"/>
        <v>0</v>
      </c>
      <c r="J22" s="1309">
        <f t="shared" si="8"/>
        <v>0</v>
      </c>
      <c r="K22" s="202">
        <f t="shared" si="2"/>
        <v>0</v>
      </c>
      <c r="L22" s="416">
        <f>'ET Forecast Capital Additions'!$L21</f>
        <v>1</v>
      </c>
      <c r="M22" s="122">
        <f t="shared" si="3"/>
        <v>0</v>
      </c>
      <c r="N22" s="1309">
        <f t="shared" si="4"/>
        <v>0</v>
      </c>
      <c r="O22" s="400">
        <f t="shared" si="5"/>
        <v>0</v>
      </c>
      <c r="P22" s="234">
        <f t="shared" si="9"/>
        <v>11</v>
      </c>
    </row>
    <row r="23" spans="1:16" ht="15.75" thickBot="1">
      <c r="A23" s="234">
        <f t="shared" si="6"/>
        <v>12</v>
      </c>
      <c r="B23" s="941">
        <v>44185</v>
      </c>
      <c r="C23" s="1638">
        <v>0</v>
      </c>
      <c r="D23" s="401">
        <v>0</v>
      </c>
      <c r="E23" s="402">
        <f t="shared" si="0"/>
        <v>0</v>
      </c>
      <c r="F23" s="403">
        <f t="shared" si="7"/>
        <v>0</v>
      </c>
      <c r="G23" s="406">
        <f t="shared" si="7"/>
        <v>0</v>
      </c>
      <c r="H23" s="405">
        <f t="shared" si="1"/>
        <v>0</v>
      </c>
      <c r="I23" s="1639">
        <f t="shared" si="8"/>
        <v>0</v>
      </c>
      <c r="J23" s="406">
        <f t="shared" si="8"/>
        <v>0</v>
      </c>
      <c r="K23" s="402">
        <f t="shared" si="2"/>
        <v>0</v>
      </c>
      <c r="L23" s="417">
        <f>'ET Forecast Capital Additions'!$L22</f>
        <v>1</v>
      </c>
      <c r="M23" s="1639">
        <f t="shared" si="3"/>
        <v>0</v>
      </c>
      <c r="N23" s="406">
        <f t="shared" si="4"/>
        <v>0</v>
      </c>
      <c r="O23" s="404">
        <f t="shared" si="5"/>
        <v>0</v>
      </c>
      <c r="P23" s="234">
        <f t="shared" si="9"/>
        <v>12</v>
      </c>
    </row>
    <row r="24" spans="1:16">
      <c r="A24" s="234">
        <f t="shared" si="6"/>
        <v>13</v>
      </c>
      <c r="B24" s="1909">
        <v>44216</v>
      </c>
      <c r="C24" s="1905">
        <v>0</v>
      </c>
      <c r="D24" s="1906">
        <v>0</v>
      </c>
      <c r="E24" s="1865">
        <f t="shared" si="0"/>
        <v>0</v>
      </c>
      <c r="F24" s="399">
        <f t="shared" si="7"/>
        <v>0</v>
      </c>
      <c r="G24" s="1309">
        <f t="shared" si="7"/>
        <v>0</v>
      </c>
      <c r="H24" s="1908">
        <f t="shared" si="1"/>
        <v>0</v>
      </c>
      <c r="I24" s="122">
        <f t="shared" si="8"/>
        <v>0</v>
      </c>
      <c r="J24" s="1309">
        <f t="shared" si="8"/>
        <v>0</v>
      </c>
      <c r="K24" s="1865">
        <f t="shared" si="2"/>
        <v>0</v>
      </c>
      <c r="L24" s="1900">
        <f>'ET Forecast Capital Additions'!$L23</f>
        <v>1</v>
      </c>
      <c r="M24" s="122">
        <f t="shared" si="3"/>
        <v>0</v>
      </c>
      <c r="N24" s="1309">
        <f t="shared" si="4"/>
        <v>0</v>
      </c>
      <c r="O24" s="1866">
        <f t="shared" si="5"/>
        <v>0</v>
      </c>
      <c r="P24" s="234">
        <f t="shared" si="9"/>
        <v>13</v>
      </c>
    </row>
    <row r="25" spans="1:16">
      <c r="A25" s="234">
        <f t="shared" si="6"/>
        <v>14</v>
      </c>
      <c r="B25" s="941">
        <v>44247</v>
      </c>
      <c r="C25" s="397">
        <v>0</v>
      </c>
      <c r="D25" s="1623">
        <v>0</v>
      </c>
      <c r="E25" s="398">
        <f t="shared" si="0"/>
        <v>0</v>
      </c>
      <c r="F25" s="399">
        <f t="shared" si="7"/>
        <v>0</v>
      </c>
      <c r="G25" s="1309">
        <f t="shared" si="7"/>
        <v>0</v>
      </c>
      <c r="H25" s="400">
        <f t="shared" si="1"/>
        <v>0</v>
      </c>
      <c r="I25" s="122">
        <f t="shared" si="8"/>
        <v>0</v>
      </c>
      <c r="J25" s="1309">
        <f t="shared" si="8"/>
        <v>0</v>
      </c>
      <c r="K25" s="398">
        <f t="shared" si="2"/>
        <v>0</v>
      </c>
      <c r="L25" s="416">
        <f>'ET Forecast Capital Additions'!$L24</f>
        <v>0.91666666666666663</v>
      </c>
      <c r="M25" s="122">
        <f t="shared" si="3"/>
        <v>0</v>
      </c>
      <c r="N25" s="1309">
        <f t="shared" si="4"/>
        <v>0</v>
      </c>
      <c r="O25" s="1551">
        <f t="shared" si="5"/>
        <v>0</v>
      </c>
      <c r="P25" s="234">
        <f t="shared" si="9"/>
        <v>14</v>
      </c>
    </row>
    <row r="26" spans="1:16">
      <c r="A26" s="234">
        <f t="shared" si="6"/>
        <v>15</v>
      </c>
      <c r="B26" s="941">
        <v>44275</v>
      </c>
      <c r="C26" s="397">
        <v>0</v>
      </c>
      <c r="D26" s="1623">
        <v>0</v>
      </c>
      <c r="E26" s="398">
        <f t="shared" si="0"/>
        <v>0</v>
      </c>
      <c r="F26" s="399">
        <f t="shared" si="7"/>
        <v>0</v>
      </c>
      <c r="G26" s="1309">
        <f t="shared" si="7"/>
        <v>0</v>
      </c>
      <c r="H26" s="400">
        <f t="shared" si="1"/>
        <v>0</v>
      </c>
      <c r="I26" s="122">
        <f t="shared" si="8"/>
        <v>0</v>
      </c>
      <c r="J26" s="1309">
        <f t="shared" si="8"/>
        <v>0</v>
      </c>
      <c r="K26" s="398">
        <f t="shared" si="2"/>
        <v>0</v>
      </c>
      <c r="L26" s="416">
        <f>'ET Forecast Capital Additions'!$L25</f>
        <v>0.83333333333333337</v>
      </c>
      <c r="M26" s="122">
        <f t="shared" si="3"/>
        <v>0</v>
      </c>
      <c r="N26" s="1309">
        <f t="shared" si="4"/>
        <v>0</v>
      </c>
      <c r="O26" s="1551">
        <f t="shared" si="5"/>
        <v>0</v>
      </c>
      <c r="P26" s="234">
        <f t="shared" si="9"/>
        <v>15</v>
      </c>
    </row>
    <row r="27" spans="1:16" ht="15.75" thickBot="1">
      <c r="A27" s="234">
        <f t="shared" si="6"/>
        <v>16</v>
      </c>
      <c r="B27" s="942">
        <v>44306</v>
      </c>
      <c r="C27" s="1638">
        <v>0</v>
      </c>
      <c r="D27" s="401">
        <v>0</v>
      </c>
      <c r="E27" s="402">
        <f t="shared" si="0"/>
        <v>0</v>
      </c>
      <c r="F27" s="403">
        <f t="shared" si="7"/>
        <v>0</v>
      </c>
      <c r="G27" s="406">
        <f t="shared" si="7"/>
        <v>0</v>
      </c>
      <c r="H27" s="405">
        <f t="shared" si="1"/>
        <v>0</v>
      </c>
      <c r="I27" s="1639">
        <f t="shared" si="8"/>
        <v>0</v>
      </c>
      <c r="J27" s="406">
        <f t="shared" si="8"/>
        <v>0</v>
      </c>
      <c r="K27" s="402">
        <f t="shared" si="2"/>
        <v>0</v>
      </c>
      <c r="L27" s="417">
        <f>'ET Forecast Capital Additions'!$L26</f>
        <v>0.75</v>
      </c>
      <c r="M27" s="1639">
        <f t="shared" si="3"/>
        <v>0</v>
      </c>
      <c r="N27" s="406">
        <f t="shared" si="4"/>
        <v>0</v>
      </c>
      <c r="O27" s="404">
        <f t="shared" si="5"/>
        <v>0</v>
      </c>
      <c r="P27" s="234">
        <f t="shared" si="9"/>
        <v>16</v>
      </c>
    </row>
    <row r="28" spans="1:16">
      <c r="A28" s="234">
        <f t="shared" si="6"/>
        <v>17</v>
      </c>
      <c r="B28" s="941">
        <v>44336</v>
      </c>
      <c r="C28" s="407">
        <v>0</v>
      </c>
      <c r="D28" s="1623">
        <v>0</v>
      </c>
      <c r="E28" s="202">
        <f t="shared" si="0"/>
        <v>0</v>
      </c>
      <c r="F28" s="399">
        <f t="shared" si="7"/>
        <v>0</v>
      </c>
      <c r="G28" s="1309">
        <f t="shared" si="7"/>
        <v>0</v>
      </c>
      <c r="H28" s="400">
        <f t="shared" si="1"/>
        <v>0</v>
      </c>
      <c r="I28" s="122">
        <f t="shared" si="8"/>
        <v>0</v>
      </c>
      <c r="J28" s="1309">
        <f t="shared" si="8"/>
        <v>0</v>
      </c>
      <c r="K28" s="202">
        <f t="shared" si="2"/>
        <v>0</v>
      </c>
      <c r="L28" s="1900">
        <f>'ET Forecast Capital Additions'!$L27</f>
        <v>0.66666666666666663</v>
      </c>
      <c r="M28" s="122">
        <f t="shared" si="3"/>
        <v>0</v>
      </c>
      <c r="N28" s="1309">
        <f t="shared" si="4"/>
        <v>0</v>
      </c>
      <c r="O28" s="400">
        <f t="shared" si="5"/>
        <v>0</v>
      </c>
      <c r="P28" s="234">
        <f t="shared" si="9"/>
        <v>17</v>
      </c>
    </row>
    <row r="29" spans="1:16">
      <c r="A29" s="234">
        <f t="shared" si="6"/>
        <v>18</v>
      </c>
      <c r="B29" s="941">
        <v>44367</v>
      </c>
      <c r="C29" s="397">
        <v>0</v>
      </c>
      <c r="D29" s="1623">
        <v>0</v>
      </c>
      <c r="E29" s="398">
        <f t="shared" si="0"/>
        <v>0</v>
      </c>
      <c r="F29" s="399">
        <f t="shared" si="7"/>
        <v>0</v>
      </c>
      <c r="G29" s="1309">
        <f t="shared" si="7"/>
        <v>0</v>
      </c>
      <c r="H29" s="400">
        <f t="shared" si="1"/>
        <v>0</v>
      </c>
      <c r="I29" s="122">
        <f t="shared" si="8"/>
        <v>0</v>
      </c>
      <c r="J29" s="1309">
        <f t="shared" si="8"/>
        <v>0</v>
      </c>
      <c r="K29" s="398">
        <f t="shared" si="2"/>
        <v>0</v>
      </c>
      <c r="L29" s="416">
        <f>'ET Forecast Capital Additions'!$L28</f>
        <v>0.58333333333333337</v>
      </c>
      <c r="M29" s="122">
        <f t="shared" si="3"/>
        <v>0</v>
      </c>
      <c r="N29" s="1309">
        <f t="shared" si="4"/>
        <v>0</v>
      </c>
      <c r="O29" s="1551">
        <f t="shared" si="5"/>
        <v>0</v>
      </c>
      <c r="P29" s="234">
        <f t="shared" si="9"/>
        <v>18</v>
      </c>
    </row>
    <row r="30" spans="1:16">
      <c r="A30" s="234">
        <f t="shared" si="6"/>
        <v>19</v>
      </c>
      <c r="B30" s="941">
        <v>44397</v>
      </c>
      <c r="C30" s="397">
        <v>0</v>
      </c>
      <c r="D30" s="1623">
        <v>0</v>
      </c>
      <c r="E30" s="398">
        <f t="shared" si="0"/>
        <v>0</v>
      </c>
      <c r="F30" s="399">
        <f t="shared" si="7"/>
        <v>0</v>
      </c>
      <c r="G30" s="1309">
        <f t="shared" si="7"/>
        <v>0</v>
      </c>
      <c r="H30" s="400">
        <f t="shared" si="1"/>
        <v>0</v>
      </c>
      <c r="I30" s="122">
        <f t="shared" si="8"/>
        <v>0</v>
      </c>
      <c r="J30" s="1309">
        <f t="shared" si="8"/>
        <v>0</v>
      </c>
      <c r="K30" s="398">
        <f t="shared" si="2"/>
        <v>0</v>
      </c>
      <c r="L30" s="416">
        <f>'ET Forecast Capital Additions'!$L29</f>
        <v>0.5</v>
      </c>
      <c r="M30" s="122">
        <f t="shared" si="3"/>
        <v>0</v>
      </c>
      <c r="N30" s="1309">
        <f t="shared" si="4"/>
        <v>0</v>
      </c>
      <c r="O30" s="1551">
        <f t="shared" si="5"/>
        <v>0</v>
      </c>
      <c r="P30" s="234">
        <f t="shared" si="9"/>
        <v>19</v>
      </c>
    </row>
    <row r="31" spans="1:16" ht="15.75" thickBot="1">
      <c r="A31" s="234">
        <f t="shared" si="6"/>
        <v>20</v>
      </c>
      <c r="B31" s="942">
        <v>44428</v>
      </c>
      <c r="C31" s="1638">
        <v>0</v>
      </c>
      <c r="D31" s="401">
        <v>0</v>
      </c>
      <c r="E31" s="402">
        <f t="shared" si="0"/>
        <v>0</v>
      </c>
      <c r="F31" s="403">
        <f t="shared" si="7"/>
        <v>0</v>
      </c>
      <c r="G31" s="406">
        <f t="shared" si="7"/>
        <v>0</v>
      </c>
      <c r="H31" s="405">
        <f t="shared" si="1"/>
        <v>0</v>
      </c>
      <c r="I31" s="1639">
        <f t="shared" si="8"/>
        <v>0</v>
      </c>
      <c r="J31" s="406">
        <f t="shared" si="8"/>
        <v>0</v>
      </c>
      <c r="K31" s="402">
        <f t="shared" si="2"/>
        <v>0</v>
      </c>
      <c r="L31" s="417">
        <f>'ET Forecast Capital Additions'!$L30</f>
        <v>0.41666666666666669</v>
      </c>
      <c r="M31" s="1639">
        <f t="shared" si="3"/>
        <v>0</v>
      </c>
      <c r="N31" s="406">
        <f t="shared" si="4"/>
        <v>0</v>
      </c>
      <c r="O31" s="404">
        <f t="shared" si="5"/>
        <v>0</v>
      </c>
      <c r="P31" s="234">
        <f t="shared" si="9"/>
        <v>20</v>
      </c>
    </row>
    <row r="32" spans="1:16">
      <c r="A32" s="234">
        <f t="shared" si="6"/>
        <v>21</v>
      </c>
      <c r="B32" s="941">
        <v>44459</v>
      </c>
      <c r="C32" s="397">
        <v>0</v>
      </c>
      <c r="D32" s="1623">
        <v>0</v>
      </c>
      <c r="E32" s="398">
        <f t="shared" si="0"/>
        <v>0</v>
      </c>
      <c r="F32" s="399">
        <f t="shared" si="7"/>
        <v>0</v>
      </c>
      <c r="G32" s="1309">
        <f t="shared" si="7"/>
        <v>0</v>
      </c>
      <c r="H32" s="400">
        <f t="shared" si="1"/>
        <v>0</v>
      </c>
      <c r="I32" s="122">
        <f t="shared" si="8"/>
        <v>0</v>
      </c>
      <c r="J32" s="1309">
        <f t="shared" si="8"/>
        <v>0</v>
      </c>
      <c r="K32" s="398">
        <f t="shared" si="2"/>
        <v>0</v>
      </c>
      <c r="L32" s="1900">
        <f>'ET Forecast Capital Additions'!$L31</f>
        <v>0.33333333333333331</v>
      </c>
      <c r="M32" s="122">
        <f t="shared" si="3"/>
        <v>0</v>
      </c>
      <c r="N32" s="1309">
        <f t="shared" si="4"/>
        <v>0</v>
      </c>
      <c r="O32" s="1551">
        <f t="shared" si="5"/>
        <v>0</v>
      </c>
      <c r="P32" s="234">
        <f t="shared" si="9"/>
        <v>21</v>
      </c>
    </row>
    <row r="33" spans="1:18">
      <c r="A33" s="234">
        <f t="shared" si="6"/>
        <v>22</v>
      </c>
      <c r="B33" s="941">
        <v>44489</v>
      </c>
      <c r="C33" s="407">
        <v>0</v>
      </c>
      <c r="D33" s="1623">
        <v>0</v>
      </c>
      <c r="E33" s="202">
        <f t="shared" si="0"/>
        <v>0</v>
      </c>
      <c r="F33" s="399">
        <f t="shared" si="7"/>
        <v>0</v>
      </c>
      <c r="G33" s="1309">
        <f t="shared" si="7"/>
        <v>0</v>
      </c>
      <c r="H33" s="400">
        <f t="shared" si="1"/>
        <v>0</v>
      </c>
      <c r="I33" s="122">
        <f t="shared" si="8"/>
        <v>0</v>
      </c>
      <c r="J33" s="1309">
        <f t="shared" si="8"/>
        <v>0</v>
      </c>
      <c r="K33" s="202">
        <f t="shared" si="2"/>
        <v>0</v>
      </c>
      <c r="L33" s="416">
        <f>'ET Forecast Capital Additions'!$L32</f>
        <v>0.25</v>
      </c>
      <c r="M33" s="122">
        <f t="shared" si="3"/>
        <v>0</v>
      </c>
      <c r="N33" s="1309">
        <f t="shared" si="4"/>
        <v>0</v>
      </c>
      <c r="O33" s="400">
        <f t="shared" si="5"/>
        <v>0</v>
      </c>
      <c r="P33" s="234">
        <f t="shared" si="9"/>
        <v>22</v>
      </c>
    </row>
    <row r="34" spans="1:18">
      <c r="A34" s="234">
        <f t="shared" si="6"/>
        <v>23</v>
      </c>
      <c r="B34" s="941">
        <v>44520</v>
      </c>
      <c r="C34" s="397">
        <v>0</v>
      </c>
      <c r="D34" s="1623">
        <v>0</v>
      </c>
      <c r="E34" s="398">
        <f t="shared" si="0"/>
        <v>0</v>
      </c>
      <c r="F34" s="399">
        <f t="shared" si="7"/>
        <v>0</v>
      </c>
      <c r="G34" s="1309">
        <f t="shared" si="7"/>
        <v>0</v>
      </c>
      <c r="H34" s="400">
        <f t="shared" si="1"/>
        <v>0</v>
      </c>
      <c r="I34" s="122">
        <f t="shared" si="8"/>
        <v>0</v>
      </c>
      <c r="J34" s="1309">
        <f t="shared" si="8"/>
        <v>0</v>
      </c>
      <c r="K34" s="398">
        <f t="shared" si="2"/>
        <v>0</v>
      </c>
      <c r="L34" s="416">
        <f>'ET Forecast Capital Additions'!$L33</f>
        <v>0.16666666666666666</v>
      </c>
      <c r="M34" s="122">
        <f t="shared" si="3"/>
        <v>0</v>
      </c>
      <c r="N34" s="1309">
        <f t="shared" si="4"/>
        <v>0</v>
      </c>
      <c r="O34" s="1551">
        <f t="shared" si="5"/>
        <v>0</v>
      </c>
      <c r="P34" s="234">
        <f t="shared" si="9"/>
        <v>23</v>
      </c>
    </row>
    <row r="35" spans="1:18" ht="15.75" thickBot="1">
      <c r="A35" s="234">
        <f t="shared" si="6"/>
        <v>24</v>
      </c>
      <c r="B35" s="941">
        <v>44550</v>
      </c>
      <c r="C35" s="397">
        <v>0</v>
      </c>
      <c r="D35" s="1623">
        <v>0</v>
      </c>
      <c r="E35" s="398">
        <f t="shared" si="0"/>
        <v>0</v>
      </c>
      <c r="F35" s="399">
        <f t="shared" si="7"/>
        <v>0</v>
      </c>
      <c r="G35" s="1309">
        <f t="shared" si="7"/>
        <v>0</v>
      </c>
      <c r="H35" s="1551">
        <f t="shared" si="1"/>
        <v>0</v>
      </c>
      <c r="I35" s="1639">
        <f t="shared" si="8"/>
        <v>0</v>
      </c>
      <c r="J35" s="406">
        <f t="shared" si="8"/>
        <v>0</v>
      </c>
      <c r="K35" s="398">
        <f t="shared" si="2"/>
        <v>0</v>
      </c>
      <c r="L35" s="416">
        <f>'ET Forecast Capital Additions'!$L34</f>
        <v>8.3333333333333329E-2</v>
      </c>
      <c r="M35" s="1639">
        <f t="shared" si="3"/>
        <v>0</v>
      </c>
      <c r="N35" s="406">
        <f t="shared" si="4"/>
        <v>0</v>
      </c>
      <c r="O35" s="1551">
        <f t="shared" si="5"/>
        <v>0</v>
      </c>
      <c r="P35" s="234">
        <f t="shared" si="9"/>
        <v>24</v>
      </c>
    </row>
    <row r="36" spans="1:18" ht="15.75" thickBot="1">
      <c r="A36" s="234">
        <f t="shared" si="6"/>
        <v>25</v>
      </c>
      <c r="B36" s="943" t="s">
        <v>264</v>
      </c>
      <c r="C36" s="363">
        <f t="shared" ref="C36:K36" si="10">SUM(C12:C35)</f>
        <v>0</v>
      </c>
      <c r="D36" s="360">
        <f t="shared" si="10"/>
        <v>0</v>
      </c>
      <c r="E36" s="361">
        <f t="shared" si="10"/>
        <v>0</v>
      </c>
      <c r="F36" s="359">
        <f t="shared" si="10"/>
        <v>0</v>
      </c>
      <c r="G36" s="360">
        <f t="shared" si="10"/>
        <v>0</v>
      </c>
      <c r="H36" s="362">
        <f t="shared" si="10"/>
        <v>0</v>
      </c>
      <c r="I36" s="363">
        <f t="shared" si="10"/>
        <v>0</v>
      </c>
      <c r="J36" s="360">
        <f t="shared" si="10"/>
        <v>0</v>
      </c>
      <c r="K36" s="361">
        <f t="shared" si="10"/>
        <v>0</v>
      </c>
      <c r="L36" s="364"/>
      <c r="M36" s="363">
        <f>SUM(M12:M35)</f>
        <v>0</v>
      </c>
      <c r="N36" s="360">
        <f>SUM(N12:N35)</f>
        <v>0</v>
      </c>
      <c r="O36" s="362">
        <f>SUM(O12:O35)</f>
        <v>0</v>
      </c>
      <c r="P36" s="234">
        <f t="shared" si="9"/>
        <v>25</v>
      </c>
    </row>
    <row r="37" spans="1:18">
      <c r="A37" s="234">
        <f t="shared" ref="A37:A42" si="11">A36+1</f>
        <v>26</v>
      </c>
      <c r="B37" s="912"/>
      <c r="C37" s="54"/>
      <c r="D37" s="54"/>
      <c r="E37" s="944"/>
      <c r="F37" s="63"/>
      <c r="G37" s="63"/>
      <c r="H37" s="331"/>
      <c r="I37" s="63"/>
      <c r="J37" s="63"/>
      <c r="K37" s="331"/>
      <c r="L37" s="63"/>
      <c r="M37" s="63"/>
      <c r="N37" s="63"/>
      <c r="O37" s="365"/>
      <c r="P37" s="234">
        <f>P36+1</f>
        <v>26</v>
      </c>
      <c r="Q37" s="1973"/>
      <c r="R37" s="1973"/>
    </row>
    <row r="38" spans="1:18" s="683" customFormat="1">
      <c r="A38" s="234">
        <f t="shared" si="11"/>
        <v>27</v>
      </c>
      <c r="B38" s="945"/>
      <c r="C38" s="946"/>
      <c r="D38" s="946"/>
      <c r="E38" s="947" t="s">
        <v>1854</v>
      </c>
      <c r="F38" s="948"/>
      <c r="G38" s="948"/>
      <c r="H38" s="390">
        <f>'ET Forecast Capital Additions'!H37</f>
        <v>15273.147999999999</v>
      </c>
      <c r="I38" s="367"/>
      <c r="J38" s="63" t="str">
        <f>'ET Forecast Capital Additions'!J37</f>
        <v>Form 1; Page 207; Line 58; Col. d</v>
      </c>
      <c r="K38" s="946"/>
      <c r="L38" s="946"/>
      <c r="M38" s="946"/>
      <c r="N38" s="946"/>
      <c r="O38" s="949"/>
      <c r="P38" s="234">
        <f>P37+1</f>
        <v>27</v>
      </c>
      <c r="Q38" s="1973"/>
      <c r="R38" s="950"/>
    </row>
    <row r="39" spans="1:18" s="683" customFormat="1">
      <c r="A39" s="234">
        <f t="shared" si="11"/>
        <v>28</v>
      </c>
      <c r="B39" s="945"/>
      <c r="C39" s="946"/>
      <c r="D39" s="946"/>
      <c r="E39" s="947"/>
      <c r="F39" s="948"/>
      <c r="G39" s="948"/>
      <c r="H39" s="54"/>
      <c r="I39" s="367"/>
      <c r="J39" s="63"/>
      <c r="K39" s="946"/>
      <c r="L39" s="946"/>
      <c r="M39" s="946"/>
      <c r="N39" s="946"/>
      <c r="O39" s="949"/>
      <c r="P39" s="234">
        <f>P38+1</f>
        <v>28</v>
      </c>
      <c r="Q39" s="950"/>
      <c r="R39" s="950"/>
    </row>
    <row r="40" spans="1:18" s="683" customFormat="1">
      <c r="A40" s="234">
        <f t="shared" si="11"/>
        <v>29</v>
      </c>
      <c r="B40" s="945"/>
      <c r="C40" s="946"/>
      <c r="D40" s="946"/>
      <c r="E40" s="947" t="s">
        <v>1856</v>
      </c>
      <c r="F40" s="948"/>
      <c r="G40" s="948"/>
      <c r="H40" s="1205">
        <f>'ET Forecast Capital Additions'!H39</f>
        <v>6462016.9170000004</v>
      </c>
      <c r="I40" s="367"/>
      <c r="J40" s="63" t="str">
        <f>'ET Forecast Capital Additions'!J39</f>
        <v>Form 1; Page 207; Line 58; Col. g</v>
      </c>
      <c r="K40" s="946"/>
      <c r="L40" s="946"/>
      <c r="M40" s="946"/>
      <c r="N40" s="946"/>
      <c r="O40" s="949"/>
      <c r="P40" s="234">
        <f t="shared" ref="P40:P47" si="12">P39+1</f>
        <v>29</v>
      </c>
      <c r="Q40" s="950"/>
      <c r="R40" s="950"/>
    </row>
    <row r="41" spans="1:18" s="61" customFormat="1" ht="15.75" thickBot="1">
      <c r="A41" s="234">
        <f t="shared" si="11"/>
        <v>30</v>
      </c>
      <c r="B41" s="912"/>
      <c r="C41" s="63"/>
      <c r="D41" s="63"/>
      <c r="E41" s="86"/>
      <c r="F41" s="86"/>
      <c r="G41" s="86"/>
      <c r="H41" s="63"/>
      <c r="I41" s="63"/>
      <c r="J41" s="63"/>
      <c r="K41" s="63"/>
      <c r="L41" s="63"/>
      <c r="M41" s="63"/>
      <c r="N41" s="63"/>
      <c r="O41" s="952"/>
      <c r="P41" s="234">
        <f t="shared" si="12"/>
        <v>30</v>
      </c>
      <c r="Q41" s="950"/>
      <c r="R41" s="950"/>
    </row>
    <row r="42" spans="1:18" ht="15.75" thickBot="1">
      <c r="A42" s="234">
        <f t="shared" si="11"/>
        <v>31</v>
      </c>
      <c r="B42" s="912"/>
      <c r="C42" s="63"/>
      <c r="D42" s="63"/>
      <c r="E42" s="86" t="s">
        <v>1858</v>
      </c>
      <c r="F42" s="63"/>
      <c r="G42" s="63"/>
      <c r="H42" s="368">
        <f>H38/H40</f>
        <v>2.3635264649060342E-3</v>
      </c>
      <c r="I42" s="63"/>
      <c r="J42" s="63" t="s">
        <v>1859</v>
      </c>
      <c r="K42" s="951"/>
      <c r="L42" s="63"/>
      <c r="M42" s="63"/>
      <c r="N42" s="63"/>
      <c r="O42" s="952"/>
      <c r="P42" s="234">
        <f t="shared" si="12"/>
        <v>31</v>
      </c>
      <c r="Q42" s="1973"/>
      <c r="R42" s="1973"/>
    </row>
    <row r="43" spans="1:18" ht="15.75" thickBot="1">
      <c r="A43" s="234">
        <f t="shared" si="6"/>
        <v>32</v>
      </c>
      <c r="B43" s="953"/>
      <c r="C43" s="241"/>
      <c r="D43" s="241"/>
      <c r="E43" s="1896"/>
      <c r="F43" s="241"/>
      <c r="G43" s="241"/>
      <c r="H43" s="1897"/>
      <c r="I43" s="241"/>
      <c r="J43" s="241"/>
      <c r="K43" s="241"/>
      <c r="L43" s="241"/>
      <c r="M43" s="241"/>
      <c r="N43" s="241"/>
      <c r="O43" s="369"/>
      <c r="P43" s="234">
        <f t="shared" si="12"/>
        <v>32</v>
      </c>
      <c r="Q43" s="950"/>
      <c r="R43" s="1973"/>
    </row>
    <row r="44" spans="1:18" ht="15.75" thickBot="1">
      <c r="A44" s="234">
        <f t="shared" si="6"/>
        <v>33</v>
      </c>
      <c r="B44" s="912"/>
      <c r="C44" s="63"/>
      <c r="D44" s="63"/>
      <c r="E44" s="54"/>
      <c r="F44" s="63"/>
      <c r="G44" s="63"/>
      <c r="H44" s="63"/>
      <c r="I44" s="63"/>
      <c r="J44" s="63"/>
      <c r="K44" s="331" t="s">
        <v>1</v>
      </c>
      <c r="L44" s="63"/>
      <c r="M44" s="954"/>
      <c r="N44" s="954"/>
      <c r="O44" s="955"/>
      <c r="P44" s="234">
        <f t="shared" si="12"/>
        <v>33</v>
      </c>
      <c r="Q44" s="950"/>
      <c r="R44" s="1973"/>
    </row>
    <row r="45" spans="1:18" ht="15.75" thickBot="1">
      <c r="A45" s="234">
        <f t="shared" si="6"/>
        <v>34</v>
      </c>
      <c r="B45" s="956"/>
      <c r="C45" s="63"/>
      <c r="D45" s="745"/>
      <c r="E45" s="957"/>
      <c r="F45" s="1634"/>
      <c r="G45" s="1635"/>
      <c r="H45" s="1635" t="s">
        <v>1860</v>
      </c>
      <c r="I45" s="958" t="s">
        <v>1861</v>
      </c>
      <c r="J45" s="959" t="s">
        <v>1862</v>
      </c>
      <c r="K45" s="960" t="s">
        <v>1819</v>
      </c>
      <c r="L45" s="86"/>
      <c r="M45" s="961" t="s">
        <v>1822</v>
      </c>
      <c r="N45" s="962" t="s">
        <v>1823</v>
      </c>
      <c r="O45" s="963" t="s">
        <v>1863</v>
      </c>
      <c r="P45" s="234">
        <f t="shared" si="12"/>
        <v>34</v>
      </c>
      <c r="Q45" s="950"/>
      <c r="R45" s="1973"/>
    </row>
    <row r="46" spans="1:18" ht="15.75" thickBot="1">
      <c r="A46" s="234">
        <f t="shared" si="6"/>
        <v>35</v>
      </c>
      <c r="B46" s="912"/>
      <c r="C46" s="63"/>
      <c r="D46" s="63"/>
      <c r="E46" s="1898"/>
      <c r="F46" s="1957"/>
      <c r="G46" s="1958"/>
      <c r="H46" s="1958" t="s">
        <v>1864</v>
      </c>
      <c r="I46" s="370">
        <f>+I36</f>
        <v>0</v>
      </c>
      <c r="J46" s="370">
        <f>+J36</f>
        <v>0</v>
      </c>
      <c r="K46" s="370">
        <f>+K36</f>
        <v>0</v>
      </c>
      <c r="L46" s="372"/>
      <c r="M46" s="370">
        <f>+M36</f>
        <v>0</v>
      </c>
      <c r="N46" s="370">
        <f>+N36</f>
        <v>0</v>
      </c>
      <c r="O46" s="370">
        <f>+O36</f>
        <v>0</v>
      </c>
      <c r="P46" s="234">
        <f t="shared" si="12"/>
        <v>35</v>
      </c>
      <c r="Q46" s="1973"/>
      <c r="R46" s="1973"/>
    </row>
    <row r="47" spans="1:18" ht="15.75" thickTop="1">
      <c r="A47" s="234">
        <f t="shared" si="6"/>
        <v>36</v>
      </c>
      <c r="B47" s="912"/>
      <c r="C47" s="63"/>
      <c r="D47" s="63"/>
      <c r="E47" s="912"/>
      <c r="F47" s="63"/>
      <c r="G47" s="738"/>
      <c r="H47" s="738"/>
      <c r="I47" s="392"/>
      <c r="J47" s="392"/>
      <c r="K47" s="392"/>
      <c r="L47" s="63"/>
      <c r="M47" s="392"/>
      <c r="N47" s="392"/>
      <c r="O47" s="392"/>
      <c r="P47" s="234">
        <f t="shared" si="12"/>
        <v>36</v>
      </c>
      <c r="Q47" s="1973"/>
      <c r="R47" s="1973"/>
    </row>
    <row r="48" spans="1:18" ht="15.75" thickBot="1">
      <c r="A48" s="234">
        <f>A47+1</f>
        <v>37</v>
      </c>
      <c r="B48" s="912"/>
      <c r="C48" s="63"/>
      <c r="D48" s="63"/>
      <c r="E48" s="912"/>
      <c r="F48" s="63"/>
      <c r="G48" s="738"/>
      <c r="H48" s="964" t="s">
        <v>1865</v>
      </c>
      <c r="I48" s="376">
        <f>IFERROR((+I46/K46),0)</f>
        <v>0</v>
      </c>
      <c r="J48" s="376">
        <f>IFERROR((+J46/K46),0)</f>
        <v>0</v>
      </c>
      <c r="K48" s="376">
        <f>I48+J48</f>
        <v>0</v>
      </c>
      <c r="L48" s="86"/>
      <c r="M48" s="376">
        <f>IFERROR((+M46/O46),0)</f>
        <v>0</v>
      </c>
      <c r="N48" s="376">
        <f>IFERROR((+N46/O46),0)</f>
        <v>0</v>
      </c>
      <c r="O48" s="376">
        <f>M48+N48</f>
        <v>0</v>
      </c>
      <c r="P48" s="234">
        <f>P47+1</f>
        <v>37</v>
      </c>
      <c r="Q48" s="1973"/>
      <c r="R48" s="1973"/>
    </row>
    <row r="49" spans="1:18" ht="16.149999999999999" thickTop="1" thickBot="1">
      <c r="A49" s="234">
        <f t="shared" si="6"/>
        <v>38</v>
      </c>
      <c r="B49" s="907"/>
      <c r="C49" s="63"/>
      <c r="D49" s="63"/>
      <c r="E49" s="953"/>
      <c r="F49" s="241"/>
      <c r="G49" s="241"/>
      <c r="H49" s="241"/>
      <c r="I49" s="380"/>
      <c r="J49" s="380"/>
      <c r="K49" s="369"/>
      <c r="L49" s="63"/>
      <c r="M49" s="381"/>
      <c r="N49" s="382"/>
      <c r="O49" s="369"/>
      <c r="P49" s="234">
        <f t="shared" si="9"/>
        <v>38</v>
      </c>
      <c r="Q49" s="1973"/>
      <c r="R49" s="1973"/>
    </row>
    <row r="50" spans="1:18" ht="15.75" thickBot="1">
      <c r="A50" s="234">
        <f t="shared" si="6"/>
        <v>39</v>
      </c>
      <c r="B50" s="925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369"/>
      <c r="P50" s="234">
        <f t="shared" si="9"/>
        <v>39</v>
      </c>
      <c r="R50" s="1973"/>
    </row>
    <row r="51" spans="1:18">
      <c r="A51" s="234"/>
      <c r="B51" s="8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34"/>
    </row>
    <row r="52" spans="1:18">
      <c r="A52" s="1975"/>
      <c r="B52" s="86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1975"/>
    </row>
    <row r="53" spans="1:18">
      <c r="A53" s="1975"/>
      <c r="B53" s="86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1975"/>
    </row>
    <row r="54" spans="1:18">
      <c r="A54" s="1975"/>
      <c r="B54" s="972"/>
      <c r="C54" s="973"/>
      <c r="D54" s="973"/>
      <c r="E54" s="973"/>
      <c r="F54" s="973"/>
      <c r="G54" s="973"/>
      <c r="H54" s="973"/>
      <c r="I54" s="973"/>
      <c r="J54" s="973"/>
      <c r="K54" s="973"/>
      <c r="L54" s="700"/>
      <c r="M54" s="973"/>
      <c r="N54" s="973"/>
      <c r="O54" s="973"/>
      <c r="P54" s="1975"/>
    </row>
    <row r="55" spans="1:18">
      <c r="A55" s="1975"/>
      <c r="B55" s="972"/>
      <c r="C55" s="973"/>
      <c r="D55" s="973"/>
      <c r="E55" s="973"/>
      <c r="F55" s="973"/>
      <c r="G55" s="973"/>
      <c r="H55" s="973"/>
      <c r="I55" s="973"/>
      <c r="J55" s="973"/>
      <c r="K55" s="973"/>
      <c r="L55" s="700"/>
      <c r="M55" s="973"/>
      <c r="N55" s="973"/>
      <c r="O55" s="973"/>
      <c r="P55" s="1975"/>
    </row>
    <row r="56" spans="1:18">
      <c r="A56" s="1975"/>
      <c r="B56" s="972"/>
      <c r="C56" s="973"/>
      <c r="D56" s="973"/>
      <c r="E56" s="973"/>
      <c r="F56" s="973"/>
      <c r="G56" s="973"/>
      <c r="H56" s="973"/>
      <c r="I56" s="973"/>
      <c r="J56" s="973"/>
      <c r="K56" s="973"/>
      <c r="L56" s="700"/>
      <c r="M56" s="973"/>
      <c r="N56" s="973"/>
      <c r="O56" s="973"/>
      <c r="P56" s="1975"/>
    </row>
    <row r="57" spans="1:18">
      <c r="A57" s="1975"/>
      <c r="B57" s="972"/>
      <c r="C57" s="973"/>
      <c r="D57" s="973"/>
      <c r="E57" s="973"/>
      <c r="F57" s="973"/>
      <c r="G57" s="973"/>
      <c r="H57" s="973"/>
      <c r="I57" s="973"/>
      <c r="J57" s="973"/>
      <c r="K57" s="973"/>
      <c r="L57" s="700"/>
      <c r="M57" s="973"/>
      <c r="N57" s="973"/>
      <c r="O57" s="973"/>
      <c r="P57" s="1975"/>
    </row>
    <row r="58" spans="1:18">
      <c r="A58" s="1975"/>
      <c r="B58" s="972"/>
      <c r="C58" s="973"/>
      <c r="D58" s="973"/>
      <c r="E58" s="973"/>
      <c r="F58" s="973"/>
      <c r="G58" s="973"/>
      <c r="H58" s="973"/>
      <c r="I58" s="973"/>
      <c r="J58" s="973"/>
      <c r="K58" s="973"/>
      <c r="L58" s="700"/>
      <c r="M58" s="973"/>
      <c r="N58" s="973"/>
      <c r="O58" s="973"/>
      <c r="P58" s="1975"/>
    </row>
    <row r="59" spans="1:18">
      <c r="A59" s="1975"/>
      <c r="B59" s="972"/>
      <c r="C59" s="1973"/>
      <c r="D59" s="1973"/>
      <c r="E59" s="1973"/>
      <c r="F59" s="1973"/>
      <c r="G59" s="1973"/>
      <c r="H59" s="1973"/>
      <c r="I59" s="1973"/>
      <c r="J59" s="1973"/>
      <c r="K59" s="1973"/>
      <c r="L59" s="1973"/>
      <c r="M59" s="1973"/>
      <c r="N59" s="1973"/>
      <c r="O59" s="1973"/>
      <c r="P59" s="1975"/>
    </row>
  </sheetData>
  <mergeCells count="6">
    <mergeCell ref="B7:O7"/>
    <mergeCell ref="B2:O2"/>
    <mergeCell ref="B3:O3"/>
    <mergeCell ref="B4:O4"/>
    <mergeCell ref="B5:O5"/>
    <mergeCell ref="B6:O6"/>
  </mergeCells>
  <printOptions horizontalCentered="1"/>
  <pageMargins left="0.5" right="0.5" top="0.5" bottom="0.5" header="0.25" footer="0.25"/>
  <pageSetup scale="57" orientation="landscape" r:id="rId1"/>
  <headerFooter scaleWithDoc="0">
    <oddFooter>&amp;C&amp;"Times New Roman,Regular"&amp;10Summary of Weighted Incentive Transmission CWIP - 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01F8CF909BF4BB0B4E8D232C71D43" ma:contentTypeVersion="8" ma:contentTypeDescription="Create a new document." ma:contentTypeScope="" ma:versionID="3668939d278788d1be5fd463f4d6f4b4">
  <xsd:schema xmlns:xsd="http://www.w3.org/2001/XMLSchema" xmlns:xs="http://www.w3.org/2001/XMLSchema" xmlns:p="http://schemas.microsoft.com/office/2006/metadata/properties" xmlns:ns2="c0dbeaa4-cb46-4866-b30d-3e09d5b56e2f" targetNamespace="http://schemas.microsoft.com/office/2006/metadata/properties" ma:root="true" ma:fieldsID="3a85000d7fbd6efbb6b6ff419e32dcea" ns2:_="">
    <xsd:import namespace="c0dbeaa4-cb46-4866-b30d-3e09d5b56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beaa4-cb46-4866-b30d-3e09d5b56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28AC0-A937-4726-9F01-D09E7304D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6125E5-D8B8-45DB-99CA-EF2AAE465A1F}">
  <ds:schemaRefs>
    <ds:schemaRef ds:uri="http://schemas.microsoft.com/office/2006/metadata/properties"/>
    <ds:schemaRef ds:uri="c0dbeaa4-cb46-4866-b30d-3e09d5b56e2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D62574-1406-445D-8655-7DA4B468E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dbeaa4-cb46-4866-b30d-3e09d5b56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91</vt:i4>
      </vt:variant>
      <vt:variant>
        <vt:lpstr>Named Ranges</vt:lpstr>
      </vt:variant>
      <vt:variant>
        <vt:i4>2</vt:i4>
      </vt:variant>
    </vt:vector>
  </HeadingPairs>
  <TitlesOfParts>
    <vt:vector size="93" baseType="lpstr">
      <vt:lpstr>BK-1 Retail TRR</vt:lpstr>
      <vt:lpstr>BK-2 ISO TRR</vt:lpstr>
      <vt:lpstr>Stmt AD</vt:lpstr>
      <vt:lpstr>AD-1</vt:lpstr>
      <vt:lpstr>AD-2</vt:lpstr>
      <vt:lpstr>AD-3</vt:lpstr>
      <vt:lpstr>AD-4</vt:lpstr>
      <vt:lpstr>AD-5</vt:lpstr>
      <vt:lpstr>AD-6</vt:lpstr>
      <vt:lpstr>AD-6A</vt:lpstr>
      <vt:lpstr>AD-6B</vt:lpstr>
      <vt:lpstr>AD-7</vt:lpstr>
      <vt:lpstr>AD-8</vt:lpstr>
      <vt:lpstr>AD-9</vt:lpstr>
      <vt:lpstr>AD-10</vt:lpstr>
      <vt:lpstr>Stmt AE</vt:lpstr>
      <vt:lpstr>AE-1</vt:lpstr>
      <vt:lpstr>AE-1A</vt:lpstr>
      <vt:lpstr>AE-1B</vt:lpstr>
      <vt:lpstr>AE-2</vt:lpstr>
      <vt:lpstr>AE-3</vt:lpstr>
      <vt:lpstr>AE-4</vt:lpstr>
      <vt:lpstr>AE-5</vt:lpstr>
      <vt:lpstr>Stmt AF</vt:lpstr>
      <vt:lpstr>AF-1</vt:lpstr>
      <vt:lpstr>AF-2</vt:lpstr>
      <vt:lpstr>AF-3</vt:lpstr>
      <vt:lpstr>Stmt AG</vt:lpstr>
      <vt:lpstr>AG-1</vt:lpstr>
      <vt:lpstr>AG-1A</vt:lpstr>
      <vt:lpstr>Stmt AH</vt:lpstr>
      <vt:lpstr>AH-1</vt:lpstr>
      <vt:lpstr>AH-2</vt:lpstr>
      <vt:lpstr>Stmt AI</vt:lpstr>
      <vt:lpstr>Stmt AJ</vt:lpstr>
      <vt:lpstr>AJ-1</vt:lpstr>
      <vt:lpstr>AJ-1A</vt:lpstr>
      <vt:lpstr>AJ-1B</vt:lpstr>
      <vt:lpstr>AJ-2</vt:lpstr>
      <vt:lpstr>AJ-2A</vt:lpstr>
      <vt:lpstr>AJ-3</vt:lpstr>
      <vt:lpstr>AJ-3A</vt:lpstr>
      <vt:lpstr>AJ-4</vt:lpstr>
      <vt:lpstr>AJ-4A</vt:lpstr>
      <vt:lpstr>AJ-5</vt:lpstr>
      <vt:lpstr>AJ-6</vt:lpstr>
      <vt:lpstr>AJ-7</vt:lpstr>
      <vt:lpstr>Stmt AK</vt:lpstr>
      <vt:lpstr>Stmt AL</vt:lpstr>
      <vt:lpstr>AL-1</vt:lpstr>
      <vt:lpstr>AL-2</vt:lpstr>
      <vt:lpstr>Stmt AM</vt:lpstr>
      <vt:lpstr>AM-1</vt:lpstr>
      <vt:lpstr>Stmt AQ</vt:lpstr>
      <vt:lpstr>Stmt AR</vt:lpstr>
      <vt:lpstr>AR-1</vt:lpstr>
      <vt:lpstr>Stmt AU</vt:lpstr>
      <vt:lpstr>AU-1</vt:lpstr>
      <vt:lpstr>Stmt AV</vt:lpstr>
      <vt:lpstr>AV-1A</vt:lpstr>
      <vt:lpstr>AV-1B</vt:lpstr>
      <vt:lpstr>Stmt Misc.</vt:lpstr>
      <vt:lpstr>Misc.-1</vt:lpstr>
      <vt:lpstr>Misc.-1.1</vt:lpstr>
      <vt:lpstr>Order 864-1</vt:lpstr>
      <vt:lpstr>Order 864-2</vt:lpstr>
      <vt:lpstr>Order 864-3</vt:lpstr>
      <vt:lpstr>Order 864-4</vt:lpstr>
      <vt:lpstr>True-Up</vt:lpstr>
      <vt:lpstr>Interest TU BP</vt:lpstr>
      <vt:lpstr>Interest TU CY</vt:lpstr>
      <vt:lpstr>TU BTRR Adj Workpaper</vt:lpstr>
      <vt:lpstr>TO5 True-Up BK-1</vt:lpstr>
      <vt:lpstr>TO5 Stmt AF Proration</vt:lpstr>
      <vt:lpstr>True-Up Stmt AV</vt:lpstr>
      <vt:lpstr>TO4 True-Up BK-1</vt:lpstr>
      <vt:lpstr>TO4 Stmt AF Proration</vt:lpstr>
      <vt:lpstr>TO4 Stmt AF</vt:lpstr>
      <vt:lpstr>TO4 AF-1</vt:lpstr>
      <vt:lpstr>TO4 AF-2</vt:lpstr>
      <vt:lpstr>TO4 AF-3</vt:lpstr>
      <vt:lpstr>TO4 Stmt AG</vt:lpstr>
      <vt:lpstr>TO4 AG-1</vt:lpstr>
      <vt:lpstr>TO4 Stmt AV</vt:lpstr>
      <vt:lpstr>HV-LV Plant Study</vt:lpstr>
      <vt:lpstr>Summary of HV-LV Splits</vt:lpstr>
      <vt:lpstr>ET Forecast Capital Additions</vt:lpstr>
      <vt:lpstr>General &amp; Common Plant Addition</vt:lpstr>
      <vt:lpstr>Incentive Transmission Plant</vt:lpstr>
      <vt:lpstr>Incentive CWIP-A</vt:lpstr>
      <vt:lpstr>Incentive CWIP-B</vt:lpstr>
      <vt:lpstr>'AG-1'!Print_Area</vt:lpstr>
      <vt:lpstr>'TO4 AG-1'!Print_Area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sward</dc:creator>
  <cp:keywords/>
  <dc:description/>
  <cp:lastModifiedBy>Tanedo, Lolit</cp:lastModifiedBy>
  <cp:revision/>
  <dcterms:created xsi:type="dcterms:W3CDTF">2016-08-29T13:22:03Z</dcterms:created>
  <dcterms:modified xsi:type="dcterms:W3CDTF">2020-12-01T02:12:50Z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{076CBD04-4AC4-48CB-8E3D-AE47D9F74B5D}</vt:lpwstr>
  </property>
  <property fmtid="{D5CDD505-2E9C-101B-9397-08002B2CF9AE}" pid="3" name="ContentTypeId">
    <vt:lpwstr>0x0101004FB01F8CF909BF4BB0B4E8D232C71D43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