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O5-Cycle 5 Formula Rate Filing/December Filing/Cost Adjustment Workpapers/"/>
    </mc:Choice>
  </mc:AlternateContent>
  <xr:revisionPtr revIDLastSave="112" documentId="8_{F106D4AC-AFF0-4E38-B854-BAF61179404F}" xr6:coauthVersionLast="47" xr6:coauthVersionMax="47" xr10:uidLastSave="{CE59BEBA-2F5E-410C-B829-C0BC36F6D2D8}"/>
  <bookViews>
    <workbookView xWindow="-108" yWindow="-108" windowWidth="23256" windowHeight="12576" tabRatio="755" xr2:uid="{10B0517F-22B0-40B7-966D-C05E99945539}"/>
  </bookViews>
  <sheets>
    <sheet name="Pg1 TO5 C2 BTRR Adj" sheetId="1" r:id="rId1"/>
    <sheet name="Pg2 BK-1 Comparison " sheetId="3" r:id="rId2"/>
    <sheet name="Pg3 BK-1 Rev TO5 C2-Cost Adj " sheetId="4" r:id="rId3"/>
    <sheet name="Pg4 As Filed BK-1 Retail TRR" sheetId="5" r:id="rId4"/>
    <sheet name="Pg5 BK-1 Rev TO5 C2-Cost Adj" sheetId="14" r:id="rId5"/>
    <sheet name="Pg6 Rev Stmt Misc" sheetId="26" r:id="rId6"/>
    <sheet name="Pg6.1 As Filed Stmt Misc" sheetId="17" r:id="rId7"/>
    <sheet name="Pg6.2 Rev Misc.-1" sheetId="19" r:id="rId8"/>
    <sheet name="Pg6.2A As Filed Misc.-1" sheetId="23" r:id="rId9"/>
    <sheet name="Pg6.3 Rev Misc.-1.1" sheetId="28" r:id="rId10"/>
    <sheet name="Pg6.3A As Filed Misc.-1.1" sheetId="27" r:id="rId11"/>
    <sheet name="Pg7 Rev Stmt AV" sheetId="10" r:id="rId12"/>
    <sheet name="Pg8 As Filed Stmt AV" sheetId="25" r:id="rId13"/>
    <sheet name="Pg9 TO5 C2 Int Calc" sheetId="13" r:id="rId14"/>
  </sheets>
  <definedNames>
    <definedName name="_xlnm.Print_Area" localSheetId="1">'Pg2 BK-1 Comparison '!$A$1:$K$189</definedName>
    <definedName name="_xlnm.Print_Area" localSheetId="3">'Pg4 As Filed BK-1 Retail TRR'!$A$2:$H$187</definedName>
    <definedName name="_xlnm.Print_Area" localSheetId="4">'Pg5 BK-1 Rev TO5 C2-Cost Adj'!$A$2:$H$190</definedName>
    <definedName name="_xlnm.Print_Area" localSheetId="6">'Pg6.1 As Filed Stmt Misc'!$A$2:$H$23</definedName>
    <definedName name="_xlnm.Print_Area" localSheetId="8">'Pg6.2A As Filed Misc.-1'!$A$2:$I$20</definedName>
    <definedName name="_xlnm.Print_Area" localSheetId="10">'Pg6.3A As Filed Misc.-1.1'!$A$2:$I$35</definedName>
    <definedName name="_xlnm.Print_Area" localSheetId="12">'Pg8 As Filed Stmt AV'!$A$2:$J$260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9" l="1"/>
  <c r="E15" i="19"/>
  <c r="C15" i="19"/>
  <c r="I157" i="10"/>
  <c r="B181" i="10"/>
  <c r="B37" i="28"/>
  <c r="B22" i="19"/>
  <c r="B42" i="4" l="1"/>
  <c r="I64" i="13" l="1"/>
  <c r="I65" i="13"/>
  <c r="I66" i="13"/>
  <c r="I67" i="13"/>
  <c r="I68" i="13" s="1"/>
  <c r="I69" i="13" s="1"/>
  <c r="I70" i="13" s="1"/>
  <c r="I71" i="13" s="1"/>
  <c r="I72" i="13" s="1"/>
  <c r="I73" i="13" s="1"/>
  <c r="I74" i="13" s="1"/>
  <c r="I75" i="13" s="1"/>
  <c r="I76" i="13" s="1"/>
  <c r="A64" i="13"/>
  <c r="A65" i="13"/>
  <c r="A66" i="13"/>
  <c r="A67" i="13"/>
  <c r="A68" i="13" s="1"/>
  <c r="A69" i="13" s="1"/>
  <c r="A70" i="13" s="1"/>
  <c r="A71" i="13" s="1"/>
  <c r="A72" i="13" s="1"/>
  <c r="A73" i="13" s="1"/>
  <c r="A74" i="13" s="1"/>
  <c r="A75" i="13" s="1"/>
  <c r="A76" i="13" s="1"/>
  <c r="G159" i="25" l="1"/>
  <c r="G126" i="25"/>
  <c r="C34" i="28" l="1"/>
  <c r="C28" i="28" s="1"/>
  <c r="C29" i="28" s="1"/>
  <c r="E29" i="28"/>
  <c r="G27" i="28"/>
  <c r="E24" i="28"/>
  <c r="G22" i="28"/>
  <c r="E19" i="28"/>
  <c r="C18" i="28"/>
  <c r="G18" i="28" s="1"/>
  <c r="G17" i="28"/>
  <c r="E14" i="28"/>
  <c r="C13" i="28"/>
  <c r="C14" i="28" s="1"/>
  <c r="G12" i="28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J11" i="28"/>
  <c r="J12" i="28" s="1"/>
  <c r="J13" i="28" s="1"/>
  <c r="J14" i="28" s="1"/>
  <c r="J15" i="28" s="1"/>
  <c r="J16" i="28" s="1"/>
  <c r="J17" i="28" s="1"/>
  <c r="J18" i="28" s="1"/>
  <c r="J19" i="28" s="1"/>
  <c r="J20" i="28" s="1"/>
  <c r="J21" i="28" s="1"/>
  <c r="J22" i="28" s="1"/>
  <c r="J23" i="28" s="1"/>
  <c r="J24" i="28" s="1"/>
  <c r="J25" i="28" s="1"/>
  <c r="J26" i="28" s="1"/>
  <c r="J27" i="28" s="1"/>
  <c r="J28" i="28" s="1"/>
  <c r="J29" i="28" s="1"/>
  <c r="C35" i="27"/>
  <c r="C29" i="27" s="1"/>
  <c r="E30" i="27"/>
  <c r="G28" i="27"/>
  <c r="E25" i="27"/>
  <c r="C23" i="27"/>
  <c r="E20" i="27"/>
  <c r="C19" i="27"/>
  <c r="C20" i="27" s="1"/>
  <c r="G18" i="27"/>
  <c r="C14" i="27"/>
  <c r="C15" i="27" s="1"/>
  <c r="G13" i="27"/>
  <c r="A13" i="27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I12" i="27"/>
  <c r="I13" i="27" s="1"/>
  <c r="I14" i="27" s="1"/>
  <c r="I15" i="27" s="1"/>
  <c r="I16" i="27" s="1"/>
  <c r="I17" i="27" s="1"/>
  <c r="I18" i="27" s="1"/>
  <c r="I19" i="27" s="1"/>
  <c r="I20" i="27" s="1"/>
  <c r="I21" i="27" s="1"/>
  <c r="I22" i="27" s="1"/>
  <c r="I23" i="27" s="1"/>
  <c r="I24" i="27" s="1"/>
  <c r="I25" i="27" s="1"/>
  <c r="I26" i="27" s="1"/>
  <c r="I27" i="27" s="1"/>
  <c r="I28" i="27" s="1"/>
  <c r="I29" i="27" s="1"/>
  <c r="I30" i="27" s="1"/>
  <c r="I20" i="23"/>
  <c r="I19" i="23"/>
  <c r="I18" i="23"/>
  <c r="I17" i="23"/>
  <c r="I16" i="23"/>
  <c r="I15" i="23"/>
  <c r="I14" i="23"/>
  <c r="I13" i="23"/>
  <c r="I12" i="23"/>
  <c r="C20" i="23"/>
  <c r="A11" i="26"/>
  <c r="A12" i="26" s="1"/>
  <c r="A13" i="26" s="1"/>
  <c r="A14" i="26" s="1"/>
  <c r="A15" i="26" s="1"/>
  <c r="A16" i="26" s="1"/>
  <c r="A17" i="26" s="1"/>
  <c r="A18" i="26" s="1"/>
  <c r="H10" i="26"/>
  <c r="H11" i="26" s="1"/>
  <c r="H12" i="26" s="1"/>
  <c r="H13" i="26" s="1"/>
  <c r="H14" i="26" s="1"/>
  <c r="H15" i="26" s="1"/>
  <c r="H16" i="26" s="1"/>
  <c r="H17" i="26" s="1"/>
  <c r="H18" i="26" s="1"/>
  <c r="A12" i="17"/>
  <c r="A13" i="17" s="1"/>
  <c r="A14" i="17" s="1"/>
  <c r="A15" i="17" s="1"/>
  <c r="A16" i="17" s="1"/>
  <c r="A17" i="17" s="1"/>
  <c r="A18" i="17" s="1"/>
  <c r="A19" i="17" s="1"/>
  <c r="H11" i="17"/>
  <c r="H12" i="17" s="1"/>
  <c r="H13" i="17" s="1"/>
  <c r="H14" i="17" s="1"/>
  <c r="H15" i="17" s="1"/>
  <c r="H16" i="17" s="1"/>
  <c r="H17" i="17" s="1"/>
  <c r="H18" i="17" s="1"/>
  <c r="H19" i="17" s="1"/>
  <c r="J19" i="19"/>
  <c r="J18" i="19"/>
  <c r="J17" i="19"/>
  <c r="J16" i="19"/>
  <c r="J15" i="19"/>
  <c r="J14" i="19"/>
  <c r="J13" i="19"/>
  <c r="J12" i="19"/>
  <c r="J11" i="19"/>
  <c r="G19" i="19"/>
  <c r="E16" i="26" s="1"/>
  <c r="E134" i="4" s="1"/>
  <c r="G14" i="27" l="1"/>
  <c r="G23" i="27"/>
  <c r="C24" i="27"/>
  <c r="C25" i="27" s="1"/>
  <c r="C23" i="28"/>
  <c r="E20" i="23"/>
  <c r="E15" i="27"/>
  <c r="G24" i="27"/>
  <c r="G25" i="27" s="1"/>
  <c r="G20" i="23"/>
  <c r="E17" i="17" s="1"/>
  <c r="G15" i="27"/>
  <c r="G19" i="27"/>
  <c r="G20" i="27" s="1"/>
  <c r="G28" i="28"/>
  <c r="G29" i="28" s="1"/>
  <c r="G23" i="28"/>
  <c r="G24" i="28" s="1"/>
  <c r="C19" i="19"/>
  <c r="E19" i="19"/>
  <c r="G19" i="28"/>
  <c r="G13" i="28"/>
  <c r="G14" i="28" s="1"/>
  <c r="C19" i="28"/>
  <c r="C24" i="28"/>
  <c r="C30" i="27"/>
  <c r="G29" i="27"/>
  <c r="G30" i="27" s="1"/>
  <c r="G249" i="25" l="1"/>
  <c r="G246" i="25"/>
  <c r="G237" i="25"/>
  <c r="G247" i="25"/>
  <c r="G216" i="25"/>
  <c r="G213" i="25"/>
  <c r="G204" i="25"/>
  <c r="G214" i="25"/>
  <c r="J196" i="25"/>
  <c r="J197" i="25" s="1"/>
  <c r="J198" i="25" s="1"/>
  <c r="J199" i="25" s="1"/>
  <c r="J200" i="25" s="1"/>
  <c r="J201" i="25" s="1"/>
  <c r="J202" i="25" s="1"/>
  <c r="J203" i="25" s="1"/>
  <c r="J204" i="25" s="1"/>
  <c r="J205" i="25" s="1"/>
  <c r="J206" i="25" s="1"/>
  <c r="J207" i="25" s="1"/>
  <c r="J208" i="25" s="1"/>
  <c r="J209" i="25" s="1"/>
  <c r="J210" i="25" s="1"/>
  <c r="J211" i="25" s="1"/>
  <c r="J212" i="25" s="1"/>
  <c r="J213" i="25" s="1"/>
  <c r="J214" i="25" s="1"/>
  <c r="J215" i="25" s="1"/>
  <c r="J216" i="25" s="1"/>
  <c r="J217" i="25" s="1"/>
  <c r="J218" i="25" s="1"/>
  <c r="J219" i="25" s="1"/>
  <c r="J220" i="25" s="1"/>
  <c r="J221" i="25" s="1"/>
  <c r="J222" i="25" s="1"/>
  <c r="J223" i="25" s="1"/>
  <c r="J224" i="25" s="1"/>
  <c r="J225" i="25" s="1"/>
  <c r="J226" i="25" s="1"/>
  <c r="J227" i="25" s="1"/>
  <c r="J228" i="25" s="1"/>
  <c r="J229" i="25" s="1"/>
  <c r="J230" i="25" s="1"/>
  <c r="J231" i="25" s="1"/>
  <c r="J232" i="25" s="1"/>
  <c r="J233" i="25" s="1"/>
  <c r="J234" i="25" s="1"/>
  <c r="J235" i="25" s="1"/>
  <c r="J236" i="25" s="1"/>
  <c r="J237" i="25" s="1"/>
  <c r="J238" i="25" s="1"/>
  <c r="J239" i="25" s="1"/>
  <c r="J240" i="25" s="1"/>
  <c r="J241" i="25" s="1"/>
  <c r="J242" i="25" s="1"/>
  <c r="J243" i="25" s="1"/>
  <c r="J244" i="25" s="1"/>
  <c r="J245" i="25" s="1"/>
  <c r="J246" i="25" s="1"/>
  <c r="J247" i="25" s="1"/>
  <c r="J248" i="25" s="1"/>
  <c r="J249" i="25" s="1"/>
  <c r="J250" i="25" s="1"/>
  <c r="J251" i="25" s="1"/>
  <c r="J252" i="25" s="1"/>
  <c r="J253" i="25" s="1"/>
  <c r="J254" i="25" s="1"/>
  <c r="J255" i="25" s="1"/>
  <c r="J256" i="25" s="1"/>
  <c r="J257" i="25" s="1"/>
  <c r="J258" i="25" s="1"/>
  <c r="A196" i="25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B189" i="25"/>
  <c r="G169" i="25"/>
  <c r="G170" i="25"/>
  <c r="G136" i="25"/>
  <c r="G137" i="25"/>
  <c r="J119" i="25"/>
  <c r="J120" i="25" s="1"/>
  <c r="J121" i="25" s="1"/>
  <c r="J122" i="25" s="1"/>
  <c r="J123" i="25" s="1"/>
  <c r="J124" i="25" s="1"/>
  <c r="J125" i="25" s="1"/>
  <c r="J126" i="25" s="1"/>
  <c r="J127" i="25" s="1"/>
  <c r="J128" i="25" s="1"/>
  <c r="J129" i="25" s="1"/>
  <c r="J130" i="25" s="1"/>
  <c r="J131" i="25" s="1"/>
  <c r="J132" i="25" s="1"/>
  <c r="J133" i="25" s="1"/>
  <c r="J134" i="25" s="1"/>
  <c r="J135" i="25" s="1"/>
  <c r="J136" i="25" s="1"/>
  <c r="J137" i="25" s="1"/>
  <c r="J138" i="25" s="1"/>
  <c r="J139" i="25" s="1"/>
  <c r="J140" i="25" s="1"/>
  <c r="J141" i="25" s="1"/>
  <c r="J142" i="25" s="1"/>
  <c r="J143" i="25" s="1"/>
  <c r="J144" i="25" s="1"/>
  <c r="J145" i="25" s="1"/>
  <c r="J146" i="25" s="1"/>
  <c r="J147" i="25" s="1"/>
  <c r="J148" i="25" s="1"/>
  <c r="J149" i="25" s="1"/>
  <c r="J150" i="25" s="1"/>
  <c r="J151" i="25" s="1"/>
  <c r="J152" i="25" s="1"/>
  <c r="J153" i="25" s="1"/>
  <c r="J154" i="25" s="1"/>
  <c r="J155" i="25" s="1"/>
  <c r="J156" i="25" s="1"/>
  <c r="J157" i="25" s="1"/>
  <c r="J158" i="25" s="1"/>
  <c r="J159" i="25" s="1"/>
  <c r="J160" i="25" s="1"/>
  <c r="J161" i="25" s="1"/>
  <c r="J162" i="25" s="1"/>
  <c r="J163" i="25" s="1"/>
  <c r="J164" i="25" s="1"/>
  <c r="J165" i="25" s="1"/>
  <c r="J166" i="25" s="1"/>
  <c r="J167" i="25" s="1"/>
  <c r="J168" i="25" s="1"/>
  <c r="J169" i="25" s="1"/>
  <c r="J170" i="25" s="1"/>
  <c r="J171" i="25" s="1"/>
  <c r="J172" i="25" s="1"/>
  <c r="J173" i="25" s="1"/>
  <c r="J174" i="25" s="1"/>
  <c r="J175" i="25" s="1"/>
  <c r="J176" i="25" s="1"/>
  <c r="J177" i="25" s="1"/>
  <c r="J178" i="25" s="1"/>
  <c r="J179" i="25" s="1"/>
  <c r="J180" i="25" s="1"/>
  <c r="J181" i="25" s="1"/>
  <c r="A119" i="25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B112" i="25"/>
  <c r="E100" i="25"/>
  <c r="C99" i="25"/>
  <c r="E87" i="25"/>
  <c r="C86" i="25"/>
  <c r="J81" i="25"/>
  <c r="J82" i="25" s="1"/>
  <c r="J83" i="25" s="1"/>
  <c r="J84" i="25" s="1"/>
  <c r="J85" i="25" s="1"/>
  <c r="J86" i="25" s="1"/>
  <c r="J87" i="25" s="1"/>
  <c r="J88" i="25" s="1"/>
  <c r="J89" i="25" s="1"/>
  <c r="J90" i="25" s="1"/>
  <c r="J91" i="25" s="1"/>
  <c r="J92" i="25" s="1"/>
  <c r="J93" i="25" s="1"/>
  <c r="J94" i="25" s="1"/>
  <c r="J95" i="25" s="1"/>
  <c r="J96" i="25" s="1"/>
  <c r="J97" i="25" s="1"/>
  <c r="J98" i="25" s="1"/>
  <c r="J99" i="25" s="1"/>
  <c r="J100" i="25" s="1"/>
  <c r="J101" i="25" s="1"/>
  <c r="J102" i="25" s="1"/>
  <c r="J103" i="25" s="1"/>
  <c r="A81" i="25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J80" i="25"/>
  <c r="B74" i="25"/>
  <c r="E63" i="25"/>
  <c r="C62" i="25"/>
  <c r="E50" i="25"/>
  <c r="C49" i="25"/>
  <c r="G40" i="25"/>
  <c r="C100" i="25" s="1"/>
  <c r="G37" i="25"/>
  <c r="G33" i="25"/>
  <c r="E49" i="25" s="1"/>
  <c r="G26" i="25"/>
  <c r="G18" i="25"/>
  <c r="A13" i="25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J12" i="25"/>
  <c r="J13" i="25" s="1"/>
  <c r="J14" i="25" s="1"/>
  <c r="J15" i="25" s="1"/>
  <c r="J16" i="25" s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6" i="25" s="1"/>
  <c r="J37" i="25" s="1"/>
  <c r="J38" i="25" s="1"/>
  <c r="J39" i="25" s="1"/>
  <c r="J40" i="25" s="1"/>
  <c r="J41" i="25" s="1"/>
  <c r="J42" i="25" s="1"/>
  <c r="J43" i="25" s="1"/>
  <c r="J44" i="25" s="1"/>
  <c r="J45" i="25" s="1"/>
  <c r="J46" i="25" s="1"/>
  <c r="J47" i="25" s="1"/>
  <c r="J48" i="25" s="1"/>
  <c r="J49" i="25" s="1"/>
  <c r="J50" i="25" s="1"/>
  <c r="J51" i="25" s="1"/>
  <c r="J52" i="25" s="1"/>
  <c r="J53" i="25" s="1"/>
  <c r="J54" i="25" s="1"/>
  <c r="J55" i="25" s="1"/>
  <c r="J56" i="25" s="1"/>
  <c r="J57" i="25" s="1"/>
  <c r="J58" i="25" s="1"/>
  <c r="J59" i="25" s="1"/>
  <c r="J60" i="25" s="1"/>
  <c r="J61" i="25" s="1"/>
  <c r="J62" i="25" s="1"/>
  <c r="J63" i="25" s="1"/>
  <c r="J64" i="25" s="1"/>
  <c r="J65" i="25" s="1"/>
  <c r="J66" i="25" s="1"/>
  <c r="E86" i="25" l="1"/>
  <c r="C87" i="25"/>
  <c r="C98" i="25"/>
  <c r="C48" i="25"/>
  <c r="C85" i="25"/>
  <c r="C61" i="25"/>
  <c r="G28" i="25"/>
  <c r="C50" i="25"/>
  <c r="C63" i="25"/>
  <c r="E85" i="25" l="1"/>
  <c r="E48" i="25"/>
  <c r="C88" i="25"/>
  <c r="D85" i="25" s="1"/>
  <c r="C51" i="25"/>
  <c r="D49" i="25" s="1"/>
  <c r="G49" i="25" s="1"/>
  <c r="D50" i="25"/>
  <c r="G50" i="25" s="1"/>
  <c r="C101" i="25"/>
  <c r="C64" i="25"/>
  <c r="D62" i="25" s="1"/>
  <c r="G62" i="25" s="1"/>
  <c r="D48" i="25" l="1"/>
  <c r="D61" i="25"/>
  <c r="G85" i="25"/>
  <c r="G61" i="25"/>
  <c r="D51" i="25"/>
  <c r="G48" i="25"/>
  <c r="G51" i="25" s="1"/>
  <c r="G146" i="25" s="1"/>
  <c r="D86" i="25"/>
  <c r="G86" i="25" s="1"/>
  <c r="D87" i="25"/>
  <c r="G87" i="25" s="1"/>
  <c r="D99" i="25"/>
  <c r="G99" i="25" s="1"/>
  <c r="D100" i="25"/>
  <c r="G100" i="25" s="1"/>
  <c r="G103" i="25" s="1"/>
  <c r="G233" i="25" s="1"/>
  <c r="G53" i="25"/>
  <c r="G123" i="25" s="1"/>
  <c r="D98" i="25"/>
  <c r="D63" i="25"/>
  <c r="G63" i="25" s="1"/>
  <c r="G66" i="25" s="1"/>
  <c r="G156" i="25" s="1"/>
  <c r="D64" i="25" l="1"/>
  <c r="G64" i="25"/>
  <c r="G179" i="25" s="1"/>
  <c r="D101" i="25"/>
  <c r="G98" i="25"/>
  <c r="G101" i="25" s="1"/>
  <c r="G256" i="25" s="1"/>
  <c r="G135" i="25"/>
  <c r="G129" i="25"/>
  <c r="G138" i="25" s="1"/>
  <c r="G90" i="25"/>
  <c r="G200" i="25" s="1"/>
  <c r="G239" i="25"/>
  <c r="G248" i="25" s="1"/>
  <c r="G245" i="25"/>
  <c r="G88" i="25"/>
  <c r="G223" i="25" s="1"/>
  <c r="G162" i="25"/>
  <c r="G171" i="25" s="1"/>
  <c r="G168" i="25"/>
  <c r="D88" i="25"/>
  <c r="G174" i="25" l="1"/>
  <c r="G177" i="25" s="1"/>
  <c r="G181" i="25" s="1"/>
  <c r="G251" i="25"/>
  <c r="G254" i="25" s="1"/>
  <c r="G258" i="25" s="1"/>
  <c r="G141" i="25"/>
  <c r="G144" i="25" s="1"/>
  <c r="G148" i="25" s="1"/>
  <c r="G212" i="25"/>
  <c r="G206" i="25"/>
  <c r="G215" i="25" s="1"/>
  <c r="G218" i="25" l="1"/>
  <c r="G221" i="25" s="1"/>
  <c r="G225" i="25" s="1"/>
  <c r="H11" i="4" l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B49" i="4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E57" i="4"/>
  <c r="E61" i="4"/>
  <c r="E81" i="4"/>
  <c r="E85" i="4"/>
  <c r="B95" i="4"/>
  <c r="B104" i="4"/>
  <c r="H110" i="4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A111" i="4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E120" i="4"/>
  <c r="E125" i="4"/>
  <c r="E146" i="4"/>
  <c r="B150" i="4"/>
  <c r="B157" i="4"/>
  <c r="H163" i="4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A164" i="4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E168" i="4"/>
  <c r="E175" i="4"/>
  <c r="E178" i="4"/>
  <c r="E111" i="4" s="1"/>
  <c r="E179" i="4"/>
  <c r="E112" i="4" s="1"/>
  <c r="E180" i="4"/>
  <c r="E113" i="4" s="1"/>
  <c r="E181" i="4"/>
  <c r="E114" i="4" s="1"/>
  <c r="E187" i="4"/>
  <c r="E139" i="4" s="1"/>
  <c r="E141" i="4" s="1"/>
  <c r="E62" i="4" s="1"/>
  <c r="E182" i="4" l="1"/>
  <c r="E115" i="4"/>
  <c r="E58" i="4"/>
  <c r="E59" i="4" s="1"/>
  <c r="E74" i="4"/>
  <c r="E76" i="4" s="1"/>
  <c r="E70" i="4"/>
  <c r="E63" i="4"/>
  <c r="E65" i="4" l="1"/>
  <c r="G186" i="3" l="1"/>
  <c r="G185" i="3"/>
  <c r="G173" i="3"/>
  <c r="G174" i="3"/>
  <c r="G172" i="3"/>
  <c r="G171" i="3"/>
  <c r="G166" i="3"/>
  <c r="G167" i="3"/>
  <c r="G165" i="3"/>
  <c r="G164" i="3"/>
  <c r="G148" i="3"/>
  <c r="G145" i="3"/>
  <c r="G144" i="3"/>
  <c r="G140" i="3"/>
  <c r="G134" i="3"/>
  <c r="G133" i="3"/>
  <c r="G129" i="3"/>
  <c r="G128" i="3"/>
  <c r="G124" i="3"/>
  <c r="G123" i="3"/>
  <c r="G119" i="3"/>
  <c r="G118" i="3"/>
  <c r="G75" i="3"/>
  <c r="G68" i="3"/>
  <c r="G61" i="3"/>
  <c r="G57" i="3"/>
  <c r="G55" i="3"/>
  <c r="G37" i="3"/>
  <c r="G38" i="3"/>
  <c r="G35" i="3"/>
  <c r="G36" i="3"/>
  <c r="G24" i="3"/>
  <c r="G22" i="3"/>
  <c r="G20" i="3"/>
  <c r="G18" i="3"/>
  <c r="G15" i="3"/>
  <c r="E186" i="3" l="1"/>
  <c r="E185" i="3"/>
  <c r="E173" i="3"/>
  <c r="E174" i="3"/>
  <c r="E172" i="3"/>
  <c r="E171" i="3"/>
  <c r="E166" i="3"/>
  <c r="E167" i="3"/>
  <c r="E165" i="3"/>
  <c r="E164" i="3"/>
  <c r="E148" i="3"/>
  <c r="E145" i="3"/>
  <c r="E144" i="3"/>
  <c r="E140" i="3"/>
  <c r="E134" i="3"/>
  <c r="E133" i="3"/>
  <c r="E129" i="3"/>
  <c r="E128" i="3"/>
  <c r="E124" i="3"/>
  <c r="E123" i="3"/>
  <c r="E119" i="3"/>
  <c r="E118" i="3"/>
  <c r="E75" i="3"/>
  <c r="E68" i="3"/>
  <c r="E55" i="3"/>
  <c r="E37" i="3"/>
  <c r="E38" i="3"/>
  <c r="E36" i="3"/>
  <c r="E35" i="3"/>
  <c r="E24" i="3"/>
  <c r="E22" i="3"/>
  <c r="E20" i="3"/>
  <c r="E18" i="3"/>
  <c r="E188" i="14" l="1"/>
  <c r="E182" i="14"/>
  <c r="E115" i="14" s="1"/>
  <c r="E181" i="14"/>
  <c r="E180" i="14"/>
  <c r="E113" i="14" s="1"/>
  <c r="E179" i="14"/>
  <c r="E176" i="14"/>
  <c r="E169" i="14"/>
  <c r="A165" i="14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H164" i="14"/>
  <c r="H165" i="14" s="1"/>
  <c r="H166" i="14" s="1"/>
  <c r="H167" i="14" s="1"/>
  <c r="H168" i="14" s="1"/>
  <c r="H169" i="14" s="1"/>
  <c r="H170" i="14" s="1"/>
  <c r="H171" i="14" s="1"/>
  <c r="H172" i="14" s="1"/>
  <c r="H173" i="14" s="1"/>
  <c r="H174" i="14" s="1"/>
  <c r="H175" i="14" s="1"/>
  <c r="H176" i="14" s="1"/>
  <c r="H177" i="14" s="1"/>
  <c r="H178" i="14" s="1"/>
  <c r="H179" i="14" s="1"/>
  <c r="H180" i="14" s="1"/>
  <c r="H181" i="14" s="1"/>
  <c r="H182" i="14" s="1"/>
  <c r="H183" i="14" s="1"/>
  <c r="H184" i="14" s="1"/>
  <c r="H185" i="14" s="1"/>
  <c r="H186" i="14" s="1"/>
  <c r="H187" i="14" s="1"/>
  <c r="H188" i="14" s="1"/>
  <c r="B158" i="14"/>
  <c r="B151" i="14"/>
  <c r="E147" i="14"/>
  <c r="E142" i="14"/>
  <c r="E59" i="14" s="1"/>
  <c r="E140" i="14"/>
  <c r="G130" i="3"/>
  <c r="E126" i="14"/>
  <c r="E121" i="14"/>
  <c r="E114" i="14"/>
  <c r="H112" i="14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H131" i="14" s="1"/>
  <c r="H132" i="14" s="1"/>
  <c r="H133" i="14" s="1"/>
  <c r="H134" i="14" s="1"/>
  <c r="H135" i="14" s="1"/>
  <c r="H136" i="14" s="1"/>
  <c r="H137" i="14" s="1"/>
  <c r="H138" i="14" s="1"/>
  <c r="H139" i="14" s="1"/>
  <c r="H140" i="14" s="1"/>
  <c r="H141" i="14" s="1"/>
  <c r="H142" i="14" s="1"/>
  <c r="H143" i="14" s="1"/>
  <c r="H144" i="14" s="1"/>
  <c r="H145" i="14" s="1"/>
  <c r="H146" i="14" s="1"/>
  <c r="H147" i="14" s="1"/>
  <c r="H148" i="14" s="1"/>
  <c r="H149" i="14" s="1"/>
  <c r="E112" i="14"/>
  <c r="A112" i="14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H111" i="14"/>
  <c r="B105" i="14"/>
  <c r="B96" i="14"/>
  <c r="G86" i="3"/>
  <c r="E86" i="14"/>
  <c r="E82" i="14"/>
  <c r="E75" i="14"/>
  <c r="E77" i="14" s="1"/>
  <c r="G71" i="3"/>
  <c r="E71" i="14"/>
  <c r="A61" i="14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58" i="14"/>
  <c r="A59" i="14" s="1"/>
  <c r="A60" i="14" s="1"/>
  <c r="A57" i="14"/>
  <c r="H56" i="14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B50" i="14"/>
  <c r="G31" i="3"/>
  <c r="G27" i="3"/>
  <c r="G13" i="3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H13" i="14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A13" i="14"/>
  <c r="H12" i="14"/>
  <c r="G11" i="3"/>
  <c r="E84" i="14" l="1"/>
  <c r="G82" i="3"/>
  <c r="E132" i="14"/>
  <c r="E137" i="14" s="1"/>
  <c r="E73" i="14"/>
  <c r="E79" i="14" s="1"/>
  <c r="E88" i="14"/>
  <c r="E90" i="14" s="1"/>
  <c r="E17" i="14"/>
  <c r="E26" i="14" s="1"/>
  <c r="E116" i="14"/>
  <c r="E183" i="14"/>
  <c r="E60" i="14"/>
  <c r="E63" i="14"/>
  <c r="E64" i="14" s="1"/>
  <c r="E66" i="14" l="1"/>
  <c r="E92" i="14" s="1"/>
  <c r="E33" i="14"/>
  <c r="E29" i="14"/>
  <c r="E30" i="14" l="1"/>
  <c r="G28" i="3"/>
  <c r="E34" i="14"/>
  <c r="G32" i="3"/>
  <c r="C27" i="13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26" i="13"/>
  <c r="C25" i="13"/>
  <c r="C24" i="13"/>
  <c r="C23" i="13"/>
  <c r="C22" i="13"/>
  <c r="C21" i="13"/>
  <c r="C20" i="13"/>
  <c r="C19" i="13"/>
  <c r="C18" i="13"/>
  <c r="C17" i="13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B156" i="3"/>
  <c r="B155" i="3"/>
  <c r="B103" i="3"/>
  <c r="B102" i="3"/>
  <c r="B47" i="3"/>
  <c r="B95" i="3"/>
  <c r="I17" i="13" l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A16" i="13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E41" i="14"/>
  <c r="E94" i="14" s="1"/>
  <c r="G247" i="10"/>
  <c r="G244" i="10"/>
  <c r="G235" i="10"/>
  <c r="G245" i="10"/>
  <c r="G214" i="10"/>
  <c r="G211" i="10"/>
  <c r="G202" i="10"/>
  <c r="G212" i="10"/>
  <c r="A196" i="10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J195" i="10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194" i="10"/>
  <c r="A194" i="10"/>
  <c r="A195" i="10" s="1"/>
  <c r="G167" i="10"/>
  <c r="G134" i="10"/>
  <c r="A118" i="10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J117" i="10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A117" i="10"/>
  <c r="E98" i="10"/>
  <c r="C97" i="10"/>
  <c r="E85" i="10"/>
  <c r="C84" i="10"/>
  <c r="A79" i="10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J78" i="10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E61" i="10"/>
  <c r="C60" i="10"/>
  <c r="E48" i="10"/>
  <c r="C47" i="10"/>
  <c r="C46" i="10"/>
  <c r="G35" i="10"/>
  <c r="G38" i="10" s="1"/>
  <c r="C48" i="10" s="1"/>
  <c r="G31" i="10"/>
  <c r="E84" i="10" s="1"/>
  <c r="G24" i="10"/>
  <c r="G26" i="10" s="1"/>
  <c r="G16" i="10"/>
  <c r="C96" i="10" s="1"/>
  <c r="J11" i="10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J10" i="10"/>
  <c r="B187" i="10"/>
  <c r="E47" i="10" l="1"/>
  <c r="C61" i="10"/>
  <c r="B110" i="10"/>
  <c r="C49" i="10"/>
  <c r="D46" i="10" s="1"/>
  <c r="D48" i="10"/>
  <c r="G48" i="10" s="1"/>
  <c r="C98" i="10"/>
  <c r="C99" i="10" s="1"/>
  <c r="C85" i="10"/>
  <c r="D47" i="10"/>
  <c r="G47" i="10" s="1"/>
  <c r="E46" i="10"/>
  <c r="E83" i="10"/>
  <c r="C59" i="10"/>
  <c r="C83" i="10"/>
  <c r="B72" i="10"/>
  <c r="G51" i="10" l="1"/>
  <c r="G121" i="10" s="1"/>
  <c r="D97" i="10"/>
  <c r="G97" i="10" s="1"/>
  <c r="D96" i="10"/>
  <c r="C86" i="10"/>
  <c r="D84" i="10" s="1"/>
  <c r="G84" i="10" s="1"/>
  <c r="D49" i="10"/>
  <c r="G46" i="10"/>
  <c r="G49" i="10" s="1"/>
  <c r="G144" i="10" s="1"/>
  <c r="D98" i="10"/>
  <c r="G98" i="10" s="1"/>
  <c r="G101" i="10" s="1"/>
  <c r="G231" i="10" s="1"/>
  <c r="G133" i="10"/>
  <c r="C62" i="10"/>
  <c r="D85" i="10" l="1"/>
  <c r="G85" i="10" s="1"/>
  <c r="G237" i="10"/>
  <c r="G246" i="10" s="1"/>
  <c r="G243" i="10"/>
  <c r="D83" i="10"/>
  <c r="G88" i="10"/>
  <c r="G198" i="10" s="1"/>
  <c r="D60" i="10"/>
  <c r="G60" i="10" s="1"/>
  <c r="D61" i="10"/>
  <c r="G61" i="10" s="1"/>
  <c r="G64" i="10" s="1"/>
  <c r="G154" i="10" s="1"/>
  <c r="D59" i="10"/>
  <c r="G96" i="10"/>
  <c r="G99" i="10" s="1"/>
  <c r="G254" i="10" s="1"/>
  <c r="D99" i="10"/>
  <c r="G249" i="10" l="1"/>
  <c r="G252" i="10" s="1"/>
  <c r="G256" i="10" s="1"/>
  <c r="E61" i="3" s="1"/>
  <c r="D62" i="10"/>
  <c r="G59" i="10"/>
  <c r="G62" i="10" s="1"/>
  <c r="G177" i="10" s="1"/>
  <c r="D86" i="10"/>
  <c r="G83" i="10"/>
  <c r="G86" i="10" s="1"/>
  <c r="G221" i="10" s="1"/>
  <c r="G166" i="10"/>
  <c r="G210" i="10"/>
  <c r="G204" i="10"/>
  <c r="G213" i="10" s="1"/>
  <c r="G216" i="10" l="1"/>
  <c r="G219" i="10" s="1"/>
  <c r="G223" i="10" s="1"/>
  <c r="E57" i="3" s="1"/>
  <c r="E179" i="5" l="1"/>
  <c r="E113" i="5" s="1"/>
  <c r="G114" i="3" s="1"/>
  <c r="E177" i="5"/>
  <c r="E111" i="5" s="1"/>
  <c r="G112" i="3" s="1"/>
  <c r="A162" i="5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H161" i="5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B155" i="5"/>
  <c r="E85" i="5"/>
  <c r="G85" i="3" s="1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H109" i="5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B103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B49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E15" i="3" l="1"/>
  <c r="E87" i="5"/>
  <c r="E145" i="5"/>
  <c r="E74" i="5" s="1"/>
  <c r="E119" i="5"/>
  <c r="E185" i="5"/>
  <c r="E138" i="5" s="1"/>
  <c r="E81" i="5"/>
  <c r="E124" i="5"/>
  <c r="E130" i="5"/>
  <c r="E176" i="5"/>
  <c r="E173" i="5"/>
  <c r="E17" i="5"/>
  <c r="E26" i="5" s="1"/>
  <c r="E166" i="5"/>
  <c r="E178" i="5"/>
  <c r="E112" i="5" s="1"/>
  <c r="G113" i="3" s="1"/>
  <c r="E11" i="3" l="1"/>
  <c r="E140" i="5"/>
  <c r="G139" i="3"/>
  <c r="E83" i="5"/>
  <c r="E89" i="5" s="1"/>
  <c r="G81" i="3"/>
  <c r="E76" i="5"/>
  <c r="G74" i="3"/>
  <c r="E62" i="5"/>
  <c r="E58" i="5"/>
  <c r="E70" i="5"/>
  <c r="E110" i="5"/>
  <c r="E180" i="5"/>
  <c r="E114" i="5" l="1"/>
  <c r="E135" i="5" s="1"/>
  <c r="G111" i="3"/>
  <c r="E72" i="5"/>
  <c r="E78" i="5" s="1"/>
  <c r="G70" i="3"/>
  <c r="G58" i="3"/>
  <c r="E59" i="5"/>
  <c r="G62" i="3"/>
  <c r="E63" i="5"/>
  <c r="E33" i="5"/>
  <c r="E34" i="5" s="1"/>
  <c r="E29" i="5"/>
  <c r="E30" i="5" s="1"/>
  <c r="E16" i="4" l="1"/>
  <c r="E25" i="4" s="1"/>
  <c r="E13" i="3"/>
  <c r="E131" i="4"/>
  <c r="E136" i="4" s="1"/>
  <c r="E65" i="5"/>
  <c r="E91" i="5" s="1"/>
  <c r="E41" i="5"/>
  <c r="E93" i="5" s="1"/>
  <c r="E28" i="4" l="1"/>
  <c r="E32" i="4"/>
  <c r="E28" i="3" s="1"/>
  <c r="G157" i="10"/>
  <c r="E130" i="3"/>
  <c r="E139" i="3"/>
  <c r="E114" i="3"/>
  <c r="E112" i="3"/>
  <c r="E85" i="3"/>
  <c r="E81" i="3"/>
  <c r="G168" i="10" l="1"/>
  <c r="G160" i="10"/>
  <c r="G169" i="10" s="1"/>
  <c r="E113" i="3"/>
  <c r="E74" i="3"/>
  <c r="G172" i="10" l="1"/>
  <c r="G175" i="10" s="1"/>
  <c r="G179" i="10" s="1"/>
  <c r="E111" i="3"/>
  <c r="E70" i="3"/>
  <c r="E62" i="3"/>
  <c r="E58" i="3"/>
  <c r="E31" i="4" l="1"/>
  <c r="E86" i="4"/>
  <c r="G124" i="10"/>
  <c r="E87" i="4" l="1"/>
  <c r="E86" i="3"/>
  <c r="E33" i="4"/>
  <c r="E31" i="3"/>
  <c r="G135" i="10"/>
  <c r="G127" i="10"/>
  <c r="G136" i="10" s="1"/>
  <c r="E32" i="3"/>
  <c r="G139" i="10" l="1"/>
  <c r="G142" i="10" s="1"/>
  <c r="G146" i="10" s="1"/>
  <c r="G187" i="3"/>
  <c r="E187" i="3"/>
  <c r="I186" i="3"/>
  <c r="I185" i="3"/>
  <c r="G181" i="3"/>
  <c r="E181" i="3"/>
  <c r="G180" i="3"/>
  <c r="E180" i="3"/>
  <c r="G179" i="3"/>
  <c r="E179" i="3"/>
  <c r="G178" i="3"/>
  <c r="E178" i="3"/>
  <c r="G175" i="3"/>
  <c r="E175" i="3"/>
  <c r="I174" i="3"/>
  <c r="I173" i="3"/>
  <c r="I172" i="3"/>
  <c r="I171" i="3"/>
  <c r="G168" i="3"/>
  <c r="E168" i="3"/>
  <c r="I167" i="3"/>
  <c r="I166" i="3"/>
  <c r="I165" i="3"/>
  <c r="K164" i="3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I164" i="3"/>
  <c r="A164" i="3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G160" i="3"/>
  <c r="E160" i="3"/>
  <c r="B150" i="3"/>
  <c r="I148" i="3"/>
  <c r="G146" i="3"/>
  <c r="G72" i="3" s="1"/>
  <c r="E146" i="3"/>
  <c r="I145" i="3"/>
  <c r="I144" i="3"/>
  <c r="G141" i="3"/>
  <c r="G63" i="3" s="1"/>
  <c r="I140" i="3"/>
  <c r="E141" i="3"/>
  <c r="E63" i="3" s="1"/>
  <c r="I134" i="3"/>
  <c r="I133" i="3"/>
  <c r="G131" i="3"/>
  <c r="E131" i="3"/>
  <c r="I130" i="3"/>
  <c r="I129" i="3"/>
  <c r="I128" i="3"/>
  <c r="G125" i="3"/>
  <c r="E125" i="3"/>
  <c r="I124" i="3"/>
  <c r="I123" i="3"/>
  <c r="G120" i="3"/>
  <c r="E120" i="3"/>
  <c r="I119" i="3"/>
  <c r="I118" i="3"/>
  <c r="K111" i="3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G107" i="3"/>
  <c r="E107" i="3"/>
  <c r="I86" i="3"/>
  <c r="G87" i="3"/>
  <c r="I75" i="3"/>
  <c r="I68" i="3"/>
  <c r="I61" i="3"/>
  <c r="G59" i="3"/>
  <c r="I57" i="3"/>
  <c r="K56" i="3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I55" i="3"/>
  <c r="G52" i="3"/>
  <c r="E52" i="3"/>
  <c r="B48" i="3"/>
  <c r="I38" i="3"/>
  <c r="I37" i="3"/>
  <c r="I36" i="3"/>
  <c r="I35" i="3"/>
  <c r="I31" i="3"/>
  <c r="I24" i="3"/>
  <c r="I22" i="3"/>
  <c r="I20" i="3"/>
  <c r="I18" i="3"/>
  <c r="G16" i="3"/>
  <c r="G25" i="3" s="1"/>
  <c r="E16" i="3"/>
  <c r="E25" i="3" s="1"/>
  <c r="I15" i="3"/>
  <c r="I13" i="3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I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E71" i="4" l="1"/>
  <c r="E72" i="4" s="1"/>
  <c r="E78" i="4" s="1"/>
  <c r="E82" i="4"/>
  <c r="E83" i="4" s="1"/>
  <c r="E89" i="4" s="1"/>
  <c r="E27" i="4"/>
  <c r="E29" i="4" s="1"/>
  <c r="E40" i="4" s="1"/>
  <c r="G83" i="3"/>
  <c r="I187" i="3"/>
  <c r="I114" i="3"/>
  <c r="E59" i="3"/>
  <c r="I120" i="3"/>
  <c r="I16" i="3"/>
  <c r="I25" i="3" s="1"/>
  <c r="I112" i="3"/>
  <c r="I146" i="3"/>
  <c r="I85" i="3"/>
  <c r="G182" i="3"/>
  <c r="I181" i="3"/>
  <c r="G89" i="3"/>
  <c r="I70" i="3"/>
  <c r="G76" i="3"/>
  <c r="G78" i="3" s="1"/>
  <c r="I175" i="3"/>
  <c r="G65" i="3"/>
  <c r="I125" i="3"/>
  <c r="I131" i="3"/>
  <c r="I180" i="3"/>
  <c r="I178" i="3"/>
  <c r="E87" i="3"/>
  <c r="I87" i="3" s="1"/>
  <c r="I62" i="3"/>
  <c r="I63" i="3"/>
  <c r="E76" i="3"/>
  <c r="I81" i="3"/>
  <c r="I113" i="3"/>
  <c r="I139" i="3"/>
  <c r="I141" i="3" s="1"/>
  <c r="I168" i="3"/>
  <c r="I179" i="3"/>
  <c r="E182" i="3"/>
  <c r="E91" i="4" l="1"/>
  <c r="E93" i="4" s="1"/>
  <c r="E71" i="3"/>
  <c r="I71" i="3" s="1"/>
  <c r="E27" i="3"/>
  <c r="I27" i="3" s="1"/>
  <c r="E82" i="3"/>
  <c r="I82" i="3" s="1"/>
  <c r="I58" i="3"/>
  <c r="I76" i="3"/>
  <c r="G91" i="3"/>
  <c r="I74" i="3"/>
  <c r="E115" i="3"/>
  <c r="E136" i="3" s="1"/>
  <c r="E65" i="3"/>
  <c r="I59" i="3"/>
  <c r="G115" i="3"/>
  <c r="G136" i="3" s="1"/>
  <c r="I111" i="3"/>
  <c r="I115" i="3" s="1"/>
  <c r="I182" i="3"/>
  <c r="E83" i="3" l="1"/>
  <c r="E72" i="3"/>
  <c r="G29" i="3"/>
  <c r="G33" i="3"/>
  <c r="I65" i="3"/>
  <c r="I136" i="3"/>
  <c r="E78" i="3" l="1"/>
  <c r="I72" i="3"/>
  <c r="E89" i="3"/>
  <c r="I89" i="3" s="1"/>
  <c r="I83" i="3"/>
  <c r="I28" i="3"/>
  <c r="E29" i="3"/>
  <c r="E33" i="3"/>
  <c r="I33" i="3" s="1"/>
  <c r="I32" i="3"/>
  <c r="G40" i="3"/>
  <c r="I78" i="3" l="1"/>
  <c r="E91" i="3"/>
  <c r="I91" i="3" s="1"/>
  <c r="G93" i="3"/>
  <c r="I29" i="3"/>
  <c r="I40" i="3" s="1"/>
  <c r="E40" i="3"/>
  <c r="E93" i="3" l="1"/>
  <c r="I93" i="3" s="1"/>
  <c r="D16" i="13" l="1"/>
  <c r="D10" i="1"/>
  <c r="G16" i="13" l="1"/>
  <c r="F16" i="13"/>
  <c r="H16" i="13" s="1"/>
  <c r="D17" i="13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76" i="13" l="1"/>
  <c r="F17" i="13"/>
  <c r="G17" i="13"/>
  <c r="H17" i="13" s="1"/>
  <c r="F18" i="13" s="1"/>
  <c r="G18" i="13" s="1"/>
  <c r="H18" i="13" l="1"/>
  <c r="F19" i="13" l="1"/>
  <c r="G19" i="13" l="1"/>
  <c r="H19" i="13" l="1"/>
  <c r="F20" i="13"/>
  <c r="G20" i="13" s="1"/>
  <c r="H20" i="13" l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s="1"/>
  <c r="H32" i="13" l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s="1"/>
  <c r="F40" i="13" l="1"/>
  <c r="G40" i="13" l="1"/>
  <c r="H40" i="13" s="1"/>
  <c r="F41" i="13" l="1"/>
  <c r="G41" i="13" s="1"/>
  <c r="H41" i="13" l="1"/>
  <c r="F42" i="13" l="1"/>
  <c r="G42" i="13" l="1"/>
  <c r="H42" i="13" s="1"/>
  <c r="F43" i="13" l="1"/>
  <c r="G43" i="13" l="1"/>
  <c r="H43" i="13" s="1"/>
  <c r="F44" i="13" l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G44" i="13" l="1"/>
  <c r="H44" i="13" s="1"/>
  <c r="F45" i="13" l="1"/>
  <c r="G45" i="13" l="1"/>
  <c r="H45" i="13" s="1"/>
  <c r="F46" i="13" l="1"/>
  <c r="G46" i="13" l="1"/>
  <c r="H46" i="13" s="1"/>
  <c r="F47" i="13" l="1"/>
  <c r="G47" i="13" s="1"/>
  <c r="H47" i="13" l="1"/>
  <c r="F48" i="13" l="1"/>
  <c r="G48" i="13" l="1"/>
  <c r="H48" i="13" s="1"/>
  <c r="F49" i="13" l="1"/>
  <c r="G49" i="13" l="1"/>
  <c r="H49" i="13" s="1"/>
  <c r="F50" i="13" l="1"/>
  <c r="G50" i="13" s="1"/>
  <c r="H50" i="13" l="1"/>
  <c r="F51" i="13" l="1"/>
  <c r="G51" i="13" l="1"/>
  <c r="H51" i="13" s="1"/>
  <c r="F52" i="13" l="1"/>
  <c r="G52" i="13" s="1"/>
  <c r="H52" i="13" l="1"/>
  <c r="F53" i="13" l="1"/>
  <c r="G53" i="13" l="1"/>
  <c r="H53" i="13" s="1"/>
  <c r="F54" i="13" l="1"/>
  <c r="G54" i="13" s="1"/>
  <c r="H54" i="13" l="1"/>
  <c r="F55" i="13" l="1"/>
  <c r="G55" i="13" l="1"/>
  <c r="H55" i="13" s="1"/>
  <c r="F56" i="13" l="1"/>
  <c r="G56" i="13" l="1"/>
  <c r="H56" i="13" s="1"/>
  <c r="F57" i="13" l="1"/>
  <c r="G57" i="13" l="1"/>
  <c r="H57" i="13" s="1"/>
  <c r="F58" i="13" l="1"/>
  <c r="G58" i="13" l="1"/>
  <c r="H58" i="13" s="1"/>
  <c r="F59" i="13" l="1"/>
  <c r="G59" i="13" l="1"/>
  <c r="H59" i="13" s="1"/>
  <c r="F60" i="13" l="1"/>
  <c r="G60" i="13" l="1"/>
  <c r="H60" i="13" s="1"/>
  <c r="F61" i="13" l="1"/>
  <c r="G61" i="13" l="1"/>
  <c r="H61" i="13" s="1"/>
  <c r="F62" i="13" l="1"/>
  <c r="G62" i="13" l="1"/>
  <c r="H62" i="13" s="1"/>
  <c r="F63" i="13" l="1"/>
  <c r="G63" i="13" l="1"/>
  <c r="H63" i="13" l="1"/>
  <c r="F64" i="13" l="1"/>
  <c r="G64" i="13" l="1"/>
  <c r="H64" i="13" s="1"/>
  <c r="F65" i="13" l="1"/>
  <c r="G65" i="13"/>
  <c r="H65" i="13" s="1"/>
  <c r="F66" i="13" l="1"/>
  <c r="G66" i="13"/>
  <c r="H66" i="13" s="1"/>
  <c r="F67" i="13" l="1"/>
  <c r="G67" i="13"/>
  <c r="H67" i="13" s="1"/>
  <c r="F68" i="13" l="1"/>
  <c r="G68" i="13"/>
  <c r="H68" i="13" s="1"/>
  <c r="F69" i="13" l="1"/>
  <c r="G69" i="13" s="1"/>
  <c r="H69" i="13" l="1"/>
  <c r="F70" i="13" l="1"/>
  <c r="G70" i="13"/>
  <c r="H70" i="13" s="1"/>
  <c r="F71" i="13" l="1"/>
  <c r="G71" i="13"/>
  <c r="H71" i="13" s="1"/>
  <c r="F72" i="13" l="1"/>
  <c r="G72" i="13"/>
  <c r="H72" i="13" s="1"/>
  <c r="F73" i="13" l="1"/>
  <c r="G73" i="13"/>
  <c r="H73" i="13" l="1"/>
  <c r="F74" i="13" l="1"/>
  <c r="G74" i="13"/>
  <c r="H74" i="13" s="1"/>
  <c r="F75" i="13" l="1"/>
  <c r="G75" i="13"/>
  <c r="H75" i="13" l="1"/>
  <c r="G76" i="13"/>
  <c r="D12" i="1" s="1"/>
  <c r="D14" i="1" s="1"/>
  <c r="D20" i="1" l="1"/>
  <c r="D16" i="1"/>
  <c r="D18" i="1" s="1"/>
  <c r="D22" i="1" s="1"/>
</calcChain>
</file>

<file path=xl/sharedStrings.xml><?xml version="1.0" encoding="utf-8"?>
<sst xmlns="http://schemas.openxmlformats.org/spreadsheetml/2006/main" count="2115" uniqueCount="547">
  <si>
    <t>San Diego Gas &amp; Electric Company</t>
  </si>
  <si>
    <t>Derivation of Other BTRR Adjustment Applicable to TO5 Cycle 2</t>
  </si>
  <si>
    <t>($1,000)</t>
  </si>
  <si>
    <t>Line</t>
  </si>
  <si>
    <t>Description</t>
  </si>
  <si>
    <t>Amounts</t>
  </si>
  <si>
    <t>Reference</t>
  </si>
  <si>
    <t>No.</t>
  </si>
  <si>
    <t>BTRR Adjustment due to TO5 Cycle 2 Cost Adjustments Calculation:</t>
  </si>
  <si>
    <t>Total BTRR Adjustment - Before Interest</t>
  </si>
  <si>
    <t>Page 2.2; Line 39</t>
  </si>
  <si>
    <t>Interest Expense</t>
  </si>
  <si>
    <t>Page 9; Line 68</t>
  </si>
  <si>
    <t>Total BTRR Adjustment Excluding FF&amp;U</t>
  </si>
  <si>
    <t>Sum Lines 2 and 4</t>
  </si>
  <si>
    <t>Transmission Related Municipal Franchise Fees Expenses</t>
  </si>
  <si>
    <t>Total BTRR Adjustment Including Franchise Fees Expense (WHOLESALE)</t>
  </si>
  <si>
    <t>Sum Lines 6 and 8</t>
  </si>
  <si>
    <t>Transmission Related Uncollectible Expense</t>
  </si>
  <si>
    <t>Total BTRR Adjustment Including FF&amp;U (RETAIL)</t>
  </si>
  <si>
    <t>Sum Lines 10 and 12</t>
  </si>
  <si>
    <t>Section C.5. of the Protocols provides a mechanism for SDG&amp;E to correct errors that affected the TU TRR in a previous Informational Filing. In this TO5 Cycle 5</t>
  </si>
  <si>
    <t xml:space="preserve"> </t>
  </si>
  <si>
    <t>TO5 Cycle 5 Annual Informational Filing</t>
  </si>
  <si>
    <t>Derivation of Other BTRR Adjustments Applicable to TO5 Cycle 2</t>
  </si>
  <si>
    <t>A</t>
  </si>
  <si>
    <t>B</t>
  </si>
  <si>
    <t>C = A - B</t>
  </si>
  <si>
    <t xml:space="preserve">Revised    TO5 C2 </t>
  </si>
  <si>
    <t>As Filed TO5 C2 ER20-503 and ER22-527</t>
  </si>
  <si>
    <t>Difference</t>
  </si>
  <si>
    <t xml:space="preserve">Amounts  </t>
  </si>
  <si>
    <t>Incr (Decr)</t>
  </si>
  <si>
    <t>A. Revenues:</t>
  </si>
  <si>
    <t>Transmission Operation &amp; Maintenance Expense</t>
  </si>
  <si>
    <t>Page 3.1 and Page 5.1, Line 1</t>
  </si>
  <si>
    <t>Transmission Related A&amp;G Expense</t>
  </si>
  <si>
    <t>Page 3.1 and Page 5.1,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</si>
  <si>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</si>
  <si>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</si>
  <si>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</si>
  <si>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</si>
  <si>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</si>
  <si>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</si>
  <si>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</si>
  <si>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</si>
  <si>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</si>
  <si>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</si>
  <si>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</si>
  <si>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</si>
  <si>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</si>
  <si>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</si>
  <si>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</si>
  <si>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Page 3.1 and Page 5.1, Line 17</t>
  </si>
  <si>
    <t>Transmission Rate Base</t>
  </si>
  <si>
    <t>√</t>
  </si>
  <si>
    <t>Page 3.1 and Page 5.1, Line 18</t>
  </si>
  <si>
    <t xml:space="preserve">     Return and Associated Income Taxes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</si>
  <si>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</si>
  <si>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</si>
  <si>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5.1, Line 21</t>
  </si>
  <si>
    <t>Page 3.1 and Page 5.1,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</si>
  <si>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</si>
  <si>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</si>
  <si>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</si>
  <si>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</si>
  <si>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</si>
  <si>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</si>
  <si>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</si>
  <si>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</si>
  <si>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</si>
  <si>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</si>
  <si>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</si>
  <si>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</si>
  <si>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</si>
  <si>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</si>
  <si>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</si>
  <si>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</si>
  <si>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</si>
  <si>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</si>
  <si>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</si>
  <si>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</si>
  <si>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</si>
  <si>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</si>
  <si>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</si>
  <si>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</si>
  <si>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</si>
  <si>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</si>
  <si>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</si>
  <si>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</si>
  <si>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</si>
  <si>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</si>
  <si>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</si>
  <si>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</si>
  <si>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</si>
  <si>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3.2 and Page 5.2,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</si>
  <si>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</si>
  <si>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</si>
  <si>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</si>
  <si>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</si>
  <si>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</si>
  <si>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</si>
  <si>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</si>
  <si>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</si>
  <si>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</si>
  <si>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</si>
  <si>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</si>
  <si>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5.2, Line 28</t>
  </si>
  <si>
    <t xml:space="preserve">     Incentive CWIP Return and Associated Income Taxes - Base ROE</t>
  </si>
  <si>
    <t>Line 27 x Line 28</t>
  </si>
  <si>
    <t>Page 3.2 and Page 4.2, Line 31</t>
  </si>
  <si>
    <t>Page 3.2 and Page 5.2,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</si>
  <si>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</si>
  <si>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</si>
  <si>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</si>
  <si>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</si>
  <si>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</si>
  <si>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</si>
  <si>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</si>
  <si>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</si>
  <si>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</si>
  <si>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</si>
  <si>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</si>
  <si>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</si>
  <si>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</si>
  <si>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</si>
  <si>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</si>
  <si>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</si>
  <si>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</si>
  <si>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</si>
  <si>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</si>
  <si>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</si>
  <si>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</si>
  <si>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</si>
  <si>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</si>
  <si>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</si>
  <si>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</si>
  <si>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</si>
  <si>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</si>
  <si>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</si>
  <si>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</si>
  <si>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</si>
  <si>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</si>
  <si>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</si>
  <si>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</si>
  <si>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</si>
  <si>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</si>
  <si>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</si>
  <si>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</si>
  <si>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</si>
  <si>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</si>
  <si>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</si>
  <si>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</si>
  <si>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</si>
  <si>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5.3,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</si>
  <si>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</si>
  <si>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</si>
  <si>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</si>
  <si>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</si>
  <si>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</si>
  <si>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</si>
  <si>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</si>
  <si>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</si>
  <si>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</si>
  <si>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</si>
  <si>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</si>
  <si>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</si>
  <si>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</si>
  <si>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</si>
  <si>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</si>
  <si>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</si>
  <si>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</si>
  <si>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</si>
  <si>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</si>
  <si>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</si>
  <si>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</si>
  <si>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</si>
  <si>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</si>
  <si>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</si>
  <si>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</si>
  <si>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</si>
  <si>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</si>
  <si>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</si>
  <si>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</si>
  <si>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</si>
  <si>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</si>
  <si>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</si>
  <si>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</si>
  <si>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</si>
  <si>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</si>
  <si>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</si>
  <si>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</si>
  <si>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</si>
  <si>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</si>
  <si>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</si>
  <si>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</si>
  <si>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</si>
  <si>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</si>
  <si>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</si>
  <si>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</si>
  <si>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</si>
  <si>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</si>
  <si>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</si>
  <si>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</si>
  <si>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</si>
  <si>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</si>
  <si>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</si>
  <si>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</si>
  <si>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</si>
  <si>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</si>
  <si>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</si>
  <si>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</si>
  <si>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</si>
  <si>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2018</t>
  </si>
  <si>
    <t>Statement AH; Line 11</t>
  </si>
  <si>
    <t>Statement AH; Line 34</t>
  </si>
  <si>
    <t>Negative of Statement AH; Line 18</t>
  </si>
  <si>
    <t>Statement AJ; Line 17</t>
  </si>
  <si>
    <t>Statement AJ; Line 23</t>
  </si>
  <si>
    <t>Statement AK; Line 13</t>
  </si>
  <si>
    <t>Statement AK; Line 20</t>
  </si>
  <si>
    <t>Statement AV; Page 3; Line 31</t>
  </si>
  <si>
    <t>Page 3; Line 27</t>
  </si>
  <si>
    <t xml:space="preserve">     Return and Associated Income Taxes - Base ROE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</si>
  <si>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</si>
  <si>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</si>
  <si>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</si>
  <si>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</si>
  <si>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</si>
  <si>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</si>
  <si>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</si>
  <si>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</si>
  <si>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</si>
  <si>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</si>
  <si>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</si>
  <si>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</si>
  <si>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</si>
  <si>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</si>
  <si>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</si>
  <si>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</si>
  <si>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</si>
  <si>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</si>
  <si>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</si>
  <si>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</si>
  <si>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</si>
  <si>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</si>
  <si>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</si>
  <si>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</si>
  <si>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</si>
  <si>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>Statement AL; Line 5</t>
  </si>
  <si>
    <t>Statement AL; Line 9</t>
  </si>
  <si>
    <t>Statement AL; Line 19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</si>
  <si>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</si>
  <si>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</si>
  <si>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</si>
  <si>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</si>
  <si>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</si>
  <si>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</si>
  <si>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</si>
  <si>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</si>
  <si>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</si>
  <si>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</si>
  <si>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</si>
  <si>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</si>
  <si>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</si>
  <si>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</si>
  <si>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</si>
  <si>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</si>
  <si>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</si>
  <si>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</si>
  <si>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</si>
  <si>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</si>
  <si>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</si>
  <si>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</si>
  <si>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</si>
  <si>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</si>
  <si>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AH; Line 9</t>
  </si>
  <si>
    <t>Statement AH; Line 31</t>
  </si>
  <si>
    <t>Negative of Statement AH; Line 16</t>
  </si>
  <si>
    <t>Source: Rev TO5 Cycle 2 incl. in TO5 Cycle 4 ER22-527 for Cost Adj</t>
  </si>
  <si>
    <t>Statement AH; Line 10</t>
  </si>
  <si>
    <t>Statement AH; Line 32</t>
  </si>
  <si>
    <t>Negative of Statement AH; Line 17</t>
  </si>
  <si>
    <t>Items that are in bold have changed compared to the original TO5 Cycle 2 filing per ER20-503.</t>
  </si>
  <si>
    <t xml:space="preserve">Miscellaneous Statement </t>
  </si>
  <si>
    <t>Base Period &amp; True-Up Period 12 - Months Ending December 31, 2018</t>
  </si>
  <si>
    <t>FERC Form 1</t>
  </si>
  <si>
    <t>Page; Line; Col.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</si>
  <si>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</si>
  <si>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</si>
  <si>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</si>
  <si>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</si>
  <si>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</si>
  <si>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None of the above items apply to SDG&amp;E's TO5 Cycle 2 filing. However, as one or more of these items apply, subject to FERC approval, the</t>
  </si>
  <si>
    <t>applicable data field will be filled.</t>
  </si>
  <si>
    <t>MISCELLANEOUS STATEMENT</t>
  </si>
  <si>
    <t>UNFUNDED RESERVES</t>
  </si>
  <si>
    <t>Base Period 12 Months Ending December 31, 2018</t>
  </si>
  <si>
    <t>(a)</t>
  </si>
  <si>
    <t>(b)</t>
  </si>
  <si>
    <t>(c) = [(a)+(b)]/2</t>
  </si>
  <si>
    <t>Average Balance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</si>
  <si>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</si>
  <si>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</si>
  <si>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</si>
  <si>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</si>
  <si>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</si>
  <si>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Misc.-1.1; Line 14</t>
  </si>
  <si>
    <t>Accrued Vacation</t>
  </si>
  <si>
    <t>Misc.-1.1; Line 19</t>
  </si>
  <si>
    <t xml:space="preserve">     Total Unfunded Reserves</t>
  </si>
  <si>
    <t>Sum Lines 1 thru 7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</si>
  <si>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</si>
  <si>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</si>
  <si>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>SDG&amp;E Records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</si>
  <si>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</si>
  <si>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</si>
  <si>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</si>
  <si>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</si>
  <si>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</si>
  <si>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</si>
  <si>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</si>
  <si>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</si>
  <si>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</si>
  <si>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</si>
  <si>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</si>
  <si>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</si>
  <si>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</si>
  <si>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</si>
  <si>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</si>
  <si>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FERC Form 1; Common Utility Plant and Expenses; Page 356.1</t>
  </si>
  <si>
    <t>b</t>
  </si>
  <si>
    <t>Transmission Wages and Salaries Allocation Factor</t>
  </si>
  <si>
    <t>Statement AI; Line 15; TO5-Cycle 1.</t>
  </si>
  <si>
    <t>c</t>
  </si>
  <si>
    <t>Line a x Line b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</si>
  <si>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</si>
  <si>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</si>
  <si>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</si>
  <si>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</si>
  <si>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</si>
  <si>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</si>
  <si>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</si>
  <si>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</si>
  <si>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</si>
  <si>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</si>
  <si>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</si>
  <si>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</si>
  <si>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</si>
  <si>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</si>
  <si>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</si>
  <si>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</si>
  <si>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</si>
  <si>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</si>
  <si>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</si>
  <si>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</si>
  <si>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</si>
  <si>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</si>
  <si>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</si>
  <si>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</si>
  <si>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</si>
  <si>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</si>
  <si>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</si>
  <si>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</si>
  <si>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</si>
  <si>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</si>
  <si>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</si>
  <si>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</si>
  <si>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</si>
  <si>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</si>
  <si>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</si>
  <si>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</si>
  <si>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</si>
  <si>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</si>
  <si>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</si>
  <si>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</si>
  <si>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</si>
  <si>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</si>
  <si>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</si>
  <si>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</si>
  <si>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</si>
  <si>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</si>
  <si>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</si>
  <si>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</si>
  <si>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</si>
  <si>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</si>
  <si>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</si>
  <si>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</si>
  <si>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</si>
  <si>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</si>
  <si>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</si>
  <si>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</si>
  <si>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</si>
  <si>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</si>
  <si>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</si>
  <si>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</si>
  <si>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</si>
  <si>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</si>
  <si>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</si>
  <si>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</si>
  <si>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</si>
  <si>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</si>
  <si>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</si>
  <si>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</si>
  <si>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</si>
  <si>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</si>
  <si>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</si>
  <si>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</si>
  <si>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</si>
  <si>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</si>
  <si>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</si>
  <si>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</si>
  <si>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</si>
  <si>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</si>
  <si>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</si>
  <si>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</si>
  <si>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</si>
  <si>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</si>
  <si>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</si>
  <si>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</si>
  <si>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</si>
  <si>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</si>
  <si>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</si>
  <si>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</si>
  <si>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</si>
  <si>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</si>
  <si>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</si>
  <si>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</si>
  <si>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</si>
  <si>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</si>
  <si>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</si>
  <si>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</si>
  <si>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</si>
  <si>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</si>
  <si>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42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</si>
  <si>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</si>
  <si>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</si>
  <si>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</si>
  <si>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</si>
  <si>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</si>
  <si>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</si>
  <si>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</si>
  <si>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</si>
  <si>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</si>
  <si>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</si>
  <si>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</si>
  <si>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</si>
  <si>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</si>
  <si>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</si>
  <si>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</si>
  <si>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</si>
  <si>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</si>
  <si>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</si>
  <si>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</si>
  <si>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</si>
  <si>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</si>
  <si>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</si>
  <si>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</si>
  <si>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</si>
  <si>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</si>
  <si>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</si>
  <si>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</si>
  <si>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</si>
  <si>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</si>
  <si>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</si>
  <si>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</si>
  <si>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</si>
  <si>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</si>
  <si>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</si>
  <si>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</si>
  <si>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</si>
  <si>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</si>
  <si>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</si>
  <si>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</si>
  <si>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</si>
  <si>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</si>
  <si>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</si>
  <si>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</si>
  <si>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</si>
  <si>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</si>
  <si>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</si>
  <si>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</si>
  <si>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</si>
  <si>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</si>
  <si>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</si>
  <si>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</si>
  <si>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</si>
  <si>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</si>
  <si>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</si>
  <si>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</si>
  <si>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</si>
  <si>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</si>
  <si>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</si>
  <si>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</si>
  <si>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Source: As Filed - Revised Stmt AV incl. in TO5 C4 ER22-527; Cost Adj. WP's</t>
  </si>
  <si>
    <t>Items in bold have changed compared to the original TO5 Cycle 2 filing per ER20-503.</t>
  </si>
  <si>
    <t>TO5 Cycle 5 Cost Adjustment</t>
  </si>
  <si>
    <t>Derivation of Interest Expense on Other BTRR Adjustment Applicable to TO5 Cycle 2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</si>
  <si>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</si>
  <si>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</si>
  <si>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</si>
  <si>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</si>
  <si>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</si>
  <si>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</si>
  <si>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</si>
  <si>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</si>
  <si>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</si>
  <si>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</si>
  <si>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</si>
  <si>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</si>
  <si>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</si>
  <si>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</si>
  <si>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</si>
  <si>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</si>
  <si>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</si>
  <si>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</si>
  <si>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</si>
  <si>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</si>
  <si>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</si>
  <si>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</si>
  <si>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</si>
  <si>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</si>
  <si>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</si>
  <si>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</si>
  <si>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</si>
  <si>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</si>
  <si>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</si>
  <si>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</si>
  <si>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</si>
  <si>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</si>
  <si>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</si>
  <si>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</si>
  <si>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</si>
  <si>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</si>
  <si>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</si>
  <si>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</si>
  <si>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r>
      <t xml:space="preserve">TO5 Cycle 5 Annual Informational Filing </t>
    </r>
    <r>
      <rPr>
        <b/>
        <vertAlign val="superscript"/>
        <sz val="14"/>
        <rFont val="Times New Roman"/>
        <family val="1"/>
      </rPr>
      <t>1</t>
    </r>
  </si>
  <si>
    <t>Line 6 x 1.0275%</t>
  </si>
  <si>
    <t>Line 6 x 0.173%</t>
  </si>
  <si>
    <t>Informational Filing, SDG&amp;E is correcting the TO5 Cycle 2 for approximately ($0.2M) for various 2018 adjustments.</t>
  </si>
  <si>
    <t xml:space="preserve">Items in BOLD have changed due to unfunded reserves error adjustment as compared to the original TO5 Cycle 2 filing per ER20-503. </t>
  </si>
  <si>
    <t>Source: Orig. Filing TO5 Cycle 1; ER20-503</t>
  </si>
  <si>
    <t>Items in BOLD have changed due to unfunded reserves error adjustment as compared to the original TO5 Cycle 2 filing per ER20-503 and adjustments included in TO5 Cycle 4 per ER22-527.</t>
  </si>
  <si>
    <t>Page 6; Rev. Stmt Misc; Line 7</t>
  </si>
  <si>
    <t>Page 6.2; Rev. Misc.-1; Line 9; Col. c</t>
  </si>
  <si>
    <t>Page 6.3; Rev. Misc.-1.1; Line 14</t>
  </si>
  <si>
    <t>Page 3; Rev. Stmt BK-1; Line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</si>
</sst>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_(&quot;$&quot;* #,##0.0000_);_(&quot;$&quot;* \(#,##0.0000\);_(&quot;$&quot;* &quot;-&quot;????_);_(@_)"/>
    <numFmt numFmtId="170" formatCode="0.000000"/>
    <numFmt numFmtId="171" formatCode="0.000000000%"/>
    <numFmt numFmtId="172" formatCode="0.0%"/>
    <numFmt numFmtId="173" formatCode="_(&quot;$&quot;* #,##0,_);_(&quot;$&quot;* \(#,##0,\);_(&quot;$&quot;* &quot;-&quot;??_);_(@_)"/>
    <numFmt numFmtId="174" formatCode="&quot;$&quot;#,##0,_);[Red]\(&quot;$&quot;#,##0,\)"/>
    <numFmt numFmtId="175" formatCode="General_)"/>
    <numFmt numFmtId="176" formatCode="000"/>
    <numFmt numFmtId="177" formatCode="0000"/>
    <numFmt numFmtId="178" formatCode="&quot;Pr:&quot;\ #,##0"/>
    <numFmt numFmtId="179" formatCode="#,##0.0_);[Red]\(#,##0.0\)"/>
    <numFmt numFmtId="180" formatCode="#,##0_%_);\(#,##0\)_%;#,##0_%_);@_%_)"/>
    <numFmt numFmtId="181" formatCode="#,##0.00_%_);\(#,##0.00\)_%;#,##0.00_%_);@_%_)"/>
    <numFmt numFmtId="182" formatCode="&quot;$&quot;#,##0_%_);\(&quot;$&quot;#,##0\)_%;&quot;$&quot;#,##0_%_);@_%_)"/>
    <numFmt numFmtId="183" formatCode="&quot;$&quot;#,##0.00_%_);\(&quot;$&quot;#,##0.00\)_%;&quot;$&quot;#,##0.00_%_);@_%_)"/>
    <numFmt numFmtId="184" formatCode="m/d/yy_%_)"/>
    <numFmt numFmtId="185" formatCode="#,##0&quot; F&quot;_);\(#,##0&quot; F&quot;\)"/>
    <numFmt numFmtId="186" formatCode="_-* #,##0_-;\-* #,##0_-;_-* &quot;-&quot;_-;_-@_-"/>
    <numFmt numFmtId="187" formatCode="_-* #,##0.00_-;\-* #,##0.00_-;_-* &quot;-&quot;??_-;_-@_-"/>
    <numFmt numFmtId="188" formatCode="0_%_);\(0\)_%;0_%_);@_%_)"/>
    <numFmt numFmtId="189" formatCode="_([$€-2]* #,##0.00_);_([$€-2]* \(#,##0.00\);_([$€-2]* &quot;-&quot;??_)"/>
    <numFmt numFmtId="190" formatCode="#,##0.0000000000_);\(#,##0.0000000000\)"/>
    <numFmt numFmtId="191" formatCode="0.0\%_);\(0.0\%\);0.0\%_);@_%_)"/>
    <numFmt numFmtId="192" formatCode="#,##0.0;\(#,##0.0\)"/>
    <numFmt numFmtId="193" formatCode="\ #,##0\ &quot;m³ &quot;;[Red]\-#,##0\ &quot;m³ &quot;"/>
    <numFmt numFmtId="194" formatCode="0.0\x_)_);&quot;NM&quot;_x_)_);0.0\x_)_);@_%_)"/>
    <numFmt numFmtId="195" formatCode="0.00_)"/>
    <numFmt numFmtId="196" formatCode="&quot;$&quot;#,##0.0_);\(&quot;$&quot;#,##0.0\)"/>
    <numFmt numFmtId="197" formatCode="&quot;yr &quot;0"/>
    <numFmt numFmtId="198" formatCode="&quot;Momth &quot;0"/>
    <numFmt numFmtId="199" formatCode="&quot;$&quot;#,##0"/>
    <numFmt numFmtId="200" formatCode="&quot;£&quot;#,##0.00;\-&quot;£&quot;#,##0.00"/>
    <numFmt numFmtId="201" formatCode="_(&quot;$&quot;* #,##0_);_(&quot;$&quot;* \(#,##0\)"/>
    <numFmt numFmtId="202" formatCode="mm\-dd\-yy"/>
    <numFmt numFmtId="203" formatCode="[$-409]d\-mmm\-yy;@"/>
    <numFmt numFmtId="204" formatCode="0.000%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1"/>
      <name val="Times New Roman"/>
      <family val="1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double">
        <color auto="1"/>
      </bottom>
      <diagonal/>
    </border>
  </borders>
  <cellStyleXfs count="43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4" fillId="0" borderId="0"/>
    <xf numFmtId="43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5" borderId="0" applyNumberFormat="0" applyBorder="0" applyAlignment="0" applyProtection="0"/>
    <xf numFmtId="0" fontId="37" fillId="43" borderId="0" applyNumberFormat="0" applyBorder="0" applyAlignment="0" applyProtection="0"/>
    <xf numFmtId="0" fontId="38" fillId="3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9" fillId="47" borderId="0" applyNumberFormat="0" applyBorder="0" applyAlignment="0" applyProtection="0"/>
    <xf numFmtId="0" fontId="40" fillId="51" borderId="9" applyNumberFormat="0" applyAlignment="0" applyProtection="0"/>
    <xf numFmtId="0" fontId="41" fillId="44" borderId="1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37" fillId="40" borderId="0" applyNumberFormat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48" borderId="9" applyNumberFormat="0" applyAlignment="0" applyProtection="0"/>
    <xf numFmtId="0" fontId="47" fillId="0" borderId="14" applyNumberFormat="0" applyFill="0" applyAlignment="0" applyProtection="0"/>
    <xf numFmtId="0" fontId="47" fillId="48" borderId="0" applyNumberFormat="0" applyBorder="0" applyAlignment="0" applyProtection="0"/>
    <xf numFmtId="0" fontId="36" fillId="55" borderId="0"/>
    <xf numFmtId="0" fontId="9" fillId="0" borderId="0"/>
    <xf numFmtId="0" fontId="9" fillId="0" borderId="0"/>
    <xf numFmtId="0" fontId="9" fillId="0" borderId="0"/>
    <xf numFmtId="0" fontId="36" fillId="55" borderId="0"/>
    <xf numFmtId="0" fontId="9" fillId="0" borderId="0"/>
    <xf numFmtId="0" fontId="36" fillId="47" borderId="9" applyNumberFormat="0" applyFont="0" applyAlignment="0" applyProtection="0"/>
    <xf numFmtId="0" fontId="48" fillId="51" borderId="15" applyNumberFormat="0" applyAlignment="0" applyProtection="0"/>
    <xf numFmtId="4" fontId="49" fillId="56" borderId="15" applyNumberFormat="0" applyProtection="0">
      <alignment vertical="center"/>
    </xf>
    <xf numFmtId="4" fontId="36" fillId="57" borderId="9" applyNumberFormat="0" applyProtection="0">
      <alignment vertical="center"/>
    </xf>
    <xf numFmtId="4" fontId="50" fillId="56" borderId="15" applyNumberFormat="0" applyProtection="0">
      <alignment vertical="center"/>
    </xf>
    <xf numFmtId="4" fontId="51" fillId="56" borderId="9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52" fillId="57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49" fillId="60" borderId="15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49" fillId="62" borderId="15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49" fillId="66" borderId="15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49" fillId="68" borderId="15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49" fillId="70" borderId="15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49" fillId="72" borderId="15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49" fillId="74" borderId="15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49" fillId="76" borderId="15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53" fillId="78" borderId="15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49" fillId="80" borderId="18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83" borderId="9" applyNumberFormat="0" applyProtection="0">
      <alignment horizontal="right" vertical="center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1" borderId="16" applyNumberFormat="0" applyProtection="0">
      <alignment horizontal="left" vertical="top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36" fillId="83" borderId="16" applyNumberFormat="0" applyProtection="0">
      <alignment horizontal="left" vertical="top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36" fillId="89" borderId="16" applyNumberFormat="0" applyProtection="0">
      <alignment horizontal="left" vertical="top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84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90" borderId="19" applyNumberFormat="0">
      <protection locked="0"/>
    </xf>
    <xf numFmtId="0" fontId="29" fillId="81" borderId="20" applyBorder="0"/>
    <xf numFmtId="4" fontId="49" fillId="91" borderId="15" applyNumberFormat="0" applyProtection="0">
      <alignment vertical="center"/>
    </xf>
    <xf numFmtId="4" fontId="55" fillId="92" borderId="16" applyNumberFormat="0" applyProtection="0">
      <alignment vertical="center"/>
    </xf>
    <xf numFmtId="4" fontId="50" fillId="91" borderId="15" applyNumberFormat="0" applyProtection="0">
      <alignment vertical="center"/>
    </xf>
    <xf numFmtId="4" fontId="51" fillId="91" borderId="21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55" fillId="86" borderId="16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55" fillId="92" borderId="16" applyNumberFormat="0" applyProtection="0">
      <alignment horizontal="left" vertical="top" indent="1"/>
    </xf>
    <xf numFmtId="4" fontId="49" fillId="80" borderId="15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50" fillId="80" borderId="15" applyNumberFormat="0" applyProtection="0">
      <alignment horizontal="right" vertical="center"/>
    </xf>
    <xf numFmtId="4" fontId="51" fillId="93" borderId="9" applyNumberFormat="0" applyProtection="0">
      <alignment horizontal="right" vertical="center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55" fillId="83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56" fillId="0" borderId="0"/>
    <xf numFmtId="0" fontId="56" fillId="0" borderId="0"/>
    <xf numFmtId="0" fontId="56" fillId="0" borderId="0"/>
    <xf numFmtId="4" fontId="57" fillId="94" borderId="17" applyNumberFormat="0" applyProtection="0">
      <alignment horizontal="left" vertical="center" indent="1"/>
    </xf>
    <xf numFmtId="0" fontId="36" fillId="95" borderId="21"/>
    <xf numFmtId="4" fontId="58" fillId="80" borderId="15" applyNumberFormat="0" applyProtection="0">
      <alignment horizontal="right" vertical="center"/>
    </xf>
    <xf numFmtId="4" fontId="59" fillId="90" borderId="9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4" fillId="0" borderId="0"/>
    <xf numFmtId="0" fontId="9" fillId="0" borderId="0"/>
    <xf numFmtId="0" fontId="64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64" fillId="92" borderId="24" applyNumberFormat="0" applyFon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Protection="0">
      <alignment horizontal="left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" fillId="0" borderId="0"/>
    <xf numFmtId="0" fontId="66" fillId="0" borderId="0"/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0" fontId="67" fillId="0" borderId="25" applyNumberFormat="0" applyFill="0" applyProtection="0">
      <alignment horizontal="center"/>
    </xf>
    <xf numFmtId="0" fontId="68" fillId="0" borderId="0" applyNumberFormat="0" applyFill="0" applyBorder="0" applyProtection="0">
      <alignment horizontal="centerContinuous"/>
    </xf>
    <xf numFmtId="175" fontId="69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76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0" fontId="71" fillId="96" borderId="0" applyNumberFormat="0" applyBorder="0" applyAlignment="0" applyProtection="0"/>
    <xf numFmtId="0" fontId="71" fillId="97" borderId="0" applyNumberFormat="0" applyBorder="0" applyAlignment="0" applyProtection="0"/>
    <xf numFmtId="0" fontId="71" fillId="77" borderId="0" applyNumberFormat="0" applyBorder="0" applyAlignment="0" applyProtection="0"/>
    <xf numFmtId="0" fontId="71" fillId="98" borderId="0" applyNumberFormat="0" applyBorder="0" applyAlignment="0" applyProtection="0"/>
    <xf numFmtId="0" fontId="71" fillId="59" borderId="0" applyNumberFormat="0" applyBorder="0" applyAlignment="0" applyProtection="0"/>
    <xf numFmtId="0" fontId="71" fillId="69" borderId="0" applyNumberFormat="0" applyBorder="0" applyAlignment="0" applyProtection="0"/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8" fontId="9" fillId="99" borderId="26">
      <alignment horizontal="center" vertical="center"/>
    </xf>
    <xf numFmtId="175" fontId="72" fillId="0" borderId="0"/>
    <xf numFmtId="0" fontId="73" fillId="61" borderId="0" applyNumberFormat="0" applyBorder="0" applyAlignment="0" applyProtection="0"/>
    <xf numFmtId="3" fontId="74" fillId="0" borderId="0" applyFill="0" applyBorder="0" applyProtection="0">
      <alignment horizontal="right"/>
    </xf>
    <xf numFmtId="179" fontId="75" fillId="0" borderId="0" applyNumberFormat="0" applyFill="0" applyBorder="0" applyAlignment="0" applyProtection="0">
      <alignment horizontal="center"/>
      <protection locked="0"/>
    </xf>
    <xf numFmtId="0" fontId="35" fillId="0" borderId="27" applyFill="0" applyProtection="0">
      <alignment horizontal="right"/>
    </xf>
    <xf numFmtId="0" fontId="76" fillId="86" borderId="28" applyNumberFormat="0" applyAlignment="0" applyProtection="0"/>
    <xf numFmtId="8" fontId="9" fillId="0" borderId="29" applyFont="0" applyFill="0" applyBorder="0" applyProtection="0">
      <alignment horizontal="right"/>
    </xf>
    <xf numFmtId="0" fontId="77" fillId="100" borderId="10" applyNumberFormat="0" applyAlignment="0" applyProtection="0"/>
    <xf numFmtId="0" fontId="29" fillId="0" borderId="23">
      <alignment horizontal="center"/>
    </xf>
    <xf numFmtId="41" fontId="9" fillId="0" borderId="0" applyFont="0" applyFill="0" applyBorder="0" applyAlignment="0" applyProtection="0"/>
    <xf numFmtId="180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" fontId="79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9" fillId="0" borderId="0" applyFont="0" applyFill="0" applyBorder="0" applyProtection="0">
      <alignment horizontal="right"/>
    </xf>
    <xf numFmtId="3" fontId="9" fillId="0" borderId="0" applyFont="0" applyFill="0" applyBorder="0" applyAlignment="0" applyProtection="0"/>
    <xf numFmtId="182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44" fontId="37" fillId="0" borderId="0" applyFont="0" applyFill="0" applyBorder="0" applyAlignment="0" applyProtection="0"/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183" fontId="78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9" fillId="0" borderId="0" applyFont="0" applyFill="0" applyBorder="0" applyAlignment="0" applyProtection="0"/>
    <xf numFmtId="6" fontId="9" fillId="0" borderId="0">
      <protection locked="0"/>
    </xf>
    <xf numFmtId="15" fontId="29" fillId="0" borderId="0" applyFill="0" applyBorder="0" applyAlignment="0" applyProtection="0"/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184" fontId="78" fillId="0" borderId="0" applyFont="0" applyFill="0" applyBorder="0" applyAlignment="0" applyProtection="0"/>
    <xf numFmtId="185" fontId="9" fillId="0" borderId="0">
      <protection locked="0"/>
    </xf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78" fillId="0" borderId="30" applyNumberFormat="0" applyFont="0" applyFill="0" applyAlignment="0" applyProtection="0"/>
    <xf numFmtId="18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39" fontId="63" fillId="0" borderId="0"/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190" fontId="9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Fill="0" applyBorder="0" applyProtection="0">
      <alignment horizontal="left"/>
    </xf>
    <xf numFmtId="37" fontId="36" fillId="0" borderId="0"/>
    <xf numFmtId="0" fontId="83" fillId="101" borderId="0" applyNumberFormat="0" applyBorder="0" applyAlignment="0" applyProtection="0"/>
    <xf numFmtId="38" fontId="36" fillId="30" borderId="0" applyNumberFormat="0" applyBorder="0" applyAlignment="0" applyProtection="0"/>
    <xf numFmtId="191" fontId="78" fillId="0" borderId="0" applyFont="0" applyFill="0" applyBorder="0" applyAlignment="0" applyProtection="0">
      <alignment horizontal="right"/>
    </xf>
    <xf numFmtId="0" fontId="84" fillId="0" borderId="0" applyNumberFormat="0" applyFill="0" applyBorder="0" applyAlignment="0" applyProtection="0"/>
    <xf numFmtId="0" fontId="33" fillId="0" borderId="0" applyFill="0" applyBorder="0" applyProtection="0">
      <alignment horizontal="right"/>
    </xf>
    <xf numFmtId="0" fontId="85" fillId="0" borderId="31" applyNumberFormat="0" applyFill="0" applyAlignment="0" applyProtection="0"/>
    <xf numFmtId="0" fontId="86" fillId="0" borderId="32" applyNumberFormat="0" applyFill="0" applyAlignment="0" applyProtection="0"/>
    <xf numFmtId="0" fontId="87" fillId="0" borderId="33" applyNumberFormat="0" applyFill="0" applyAlignment="0" applyProtection="0"/>
    <xf numFmtId="0" fontId="8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8" fillId="0" borderId="34" applyNumberFormat="0" applyFill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192" fontId="91" fillId="0" borderId="0"/>
    <xf numFmtId="10" fontId="36" fillId="91" borderId="21" applyNumberFormat="0" applyBorder="0" applyAlignment="0" applyProtection="0"/>
    <xf numFmtId="0" fontId="92" fillId="102" borderId="28" applyNumberFormat="0" applyAlignment="0" applyProtection="0"/>
    <xf numFmtId="10" fontId="36" fillId="91" borderId="0">
      <protection locked="0"/>
    </xf>
    <xf numFmtId="0" fontId="93" fillId="0" borderId="2">
      <alignment horizontal="right"/>
    </xf>
    <xf numFmtId="0" fontId="93" fillId="0" borderId="2">
      <alignment horizontal="left"/>
    </xf>
    <xf numFmtId="0" fontId="94" fillId="0" borderId="35" applyNumberFormat="0" applyFill="0" applyAlignment="0" applyProtection="0"/>
    <xf numFmtId="179" fontId="36" fillId="0" borderId="0" applyNumberFormat="0" applyFont="0" applyFill="0" applyBorder="0" applyAlignment="0">
      <protection hidden="1"/>
    </xf>
    <xf numFmtId="193" fontId="79" fillId="0" borderId="3">
      <alignment horizontal="right"/>
    </xf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4" fontId="78" fillId="0" borderId="0" applyFont="0" applyFill="0" applyBorder="0" applyAlignment="0" applyProtection="0">
      <alignment horizontal="right"/>
    </xf>
    <xf numFmtId="0" fontId="95" fillId="57" borderId="0" applyNumberFormat="0" applyBorder="0" applyAlignment="0" applyProtection="0"/>
    <xf numFmtId="37" fontId="96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2" fontId="97" fillId="0" borderId="0"/>
    <xf numFmtId="0" fontId="9" fillId="0" borderId="0"/>
    <xf numFmtId="0" fontId="9" fillId="0" borderId="0"/>
    <xf numFmtId="0" fontId="9" fillId="0" borderId="0"/>
    <xf numFmtId="37" fontId="6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0" fillId="0" borderId="0"/>
    <xf numFmtId="37" fontId="6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1" fillId="0" borderId="0"/>
    <xf numFmtId="0" fontId="34" fillId="0" borderId="0"/>
    <xf numFmtId="0" fontId="9" fillId="0" borderId="0"/>
    <xf numFmtId="0" fontId="30" fillId="0" borderId="0"/>
    <xf numFmtId="170" fontId="9" fillId="0" borderId="0">
      <alignment horizontal="left" wrapText="1"/>
    </xf>
    <xf numFmtId="0" fontId="37" fillId="0" borderId="0"/>
    <xf numFmtId="37" fontId="69" fillId="0" borderId="0"/>
    <xf numFmtId="37" fontId="69" fillId="0" borderId="0"/>
    <xf numFmtId="0" fontId="37" fillId="0" borderId="0"/>
    <xf numFmtId="0" fontId="37" fillId="0" borderId="0"/>
    <xf numFmtId="179" fontId="29" fillId="0" borderId="0" applyNumberFormat="0" applyFill="0" applyBorder="0" applyAlignment="0" applyProtection="0"/>
    <xf numFmtId="0" fontId="98" fillId="86" borderId="15" applyNumberFormat="0" applyAlignment="0" applyProtection="0"/>
    <xf numFmtId="1" fontId="99" fillId="0" borderId="0" applyProtection="0">
      <alignment horizontal="right" vertical="center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4" fillId="0" borderId="0" applyFont="0" applyFill="0" applyBorder="0" applyAlignment="0" applyProtection="0"/>
    <xf numFmtId="186" fontId="63" fillId="0" borderId="0" applyFont="0" applyFill="0" applyBorder="0" applyProtection="0">
      <alignment horizontal="right"/>
    </xf>
    <xf numFmtId="0" fontId="9" fillId="0" borderId="0">
      <protection locked="0"/>
    </xf>
    <xf numFmtId="0" fontId="100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63" fillId="0" borderId="0" applyNumberFormat="0" applyFont="0" applyFill="0" applyBorder="0" applyAlignment="0" applyProtection="0">
      <alignment horizontal="left"/>
    </xf>
    <xf numFmtId="0" fontId="63" fillId="0" borderId="0" applyNumberFormat="0" applyFont="0" applyFill="0" applyBorder="0" applyAlignment="0" applyProtection="0">
      <alignment horizontal="left"/>
    </xf>
    <xf numFmtId="0" fontId="63" fillId="0" borderId="0" applyNumberFormat="0" applyFont="0" applyFill="0" applyBorder="0" applyAlignment="0" applyProtection="0">
      <alignment horizontal="left"/>
    </xf>
    <xf numFmtId="15" fontId="63" fillId="0" borderId="0" applyFont="0" applyFill="0" applyBorder="0" applyAlignment="0" applyProtection="0"/>
    <xf numFmtId="15" fontId="63" fillId="0" borderId="0" applyFont="0" applyFill="0" applyBorder="0" applyAlignment="0" applyProtection="0"/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63" fillId="103" borderId="0" applyNumberFormat="0" applyFont="0" applyBorder="0" applyAlignment="0" applyProtection="0"/>
    <xf numFmtId="0" fontId="63" fillId="103" borderId="0" applyNumberFormat="0" applyFont="0" applyBorder="0" applyAlignment="0" applyProtection="0"/>
    <xf numFmtId="0" fontId="63" fillId="103" borderId="0" applyNumberFormat="0" applyFont="0" applyBorder="0" applyAlignment="0" applyProtection="0"/>
    <xf numFmtId="196" fontId="102" fillId="0" borderId="0"/>
    <xf numFmtId="197" fontId="63" fillId="0" borderId="0" applyFont="0" applyFill="0" applyBorder="0" applyProtection="0">
      <alignment horizontal="right"/>
    </xf>
    <xf numFmtId="198" fontId="63" fillId="0" borderId="0" applyFont="0" applyFill="0" applyBorder="0" applyProtection="0">
      <alignment horizontal="right"/>
    </xf>
    <xf numFmtId="197" fontId="63" fillId="0" borderId="0" applyFont="0" applyFill="0" applyBorder="0" applyProtection="0">
      <alignment horizontal="right"/>
    </xf>
    <xf numFmtId="199" fontId="74" fillId="0" borderId="0" applyFill="0" applyBorder="0" applyProtection="0">
      <alignment horizontal="right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4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4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105" fillId="56" borderId="16" applyNumberFormat="0" applyProtection="0">
      <alignment horizontal="left" vertical="center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4" fontId="105" fillId="82" borderId="0" applyNumberFormat="0" applyProtection="0">
      <alignment horizontal="left" vertical="center" indent="1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105" fillId="64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105" fillId="60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105" fillId="62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105" fillId="104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105" fillId="66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105" fillId="105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105" fillId="74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105" fillId="72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105" fillId="106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105" fillId="99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105" fillId="108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106" fillId="108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54" fillId="99" borderId="3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105" fillId="108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106" fillId="108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54" fillId="99" borderId="16" applyNumberFormat="0" applyProtection="0">
      <alignment horizontal="left" vertical="center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107" fillId="108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0" fontId="4" fillId="0" borderId="0" applyFill="0" applyBorder="0" applyProtection="0">
      <alignment horizontal="left"/>
    </xf>
    <xf numFmtId="0" fontId="108" fillId="109" borderId="0"/>
    <xf numFmtId="49" fontId="109" fillId="109" borderId="0"/>
    <xf numFmtId="49" fontId="110" fillId="109" borderId="37"/>
    <xf numFmtId="49" fontId="110" fillId="109" borderId="0"/>
    <xf numFmtId="0" fontId="108" fillId="93" borderId="37">
      <protection locked="0"/>
    </xf>
    <xf numFmtId="0" fontId="108" fillId="109" borderId="0"/>
    <xf numFmtId="0" fontId="111" fillId="66" borderId="0"/>
    <xf numFmtId="0" fontId="63" fillId="110" borderId="38" applyNumberFormat="0" applyFont="0" applyAlignment="0" applyProtection="0"/>
    <xf numFmtId="0" fontId="9" fillId="111" borderId="0"/>
    <xf numFmtId="12" fontId="9" fillId="0" borderId="0" applyFont="0" applyFill="0" applyBorder="0" applyProtection="0">
      <alignment horizontal="right"/>
    </xf>
    <xf numFmtId="200" fontId="63" fillId="112" borderId="0" applyFont="0" applyFill="0" applyBorder="0" applyProtection="0">
      <alignment horizontal="right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170" fontId="9" fillId="0" borderId="0">
      <alignment horizontal="left" wrapText="1"/>
    </xf>
    <xf numFmtId="0" fontId="49" fillId="0" borderId="0" applyNumberFormat="0" applyBorder="0" applyAlignment="0"/>
    <xf numFmtId="0" fontId="112" fillId="0" borderId="0" applyNumberFormat="0" applyBorder="0" applyAlignment="0"/>
    <xf numFmtId="0" fontId="113" fillId="0" borderId="0" applyNumberFormat="0" applyBorder="0" applyAlignment="0"/>
    <xf numFmtId="0" fontId="112" fillId="0" borderId="0" applyNumberFormat="0" applyBorder="0" applyAlignment="0"/>
    <xf numFmtId="0" fontId="112" fillId="0" borderId="0" applyNumberFormat="0" applyBorder="0" applyAlignment="0"/>
    <xf numFmtId="0" fontId="114" fillId="0" borderId="0" applyBorder="0" applyProtection="0">
      <alignment vertical="center"/>
    </xf>
    <xf numFmtId="188" fontId="114" fillId="0" borderId="1" applyBorder="0" applyProtection="0">
      <alignment horizontal="right" vertical="center"/>
    </xf>
    <xf numFmtId="0" fontId="115" fillId="113" borderId="0" applyBorder="0" applyProtection="0">
      <alignment horizontal="centerContinuous" vertical="center"/>
    </xf>
    <xf numFmtId="0" fontId="115" fillId="114" borderId="1" applyBorder="0" applyProtection="0">
      <alignment horizontal="centerContinuous" vertical="center"/>
    </xf>
    <xf numFmtId="0" fontId="93" fillId="0" borderId="0">
      <alignment horizontal="left"/>
      <protection locked="0"/>
    </xf>
    <xf numFmtId="0" fontId="116" fillId="0" borderId="0" applyFill="0" applyBorder="0" applyProtection="0">
      <alignment horizontal="left"/>
    </xf>
    <xf numFmtId="0" fontId="82" fillId="0" borderId="4" applyFill="0" applyBorder="0" applyProtection="0">
      <alignment horizontal="left" vertical="top"/>
    </xf>
    <xf numFmtId="42" fontId="36" fillId="115" borderId="0" applyNumberFormat="0" applyFont="0" applyBorder="0" applyAlignment="0" applyProtection="0"/>
    <xf numFmtId="0" fontId="36" fillId="0" borderId="0"/>
    <xf numFmtId="0" fontId="117" fillId="0" borderId="0" applyFill="0" applyBorder="0" applyProtection="0">
      <alignment horizontal="left" vertical="top"/>
    </xf>
    <xf numFmtId="0" fontId="118" fillId="0" borderId="0" applyFill="0" applyBorder="0" applyAlignment="0" applyProtection="0"/>
    <xf numFmtId="0" fontId="53" fillId="0" borderId="39" applyNumberFormat="0" applyFill="0" applyAlignment="0" applyProtection="0"/>
    <xf numFmtId="3" fontId="79" fillId="0" borderId="7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72" fontId="63" fillId="0" borderId="0">
      <alignment horizontal="left"/>
      <protection locked="0"/>
    </xf>
    <xf numFmtId="179" fontId="119" fillId="0" borderId="0"/>
    <xf numFmtId="38" fontId="36" fillId="56" borderId="0" applyNumberFormat="0" applyBorder="0" applyAlignment="0" applyProtection="0"/>
    <xf numFmtId="37" fontId="36" fillId="30" borderId="0" applyNumberFormat="0" applyBorder="0" applyAlignment="0" applyProtection="0"/>
    <xf numFmtId="37" fontId="36" fillId="0" borderId="0"/>
    <xf numFmtId="37" fontId="36" fillId="56" borderId="0" applyNumberFormat="0" applyBorder="0" applyAlignment="0" applyProtection="0"/>
    <xf numFmtId="3" fontId="120" fillId="0" borderId="34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93" fillId="0" borderId="2">
      <alignment horizontal="right"/>
    </xf>
    <xf numFmtId="37" fontId="36" fillId="0" borderId="0"/>
    <xf numFmtId="201" fontId="36" fillId="0" borderId="0"/>
    <xf numFmtId="37" fontId="36" fillId="0" borderId="0"/>
    <xf numFmtId="0" fontId="9" fillId="0" borderId="0"/>
    <xf numFmtId="0" fontId="9" fillId="0" borderId="0"/>
    <xf numFmtId="43" fontId="34" fillId="0" borderId="0" applyFont="0" applyFill="0" applyBorder="0" applyAlignment="0" applyProtection="0"/>
    <xf numFmtId="0" fontId="34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1" fillId="44" borderId="10" applyNumberFormat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21" fillId="64" borderId="40" applyNumberFormat="0" applyProtection="0">
      <alignment vertical="center"/>
    </xf>
    <xf numFmtId="4" fontId="32" fillId="105" borderId="40" applyNumberFormat="0" applyProtection="0">
      <alignment vertical="center"/>
    </xf>
    <xf numFmtId="4" fontId="121" fillId="106" borderId="40" applyNumberFormat="0" applyProtection="0">
      <alignment vertical="center"/>
    </xf>
    <xf numFmtId="4" fontId="122" fillId="64" borderId="40" applyNumberFormat="0" applyProtection="0">
      <alignment vertical="center"/>
    </xf>
    <xf numFmtId="4" fontId="123" fillId="93" borderId="40" applyNumberFormat="0" applyProtection="0">
      <alignment horizontal="left" vertical="center" indent="1"/>
    </xf>
    <xf numFmtId="4" fontId="87" fillId="93" borderId="40" applyNumberFormat="0" applyProtection="0">
      <alignment vertical="center"/>
    </xf>
    <xf numFmtId="4" fontId="124" fillId="93" borderId="40" applyNumberFormat="0" applyProtection="0">
      <alignment vertical="center"/>
    </xf>
    <xf numFmtId="4" fontId="125" fillId="91" borderId="40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9" fillId="0" borderId="0"/>
    <xf numFmtId="0" fontId="48" fillId="51" borderId="15" applyNumberFormat="0" applyAlignment="0" applyProtection="0"/>
    <xf numFmtId="4" fontId="49" fillId="56" borderId="15" applyNumberFormat="0" applyProtection="0">
      <alignment vertical="center"/>
    </xf>
    <xf numFmtId="4" fontId="50" fillId="56" borderId="15" applyNumberFormat="0" applyProtection="0">
      <alignment vertical="center"/>
    </xf>
    <xf numFmtId="0" fontId="46" fillId="48" borderId="9" applyNumberFormat="0" applyAlignment="0" applyProtection="0"/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52" fillId="57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45" fillId="0" borderId="13" applyNumberFormat="0" applyFill="0" applyAlignment="0" applyProtection="0"/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49" fillId="60" borderId="15" applyNumberFormat="0" applyProtection="0">
      <alignment horizontal="right" vertical="center"/>
    </xf>
    <xf numFmtId="4" fontId="49" fillId="62" borderId="15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49" fillId="66" borderId="15" applyNumberFormat="0" applyProtection="0">
      <alignment horizontal="right" vertical="center"/>
    </xf>
    <xf numFmtId="4" fontId="49" fillId="68" borderId="15" applyNumberFormat="0" applyProtection="0">
      <alignment horizontal="right" vertical="center"/>
    </xf>
    <xf numFmtId="4" fontId="49" fillId="70" borderId="15" applyNumberFormat="0" applyProtection="0">
      <alignment horizontal="right" vertical="center"/>
    </xf>
    <xf numFmtId="4" fontId="49" fillId="72" borderId="15" applyNumberFormat="0" applyProtection="0">
      <alignment horizontal="right" vertical="center"/>
    </xf>
    <xf numFmtId="4" fontId="49" fillId="74" borderId="15" applyNumberFormat="0" applyProtection="0">
      <alignment horizontal="right" vertical="center"/>
    </xf>
    <xf numFmtId="4" fontId="49" fillId="76" borderId="15" applyNumberFormat="0" applyProtection="0">
      <alignment horizontal="right" vertical="center"/>
    </xf>
    <xf numFmtId="4" fontId="53" fillId="78" borderId="15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49" fillId="80" borderId="18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0" fontId="40" fillId="51" borderId="9" applyNumberFormat="0" applyAlignment="0" applyProtection="0"/>
    <xf numFmtId="4" fontId="9" fillId="81" borderId="17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1" borderId="16" applyNumberFormat="0" applyProtection="0">
      <alignment horizontal="left" vertical="top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36" fillId="83" borderId="16" applyNumberFormat="0" applyProtection="0">
      <alignment horizontal="left" vertical="top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36" fillId="89" borderId="16" applyNumberFormat="0" applyProtection="0">
      <alignment horizontal="left" vertical="top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84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90" borderId="19" applyNumberFormat="0">
      <protection locked="0"/>
    </xf>
    <xf numFmtId="0" fontId="29" fillId="81" borderId="20" applyBorder="0"/>
    <xf numFmtId="4" fontId="49" fillId="91" borderId="15" applyNumberFormat="0" applyProtection="0">
      <alignment vertical="center"/>
    </xf>
    <xf numFmtId="4" fontId="55" fillId="92" borderId="16" applyNumberFormat="0" applyProtection="0">
      <alignment vertical="center"/>
    </xf>
    <xf numFmtId="4" fontId="50" fillId="91" borderId="15" applyNumberFormat="0" applyProtection="0">
      <alignment vertical="center"/>
    </xf>
    <xf numFmtId="4" fontId="51" fillId="91" borderId="21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55" fillId="86" borderId="16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55" fillId="92" borderId="16" applyNumberFormat="0" applyProtection="0">
      <alignment horizontal="left" vertical="top" indent="1"/>
    </xf>
    <xf numFmtId="4" fontId="49" fillId="80" borderId="15" applyNumberFormat="0" applyProtection="0">
      <alignment horizontal="right" vertical="center"/>
    </xf>
    <xf numFmtId="4" fontId="50" fillId="80" borderId="15" applyNumberFormat="0" applyProtection="0">
      <alignment horizontal="right" vertical="center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55" fillId="83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57" fillId="94" borderId="17" applyNumberFormat="0" applyProtection="0">
      <alignment horizontal="left" vertical="center" indent="1"/>
    </xf>
    <xf numFmtId="0" fontId="36" fillId="95" borderId="21"/>
    <xf numFmtId="4" fontId="58" fillId="80" borderId="15" applyNumberFormat="0" applyProtection="0">
      <alignment horizontal="right" vertical="center"/>
    </xf>
    <xf numFmtId="0" fontId="42" fillId="0" borderId="22" applyNumberFormat="0" applyFill="0" applyAlignment="0" applyProtection="0"/>
    <xf numFmtId="0" fontId="67" fillId="0" borderId="25" applyNumberFormat="0" applyFill="0" applyProtection="0">
      <alignment horizontal="center"/>
    </xf>
    <xf numFmtId="4" fontId="59" fillId="90" borderId="9" applyNumberFormat="0" applyProtection="0">
      <alignment horizontal="right" vertical="center"/>
    </xf>
    <xf numFmtId="4" fontId="36" fillId="59" borderId="9" applyNumberFormat="0" applyProtection="0">
      <alignment horizontal="left" vertical="center" indent="1"/>
    </xf>
    <xf numFmtId="4" fontId="51" fillId="93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0" fontId="36" fillId="90" borderId="19" applyNumberFormat="0">
      <protection locked="0"/>
    </xf>
    <xf numFmtId="0" fontId="64" fillId="92" borderId="24" applyNumberFormat="0" applyFont="0" applyAlignment="0" applyProtection="0"/>
    <xf numFmtId="0" fontId="9" fillId="87" borderId="15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4" fontId="36" fillId="8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59" borderId="9" applyNumberFormat="0" applyProtection="0">
      <alignment horizontal="left" vertical="center" indent="1"/>
    </xf>
    <xf numFmtId="0" fontId="87" fillId="0" borderId="33" applyNumberFormat="0" applyFill="0" applyAlignment="0" applyProtection="0"/>
    <xf numFmtId="0" fontId="35" fillId="0" borderId="27" applyFill="0" applyProtection="0">
      <alignment horizontal="right"/>
    </xf>
    <xf numFmtId="0" fontId="76" fillId="86" borderId="28" applyNumberFormat="0" applyAlignment="0" applyProtection="0"/>
    <xf numFmtId="8" fontId="9" fillId="0" borderId="29" applyFont="0" applyFill="0" applyBorder="0" applyProtection="0">
      <alignment horizontal="right"/>
    </xf>
    <xf numFmtId="0" fontId="77" fillId="100" borderId="10" applyNumberFormat="0" applyAlignment="0" applyProtection="0"/>
    <xf numFmtId="10" fontId="36" fillId="91" borderId="21" applyNumberFormat="0" applyBorder="0" applyAlignment="0" applyProtection="0"/>
    <xf numFmtId="0" fontId="92" fillId="102" borderId="28" applyNumberFormat="0" applyAlignment="0" applyProtection="0"/>
    <xf numFmtId="0" fontId="93" fillId="0" borderId="2">
      <alignment horizontal="right"/>
    </xf>
    <xf numFmtId="0" fontId="93" fillId="0" borderId="2">
      <alignment horizontal="left"/>
    </xf>
    <xf numFmtId="193" fontId="79" fillId="0" borderId="3">
      <alignment horizontal="right"/>
    </xf>
    <xf numFmtId="0" fontId="98" fillId="86" borderId="15" applyNumberFormat="0" applyAlignment="0" applyProtection="0"/>
    <xf numFmtId="0" fontId="36" fillId="84" borderId="9" applyNumberFormat="0" applyProtection="0">
      <alignment horizontal="left" vertical="center" indent="1"/>
    </xf>
    <xf numFmtId="4" fontId="36" fillId="63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56" borderId="9" applyNumberFormat="0" applyProtection="0">
      <alignment horizontal="left" vertical="center" indent="1"/>
    </xf>
    <xf numFmtId="4" fontId="51" fillId="56" borderId="9" applyNumberFormat="0" applyProtection="0">
      <alignment vertical="center"/>
    </xf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4" fontId="36" fillId="57" borderId="9" applyNumberFormat="0" applyProtection="0">
      <alignment vertical="center"/>
    </xf>
    <xf numFmtId="0" fontId="36" fillId="47" borderId="9" applyNumberFormat="0" applyFont="0" applyAlignment="0" applyProtection="0"/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53" fillId="57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4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103" fillId="56" borderId="16" applyNumberFormat="0" applyProtection="0">
      <alignment vertical="center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4" fontId="53" fillId="56" borderId="16" applyNumberFormat="0" applyProtection="0">
      <alignment horizontal="left" vertical="center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0" fontId="53" fillId="56" borderId="16" applyNumberFormat="0" applyProtection="0">
      <alignment horizontal="left" vertical="top" indent="1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105" fillId="64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61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105" fillId="60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97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105" fillId="62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5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105" fillId="104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7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105" fillId="66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69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105" fillId="105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1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105" fillId="74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3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105" fillId="72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5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105" fillId="106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77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105" fillId="99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4" fontId="49" fillId="83" borderId="16" applyNumberFormat="0" applyProtection="0">
      <alignment horizontal="right" vertical="center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center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82" borderId="16" applyNumberFormat="0" applyProtection="0">
      <alignment horizontal="left" vertical="top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center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107" borderId="16" applyNumberFormat="0" applyProtection="0">
      <alignment horizontal="left" vertical="top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center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99" borderId="16" applyNumberFormat="0" applyProtection="0">
      <alignment horizontal="left" vertical="top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center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0" fontId="9" fillId="108" borderId="16" applyNumberFormat="0" applyProtection="0">
      <alignment horizontal="left" vertical="top" indent="1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105" fillId="108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106" fillId="108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50" fillId="91" borderId="16" applyNumberFormat="0" applyProtection="0">
      <alignment vertical="center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54" fillId="99" borderId="3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0" fontId="49" fillId="91" borderId="16" applyNumberFormat="0" applyProtection="0">
      <alignment horizontal="left" vertical="top" indent="1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49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106" fillId="108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50" fillId="84" borderId="16" applyNumberFormat="0" applyProtection="0">
      <alignment horizontal="right" vertical="center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4" fontId="49" fillId="83" borderId="16" applyNumberFormat="0" applyProtection="0">
      <alignment horizontal="left" vertical="center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0" fontId="49" fillId="107" borderId="16" applyNumberFormat="0" applyProtection="0">
      <alignment horizontal="left" vertical="top" indent="1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107" fillId="108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4" fontId="58" fillId="84" borderId="16" applyNumberFormat="0" applyProtection="0">
      <alignment horizontal="right" vertical="center"/>
    </xf>
    <xf numFmtId="0" fontId="63" fillId="110" borderId="38" applyNumberFormat="0" applyFont="0" applyAlignment="0" applyProtection="0"/>
    <xf numFmtId="0" fontId="53" fillId="0" borderId="39" applyNumberFormat="0" applyFill="0" applyAlignment="0" applyProtection="0"/>
    <xf numFmtId="0" fontId="93" fillId="0" borderId="2">
      <alignment horizontal="right"/>
    </xf>
    <xf numFmtId="4" fontId="36" fillId="77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54" fillId="56" borderId="16" applyNumberFormat="0" applyProtection="0">
      <alignment vertical="center"/>
    </xf>
    <xf numFmtId="4" fontId="105" fillId="56" borderId="16" applyNumberFormat="0" applyProtection="0">
      <alignment horizontal="left" vertical="center" indent="1"/>
    </xf>
    <xf numFmtId="4" fontId="105" fillId="82" borderId="0" applyNumberFormat="0" applyProtection="0">
      <alignment horizontal="left" vertical="center" indent="1"/>
    </xf>
    <xf numFmtId="4" fontId="105" fillId="108" borderId="16" applyNumberFormat="0" applyProtection="0">
      <alignment horizontal="right" vertical="center"/>
    </xf>
    <xf numFmtId="4" fontId="54" fillId="99" borderId="16" applyNumberFormat="0" applyProtection="0">
      <alignment horizontal="left" vertical="center" indent="1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9" fillId="0" borderId="0"/>
    <xf numFmtId="0" fontId="36" fillId="47" borderId="9" applyNumberFormat="0" applyFont="0" applyAlignment="0" applyProtection="0"/>
    <xf numFmtId="0" fontId="36" fillId="47" borderId="9" applyNumberFormat="0" applyFont="0" applyAlignment="0" applyProtection="0"/>
    <xf numFmtId="0" fontId="36" fillId="47" borderId="9" applyNumberFormat="0" applyFont="0" applyAlignment="0" applyProtection="0"/>
    <xf numFmtId="9" fontId="9" fillId="0" borderId="0" applyFont="0" applyFill="0" applyBorder="0" applyAlignment="0" applyProtection="0"/>
    <xf numFmtId="4" fontId="49" fillId="56" borderId="15" applyNumberFormat="0" applyProtection="0">
      <alignment vertical="center"/>
    </xf>
    <xf numFmtId="4" fontId="50" fillId="56" borderId="15" applyNumberFormat="0" applyProtection="0">
      <alignment vertical="center"/>
    </xf>
    <xf numFmtId="4" fontId="51" fillId="56" borderId="9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52" fillId="57" borderId="16" applyNumberFormat="0" applyProtection="0">
      <alignment horizontal="left" vertical="top" indent="1"/>
    </xf>
    <xf numFmtId="4" fontId="36" fillId="59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49" fillId="60" borderId="15" applyNumberFormat="0" applyProtection="0">
      <alignment horizontal="right" vertical="center"/>
    </xf>
    <xf numFmtId="4" fontId="49" fillId="62" borderId="15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4" fontId="49" fillId="66" borderId="15" applyNumberFormat="0" applyProtection="0">
      <alignment horizontal="right" vertical="center"/>
    </xf>
    <xf numFmtId="4" fontId="49" fillId="68" borderId="15" applyNumberFormat="0" applyProtection="0">
      <alignment horizontal="right" vertical="center"/>
    </xf>
    <xf numFmtId="4" fontId="49" fillId="70" borderId="15" applyNumberFormat="0" applyProtection="0">
      <alignment horizontal="right" vertical="center"/>
    </xf>
    <xf numFmtId="4" fontId="49" fillId="72" borderId="15" applyNumberFormat="0" applyProtection="0">
      <alignment horizontal="right" vertical="center"/>
    </xf>
    <xf numFmtId="4" fontId="49" fillId="74" borderId="15" applyNumberFormat="0" applyProtection="0">
      <alignment horizontal="right" vertical="center"/>
    </xf>
    <xf numFmtId="4" fontId="49" fillId="76" borderId="15" applyNumberFormat="0" applyProtection="0">
      <alignment horizontal="right" vertical="center"/>
    </xf>
    <xf numFmtId="4" fontId="53" fillId="78" borderId="15" applyNumberFormat="0" applyProtection="0">
      <alignment horizontal="left" vertical="center" indent="1"/>
    </xf>
    <xf numFmtId="4" fontId="49" fillId="80" borderId="18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1" borderId="16" applyNumberFormat="0" applyProtection="0">
      <alignment horizontal="left" vertical="top" indent="1"/>
    </xf>
    <xf numFmtId="0" fontId="36" fillId="81" borderId="16" applyNumberFormat="0" applyProtection="0">
      <alignment horizontal="left" vertical="top" indent="1"/>
    </xf>
    <xf numFmtId="0" fontId="36" fillId="81" borderId="16" applyNumberFormat="0" applyProtection="0">
      <alignment horizontal="left" vertical="top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36" fillId="83" borderId="16" applyNumberFormat="0" applyProtection="0">
      <alignment horizontal="left" vertical="top" indent="1"/>
    </xf>
    <xf numFmtId="0" fontId="36" fillId="83" borderId="16" applyNumberFormat="0" applyProtection="0">
      <alignment horizontal="left" vertical="top" indent="1"/>
    </xf>
    <xf numFmtId="0" fontId="36" fillId="83" borderId="16" applyNumberFormat="0" applyProtection="0">
      <alignment horizontal="left" vertical="top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36" fillId="89" borderId="16" applyNumberFormat="0" applyProtection="0">
      <alignment horizontal="left" vertical="top" indent="1"/>
    </xf>
    <xf numFmtId="0" fontId="36" fillId="89" borderId="16" applyNumberFormat="0" applyProtection="0">
      <alignment horizontal="left" vertical="top" indent="1"/>
    </xf>
    <xf numFmtId="0" fontId="36" fillId="89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84" borderId="16" applyNumberFormat="0" applyProtection="0">
      <alignment horizontal="left" vertical="top" indent="1"/>
    </xf>
    <xf numFmtId="0" fontId="36" fillId="84" borderId="16" applyNumberFormat="0" applyProtection="0">
      <alignment horizontal="left" vertical="top" indent="1"/>
    </xf>
    <xf numFmtId="0" fontId="36" fillId="84" borderId="16" applyNumberFormat="0" applyProtection="0">
      <alignment horizontal="left" vertical="top" indent="1"/>
    </xf>
    <xf numFmtId="0" fontId="36" fillId="90" borderId="19" applyNumberFormat="0">
      <protection locked="0"/>
    </xf>
    <xf numFmtId="0" fontId="36" fillId="90" borderId="19" applyNumberFormat="0">
      <protection locked="0"/>
    </xf>
    <xf numFmtId="0" fontId="36" fillId="90" borderId="19" applyNumberFormat="0">
      <protection locked="0"/>
    </xf>
    <xf numFmtId="0" fontId="36" fillId="90" borderId="19" applyNumberFormat="0">
      <protection locked="0"/>
    </xf>
    <xf numFmtId="4" fontId="49" fillId="91" borderId="15" applyNumberFormat="0" applyProtection="0">
      <alignment vertical="center"/>
    </xf>
    <xf numFmtId="4" fontId="55" fillId="92" borderId="16" applyNumberFormat="0" applyProtection="0">
      <alignment vertical="center"/>
    </xf>
    <xf numFmtId="4" fontId="50" fillId="91" borderId="15" applyNumberFormat="0" applyProtection="0">
      <alignment vertical="center"/>
    </xf>
    <xf numFmtId="4" fontId="51" fillId="91" borderId="21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55" fillId="86" borderId="16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55" fillId="92" borderId="16" applyNumberFormat="0" applyProtection="0">
      <alignment horizontal="left" vertical="top" indent="1"/>
    </xf>
    <xf numFmtId="4" fontId="49" fillId="0" borderId="15" applyNumberFormat="0" applyProtection="0">
      <alignment horizontal="right" vertical="center"/>
    </xf>
    <xf numFmtId="4" fontId="50" fillId="80" borderId="15" applyNumberFormat="0" applyProtection="0">
      <alignment horizontal="right" vertical="center"/>
    </xf>
    <xf numFmtId="4" fontId="51" fillId="93" borderId="9" applyNumberFormat="0" applyProtection="0">
      <alignment horizontal="right" vertical="center"/>
    </xf>
    <xf numFmtId="4" fontId="36" fillId="59" borderId="9" applyNumberFormat="0" applyProtection="0">
      <alignment horizontal="left" vertical="center" indent="1"/>
    </xf>
    <xf numFmtId="0" fontId="9" fillId="0" borderId="15" applyNumberFormat="0" applyProtection="0">
      <alignment horizontal="left" vertical="center" indent="1"/>
    </xf>
    <xf numFmtId="0" fontId="9" fillId="0" borderId="15" applyNumberFormat="0" applyProtection="0">
      <alignment horizontal="left" vertical="center" indent="1"/>
    </xf>
    <xf numFmtId="0" fontId="36" fillId="95" borderId="21"/>
    <xf numFmtId="4" fontId="58" fillId="80" borderId="15" applyNumberFormat="0" applyProtection="0">
      <alignment horizontal="right" vertical="center"/>
    </xf>
    <xf numFmtId="4" fontId="59" fillId="90" borderId="9" applyNumberFormat="0" applyProtection="0">
      <alignment horizontal="right" vertical="center"/>
    </xf>
    <xf numFmtId="0" fontId="126" fillId="0" borderId="0"/>
    <xf numFmtId="0" fontId="127" fillId="7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8" borderId="0" applyNumberFormat="0" applyBorder="0" applyAlignment="0" applyProtection="0"/>
    <xf numFmtId="0" fontId="127" fillId="12" borderId="0" applyNumberFormat="0" applyBorder="0" applyAlignment="0" applyProtection="0"/>
    <xf numFmtId="0" fontId="127" fillId="16" borderId="0" applyNumberFormat="0" applyBorder="0" applyAlignment="0" applyProtection="0"/>
    <xf numFmtId="0" fontId="127" fillId="20" borderId="0" applyNumberFormat="0" applyBorder="0" applyAlignment="0" applyProtection="0"/>
    <xf numFmtId="0" fontId="127" fillId="24" borderId="0" applyNumberFormat="0" applyBorder="0" applyAlignment="0" applyProtection="0"/>
    <xf numFmtId="0" fontId="127" fillId="28" borderId="0" applyNumberFormat="0" applyBorder="0" applyAlignment="0" applyProtection="0"/>
    <xf numFmtId="0" fontId="128" fillId="9" borderId="0" applyNumberFormat="0" applyBorder="0" applyAlignment="0" applyProtection="0"/>
    <xf numFmtId="0" fontId="128" fillId="13" borderId="0" applyNumberFormat="0" applyBorder="0" applyAlignment="0" applyProtection="0"/>
    <xf numFmtId="0" fontId="128" fillId="17" borderId="0" applyNumberFormat="0" applyBorder="0" applyAlignment="0" applyProtection="0"/>
    <xf numFmtId="0" fontId="128" fillId="21" borderId="0" applyNumberFormat="0" applyBorder="0" applyAlignment="0" applyProtection="0"/>
    <xf numFmtId="0" fontId="128" fillId="25" borderId="0" applyNumberFormat="0" applyBorder="0" applyAlignment="0" applyProtection="0"/>
    <xf numFmtId="0" fontId="128" fillId="29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9" fillId="47" borderId="0" applyNumberFormat="0" applyBorder="0" applyAlignment="0" applyProtection="0"/>
    <xf numFmtId="0" fontId="40" fillId="51" borderId="9" applyNumberFormat="0" applyAlignment="0" applyProtection="0"/>
    <xf numFmtId="0" fontId="41" fillId="44" borderId="1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2" fontId="129" fillId="0" borderId="0" applyFont="0">
      <alignment horizontal="center"/>
    </xf>
    <xf numFmtId="0" fontId="130" fillId="0" borderId="0" applyNumberFormat="0" applyFill="0" applyBorder="0" applyAlignment="0" applyProtection="0"/>
    <xf numFmtId="1" fontId="70" fillId="0" borderId="0" applyFo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48" borderId="9" applyNumberFormat="0" applyAlignment="0" applyProtection="0"/>
    <xf numFmtId="0" fontId="47" fillId="0" borderId="14" applyNumberFormat="0" applyFill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37" fontId="96" fillId="0" borderId="0"/>
    <xf numFmtId="37" fontId="96" fillId="0" borderId="0"/>
    <xf numFmtId="37" fontId="96" fillId="0" borderId="0"/>
    <xf numFmtId="37" fontId="96" fillId="0" borderId="0"/>
    <xf numFmtId="0" fontId="36" fillId="55" borderId="0"/>
    <xf numFmtId="0" fontId="126" fillId="0" borderId="0"/>
    <xf numFmtId="0" fontId="36" fillId="55" borderId="0"/>
    <xf numFmtId="0" fontId="9" fillId="0" borderId="0"/>
    <xf numFmtId="0" fontId="36" fillId="55" borderId="0"/>
    <xf numFmtId="0" fontId="36" fillId="55" borderId="0"/>
    <xf numFmtId="0" fontId="36" fillId="55" borderId="0"/>
    <xf numFmtId="0" fontId="36" fillId="55" borderId="0"/>
    <xf numFmtId="0" fontId="48" fillId="51" borderId="15" applyNumberFormat="0" applyAlignment="0" applyProtection="0"/>
    <xf numFmtId="9" fontId="9" fillId="0" borderId="0" applyFont="0" applyFill="0" applyBorder="0" applyAlignment="0" applyProtection="0"/>
    <xf numFmtId="0" fontId="101" fillId="0" borderId="2">
      <alignment horizont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49" fillId="56" borderId="15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53" fillId="56" borderId="16" applyNumberFormat="0" applyProtection="0">
      <alignment horizontal="left" vertical="top" indent="1"/>
    </xf>
    <xf numFmtId="4" fontId="53" fillId="107" borderId="0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49" fillId="60" borderId="15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49" fillId="62" borderId="15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36" fillId="65" borderId="17" applyNumberFormat="0" applyProtection="0">
      <alignment horizontal="right" vertical="center"/>
    </xf>
    <xf numFmtId="4" fontId="49" fillId="66" borderId="15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49" fillId="68" borderId="15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49" fillId="70" borderId="15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49" fillId="72" borderId="15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49" fillId="74" borderId="15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49" fillId="76" borderId="15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53" fillId="79" borderId="41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36" fillId="79" borderId="17" applyNumberFormat="0" applyProtection="0">
      <alignment horizontal="left" vertical="center" indent="1"/>
    </xf>
    <xf numFmtId="4" fontId="53" fillId="79" borderId="41" applyNumberFormat="0" applyProtection="0">
      <alignment horizontal="left" vertical="center" indent="1"/>
    </xf>
    <xf numFmtId="4" fontId="49" fillId="80" borderId="18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0" borderId="18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7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49" fillId="84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49" fillId="80" borderId="15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36" fillId="84" borderId="17" applyNumberFormat="0" applyProtection="0">
      <alignment horizontal="left" vertical="center" indent="1"/>
    </xf>
    <xf numFmtId="4" fontId="49" fillId="107" borderId="0" applyNumberFormat="0" applyProtection="0">
      <alignment horizontal="left" vertical="center" indent="1"/>
    </xf>
    <xf numFmtId="4" fontId="49" fillId="107" borderId="0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49" fillId="85" borderId="15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4" fontId="36" fillId="83" borderId="17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9" fillId="85" borderId="15" applyNumberFormat="0" applyProtection="0">
      <alignment horizontal="left" vertical="center" indent="1"/>
    </xf>
    <xf numFmtId="0" fontId="36" fillId="81" borderId="16" applyNumberFormat="0" applyProtection="0">
      <alignment horizontal="left" vertical="top" indent="1"/>
    </xf>
    <xf numFmtId="0" fontId="9" fillId="87" borderId="15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9" fillId="87" borderId="15" applyNumberFormat="0" applyProtection="0">
      <alignment horizontal="left" vertical="center" indent="1"/>
    </xf>
    <xf numFmtId="0" fontId="36" fillId="83" borderId="16" applyNumberFormat="0" applyProtection="0">
      <alignment horizontal="left" vertical="top" indent="1"/>
    </xf>
    <xf numFmtId="0" fontId="9" fillId="30" borderId="15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9" fillId="30" borderId="15" applyNumberFormat="0" applyProtection="0">
      <alignment horizontal="left" vertical="center" indent="1"/>
    </xf>
    <xf numFmtId="0" fontId="36" fillId="89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9" fillId="58" borderId="15" applyNumberFormat="0" applyProtection="0">
      <alignment horizontal="left" vertical="center" indent="1"/>
    </xf>
    <xf numFmtId="0" fontId="36" fillId="84" borderId="16" applyNumberFormat="0" applyProtection="0">
      <alignment horizontal="left" vertical="top" indent="1"/>
    </xf>
    <xf numFmtId="4" fontId="49" fillId="91" borderId="15" applyNumberFormat="0" applyProtection="0">
      <alignment vertical="center"/>
    </xf>
    <xf numFmtId="4" fontId="49" fillId="91" borderId="16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49" fillId="91" borderId="16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49" fillId="91" borderId="16" applyNumberFormat="0" applyProtection="0">
      <alignment horizontal="left" vertical="top" indent="1"/>
    </xf>
    <xf numFmtId="4" fontId="49" fillId="91" borderId="15" applyNumberFormat="0" applyProtection="0">
      <alignment horizontal="left" vertical="center" indent="1"/>
    </xf>
    <xf numFmtId="4" fontId="49" fillId="0" borderId="15" applyNumberFormat="0" applyProtection="0">
      <alignment horizontal="right" vertical="center"/>
    </xf>
    <xf numFmtId="4" fontId="49" fillId="0" borderId="15" applyNumberFormat="0" applyProtection="0">
      <alignment horizontal="right" vertical="center"/>
    </xf>
    <xf numFmtId="4" fontId="49" fillId="0" borderId="16" applyNumberFormat="0" applyProtection="0">
      <alignment horizontal="right" vertical="center"/>
    </xf>
    <xf numFmtId="4" fontId="49" fillId="0" borderId="16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49" fillId="0" borderId="15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0" fontId="9" fillId="0" borderId="15" applyNumberFormat="0" applyProtection="0">
      <alignment horizontal="left" vertical="center" indent="1"/>
    </xf>
    <xf numFmtId="0" fontId="9" fillId="0" borderId="15" applyNumberFormat="0" applyProtection="0">
      <alignment horizontal="left" vertical="center" indent="1"/>
    </xf>
    <xf numFmtId="4" fontId="49" fillId="0" borderId="16" applyNumberFormat="0" applyProtection="0">
      <alignment horizontal="left" vertical="center" indent="1"/>
    </xf>
    <xf numFmtId="4" fontId="49" fillId="0" borderId="16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9" fillId="0" borderId="15" applyNumberFormat="0" applyProtection="0">
      <alignment horizontal="left" vertical="center" indent="1"/>
    </xf>
    <xf numFmtId="0" fontId="9" fillId="0" borderId="15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49" fillId="107" borderId="16" applyNumberFormat="0" applyProtection="0">
      <alignment horizontal="left" vertical="top" indent="1"/>
    </xf>
    <xf numFmtId="0" fontId="9" fillId="58" borderId="15" applyNumberFormat="0" applyProtection="0">
      <alignment horizontal="left" vertical="center" indent="1"/>
    </xf>
    <xf numFmtId="0" fontId="49" fillId="107" borderId="16" applyNumberFormat="0" applyProtection="0">
      <alignment horizontal="left" vertical="top" indent="1"/>
    </xf>
    <xf numFmtId="0" fontId="56" fillId="0" borderId="0"/>
    <xf numFmtId="0" fontId="56" fillId="0" borderId="0"/>
    <xf numFmtId="4" fontId="131" fillId="94" borderId="0" applyNumberFormat="0" applyProtection="0">
      <alignment horizontal="left" vertical="center" indent="1"/>
    </xf>
    <xf numFmtId="0" fontId="36" fillId="95" borderId="21"/>
    <xf numFmtId="0" fontId="36" fillId="95" borderId="21"/>
    <xf numFmtId="0" fontId="36" fillId="95" borderId="21"/>
    <xf numFmtId="0" fontId="42" fillId="0" borderId="22" applyNumberFormat="0" applyFill="0" applyAlignment="0" applyProtection="0"/>
    <xf numFmtId="0" fontId="6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10" fillId="109" borderId="37"/>
    <xf numFmtId="0" fontId="108" fillId="93" borderId="37">
      <protection locked="0"/>
    </xf>
    <xf numFmtId="0" fontId="36" fillId="47" borderId="9" applyNumberFormat="0" applyFont="0" applyAlignment="0" applyProtection="0"/>
    <xf numFmtId="0" fontId="36" fillId="47" borderId="9" applyNumberFormat="0" applyFont="0" applyAlignment="0" applyProtection="0"/>
    <xf numFmtId="0" fontId="36" fillId="47" borderId="9" applyNumberFormat="0" applyFont="0" applyAlignment="0" applyProtection="0"/>
    <xf numFmtId="4" fontId="51" fillId="56" borderId="9" applyNumberFormat="0" applyProtection="0">
      <alignment vertical="center"/>
    </xf>
    <xf numFmtId="4" fontId="36" fillId="59" borderId="9" applyNumberFormat="0" applyProtection="0">
      <alignment horizontal="left" vertical="center" indent="1"/>
    </xf>
    <xf numFmtId="0" fontId="36" fillId="90" borderId="19" applyNumberFormat="0">
      <protection locked="0"/>
    </xf>
    <xf numFmtId="0" fontId="36" fillId="90" borderId="19" applyNumberFormat="0">
      <protection locked="0"/>
    </xf>
    <xf numFmtId="0" fontId="36" fillId="90" borderId="19" applyNumberFormat="0">
      <protection locked="0"/>
    </xf>
    <xf numFmtId="0" fontId="36" fillId="90" borderId="19" applyNumberFormat="0">
      <protection locked="0"/>
    </xf>
    <xf numFmtId="4" fontId="51" fillId="93" borderId="9" applyNumberFormat="0" applyProtection="0">
      <alignment horizontal="right" vertical="center"/>
    </xf>
    <xf numFmtId="4" fontId="36" fillId="59" borderId="9" applyNumberFormat="0" applyProtection="0">
      <alignment horizontal="left" vertical="center" indent="1"/>
    </xf>
    <xf numFmtId="4" fontId="59" fillId="90" borderId="9" applyNumberFormat="0" applyProtection="0">
      <alignment horizontal="right" vertical="center"/>
    </xf>
    <xf numFmtId="0" fontId="40" fillId="51" borderId="9" applyNumberFormat="0" applyAlignment="0" applyProtection="0"/>
    <xf numFmtId="0" fontId="45" fillId="0" borderId="13" applyNumberFormat="0" applyFill="0" applyAlignment="0" applyProtection="0"/>
    <xf numFmtId="0" fontId="46" fillId="48" borderId="9" applyNumberFormat="0" applyAlignment="0" applyProtection="0"/>
    <xf numFmtId="0" fontId="101" fillId="0" borderId="2">
      <alignment horizont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7" borderId="9" applyNumberFormat="0" applyProtection="0">
      <alignment vertical="center"/>
    </xf>
    <xf numFmtId="4" fontId="36" fillId="56" borderId="9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36" fillId="56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1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3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7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69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1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3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5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77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4" fontId="36" fillId="83" borderId="9" applyNumberFormat="0" applyProtection="0">
      <alignment horizontal="right" vertical="center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6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8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9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0" fontId="36" fillId="84" borderId="9" applyNumberFormat="0" applyProtection="0">
      <alignment horizontal="left" vertical="center" indent="1"/>
    </xf>
    <xf numFmtId="4" fontId="36" fillId="0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36" fillId="0" borderId="9" applyNumberFormat="0" applyProtection="0">
      <alignment horizontal="right" vertical="center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4" fontId="36" fillId="59" borderId="9" applyNumberFormat="0" applyProtection="0">
      <alignment horizontal="left" vertical="center" indent="1"/>
    </xf>
    <xf numFmtId="0" fontId="1" fillId="0" borderId="0"/>
    <xf numFmtId="41" fontId="1" fillId="0" borderId="0" applyFont="0" applyFill="0" applyBorder="0" applyAlignment="0" applyProtection="0"/>
  </cellStyleXfs>
  <cellXfs count="40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67" fontId="3" fillId="0" borderId="0" xfId="0" applyNumberFormat="1" applyFont="1" applyAlignment="1">
      <alignment horizontal="center" wrapText="1"/>
    </xf>
    <xf numFmtId="0" fontId="3" fillId="0" borderId="0" xfId="0" applyFont="1"/>
    <xf numFmtId="0" fontId="14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6" fillId="0" borderId="0" xfId="0" applyFont="1" applyAlignment="1">
      <alignment horizontal="center"/>
    </xf>
    <xf numFmtId="164" fontId="6" fillId="0" borderId="0" xfId="2" applyNumberFormat="1" applyFont="1"/>
    <xf numFmtId="164" fontId="3" fillId="0" borderId="0" xfId="0" applyNumberFormat="1" applyFont="1"/>
    <xf numFmtId="165" fontId="6" fillId="0" borderId="0" xfId="1" applyNumberFormat="1" applyFont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164" fontId="6" fillId="0" borderId="0" xfId="7" applyNumberFormat="1" applyFont="1" applyFill="1" applyAlignment="1" applyProtection="1">
      <alignment horizontal="right"/>
    </xf>
    <xf numFmtId="0" fontId="16" fillId="0" borderId="0" xfId="0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164" fontId="3" fillId="0" borderId="1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8" fontId="6" fillId="0" borderId="0" xfId="3" applyNumberFormat="1" applyFont="1" applyFill="1" applyBorder="1" applyAlignment="1" applyProtection="1">
      <alignment horizontal="right"/>
    </xf>
    <xf numFmtId="165" fontId="3" fillId="0" borderId="1" xfId="1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1" fillId="0" borderId="0" xfId="8" quotePrefix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44" fontId="6" fillId="0" borderId="0" xfId="2" applyFont="1" applyBorder="1"/>
    <xf numFmtId="44" fontId="6" fillId="0" borderId="0" xfId="0" applyNumberFormat="1" applyFont="1"/>
    <xf numFmtId="168" fontId="6" fillId="0" borderId="0" xfId="3" applyNumberFormat="1" applyFont="1"/>
    <xf numFmtId="168" fontId="6" fillId="0" borderId="0" xfId="0" applyNumberFormat="1" applyFont="1"/>
    <xf numFmtId="164" fontId="6" fillId="0" borderId="1" xfId="0" applyNumberFormat="1" applyFont="1" applyBorder="1"/>
    <xf numFmtId="44" fontId="6" fillId="0" borderId="0" xfId="2" applyFont="1"/>
    <xf numFmtId="44" fontId="6" fillId="0" borderId="5" xfId="0" applyNumberFormat="1" applyFont="1" applyBorder="1"/>
    <xf numFmtId="0" fontId="15" fillId="0" borderId="0" xfId="8" applyFont="1" applyAlignment="1">
      <alignment vertical="center"/>
    </xf>
    <xf numFmtId="168" fontId="6" fillId="0" borderId="1" xfId="3" applyNumberFormat="1" applyFont="1" applyBorder="1"/>
    <xf numFmtId="169" fontId="6" fillId="0" borderId="0" xfId="0" applyNumberFormat="1" applyFont="1"/>
    <xf numFmtId="168" fontId="6" fillId="0" borderId="1" xfId="0" applyNumberFormat="1" applyFont="1" applyBorder="1"/>
    <xf numFmtId="169" fontId="6" fillId="0" borderId="5" xfId="0" applyNumberFormat="1" applyFont="1" applyBorder="1"/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9" applyNumberFormat="1" applyFont="1" applyFill="1" applyBorder="1" applyAlignment="1" applyProtection="1">
      <alignment horizontal="right"/>
      <protection locked="0"/>
    </xf>
    <xf numFmtId="165" fontId="6" fillId="0" borderId="1" xfId="9" applyNumberFormat="1" applyFont="1" applyFill="1" applyBorder="1" applyAlignment="1" applyProtection="1">
      <alignment horizontal="right"/>
      <protection locked="0"/>
    </xf>
    <xf numFmtId="165" fontId="6" fillId="0" borderId="0" xfId="9" applyNumberFormat="1" applyFont="1" applyFill="1" applyAlignment="1" applyProtection="1">
      <alignment horizontal="center"/>
    </xf>
    <xf numFmtId="165" fontId="6" fillId="0" borderId="1" xfId="9" applyNumberFormat="1" applyFont="1" applyFill="1" applyBorder="1" applyAlignment="1" applyProtection="1">
      <alignment horizontal="center"/>
    </xf>
    <xf numFmtId="165" fontId="6" fillId="0" borderId="1" xfId="0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5" fontId="6" fillId="0" borderId="0" xfId="9" applyNumberFormat="1" applyFont="1" applyFill="1" applyAlignment="1" applyProtection="1">
      <alignment horizontal="right"/>
    </xf>
    <xf numFmtId="165" fontId="6" fillId="0" borderId="1" xfId="9" applyNumberFormat="1" applyFont="1" applyFill="1" applyBorder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4" fontId="6" fillId="0" borderId="0" xfId="2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 applyProtection="1">
      <alignment horizontal="right"/>
    </xf>
    <xf numFmtId="165" fontId="6" fillId="0" borderId="0" xfId="9" applyNumberFormat="1" applyFont="1" applyFill="1" applyBorder="1" applyAlignment="1" applyProtection="1">
      <alignment horizontal="center"/>
    </xf>
    <xf numFmtId="43" fontId="16" fillId="0" borderId="0" xfId="1" applyFont="1" applyAlignment="1">
      <alignment horizontal="center"/>
    </xf>
    <xf numFmtId="43" fontId="3" fillId="0" borderId="1" xfId="1" applyFont="1" applyFill="1" applyBorder="1" applyAlignment="1" applyProtection="1">
      <alignment horizontal="right"/>
    </xf>
    <xf numFmtId="0" fontId="6" fillId="0" borderId="0" xfId="0" quotePrefix="1" applyFont="1" applyAlignment="1">
      <alignment horizontal="center"/>
    </xf>
    <xf numFmtId="10" fontId="12" fillId="0" borderId="0" xfId="10" applyNumberFormat="1" applyFont="1"/>
    <xf numFmtId="167" fontId="6" fillId="0" borderId="0" xfId="0" applyNumberFormat="1" applyFont="1" applyAlignment="1">
      <alignment horizontal="center"/>
    </xf>
    <xf numFmtId="0" fontId="19" fillId="0" borderId="0" xfId="0" applyFont="1"/>
    <xf numFmtId="6" fontId="6" fillId="0" borderId="0" xfId="0" applyNumberFormat="1" applyFont="1"/>
    <xf numFmtId="164" fontId="6" fillId="0" borderId="6" xfId="7" applyNumberFormat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9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12" applyFont="1" applyAlignment="1">
      <alignment horizontal="center"/>
    </xf>
    <xf numFmtId="0" fontId="12" fillId="0" borderId="0" xfId="12" applyFont="1"/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7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164" fontId="3" fillId="2" borderId="0" xfId="13" applyNumberFormat="1" applyFont="1" applyFill="1" applyAlignment="1">
      <alignment horizontal="right" vertical="center"/>
    </xf>
    <xf numFmtId="0" fontId="8" fillId="0" borderId="0" xfId="8" applyFont="1" applyAlignment="1">
      <alignment horizontal="left" vertical="center"/>
    </xf>
    <xf numFmtId="165" fontId="6" fillId="0" borderId="0" xfId="14" applyNumberFormat="1" applyFont="1" applyFill="1" applyAlignment="1">
      <alignment horizontal="right" vertical="center"/>
    </xf>
    <xf numFmtId="165" fontId="3" fillId="2" borderId="0" xfId="14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164" fontId="3" fillId="0" borderId="0" xfId="13" applyNumberFormat="1" applyFont="1" applyFill="1" applyAlignment="1" applyProtection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4" applyNumberFormat="1" applyFont="1" applyFill="1" applyAlignment="1">
      <alignment vertical="center"/>
    </xf>
    <xf numFmtId="164" fontId="6" fillId="2" borderId="0" xfId="2" applyNumberFormat="1" applyFont="1" applyFill="1" applyAlignment="1">
      <alignment horizontal="right"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4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2" borderId="0" xfId="14" applyNumberFormat="1" applyFont="1" applyFill="1" applyAlignment="1">
      <alignment horizontal="right" vertical="center"/>
    </xf>
    <xf numFmtId="165" fontId="6" fillId="0" borderId="0" xfId="14" applyNumberFormat="1" applyFont="1" applyFill="1" applyBorder="1" applyAlignment="1" applyProtection="1">
      <alignment horizontal="right" vertical="center"/>
    </xf>
    <xf numFmtId="165" fontId="6" fillId="2" borderId="1" xfId="14" applyNumberFormat="1" applyFont="1" applyFill="1" applyBorder="1" applyAlignment="1" applyProtection="1">
      <alignment horizontal="right" vertical="center"/>
    </xf>
    <xf numFmtId="164" fontId="3" fillId="0" borderId="0" xfId="13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8" fontId="3" fillId="2" borderId="0" xfId="15" applyNumberFormat="1" applyFont="1" applyFill="1" applyAlignment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7" xfId="13" applyNumberFormat="1" applyFont="1" applyFill="1" applyBorder="1" applyAlignment="1" applyProtection="1">
      <alignment horizontal="right" vertical="center"/>
    </xf>
    <xf numFmtId="168" fontId="6" fillId="2" borderId="0" xfId="15" applyNumberFormat="1" applyFont="1" applyFill="1" applyAlignment="1">
      <alignment horizontal="right" vertical="center"/>
    </xf>
    <xf numFmtId="164" fontId="6" fillId="0" borderId="0" xfId="13" applyNumberFormat="1" applyFont="1" applyFill="1" applyAlignment="1" applyProtection="1">
      <alignment horizontal="right" vertical="center"/>
    </xf>
    <xf numFmtId="164" fontId="6" fillId="2" borderId="0" xfId="13" applyNumberFormat="1" applyFont="1" applyFill="1" applyAlignment="1" applyProtection="1">
      <alignment horizontal="right" vertical="center"/>
    </xf>
    <xf numFmtId="165" fontId="6" fillId="2" borderId="0" xfId="14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164" fontId="6" fillId="0" borderId="0" xfId="13" quotePrefix="1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0" borderId="7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5" xfId="2" applyNumberFormat="1" applyFont="1" applyFill="1" applyBorder="1" applyAlignment="1" applyProtection="1">
      <alignment horizontal="right" vertical="center"/>
    </xf>
    <xf numFmtId="164" fontId="6" fillId="0" borderId="0" xfId="13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43" fontId="6" fillId="0" borderId="0" xfId="14" applyFont="1" applyFill="1" applyBorder="1" applyAlignment="1" applyProtection="1">
      <alignment horizontal="right" vertical="center"/>
    </xf>
    <xf numFmtId="168" fontId="3" fillId="2" borderId="1" xfId="15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8" fontId="6" fillId="4" borderId="1" xfId="15" applyNumberFormat="1" applyFont="1" applyFill="1" applyBorder="1" applyAlignment="1">
      <alignment horizontal="right" vertical="center"/>
    </xf>
    <xf numFmtId="168" fontId="3" fillId="2" borderId="0" xfId="15" quotePrefix="1" applyNumberFormat="1" applyFont="1" applyFill="1" applyBorder="1" applyAlignment="1">
      <alignment horizontal="right" vertical="center"/>
    </xf>
    <xf numFmtId="164" fontId="6" fillId="0" borderId="7" xfId="2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8" fontId="6" fillId="2" borderId="0" xfId="15" quotePrefix="1" applyNumberFormat="1" applyFont="1" applyFill="1" applyBorder="1" applyAlignment="1">
      <alignment horizontal="right" vertical="center"/>
    </xf>
    <xf numFmtId="164" fontId="3" fillId="0" borderId="0" xfId="13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9" fillId="0" borderId="0" xfId="8" applyFont="1" applyAlignment="1">
      <alignment horizontal="left" vertical="center"/>
    </xf>
    <xf numFmtId="164" fontId="6" fillId="2" borderId="0" xfId="13" applyNumberFormat="1" applyFont="1" applyFill="1" applyBorder="1" applyAlignment="1" applyProtection="1">
      <alignment horizontal="right" vertical="center"/>
      <protection locked="0"/>
    </xf>
    <xf numFmtId="165" fontId="6" fillId="2" borderId="0" xfId="14" applyNumberFormat="1" applyFont="1" applyFill="1" applyBorder="1" applyAlignment="1" applyProtection="1">
      <alignment horizontal="right" vertical="center"/>
      <protection locked="0"/>
    </xf>
    <xf numFmtId="165" fontId="6" fillId="2" borderId="1" xfId="14" applyNumberFormat="1" applyFont="1" applyFill="1" applyBorder="1" applyAlignment="1" applyProtection="1">
      <alignment horizontal="right" vertical="center"/>
      <protection locked="0"/>
    </xf>
    <xf numFmtId="164" fontId="6" fillId="0" borderId="7" xfId="13" applyNumberFormat="1" applyFont="1" applyFill="1" applyBorder="1" applyAlignment="1" applyProtection="1">
      <alignment horizontal="right" vertical="center"/>
    </xf>
    <xf numFmtId="164" fontId="6" fillId="2" borderId="0" xfId="13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7" xfId="13" applyNumberFormat="1" applyFont="1" applyFill="1" applyBorder="1" applyAlignment="1" applyProtection="1">
      <alignment horizontal="center" vertical="center"/>
    </xf>
    <xf numFmtId="164" fontId="6" fillId="2" borderId="0" xfId="13" applyNumberFormat="1" applyFont="1" applyFill="1" applyBorder="1" applyAlignment="1" applyProtection="1">
      <alignment horizontal="right" vertical="center"/>
    </xf>
    <xf numFmtId="165" fontId="6" fillId="0" borderId="0" xfId="14" applyNumberFormat="1" applyFont="1" applyFill="1" applyAlignment="1" applyProtection="1">
      <alignment horizontal="right" vertical="center"/>
    </xf>
    <xf numFmtId="165" fontId="3" fillId="2" borderId="1" xfId="14" applyNumberFormat="1" applyFont="1" applyFill="1" applyBorder="1" applyAlignment="1" applyProtection="1">
      <alignment horizontal="right" vertical="center"/>
      <protection locked="0"/>
    </xf>
    <xf numFmtId="165" fontId="6" fillId="0" borderId="0" xfId="14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4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15" applyNumberFormat="1" applyFont="1" applyAlignment="1">
      <alignment vertical="center"/>
    </xf>
    <xf numFmtId="164" fontId="6" fillId="0" borderId="6" xfId="13" applyNumberFormat="1" applyFont="1" applyFill="1" applyBorder="1" applyAlignment="1" applyProtection="1">
      <alignment horizontal="right" vertical="center"/>
    </xf>
    <xf numFmtId="165" fontId="6" fillId="0" borderId="1" xfId="14" applyNumberFormat="1" applyFont="1" applyFill="1" applyBorder="1" applyAlignment="1" applyProtection="1">
      <alignment horizontal="right" vertical="center"/>
    </xf>
    <xf numFmtId="164" fontId="6" fillId="0" borderId="5" xfId="13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164" fontId="6" fillId="0" borderId="0" xfId="2" applyNumberFormat="1" applyFont="1" applyAlignment="1">
      <alignment vertical="center"/>
    </xf>
    <xf numFmtId="166" fontId="6" fillId="0" borderId="0" xfId="3" applyNumberFormat="1" applyFont="1" applyAlignment="1">
      <alignment vertical="center"/>
    </xf>
    <xf numFmtId="164" fontId="6" fillId="2" borderId="0" xfId="13" applyNumberFormat="1" applyFont="1" applyFill="1" applyAlignment="1">
      <alignment horizontal="right" vertical="center"/>
    </xf>
    <xf numFmtId="168" fontId="6" fillId="2" borderId="1" xfId="1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164" fontId="6" fillId="0" borderId="0" xfId="2" applyNumberFormat="1" applyFont="1" applyFill="1" applyAlignment="1">
      <alignment vertical="center"/>
    </xf>
    <xf numFmtId="5" fontId="6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vertical="center"/>
    </xf>
    <xf numFmtId="164" fontId="6" fillId="0" borderId="0" xfId="2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4" fontId="6" fillId="0" borderId="7" xfId="2" applyNumberFormat="1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6" fillId="0" borderId="6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5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5" fontId="6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10" fontId="6" fillId="0" borderId="2" xfId="3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2" applyNumberFormat="1" applyFont="1" applyFill="1" applyAlignment="1">
      <alignment horizontal="right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8" fontId="6" fillId="0" borderId="0" xfId="3" applyNumberFormat="1" applyFont="1" applyAlignment="1">
      <alignment horizontal="right" vertical="center"/>
    </xf>
    <xf numFmtId="168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8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8" fontId="6" fillId="0" borderId="1" xfId="3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2" borderId="1" xfId="3" applyNumberFormat="1" applyFont="1" applyFill="1" applyBorder="1" applyAlignment="1">
      <alignment horizontal="right" vertical="center"/>
    </xf>
    <xf numFmtId="168" fontId="3" fillId="0" borderId="0" xfId="3" applyNumberFormat="1" applyFont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71" fontId="6" fillId="0" borderId="0" xfId="0" applyNumberFormat="1" applyFont="1" applyAlignment="1">
      <alignment vertical="center"/>
    </xf>
    <xf numFmtId="168" fontId="6" fillId="0" borderId="1" xfId="3" applyNumberFormat="1" applyFont="1" applyFill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8" fontId="6" fillId="2" borderId="1" xfId="0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64" fontId="12" fillId="0" borderId="0" xfId="0" applyNumberFormat="1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6" applyFont="1" applyAlignment="1">
      <alignment horizontal="left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6" fillId="0" borderId="1" xfId="16" applyFont="1" applyBorder="1" applyAlignment="1">
      <alignment horizontal="left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6" applyNumberFormat="1" applyFont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0" fontId="6" fillId="3" borderId="7" xfId="3" applyNumberFormat="1" applyFont="1" applyFill="1" applyBorder="1"/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Fill="1" applyAlignment="1">
      <alignment horizontal="right" vertical="center"/>
    </xf>
    <xf numFmtId="10" fontId="5" fillId="0" borderId="0" xfId="3" applyNumberFormat="1" applyFont="1" applyAlignment="1">
      <alignment vertical="center"/>
    </xf>
    <xf numFmtId="172" fontId="5" fillId="0" borderId="0" xfId="3" applyNumberFormat="1" applyFont="1" applyAlignment="1">
      <alignment vertical="center"/>
    </xf>
    <xf numFmtId="1" fontId="6" fillId="0" borderId="1" xfId="16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vertical="center"/>
    </xf>
    <xf numFmtId="173" fontId="5" fillId="0" borderId="0" xfId="2" applyNumberFormat="1" applyFont="1" applyBorder="1" applyAlignment="1">
      <alignment vertical="center"/>
    </xf>
    <xf numFmtId="173" fontId="5" fillId="0" borderId="0" xfId="2" applyNumberFormat="1" applyFont="1" applyAlignment="1">
      <alignment vertical="center"/>
    </xf>
    <xf numFmtId="173" fontId="6" fillId="0" borderId="0" xfId="2" applyNumberFormat="1" applyFont="1" applyFill="1" applyAlignment="1">
      <alignment vertical="center"/>
    </xf>
    <xf numFmtId="174" fontId="5" fillId="0" borderId="0" xfId="0" applyNumberFormat="1" applyFont="1" applyAlignment="1">
      <alignment vertical="center"/>
    </xf>
    <xf numFmtId="174" fontId="6" fillId="0" borderId="0" xfId="0" applyNumberFormat="1" applyFont="1" applyAlignment="1">
      <alignment vertical="center"/>
    </xf>
    <xf numFmtId="0" fontId="11" fillId="0" borderId="0" xfId="18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0" fontId="7" fillId="0" borderId="0" xfId="0" applyFont="1"/>
    <xf numFmtId="0" fontId="6" fillId="0" borderId="0" xfId="7" applyNumberFormat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203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1" xfId="2" applyNumberFormat="1" applyFont="1" applyBorder="1" applyAlignment="1">
      <alignment vertical="center"/>
    </xf>
    <xf numFmtId="164" fontId="6" fillId="0" borderId="42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Continuous" vertical="center"/>
    </xf>
    <xf numFmtId="164" fontId="6" fillId="3" borderId="42" xfId="13" applyNumberFormat="1" applyFont="1" applyFill="1" applyBorder="1" applyAlignment="1">
      <alignment vertical="center"/>
    </xf>
    <xf numFmtId="164" fontId="6" fillId="0" borderId="0" xfId="13" applyNumberFormat="1" applyFont="1" applyFill="1" applyBorder="1" applyAlignment="1">
      <alignment vertical="center"/>
    </xf>
    <xf numFmtId="203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0" fontId="6" fillId="0" borderId="0" xfId="3" applyNumberFormat="1" applyFont="1" applyFill="1" applyAlignment="1">
      <alignment vertical="center"/>
    </xf>
    <xf numFmtId="3" fontId="6" fillId="0" borderId="0" xfId="11" applyNumberFormat="1" applyFont="1" applyAlignment="1">
      <alignment horizontal="centerContinuous" vertical="center"/>
    </xf>
    <xf numFmtId="41" fontId="6" fillId="0" borderId="0" xfId="4341" applyFont="1" applyAlignment="1">
      <alignment vertical="center"/>
    </xf>
    <xf numFmtId="164" fontId="3" fillId="3" borderId="42" xfId="13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42" xfId="2" applyNumberFormat="1" applyFont="1" applyBorder="1" applyAlignment="1">
      <alignment vertical="center"/>
    </xf>
    <xf numFmtId="164" fontId="3" fillId="0" borderId="0" xfId="2" applyNumberFormat="1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6" fontId="6" fillId="0" borderId="1" xfId="0" applyNumberFormat="1" applyFont="1" applyBorder="1"/>
    <xf numFmtId="164" fontId="3" fillId="0" borderId="1" xfId="2" applyNumberFormat="1" applyFont="1" applyFill="1" applyBorder="1" applyAlignment="1" applyProtection="1">
      <alignment horizontal="right"/>
    </xf>
    <xf numFmtId="168" fontId="6" fillId="0" borderId="0" xfId="0" applyNumberFormat="1" applyFont="1" applyAlignment="1">
      <alignment horizontal="right"/>
    </xf>
    <xf numFmtId="204" fontId="6" fillId="0" borderId="0" xfId="3" applyNumberFormat="1" applyFont="1"/>
    <xf numFmtId="204" fontId="6" fillId="0" borderId="1" xfId="0" applyNumberFormat="1" applyFont="1" applyBorder="1"/>
    <xf numFmtId="164" fontId="5" fillId="0" borderId="42" xfId="2" applyNumberFormat="1" applyFont="1" applyFill="1" applyBorder="1" applyAlignment="1">
      <alignment vertical="center"/>
    </xf>
    <xf numFmtId="164" fontId="6" fillId="0" borderId="42" xfId="2" applyNumberFormat="1" applyFont="1" applyFill="1" applyBorder="1" applyAlignment="1">
      <alignment vertical="center"/>
    </xf>
    <xf numFmtId="164" fontId="3" fillId="0" borderId="42" xfId="7" quotePrefix="1" applyNumberFormat="1" applyFont="1" applyFill="1" applyBorder="1" applyAlignment="1">
      <alignment horizontal="right"/>
    </xf>
    <xf numFmtId="164" fontId="6" fillId="0" borderId="42" xfId="7" quotePrefix="1" applyNumberFormat="1" applyFont="1" applyFill="1" applyBorder="1" applyAlignment="1">
      <alignment horizontal="right"/>
    </xf>
    <xf numFmtId="169" fontId="6" fillId="0" borderId="42" xfId="0" applyNumberFormat="1" applyFont="1" applyBorder="1"/>
    <xf numFmtId="164" fontId="3" fillId="0" borderId="42" xfId="0" applyNumberFormat="1" applyFont="1" applyBorder="1"/>
    <xf numFmtId="164" fontId="6" fillId="0" borderId="42" xfId="0" applyNumberFormat="1" applyFont="1" applyBorder="1"/>
    <xf numFmtId="164" fontId="3" fillId="0" borderId="42" xfId="7" applyNumberFormat="1" applyFont="1" applyFill="1" applyBorder="1" applyAlignment="1" applyProtection="1">
      <alignment horizontal="right"/>
    </xf>
    <xf numFmtId="164" fontId="6" fillId="0" borderId="42" xfId="7" applyNumberFormat="1" applyFont="1" applyFill="1" applyBorder="1" applyAlignment="1" applyProtection="1">
      <alignment horizontal="right"/>
    </xf>
    <xf numFmtId="164" fontId="3" fillId="0" borderId="42" xfId="13" quotePrefix="1" applyNumberFormat="1" applyFont="1" applyFill="1" applyBorder="1" applyAlignment="1">
      <alignment horizontal="right" vertical="center"/>
    </xf>
    <xf numFmtId="164" fontId="6" fillId="0" borderId="42" xfId="13" quotePrefix="1" applyNumberFormat="1" applyFont="1" applyFill="1" applyBorder="1" applyAlignment="1">
      <alignment horizontal="right" vertical="center"/>
    </xf>
    <xf numFmtId="164" fontId="3" fillId="0" borderId="42" xfId="13" applyNumberFormat="1" applyFont="1" applyFill="1" applyBorder="1" applyAlignment="1" applyProtection="1">
      <alignment horizontal="right" vertical="center"/>
    </xf>
    <xf numFmtId="164" fontId="6" fillId="0" borderId="42" xfId="2" applyNumberFormat="1" applyFont="1" applyFill="1" applyBorder="1" applyAlignment="1" applyProtection="1">
      <alignment horizontal="right" vertical="center"/>
    </xf>
    <xf numFmtId="164" fontId="6" fillId="0" borderId="42" xfId="13" applyNumberFormat="1" applyFont="1" applyFill="1" applyBorder="1" applyAlignment="1" applyProtection="1">
      <alignment horizontal="right" vertical="center"/>
    </xf>
    <xf numFmtId="164" fontId="3" fillId="0" borderId="5" xfId="2" applyNumberFormat="1" applyFont="1" applyBorder="1" applyAlignment="1">
      <alignment vertical="center"/>
    </xf>
    <xf numFmtId="10" fontId="6" fillId="0" borderId="5" xfId="0" applyNumberFormat="1" applyFont="1" applyBorder="1" applyAlignment="1">
      <alignment vertical="center"/>
    </xf>
    <xf numFmtId="10" fontId="6" fillId="0" borderId="42" xfId="3" applyNumberFormat="1" applyFont="1" applyBorder="1" applyAlignment="1">
      <alignment horizontal="right" vertical="center"/>
    </xf>
    <xf numFmtId="10" fontId="6" fillId="3" borderId="42" xfId="3" applyNumberFormat="1" applyFont="1" applyFill="1" applyBorder="1" applyAlignment="1">
      <alignment vertical="center"/>
    </xf>
    <xf numFmtId="10" fontId="6" fillId="0" borderId="42" xfId="3" applyNumberFormat="1" applyFont="1" applyFill="1" applyBorder="1" applyAlignment="1">
      <alignment horizontal="right" vertical="center"/>
    </xf>
    <xf numFmtId="168" fontId="6" fillId="0" borderId="42" xfId="3" applyNumberFormat="1" applyFont="1" applyBorder="1" applyAlignment="1">
      <alignment horizontal="right" vertical="center"/>
    </xf>
    <xf numFmtId="168" fontId="6" fillId="0" borderId="42" xfId="0" applyNumberFormat="1" applyFont="1" applyBorder="1" applyAlignment="1">
      <alignment horizontal="right" vertical="center"/>
    </xf>
    <xf numFmtId="168" fontId="3" fillId="0" borderId="42" xfId="3" applyNumberFormat="1" applyFont="1" applyBorder="1" applyAlignment="1">
      <alignment horizontal="right" vertical="center"/>
    </xf>
    <xf numFmtId="0" fontId="132" fillId="0" borderId="0" xfId="4" applyFont="1"/>
    <xf numFmtId="0" fontId="133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33" fillId="0" borderId="0" xfId="4" applyFont="1" applyAlignment="1">
      <alignment horizontal="centerContinuous"/>
    </xf>
    <xf numFmtId="0" fontId="15" fillId="0" borderId="0" xfId="4" quotePrefix="1" applyFont="1" applyAlignment="1">
      <alignment horizontal="center"/>
    </xf>
    <xf numFmtId="0" fontId="15" fillId="0" borderId="0" xfId="4" applyFont="1"/>
    <xf numFmtId="0" fontId="1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43" fontId="132" fillId="0" borderId="0" xfId="4" applyNumberFormat="1" applyFont="1"/>
    <xf numFmtId="0" fontId="3" fillId="0" borderId="0" xfId="4" applyFont="1"/>
    <xf numFmtId="165" fontId="132" fillId="0" borderId="0" xfId="4" applyNumberFormat="1" applyFont="1"/>
    <xf numFmtId="164" fontId="6" fillId="0" borderId="0" xfId="4" applyNumberFormat="1" applyFont="1"/>
    <xf numFmtId="164" fontId="3" fillId="0" borderId="42" xfId="5" applyNumberFormat="1" applyFont="1" applyBorder="1"/>
    <xf numFmtId="0" fontId="135" fillId="0" borderId="0" xfId="4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 applyAlignment="1">
      <alignment vertical="center"/>
    </xf>
    <xf numFmtId="10" fontId="6" fillId="0" borderId="0" xfId="0" applyNumberFormat="1" applyFont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2" fillId="0" borderId="0" xfId="0" applyFont="1" applyAlignment="1"/>
    <xf numFmtId="0" fontId="3" fillId="2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3" fillId="3" borderId="0" xfId="8" applyFont="1" applyFill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2" borderId="0" xfId="8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4342">
    <cellStyle name="_x000d__x000a_JournalTemplate=C:\COMFO\CTALK\JOURSTD.TPL_x000d__x000a_LbStateAddress=3 3 0 251 1 89 2 311_x000d__x000a_LbStateJou" xfId="801" xr:uid="{9AE7CE8F-A372-4155-80F8-877EBFEBEC13}"/>
    <cellStyle name="_ANP.FUNDING.I-R1-11-3-00-E" xfId="802" xr:uid="{8A5217A5-43A1-4277-86A5-4AAABC257998}"/>
    <cellStyle name="_ANP.FUNDING.I-R1-11-3-00-E 2" xfId="803" xr:uid="{68EDBF7C-A22D-4616-8D1D-B4C4EC404AD6}"/>
    <cellStyle name="_ANP.FUNDING.I-R1-11-3-00-E 3" xfId="804" xr:uid="{54CC7693-C4E1-4D33-9622-7ADBCE7C7D01}"/>
    <cellStyle name="_ANP.FUNDING.I-R1-11-3-00-E 4" xfId="805" xr:uid="{32897EAE-2BA1-4967-A18B-E06F0585E9A3}"/>
    <cellStyle name="_ANP.FUNDING.I-R1-11-3-00-E 5" xfId="806" xr:uid="{9B05DB7B-E8B5-43D2-AF9D-8AC04DDCBEB4}"/>
    <cellStyle name="_ANP.FUNDING.I-R1-11-3-00-E 6" xfId="807" xr:uid="{318DD96B-9D20-4F12-9121-F0F5295BAE22}"/>
    <cellStyle name="_ANP.FUNDING.I-R1-11-3-00-E 6 2" xfId="808" xr:uid="{914F598F-0DBE-4D48-B66D-4CD05C7FCAD8}"/>
    <cellStyle name="_ANP.FUNDING.I-R1-11-3-00-E 6_48MW CMSI CAPEX Budget rev 11Jun10-rev16b (Updated Forecast cash flow)" xfId="809" xr:uid="{B9FECB3D-57F0-42C1-AF4B-7CEB07CAE432}"/>
    <cellStyle name="_ANP.FUNDING.I-R1-11-3-00-E_Corporate Financials v3" xfId="810" xr:uid="{9BE7DBB4-12B8-4742-9FAA-961493844FB8}"/>
    <cellStyle name="_ANP.FUNDING.I-R1-11-3-00-E_Corporate Financials v3_Generation Presentation Inserts V1" xfId="811" xr:uid="{84598288-D18D-480B-B35D-0E7934252125}"/>
    <cellStyle name="_ANP.FUNDING.I-R1-11-3-00-E_Corporate Financials v3_Generation Presentation Inserts V2" xfId="812" xr:uid="{8016276C-02D0-457E-8136-7629BAD70CFA}"/>
    <cellStyle name="_ANP.FUNDING.I-R1-11-3-00-E_Corporate Financials v3_Generation Presentation Inserts V6" xfId="813" xr:uid="{E3052CE0-B61A-4808-9C01-D8CED661A2BA}"/>
    <cellStyle name="_ANP.FUNDING.I-R1-11-3-00-E_Corporate Financials v3_SGEN Final to MC Reconcilation" xfId="814" xr:uid="{84815E54-62C4-4644-9E13-BD0B38CA8981}"/>
    <cellStyle name="_ANP.FUNDING.I-R1-11-3-00-E_Corporate Financials v3_Updated SGEN 2010- 2014 Plan V6 01122010" xfId="815" xr:uid="{0E1E3C4E-E50B-4A57-86C0-AB056FB343B9}"/>
    <cellStyle name="_ANP.FUNDING.I-R1-11-3-00-E_EBITDA Recon" xfId="816" xr:uid="{BA5F8281-8326-43DD-8AD8-A9DEFCAEBBA7}"/>
    <cellStyle name="_ANP.FUNDING.I-R1-11-3-00-E_EBITDA Recon_Generation Presentation Inserts V1" xfId="817" xr:uid="{76D24A4F-A41B-45B5-9B7F-C5C6A6C714BB}"/>
    <cellStyle name="_ANP.FUNDING.I-R1-11-3-00-E_EBITDA Recon_Generation Presentation Inserts V2" xfId="818" xr:uid="{2726CB26-7A65-42D2-840D-648997623C17}"/>
    <cellStyle name="_ANP.FUNDING.I-R1-11-3-00-E_EBITDA Recon_Generation Presentation Inserts V6" xfId="819" xr:uid="{3BA5E41E-CAC0-4190-BCEC-DC44536945FD}"/>
    <cellStyle name="_ANP.FUNDING.I-R1-11-3-00-E_EBITDA Recon_SGEN Final to MC Reconcilation" xfId="820" xr:uid="{627A394F-83B7-4180-9996-A6D63B57EBB9}"/>
    <cellStyle name="_ANP.FUNDING.I-R1-11-3-00-E_EBITDA Recon_Updated SGEN 2010- 2014 Plan V6 01122010" xfId="821" xr:uid="{F401B3EB-1FD9-458D-8AFD-348419C4E574}"/>
    <cellStyle name="_ANP.FUNDING.I-R1-11-3-00-E_Generation Presentation Inserts - BOD Meeting - 2008-02-08" xfId="822" xr:uid="{E7148F08-01A9-442C-A88B-483DE72CE452}"/>
    <cellStyle name="_ANP.FUNDING.I-R1-11-3-00-E_Margin Planning Model 10-31-08 Prices for Chris" xfId="823" xr:uid="{0303C4CD-46B4-47EC-A91A-9F1BE935FF46}"/>
    <cellStyle name="_ANP.FUNDING.I-R1-11-3-00-E_Margin Planning Model 10-31-08 Prices for Chris_Generation Presentation Inserts V1" xfId="824" xr:uid="{E4F502CB-D239-417E-8D90-A85B53FA1FA5}"/>
    <cellStyle name="_ANP.FUNDING.I-R1-11-3-00-E_Margin Planning Model 10-31-08 Prices for Chris_Generation Presentation Inserts V2" xfId="825" xr:uid="{D1D49A6B-DA0C-4A40-B045-611E7FBDCC88}"/>
    <cellStyle name="_ANP.FUNDING.I-R1-11-3-00-E_Margin Planning Model 10-31-08 Prices for Chris_Generation Presentation Inserts V6" xfId="826" xr:uid="{2900B64F-3F1B-4FBF-AAD0-A265BD343202}"/>
    <cellStyle name="_ANP.FUNDING.I-R1-11-3-00-E_Margin Planning Model 10-31-08 Prices for Chris_SGEN Final to MC Reconcilation" xfId="827" xr:uid="{7D6B70B9-0587-4C93-930E-1FF5AE8DE7D1}"/>
    <cellStyle name="_ANP.FUNDING.I-R1-11-3-00-E_Margin Planning Model 10-31-08 Prices for Chris_Updated SGEN 2010- 2014 Plan V6 01122010" xfId="828" xr:uid="{90AAE35D-E0E3-40CF-AFE8-F83D91F3A115}"/>
    <cellStyle name="_ANP.FUNDING.I-R1-11-3-00-E_Mesquite Solar 277 MW v1" xfId="829" xr:uid="{516F5E7E-58B1-4AE6-8982-E576D580EB99}"/>
    <cellStyle name="_Book1" xfId="830" xr:uid="{E97A03A8-B04C-4697-A9B2-042FC4F59CF9}"/>
    <cellStyle name="_Book1 2" xfId="831" xr:uid="{50FA18BF-2379-4768-885E-EC30C89A381B}"/>
    <cellStyle name="_Book1 3" xfId="832" xr:uid="{66FA58D3-05C9-4D55-AD8A-8450FEAA2DEB}"/>
    <cellStyle name="_Book1 4" xfId="833" xr:uid="{BD27CB3C-D1ED-4CA8-AA46-9B46B0AA0C56}"/>
    <cellStyle name="_Book1 5" xfId="834" xr:uid="{A6D03D2F-5FBA-4F09-BCD6-B7333840B1F0}"/>
    <cellStyle name="_Book1 6" xfId="835" xr:uid="{EB4A77D9-62A5-4AA2-993A-18AC5DF1C164}"/>
    <cellStyle name="_Book1 6 2" xfId="836" xr:uid="{9612E698-98C6-4C15-83EC-9EA902CA2BEF}"/>
    <cellStyle name="_Book1 6_48MW CMSI CAPEX Budget rev 11Jun10-rev16b (Updated Forecast cash flow)" xfId="837" xr:uid="{859365EA-34E9-454F-A0DF-B569D8F4ED98}"/>
    <cellStyle name="_Book1_Corporate Financials v3" xfId="838" xr:uid="{6111EF88-D068-4A6A-95D6-88D74E73B290}"/>
    <cellStyle name="_Book1_Corporate Financials v3_Generation Presentation Inserts V1" xfId="839" xr:uid="{C1E23ED4-CA4A-4341-ADDC-ACD8803A044E}"/>
    <cellStyle name="_Book1_Corporate Financials v3_Generation Presentation Inserts V2" xfId="840" xr:uid="{D104D999-FFA6-4E73-92C6-EEB877C786AD}"/>
    <cellStyle name="_Book1_Corporate Financials v3_Generation Presentation Inserts V6" xfId="841" xr:uid="{2F2B7D67-4F48-41DE-900F-EE3229DB80FC}"/>
    <cellStyle name="_Book1_Corporate Financials v3_SGEN Final to MC Reconcilation" xfId="842" xr:uid="{667138D1-E33F-4787-87FB-8C679E74BF24}"/>
    <cellStyle name="_Book1_Corporate Financials v3_Updated SGEN 2010- 2014 Plan V6 01122010" xfId="843" xr:uid="{2B4A72DA-44D1-4C66-A095-2C4499DF4D4D}"/>
    <cellStyle name="_Book1_EBITDA Recon" xfId="844" xr:uid="{E2E6D258-FFA8-4E29-854B-D9E8A40DD78B}"/>
    <cellStyle name="_Book1_EBITDA Recon_Generation Presentation Inserts V1" xfId="845" xr:uid="{CC92CD73-3D0F-40CE-809E-DE8E78039459}"/>
    <cellStyle name="_Book1_EBITDA Recon_Generation Presentation Inserts V2" xfId="846" xr:uid="{3ED767DB-325B-4FAF-BAFF-C39156F9AE25}"/>
    <cellStyle name="_Book1_EBITDA Recon_Generation Presentation Inserts V6" xfId="847" xr:uid="{3E015CE9-EED8-4ECF-9E05-C2B25EEE5DCC}"/>
    <cellStyle name="_Book1_EBITDA Recon_SGEN Final to MC Reconcilation" xfId="848" xr:uid="{4E75CBE5-B282-4939-A72A-F76564E882EF}"/>
    <cellStyle name="_Book1_EBITDA Recon_Updated SGEN 2010- 2014 Plan V6 01122010" xfId="849" xr:uid="{F73A794D-69AD-451B-813F-6B8CBAA193ED}"/>
    <cellStyle name="_Book1_Generation Presentation Inserts - BOD Meeting - 2008-02-08" xfId="850" xr:uid="{0BF3F3DB-7F8A-45FB-92C1-995D25A0809A}"/>
    <cellStyle name="_Book1_Margin Planning Model 10-31-08 Prices for Chris" xfId="851" xr:uid="{7D60FED2-091B-4B97-9C63-2C607483D18B}"/>
    <cellStyle name="_Book1_Margin Planning Model 10-31-08 Prices for Chris_Generation Presentation Inserts V1" xfId="852" xr:uid="{9E04C26F-E932-4775-8E33-7438C86A098D}"/>
    <cellStyle name="_Book1_Margin Planning Model 10-31-08 Prices for Chris_Generation Presentation Inserts V2" xfId="853" xr:uid="{8C757D7D-8536-4F10-AABD-8311A199FFD0}"/>
    <cellStyle name="_Book1_Margin Planning Model 10-31-08 Prices for Chris_Generation Presentation Inserts V6" xfId="854" xr:uid="{0A8B5215-C8CE-4450-A2D7-54C0069BFBDB}"/>
    <cellStyle name="_Book1_Margin Planning Model 10-31-08 Prices for Chris_SGEN Final to MC Reconcilation" xfId="855" xr:uid="{7E95584E-5E47-4D50-9CD2-D356BC348E34}"/>
    <cellStyle name="_Book1_Margin Planning Model 10-31-08 Prices for Chris_Updated SGEN 2010- 2014 Plan V6 01122010" xfId="856" xr:uid="{DF525BFC-8B43-451E-AB67-B9125DDA3DFE}"/>
    <cellStyle name="_Book1_Mesquite Solar 277 MW v1" xfId="857" xr:uid="{5151DD42-ED6A-4C36-8176-C8E4C9E0A858}"/>
    <cellStyle name="_Combined Assets-E" xfId="858" xr:uid="{7A52A7F7-29B5-43E6-A48D-85F132DF57B0}"/>
    <cellStyle name="_Combined Assets-E 2" xfId="859" xr:uid="{8A16D35F-86FA-4863-BCA3-E9ED6C9706B0}"/>
    <cellStyle name="_Combined Assets-E 3" xfId="860" xr:uid="{B43EAC8F-58B4-4846-9F65-E982F5FEA41A}"/>
    <cellStyle name="_Combined Assets-E 4" xfId="861" xr:uid="{04C11099-5226-4E37-B904-A2F332E2A832}"/>
    <cellStyle name="_Combined Assets-E 5" xfId="862" xr:uid="{CDDCA61F-46E5-484D-BB50-320A4945938B}"/>
    <cellStyle name="_Combined Assets-E 6" xfId="863" xr:uid="{9BD7955A-79FD-4F32-91DE-DCA28518E7F0}"/>
    <cellStyle name="_Combined Assets-E 6 2" xfId="864" xr:uid="{385D5F0C-E431-4A1C-A8DD-9DCA65EA5B23}"/>
    <cellStyle name="_Combined Assets-E 6_48MW CMSI CAPEX Budget rev 11Jun10-rev16b (Updated Forecast cash flow)" xfId="865" xr:uid="{6A3D63C0-EC6E-4712-928C-099A84C7BE7D}"/>
    <cellStyle name="_Combined Assets-E_Corporate Financials v3" xfId="866" xr:uid="{42A15D0D-4D3F-44D4-9C18-DD4241F3DD5E}"/>
    <cellStyle name="_Combined Assets-E_Corporate Financials v3_Generation Presentation Inserts V1" xfId="867" xr:uid="{27EFF087-9833-4215-8630-BDF70F89E0F6}"/>
    <cellStyle name="_Combined Assets-E_Corporate Financials v3_Generation Presentation Inserts V2" xfId="868" xr:uid="{C51C3E27-DFB4-47BF-90E4-EC570CF58EA9}"/>
    <cellStyle name="_Combined Assets-E_Corporate Financials v3_Generation Presentation Inserts V6" xfId="869" xr:uid="{E0107975-108A-414D-8FB7-5B8A3FB6C8CA}"/>
    <cellStyle name="_Combined Assets-E_Corporate Financials v3_SGEN Final to MC Reconcilation" xfId="870" xr:uid="{0AE90F9F-3B5E-4CB1-B14A-66CACB6BAA4A}"/>
    <cellStyle name="_Combined Assets-E_Corporate Financials v3_Updated SGEN 2010- 2014 Plan V6 01122010" xfId="871" xr:uid="{FCD24C5B-25B7-4408-8CCB-9AF220CE519C}"/>
    <cellStyle name="_Combined Assets-E_EBITDA Recon" xfId="872" xr:uid="{E041096F-8B52-4AB9-BDDD-29DD67A3FCA7}"/>
    <cellStyle name="_Combined Assets-E_EBITDA Recon_Generation Presentation Inserts V1" xfId="873" xr:uid="{27F98EEB-AC60-49B6-99FE-A0C19DC93C7B}"/>
    <cellStyle name="_Combined Assets-E_EBITDA Recon_Generation Presentation Inserts V2" xfId="874" xr:uid="{CA6B91E5-DCEF-4D8D-A663-CFE78090A378}"/>
    <cellStyle name="_Combined Assets-E_EBITDA Recon_Generation Presentation Inserts V6" xfId="875" xr:uid="{8789D524-7B5D-4448-AA0F-A3D27CF55DE0}"/>
    <cellStyle name="_Combined Assets-E_EBITDA Recon_SGEN Final to MC Reconcilation" xfId="876" xr:uid="{DF82CD78-E9E6-489E-A832-ABEF12CD1408}"/>
    <cellStyle name="_Combined Assets-E_EBITDA Recon_Updated SGEN 2010- 2014 Plan V6 01122010" xfId="877" xr:uid="{F85356C8-7585-4CFE-A0FF-CCD514A53A90}"/>
    <cellStyle name="_Combined Assets-E_Generation Presentation Inserts - BOD Meeting - 2008-02-08" xfId="878" xr:uid="{3DF753F0-692B-4BBC-B877-E50379CD9812}"/>
    <cellStyle name="_Combined Assets-E_Margin Planning Model 10-31-08 Prices for Chris" xfId="879" xr:uid="{20E625EF-0661-4857-B332-1806BE075F91}"/>
    <cellStyle name="_Combined Assets-E_Margin Planning Model 10-31-08 Prices for Chris_Generation Presentation Inserts V1" xfId="880" xr:uid="{4C294385-5416-48AE-A6B6-778B28D7139E}"/>
    <cellStyle name="_Combined Assets-E_Margin Planning Model 10-31-08 Prices for Chris_Generation Presentation Inserts V2" xfId="881" xr:uid="{B52E36DF-C24F-434B-96B6-E39EF0ED31A5}"/>
    <cellStyle name="_Combined Assets-E_Margin Planning Model 10-31-08 Prices for Chris_Generation Presentation Inserts V6" xfId="882" xr:uid="{98F5AA77-45F1-435A-8F20-03350ADB2396}"/>
    <cellStyle name="_Combined Assets-E_Margin Planning Model 10-31-08 Prices for Chris_SGEN Final to MC Reconcilation" xfId="883" xr:uid="{BE5636DF-8896-44AC-AD24-CF759B24C728}"/>
    <cellStyle name="_Combined Assets-E_Margin Planning Model 10-31-08 Prices for Chris_Updated SGEN 2010- 2014 Plan V6 01122010" xfId="884" xr:uid="{BF613FAD-E243-4ADF-913D-BEEF3F4D4820}"/>
    <cellStyle name="_Combined Assets-E_Mesquite Solar 277 MW v1" xfId="885" xr:uid="{B2928446-5CF7-4C20-B8C7-32FC1FDA3B40}"/>
    <cellStyle name="_Harris-El Paso-Edinburg-05-07-01" xfId="886" xr:uid="{5C179C94-5EA0-42FF-BF2D-3167A8E133E8}"/>
    <cellStyle name="_Harris-El Paso-Edinburg-05-07-01 2" xfId="887" xr:uid="{72B66D06-C223-4693-9DD7-BA7D8EA82ACB}"/>
    <cellStyle name="_Harris-El Paso-Edinburg-05-07-01 3" xfId="888" xr:uid="{5EE06C9A-A819-4D47-900F-FDAFD7AA384F}"/>
    <cellStyle name="_Harris-El Paso-Edinburg-05-07-01 4" xfId="889" xr:uid="{D4CC622D-6F23-4957-984A-21396F35F0B8}"/>
    <cellStyle name="_Harris-El Paso-Edinburg-05-07-01 5" xfId="890" xr:uid="{18A056ED-D176-46CA-A462-C7098E645469}"/>
    <cellStyle name="_Harris-El Paso-Edinburg-05-07-01 6" xfId="891" xr:uid="{54066135-A2AE-412A-84F1-D73066993E3A}"/>
    <cellStyle name="_Harris-El Paso-Edinburg-05-07-01 6 2" xfId="892" xr:uid="{FB46B4EE-EAF7-41B8-8202-BAED51195F4A}"/>
    <cellStyle name="_Harris-El Paso-Edinburg-05-07-01 6_48MW CMSI CAPEX Budget rev 11Jun10-rev16b (Updated Forecast cash flow)" xfId="893" xr:uid="{2200F935-D3C6-462D-973A-128A63446CE3}"/>
    <cellStyle name="_Harris-El Paso-Edinburg-05-07-01_Corporate Financials v3" xfId="894" xr:uid="{50A1476C-BA8E-49AC-A8D6-9C147A896C75}"/>
    <cellStyle name="_Harris-El Paso-Edinburg-05-07-01_Corporate Financials v3_Generation Presentation Inserts V1" xfId="895" xr:uid="{49B83E2B-5289-4D95-A1F1-A7858FC18FE2}"/>
    <cellStyle name="_Harris-El Paso-Edinburg-05-07-01_Corporate Financials v3_Generation Presentation Inserts V2" xfId="896" xr:uid="{E707F67D-EE55-4E40-81A8-123C636C75AF}"/>
    <cellStyle name="_Harris-El Paso-Edinburg-05-07-01_Corporate Financials v3_Generation Presentation Inserts V6" xfId="897" xr:uid="{1440E88B-5687-4615-A8AC-7B877437EF56}"/>
    <cellStyle name="_Harris-El Paso-Edinburg-05-07-01_Corporate Financials v3_SGEN Final to MC Reconcilation" xfId="898" xr:uid="{6EAEF1EF-6530-494E-B82B-0934F4D5152F}"/>
    <cellStyle name="_Harris-El Paso-Edinburg-05-07-01_Corporate Financials v3_Updated SGEN 2010- 2014 Plan V6 01122010" xfId="899" xr:uid="{7A8AE8DC-0E13-435D-A187-E9FEE4522A55}"/>
    <cellStyle name="_Harris-El Paso-Edinburg-05-07-01_EBITDA Recon" xfId="900" xr:uid="{449BCFCF-3F00-4E28-A401-BEF8F7EDAF00}"/>
    <cellStyle name="_Harris-El Paso-Edinburg-05-07-01_EBITDA Recon_Generation Presentation Inserts V1" xfId="901" xr:uid="{B03591F8-7836-4E6C-B9FD-CBA839A51A96}"/>
    <cellStyle name="_Harris-El Paso-Edinburg-05-07-01_EBITDA Recon_Generation Presentation Inserts V2" xfId="902" xr:uid="{40997B5C-592C-44D0-9ADA-C80DD8E8B9B7}"/>
    <cellStyle name="_Harris-El Paso-Edinburg-05-07-01_EBITDA Recon_Generation Presentation Inserts V6" xfId="903" xr:uid="{90E7C1E2-7987-479E-9F5B-20A9B0BD03D0}"/>
    <cellStyle name="_Harris-El Paso-Edinburg-05-07-01_EBITDA Recon_SGEN Final to MC Reconcilation" xfId="904" xr:uid="{E2C582A2-BB64-434A-899E-B17D5FCBAEC9}"/>
    <cellStyle name="_Harris-El Paso-Edinburg-05-07-01_EBITDA Recon_Updated SGEN 2010- 2014 Plan V6 01122010" xfId="905" xr:uid="{26BA9B2B-173A-40F9-BECC-D02B45C57841}"/>
    <cellStyle name="_Harris-El Paso-Edinburg-05-07-01_Generation Presentation Inserts - BOD Meeting - 2008-02-08" xfId="906" xr:uid="{DEB28801-AD96-4895-BD75-8BB5FA92E6ED}"/>
    <cellStyle name="_Harris-El Paso-Edinburg-05-07-01_Margin Planning Model 10-31-08 Prices for Chris" xfId="907" xr:uid="{7DE82EE1-32DF-401D-9DA0-0299B0B57B30}"/>
    <cellStyle name="_Harris-El Paso-Edinburg-05-07-01_Margin Planning Model 10-31-08 Prices for Chris_Generation Presentation Inserts V1" xfId="908" xr:uid="{C4667DB2-1DCD-4153-B3EF-3943C586F663}"/>
    <cellStyle name="_Harris-El Paso-Edinburg-05-07-01_Margin Planning Model 10-31-08 Prices for Chris_Generation Presentation Inserts V2" xfId="909" xr:uid="{1454EF58-D61E-48D7-8CA8-CA0F5A846EF4}"/>
    <cellStyle name="_Harris-El Paso-Edinburg-05-07-01_Margin Planning Model 10-31-08 Prices for Chris_Generation Presentation Inserts V6" xfId="910" xr:uid="{10EC7370-8822-4297-ABCB-AAB534CD49D4}"/>
    <cellStyle name="_Harris-El Paso-Edinburg-05-07-01_Margin Planning Model 10-31-08 Prices for Chris_SGEN Final to MC Reconcilation" xfId="911" xr:uid="{D70AFDE1-2151-4359-9FBA-7C81C3E08144}"/>
    <cellStyle name="_Harris-El Paso-Edinburg-05-07-01_Margin Planning Model 10-31-08 Prices for Chris_Updated SGEN 2010- 2014 Plan V6 01122010" xfId="912" xr:uid="{586AB948-EEE5-402C-A7CD-08A3637A92F5}"/>
    <cellStyle name="_Harris-El Paso-Edinburg-05-07-01_Mesquite Solar 277 MW v1" xfId="913" xr:uid="{3040E2AA-50AA-477C-9F48-0607F22D05D4}"/>
    <cellStyle name="_Harris-El Paso-Edinburg-06-18-01" xfId="914" xr:uid="{9AA5E4CF-0314-4DCD-BD3F-3FCBADBA94A5}"/>
    <cellStyle name="_Harris-El Paso-Edinburg-06-18-01 2" xfId="915" xr:uid="{3567518D-5CFC-440A-A6AE-FA2702EF39E2}"/>
    <cellStyle name="_Harris-El Paso-Edinburg-06-18-01 3" xfId="916" xr:uid="{0CAF9518-72B5-45F9-8B88-296A3464E613}"/>
    <cellStyle name="_Harris-El Paso-Edinburg-06-18-01 4" xfId="917" xr:uid="{34A15011-B622-4050-8E6B-6B8365D9A1B3}"/>
    <cellStyle name="_Harris-El Paso-Edinburg-06-18-01 5" xfId="918" xr:uid="{A5E7DFF4-E63F-4225-AF9A-35BCA65CA719}"/>
    <cellStyle name="_Harris-El Paso-Edinburg-06-18-01 6" xfId="919" xr:uid="{83004E9A-1D61-4DBE-BA79-017A3F35B9A0}"/>
    <cellStyle name="_Harris-El Paso-Edinburg-06-18-01 6 2" xfId="920" xr:uid="{37FAEADE-0AAD-4CDE-BE4D-424682F9EC33}"/>
    <cellStyle name="_Harris-El Paso-Edinburg-06-18-01 6_48MW CMSI CAPEX Budget rev 11Jun10-rev16b (Updated Forecast cash flow)" xfId="921" xr:uid="{E8FED990-E172-42D4-84B9-9EDD3419453C}"/>
    <cellStyle name="_Harris-El Paso-Edinburg-06-18-01_Corporate Financials v3" xfId="922" xr:uid="{1EDD978E-467F-43A9-B263-B1C0C362CB17}"/>
    <cellStyle name="_Harris-El Paso-Edinburg-06-18-01_Corporate Financials v3_Generation Presentation Inserts V1" xfId="923" xr:uid="{D616B91E-DB30-464B-9EE9-60D8A90A1CF5}"/>
    <cellStyle name="_Harris-El Paso-Edinburg-06-18-01_Corporate Financials v3_Generation Presentation Inserts V2" xfId="924" xr:uid="{3753C3EB-EBDA-4533-A434-EE2CF73957AF}"/>
    <cellStyle name="_Harris-El Paso-Edinburg-06-18-01_Corporate Financials v3_Generation Presentation Inserts V6" xfId="925" xr:uid="{091BA1C9-27B6-44DC-8333-91D8578DA2D0}"/>
    <cellStyle name="_Harris-El Paso-Edinburg-06-18-01_Corporate Financials v3_SGEN Final to MC Reconcilation" xfId="926" xr:uid="{E56CC2C7-0EF6-4974-851C-FE5049624A81}"/>
    <cellStyle name="_Harris-El Paso-Edinburg-06-18-01_Corporate Financials v3_Updated SGEN 2010- 2014 Plan V6 01122010" xfId="927" xr:uid="{89EA8B08-3C77-40F0-B756-8E7CAA0D01F6}"/>
    <cellStyle name="_Harris-El Paso-Edinburg-06-18-01_EBITDA Recon" xfId="928" xr:uid="{C47A1CA4-6F70-464D-A8B9-8F4E5FFCB489}"/>
    <cellStyle name="_Harris-El Paso-Edinburg-06-18-01_EBITDA Recon_Generation Presentation Inserts V1" xfId="929" xr:uid="{53DC5506-F7EE-4BC6-8AC1-01A262F69020}"/>
    <cellStyle name="_Harris-El Paso-Edinburg-06-18-01_EBITDA Recon_Generation Presentation Inserts V2" xfId="930" xr:uid="{8C2A7C90-1B59-41D5-9B18-458D2797DC2B}"/>
    <cellStyle name="_Harris-El Paso-Edinburg-06-18-01_EBITDA Recon_Generation Presentation Inserts V6" xfId="931" xr:uid="{8BBC27D1-1BC8-4553-8B28-8166C412F50A}"/>
    <cellStyle name="_Harris-El Paso-Edinburg-06-18-01_EBITDA Recon_SGEN Final to MC Reconcilation" xfId="932" xr:uid="{7FD14994-858E-4955-B5D5-5C7E63C7CAC5}"/>
    <cellStyle name="_Harris-El Paso-Edinburg-06-18-01_EBITDA Recon_Updated SGEN 2010- 2014 Plan V6 01122010" xfId="933" xr:uid="{F6395CF4-DDD7-4F44-8885-5D0726E896DC}"/>
    <cellStyle name="_Harris-El Paso-Edinburg-06-18-01_Generation Presentation Inserts - BOD Meeting - 2008-02-08" xfId="934" xr:uid="{C306DB03-26BC-427A-9615-2D6381DDD964}"/>
    <cellStyle name="_Harris-El Paso-Edinburg-06-18-01_Margin Planning Model 10-31-08 Prices for Chris" xfId="935" xr:uid="{876D06AE-25FC-42D8-9D5A-CFF516634B3F}"/>
    <cellStyle name="_Harris-El Paso-Edinburg-06-18-01_Margin Planning Model 10-31-08 Prices for Chris_Generation Presentation Inserts V1" xfId="936" xr:uid="{2A1D5247-86D4-4398-95D0-9CD60F40C4A8}"/>
    <cellStyle name="_Harris-El Paso-Edinburg-06-18-01_Margin Planning Model 10-31-08 Prices for Chris_Generation Presentation Inserts V2" xfId="937" xr:uid="{5EF11F55-9580-4075-90A8-93C08DDA7DD4}"/>
    <cellStyle name="_Harris-El Paso-Edinburg-06-18-01_Margin Planning Model 10-31-08 Prices for Chris_Generation Presentation Inserts V6" xfId="938" xr:uid="{3EE1FFB5-6041-48C9-B830-EACA4D009E49}"/>
    <cellStyle name="_Harris-El Paso-Edinburg-06-18-01_Margin Planning Model 10-31-08 Prices for Chris_SGEN Final to MC Reconcilation" xfId="939" xr:uid="{37199E29-55D3-43E5-B6E2-895C28E6903D}"/>
    <cellStyle name="_Harris-El Paso-Edinburg-06-18-01_Margin Planning Model 10-31-08 Prices for Chris_Updated SGEN 2010- 2014 Plan V6 01122010" xfId="940" xr:uid="{1A47AD45-042C-46AA-A81E-409ED034D849}"/>
    <cellStyle name="_Harris-El Paso-Edinburg-06-18-01_Mesquite Solar 277 MW v1" xfId="941" xr:uid="{5FC1C43A-E629-4473-852A-1212ABAC3593}"/>
    <cellStyle name="_TableHead" xfId="942" xr:uid="{934A5EB7-BBEB-4C84-B07D-E4DE2C749F80}"/>
    <cellStyle name="_TableHead 2" xfId="2525" xr:uid="{D9DD0CAA-C75D-492F-9331-59A722445253}"/>
    <cellStyle name="_TableSuperHead" xfId="943" xr:uid="{C69EDA16-61C7-42C4-AC03-4F28041A0CED}"/>
    <cellStyle name="=C:\WINNT\SYSTEM32\COMMAND.COM" xfId="944" xr:uid="{90838322-CA3C-49D5-9020-8FC0F9FD72C0}"/>
    <cellStyle name="0" xfId="945" xr:uid="{8100CECD-EC86-447B-983B-0D5F804CD20C}"/>
    <cellStyle name="0_Corporate Financials v1" xfId="946" xr:uid="{02CF9795-0D39-4C76-9764-557ED363BD1E}"/>
    <cellStyle name="0_Corporate Financials v1_Generation Presentation Inserts V1" xfId="947" xr:uid="{B16E6E42-86C8-4FCD-A17B-2DAABE6EF753}"/>
    <cellStyle name="0_Corporate Financials v1_Generation Presentation Inserts V2" xfId="948" xr:uid="{1EAF1426-5070-47B8-A5C2-72DF77DA4F3F}"/>
    <cellStyle name="0_Corporate Financials v1_Generation Presentation Inserts V6" xfId="949" xr:uid="{7F27DF55-0A53-4F54-AACA-5FA42545C7E9}"/>
    <cellStyle name="0_Corporate Financials v1_SGEN Final to MC Reconcilation" xfId="950" xr:uid="{E5BF91EA-FD75-4F56-A3EC-46C06EAF5655}"/>
    <cellStyle name="0_Corporate Financials v1_Updated SGEN 2010- 2014 Plan V6 01122010" xfId="951" xr:uid="{9F127ABA-3673-47A7-814C-597871E1561B}"/>
    <cellStyle name="0_Corporate Financials v2" xfId="952" xr:uid="{CADBE409-76BE-48BD-8A9A-192BD967D816}"/>
    <cellStyle name="0_Corporate Financials v2_Generation Presentation Inserts V1" xfId="953" xr:uid="{89A1EB2F-2562-4498-AFD7-5EB379F8DB65}"/>
    <cellStyle name="0_Corporate Financials v2_Generation Presentation Inserts V2" xfId="954" xr:uid="{203EF4A7-C1D1-4020-A00F-A097F3A107C3}"/>
    <cellStyle name="0_Corporate Financials v2_Generation Presentation Inserts V6" xfId="955" xr:uid="{EEF798E8-FC9E-4A14-B46C-EE8FE33D5F5F}"/>
    <cellStyle name="0_Corporate Financials v2_SGEN Final to MC Reconcilation" xfId="956" xr:uid="{87031206-D5B1-48EC-870A-A69AE2DE968D}"/>
    <cellStyle name="0_Corporate Financials v2_Updated SGEN 2010- 2014 Plan V6 01122010" xfId="957" xr:uid="{C6676599-B8AD-4ECA-947C-C2844D278152}"/>
    <cellStyle name="0_Corporate Financials v3" xfId="958" xr:uid="{287B6558-EABC-44E9-9C4A-0BD35F5D4201}"/>
    <cellStyle name="0_Corporate Financials v3_Generation Presentation Inserts V1" xfId="959" xr:uid="{B99062B9-6BFF-449D-8C21-15D5ED3966C9}"/>
    <cellStyle name="0_Corporate Financials v3_Generation Presentation Inserts V2" xfId="960" xr:uid="{1B61407F-7CCD-4574-86C2-E13729B8211B}"/>
    <cellStyle name="0_Corporate Financials v3_Generation Presentation Inserts V6" xfId="961" xr:uid="{A1660D99-99AD-47ED-ABAA-2C04380C91A6}"/>
    <cellStyle name="0_Corporate Financials v3_SGEN Final to MC Reconcilation" xfId="962" xr:uid="{90CC2E90-FD30-4C3D-8B2E-6D854B92662F}"/>
    <cellStyle name="0_Corporate Financials v3_Updated SGEN 2010- 2014 Plan V6 01122010" xfId="963" xr:uid="{2101024D-8AE3-489E-8D6A-8713882E9CE2}"/>
    <cellStyle name="0_EBITDA Recon" xfId="964" xr:uid="{FAF6F6EB-5537-446B-A3F7-853B27259774}"/>
    <cellStyle name="0_EBITDA Recon_Generation Presentation Inserts V1" xfId="965" xr:uid="{B45A94AD-B7A6-4480-B5A2-DA9257B91CC8}"/>
    <cellStyle name="0_EBITDA Recon_Generation Presentation Inserts V2" xfId="966" xr:uid="{061706D5-51A3-478A-AE89-CD158CBAE9B8}"/>
    <cellStyle name="0_EBITDA Recon_Generation Presentation Inserts V6" xfId="967" xr:uid="{000B12C9-3A7F-425F-A7D7-47513224D878}"/>
    <cellStyle name="0_EBITDA Recon_SGEN Final to MC Reconcilation" xfId="968" xr:uid="{46F6A9BB-AAE0-45BE-8BED-9ED0584A64AF}"/>
    <cellStyle name="0_EBITDA Recon_Updated SGEN 2010- 2014 Plan V6 01122010" xfId="969" xr:uid="{50292D71-46D7-47BD-A2FC-821E648D9C65}"/>
    <cellStyle name="0_Generation Presentation Inserts - BOD Meeting - 2008-02-08" xfId="970" xr:uid="{1CACA97B-C22E-486A-A355-785C274D1207}"/>
    <cellStyle name="0_Margin Planning Model 10-31-08 Prices for Chris" xfId="971" xr:uid="{61B648C7-BC52-418D-8426-E3197946C2AA}"/>
    <cellStyle name="0_Margin Planning Model 10-31-08 Prices for Chris_Generation Presentation Inserts V1" xfId="972" xr:uid="{05EEE45A-0161-4BC1-8157-2C5CEF6F5D69}"/>
    <cellStyle name="0_Margin Planning Model 10-31-08 Prices for Chris_Generation Presentation Inserts V2" xfId="973" xr:uid="{14BF5165-075E-4270-A34F-457E2F544DAA}"/>
    <cellStyle name="0_Margin Planning Model 10-31-08 Prices for Chris_Generation Presentation Inserts V6" xfId="974" xr:uid="{5867747F-C005-4467-A1F4-6E44FF045D50}"/>
    <cellStyle name="0_Margin Planning Model 10-31-08 Prices for Chris_SGEN Final to MC Reconcilation" xfId="975" xr:uid="{35063AAF-0011-4CEB-8197-CF4AFABCDF1F}"/>
    <cellStyle name="0_Margin Planning Model 10-31-08 Prices for Chris_Updated SGEN 2010- 2014 Plan V6 01122010" xfId="976" xr:uid="{5D58CC3B-D863-4CFF-8B7B-0C2967CAA1C4}"/>
    <cellStyle name="0_MH recon V1" xfId="977" xr:uid="{B555B2F6-CAF2-44FE-B6D4-8F06810EF082}"/>
    <cellStyle name="0_MH recon V1_Generation Presentation Inserts V1" xfId="978" xr:uid="{1730487B-653D-43A5-A79A-72715F07E9EF}"/>
    <cellStyle name="0_MH recon V1_Generation Presentation Inserts V2" xfId="979" xr:uid="{59D1E314-2EF7-496B-9800-E9AB718DB6DA}"/>
    <cellStyle name="0_MH recon V1_Generation Presentation Inserts V6" xfId="980" xr:uid="{08358E85-0085-4DE5-B954-37AA624DA46A}"/>
    <cellStyle name="0_MH recon V1_SGEN Final to MC Reconcilation" xfId="981" xr:uid="{21F45A03-E6E1-4065-9A0D-E2CE21B25EBE}"/>
    <cellStyle name="0_MH recon V1_Updated SGEN 2010- 2014 Plan V6 01122010" xfId="982" xr:uid="{5D0C4D64-FD5F-4FDC-B85D-A373B5B3D39C}"/>
    <cellStyle name="000" xfId="983" xr:uid="{D49F209A-9274-4402-945F-D1D806C037F4}"/>
    <cellStyle name="0000" xfId="984" xr:uid="{FB9FF702-B076-426C-B3FC-954A378F24C9}"/>
    <cellStyle name="20% - Accent1 2" xfId="225" xr:uid="{D471F348-A523-43B6-9DFA-4A6EACB2AE41}"/>
    <cellStyle name="20% - Accent1 2 2" xfId="226" xr:uid="{023E379C-621F-4994-A0CC-CE84E3691447}"/>
    <cellStyle name="20% - Accent1 2 2 2" xfId="227" xr:uid="{B324C694-9865-40BD-B013-D76BFDCF6F58}"/>
    <cellStyle name="20% - Accent1 2 3" xfId="228" xr:uid="{C1A62368-0AF3-4A52-B1B9-7DC287BF9F52}"/>
    <cellStyle name="20% - Accent1 2 3 2" xfId="229" xr:uid="{94656524-0D41-44B9-827C-CA177E4AD7AD}"/>
    <cellStyle name="20% - Accent1 2 4" xfId="230" xr:uid="{D6D40C8B-9061-456C-BD2A-1325989CCE92}"/>
    <cellStyle name="20% - Accent1 2 4 2" xfId="231" xr:uid="{B547FDBF-143C-46A0-8EF9-B956C02B6161}"/>
    <cellStyle name="20% - Accent1 2 5" xfId="232" xr:uid="{CAA749DE-1852-4C73-8681-CC64CA79500F}"/>
    <cellStyle name="20% - Accent1 2 5 2" xfId="233" xr:uid="{CD2D39B5-6400-423F-BF7D-0DA5E0E62C11}"/>
    <cellStyle name="20% - Accent1 2 6" xfId="234" xr:uid="{1BF5DFB0-94E3-4D50-BBA5-E110D6137540}"/>
    <cellStyle name="20% - Accent1 2 6 2" xfId="235" xr:uid="{5514515F-9A1E-4463-B80F-1A6A9ECFE785}"/>
    <cellStyle name="20% - Accent1 2 7" xfId="236" xr:uid="{7F51EE6E-666A-436D-86BA-1719DEFE7311}"/>
    <cellStyle name="20% - Accent1 2 8" xfId="237" xr:uid="{DBD5D4FE-75E9-4E4E-87C9-DD89A79FE174}"/>
    <cellStyle name="20% - Accent1 2 9" xfId="3736" xr:uid="{45528DF5-AAAA-46B8-87A6-29E6968E541A}"/>
    <cellStyle name="20% - Accent1 3" xfId="238" xr:uid="{8D3FF74C-72B3-43B1-BB3E-021A6D3CB668}"/>
    <cellStyle name="20% - Accent1 3 2" xfId="239" xr:uid="{CFD839AC-4602-4BBF-8840-D337656391CB}"/>
    <cellStyle name="20% - Accent1 3 2 2" xfId="240" xr:uid="{C72A83E6-E085-4DE4-806A-46EDE3E698A0}"/>
    <cellStyle name="20% - Accent1 3 3" xfId="241" xr:uid="{6B0A05D2-F833-4B28-9134-96FB643800B8}"/>
    <cellStyle name="20% - Accent1 4" xfId="242" xr:uid="{5A39E661-9A16-4D0D-9D78-F093111C6B1A}"/>
    <cellStyle name="20% - Accent1 4 2" xfId="243" xr:uid="{2F317C21-A2E4-4CE8-B546-41FAAB095B49}"/>
    <cellStyle name="20% - Accent1 5" xfId="244" xr:uid="{197E5E79-54AD-44C6-9DB4-06F3D42C8FB8}"/>
    <cellStyle name="20% - Accent1 5 2" xfId="245" xr:uid="{FCCE67EB-C9DB-42CA-9A49-C10478CAE568}"/>
    <cellStyle name="20% - Accent1 6" xfId="246" xr:uid="{776AA37C-D049-455E-82E6-4641D099C993}"/>
    <cellStyle name="20% - Accent1 6 2" xfId="247" xr:uid="{BB1DF9E3-DA32-46AD-B637-161BADD00254}"/>
    <cellStyle name="20% - Accent1 7" xfId="248" xr:uid="{99B85EF0-8337-434E-8379-3F878345D864}"/>
    <cellStyle name="20% - Accent2 2" xfId="249" xr:uid="{F1C44E6F-E7ED-46CF-96A0-D1EE1265DDF7}"/>
    <cellStyle name="20% - Accent2 2 2" xfId="250" xr:uid="{1078F2B9-E9F5-489B-A4A0-83590838C72C}"/>
    <cellStyle name="20% - Accent2 2 2 2" xfId="251" xr:uid="{8F90E732-9D99-4B4B-B139-3D10836BC7EE}"/>
    <cellStyle name="20% - Accent2 2 3" xfId="252" xr:uid="{085EE600-65A6-4587-80FD-7CE20C1DCB0B}"/>
    <cellStyle name="20% - Accent2 2 3 2" xfId="253" xr:uid="{5674A414-0E1C-4E8C-A19E-14B7A2EB4583}"/>
    <cellStyle name="20% - Accent2 2 4" xfId="254" xr:uid="{54094AAB-CEFA-422A-86D9-620D7F751280}"/>
    <cellStyle name="20% - Accent2 2 4 2" xfId="255" xr:uid="{EB98F6E9-2A9F-4598-9181-B50BD77FE5D2}"/>
    <cellStyle name="20% - Accent2 2 5" xfId="256" xr:uid="{8A448A15-54E0-4006-95BE-162CB438DF67}"/>
    <cellStyle name="20% - Accent2 2 5 2" xfId="257" xr:uid="{FFDD5B05-2C7E-4058-AB8E-FF44E7D3BC06}"/>
    <cellStyle name="20% - Accent2 2 6" xfId="258" xr:uid="{80A9E567-15D5-4E7A-91D7-4FEBA761BAAB}"/>
    <cellStyle name="20% - Accent2 2 6 2" xfId="259" xr:uid="{8B2B9292-8938-44E6-B25D-1D0A1F84EDD2}"/>
    <cellStyle name="20% - Accent2 2 7" xfId="260" xr:uid="{B513BD35-DCCB-4068-A5C2-ADF0D4CD321F}"/>
    <cellStyle name="20% - Accent2 2 8" xfId="261" xr:uid="{EFE7D10B-0D21-4ECC-A870-ED66A4526BA3}"/>
    <cellStyle name="20% - Accent2 2 9" xfId="3737" xr:uid="{1B9C7CFF-2DFD-40D6-8CCF-BCA7B3C92A7B}"/>
    <cellStyle name="20% - Accent2 3" xfId="262" xr:uid="{EC13FA2F-F009-4282-91BA-5616AE4122AE}"/>
    <cellStyle name="20% - Accent2 3 2" xfId="263" xr:uid="{722E5CC5-4DEE-4088-8F85-F9CE66C24743}"/>
    <cellStyle name="20% - Accent2 3 2 2" xfId="264" xr:uid="{CEACE947-6DA6-4D48-95D1-3DC883E9FC44}"/>
    <cellStyle name="20% - Accent2 3 3" xfId="265" xr:uid="{14B46C8F-A584-4E1A-9A92-BE3F4C8E239B}"/>
    <cellStyle name="20% - Accent2 4" xfId="266" xr:uid="{E10E9A19-4B77-4057-99D1-B4180B0A85E3}"/>
    <cellStyle name="20% - Accent2 4 2" xfId="267" xr:uid="{F3F385FA-C6FE-45DE-A6F0-1452E2AFF2C6}"/>
    <cellStyle name="20% - Accent2 5" xfId="268" xr:uid="{D1D9108B-CFA5-4CAC-8BFA-B753F2556CAE}"/>
    <cellStyle name="20% - Accent2 5 2" xfId="269" xr:uid="{74EA5A27-C4CF-4161-83E0-43BCD8E79CB5}"/>
    <cellStyle name="20% - Accent2 6" xfId="270" xr:uid="{E2EA004D-DC62-49DF-9CFE-A75B81DF7FC1}"/>
    <cellStyle name="20% - Accent2 6 2" xfId="271" xr:uid="{C3E727FE-E6FC-4A11-BB85-5F0D67361741}"/>
    <cellStyle name="20% - Accent2 7" xfId="272" xr:uid="{EDB10D7E-9C26-46B8-B6AB-314488DC4C90}"/>
    <cellStyle name="20% - Accent3 2" xfId="273" xr:uid="{8C6B3F48-0521-4981-AAFE-643E473F69B3}"/>
    <cellStyle name="20% - Accent3 2 2" xfId="274" xr:uid="{770F09E5-1D96-416C-9633-56EEFADAF7F2}"/>
    <cellStyle name="20% - Accent3 2 2 2" xfId="275" xr:uid="{62BE21C8-E674-4553-8566-EF8015B30CAC}"/>
    <cellStyle name="20% - Accent3 2 3" xfId="276" xr:uid="{A04C2E53-22F6-4DC2-A272-6D9551CFE45C}"/>
    <cellStyle name="20% - Accent3 2 3 2" xfId="277" xr:uid="{87DA9D47-13CF-4861-84DC-DB7E92786765}"/>
    <cellStyle name="20% - Accent3 2 4" xfId="278" xr:uid="{4BDF4BAF-BF91-40B2-B742-BA5447C02ABE}"/>
    <cellStyle name="20% - Accent3 2 4 2" xfId="279" xr:uid="{983AFD24-06EB-4B1E-8BD6-BFA8FA1764B0}"/>
    <cellStyle name="20% - Accent3 2 5" xfId="280" xr:uid="{6DF4106C-A264-4176-A42C-5A5ED45A6C49}"/>
    <cellStyle name="20% - Accent3 2 5 2" xfId="281" xr:uid="{6905C0A8-02E2-447C-A165-A9F0285D7C7B}"/>
    <cellStyle name="20% - Accent3 2 6" xfId="282" xr:uid="{E183005A-3297-446B-9E8C-8F714022DB5E}"/>
    <cellStyle name="20% - Accent3 2 6 2" xfId="283" xr:uid="{A1D0CACC-E28C-4D97-A6FA-C299FE9D306D}"/>
    <cellStyle name="20% - Accent3 2 7" xfId="284" xr:uid="{CA07929A-2D14-4FBB-9781-09FD94C0980E}"/>
    <cellStyle name="20% - Accent3 2 8" xfId="285" xr:uid="{E499CDB3-732A-4559-B789-89A36ADE6C7D}"/>
    <cellStyle name="20% - Accent3 2 9" xfId="3738" xr:uid="{17B335CF-2EC5-4D2B-A225-908154354333}"/>
    <cellStyle name="20% - Accent3 3" xfId="286" xr:uid="{8429E952-3532-4D71-A20C-DC677350F581}"/>
    <cellStyle name="20% - Accent3 3 2" xfId="287" xr:uid="{42D881CC-0C30-4360-967F-2DBAC265D80B}"/>
    <cellStyle name="20% - Accent3 3 2 2" xfId="288" xr:uid="{81196ADF-94CF-4F81-B192-61B8CAE35AF5}"/>
    <cellStyle name="20% - Accent3 3 3" xfId="289" xr:uid="{7D9E0402-BD6B-4128-B6B2-787225D30056}"/>
    <cellStyle name="20% - Accent3 4" xfId="290" xr:uid="{C47CE280-D5BE-49D9-9782-E9BA530C1135}"/>
    <cellStyle name="20% - Accent3 4 2" xfId="291" xr:uid="{CEFB3DCC-F921-4E54-A82E-B2979E61D5AE}"/>
    <cellStyle name="20% - Accent3 5" xfId="292" xr:uid="{A64422EE-9CB1-40D8-A9B3-903CA147E91D}"/>
    <cellStyle name="20% - Accent3 5 2" xfId="293" xr:uid="{921C7B78-A1F7-4B85-BD8F-B155AC05C42D}"/>
    <cellStyle name="20% - Accent3 6" xfId="294" xr:uid="{0427D007-962A-4B27-8487-B1A88D9F414F}"/>
    <cellStyle name="20% - Accent3 6 2" xfId="295" xr:uid="{FA729E38-3B46-40FF-94C5-91A11D5C11DD}"/>
    <cellStyle name="20% - Accent3 7" xfId="296" xr:uid="{ABB9BD1A-38E4-44E2-8D25-587EE3CF912E}"/>
    <cellStyle name="20% - Accent4 2" xfId="297" xr:uid="{85244FD9-17A5-4297-B1BD-C2A21D3B0AAD}"/>
    <cellStyle name="20% - Accent4 2 2" xfId="298" xr:uid="{9C6B725F-D590-4C38-9562-63C623B28714}"/>
    <cellStyle name="20% - Accent4 2 2 2" xfId="299" xr:uid="{77A7E36F-F76E-4514-88D5-1C2027FECB9A}"/>
    <cellStyle name="20% - Accent4 2 3" xfId="300" xr:uid="{BD93DA9B-33B9-4664-A653-12E3508EA701}"/>
    <cellStyle name="20% - Accent4 2 3 2" xfId="301" xr:uid="{D9F88BD4-429A-474D-87E7-1797ADCB7EF3}"/>
    <cellStyle name="20% - Accent4 2 4" xfId="302" xr:uid="{49D42BAF-ABD4-4008-B669-DC77E8D32F56}"/>
    <cellStyle name="20% - Accent4 2 4 2" xfId="303" xr:uid="{09E6B6CD-16FC-4589-A18E-10434A8D6681}"/>
    <cellStyle name="20% - Accent4 2 5" xfId="304" xr:uid="{0C9DAE54-B1D0-4D05-99E3-606D22B46A74}"/>
    <cellStyle name="20% - Accent4 2 5 2" xfId="305" xr:uid="{EAA84BFC-DB20-45D9-9F1D-D450459F1CE7}"/>
    <cellStyle name="20% - Accent4 2 6" xfId="306" xr:uid="{AEBDBDB1-3CBF-42AF-9815-0FBAA4BC2580}"/>
    <cellStyle name="20% - Accent4 2 6 2" xfId="307" xr:uid="{02DBDC6D-9193-428D-8F6E-1ACCD74640C2}"/>
    <cellStyle name="20% - Accent4 2 7" xfId="308" xr:uid="{74F23D6B-BC5C-4D2B-BC8E-00BF7E012322}"/>
    <cellStyle name="20% - Accent4 2 8" xfId="309" xr:uid="{FB855F3F-ADFD-4869-8CC2-81CD2DCCAC1C}"/>
    <cellStyle name="20% - Accent4 2 9" xfId="3739" xr:uid="{92C34978-F217-43E7-A444-F8A28C08C1E8}"/>
    <cellStyle name="20% - Accent4 3" xfId="310" xr:uid="{C96AB28E-4129-4B2D-9D74-48FDFC0ED7F8}"/>
    <cellStyle name="20% - Accent4 3 2" xfId="311" xr:uid="{72C178C5-ECE9-4088-8054-56A241E17046}"/>
    <cellStyle name="20% - Accent4 3 2 2" xfId="312" xr:uid="{B8EFB152-6AB3-4347-9444-D40272DF993C}"/>
    <cellStyle name="20% - Accent4 3 3" xfId="313" xr:uid="{D8BD7B5D-2EBB-44C9-90F9-035442B79268}"/>
    <cellStyle name="20% - Accent4 4" xfId="314" xr:uid="{1A7263E5-892E-402D-96AB-7D2A8983029F}"/>
    <cellStyle name="20% - Accent4 4 2" xfId="315" xr:uid="{8766B427-985D-4563-9195-BE105F3ADB90}"/>
    <cellStyle name="20% - Accent4 5" xfId="316" xr:uid="{EE3713B9-970D-4AA1-B14F-84C823C98C44}"/>
    <cellStyle name="20% - Accent4 5 2" xfId="317" xr:uid="{BF434E8D-C209-4035-8AFA-6B7710292241}"/>
    <cellStyle name="20% - Accent4 6" xfId="318" xr:uid="{B256D8A5-D905-4C58-A01D-7C49C61320EB}"/>
    <cellStyle name="20% - Accent4 6 2" xfId="319" xr:uid="{B3BDA2D9-F8A8-46A9-BC5B-E46A59B4ECD0}"/>
    <cellStyle name="20% - Accent4 7" xfId="320" xr:uid="{9B6F9D28-66F6-489E-AAF7-55DF22DA2CE3}"/>
    <cellStyle name="20% - Accent5 2" xfId="321" xr:uid="{0F14596B-EF80-4447-B163-C7007342ADE6}"/>
    <cellStyle name="20% - Accent5 2 2" xfId="322" xr:uid="{4EAF711A-0375-495A-AB37-1E29B61035E3}"/>
    <cellStyle name="20% - Accent5 2 2 2" xfId="323" xr:uid="{1F9B4157-0821-472D-BF4B-B78410A34037}"/>
    <cellStyle name="20% - Accent5 2 3" xfId="324" xr:uid="{67FFEE2E-6270-43FD-8A6E-BC20F3BA9997}"/>
    <cellStyle name="20% - Accent5 2 3 2" xfId="325" xr:uid="{24249917-8F4E-4DD3-80AA-C7EAADC065DD}"/>
    <cellStyle name="20% - Accent5 2 4" xfId="326" xr:uid="{ADD9A390-58B0-4F67-BCFE-CD081C5EE73F}"/>
    <cellStyle name="20% - Accent5 2 4 2" xfId="327" xr:uid="{C67701C9-FC2C-48F0-A392-3FF5F4F3796F}"/>
    <cellStyle name="20% - Accent5 2 5" xfId="328" xr:uid="{1D41A7A9-6147-4729-A928-1190053B3973}"/>
    <cellStyle name="20% - Accent5 2 5 2" xfId="329" xr:uid="{F2A9D436-9A8C-44BD-91C2-D0A68FE13F80}"/>
    <cellStyle name="20% - Accent5 2 6" xfId="330" xr:uid="{5B0F8843-2E33-4B3F-A44F-B3CD4738685B}"/>
    <cellStyle name="20% - Accent5 2 6 2" xfId="331" xr:uid="{FDBA226A-8A30-4C84-8EF8-3CB709893CB4}"/>
    <cellStyle name="20% - Accent5 2 7" xfId="332" xr:uid="{D6D8E8EF-D61B-4261-9FB0-1A3CC693889D}"/>
    <cellStyle name="20% - Accent5 2 8" xfId="333" xr:uid="{0BC7390A-9AAF-4F9B-9D3D-4154210A6442}"/>
    <cellStyle name="20% - Accent5 2 9" xfId="3740" xr:uid="{21F3DDA7-E765-4600-97F8-4AC0317452D1}"/>
    <cellStyle name="20% - Accent5 3" xfId="334" xr:uid="{73C0F8E5-77F1-4E19-9E2C-765F74177EBD}"/>
    <cellStyle name="20% - Accent5 3 2" xfId="335" xr:uid="{0F086DF9-4726-44A0-9061-21F4225A4C31}"/>
    <cellStyle name="20% - Accent5 3 2 2" xfId="336" xr:uid="{9191E716-141A-4B65-ADD7-E76326E10CE1}"/>
    <cellStyle name="20% - Accent5 3 3" xfId="337" xr:uid="{E9FA509A-51FA-449D-ACAE-21E580FED20B}"/>
    <cellStyle name="20% - Accent5 4" xfId="338" xr:uid="{78652AD8-E59F-4000-B077-7CD521C5FFA5}"/>
    <cellStyle name="20% - Accent5 4 2" xfId="339" xr:uid="{5C031B6C-D406-4FDC-A2BD-90E3CB736B39}"/>
    <cellStyle name="20% - Accent5 5" xfId="340" xr:uid="{E4E24E77-DE73-4B80-AE47-5CF523F3698A}"/>
    <cellStyle name="20% - Accent5 5 2" xfId="341" xr:uid="{B91E7976-DE66-441D-B979-8B9A9087760A}"/>
    <cellStyle name="20% - Accent5 6" xfId="342" xr:uid="{30FD7E90-F23B-4270-B90A-3981079D5611}"/>
    <cellStyle name="20% - Accent5 6 2" xfId="343" xr:uid="{754851D1-0A40-4E64-9854-34F7C5429F6A}"/>
    <cellStyle name="20% - Accent5 7" xfId="344" xr:uid="{B41489EB-6C6E-4C00-BB3D-44A575792A2A}"/>
    <cellStyle name="20% - Accent6 2" xfId="345" xr:uid="{A04A26F2-787E-4946-9DBA-05D770F35DCB}"/>
    <cellStyle name="20% - Accent6 2 2" xfId="346" xr:uid="{BE2A16B5-7DDD-43D2-8CD2-03813FF20940}"/>
    <cellStyle name="20% - Accent6 2 2 2" xfId="347" xr:uid="{85C256D9-E150-4FF6-9F2C-ED0B7D2E0E6A}"/>
    <cellStyle name="20% - Accent6 2 3" xfId="348" xr:uid="{976D9A37-C3EA-4492-B611-C51FD7D43531}"/>
    <cellStyle name="20% - Accent6 2 3 2" xfId="349" xr:uid="{1A024395-F92A-4B07-88F0-6738F767E0ED}"/>
    <cellStyle name="20% - Accent6 2 4" xfId="350" xr:uid="{B7CCA7D0-DEC2-4EE4-8320-FB6F176723D5}"/>
    <cellStyle name="20% - Accent6 2 4 2" xfId="351" xr:uid="{78987DC6-2ABC-4F96-9584-0BEAE3D2A44A}"/>
    <cellStyle name="20% - Accent6 2 5" xfId="352" xr:uid="{953A86B6-484B-40D5-A416-2A23F2276F01}"/>
    <cellStyle name="20% - Accent6 2 5 2" xfId="353" xr:uid="{897E3B52-1301-452C-81F9-3781B8D2343B}"/>
    <cellStyle name="20% - Accent6 2 6" xfId="354" xr:uid="{25539948-4105-4015-A107-A5088238BD57}"/>
    <cellStyle name="20% - Accent6 2 6 2" xfId="355" xr:uid="{D3017533-972E-4AC7-B183-6DC5B475D062}"/>
    <cellStyle name="20% - Accent6 2 7" xfId="356" xr:uid="{AA3B9693-1CDE-4CFC-9A01-7B3DE2995CB9}"/>
    <cellStyle name="20% - Accent6 2 8" xfId="357" xr:uid="{066D79DE-E2DA-4FF3-A012-19F5AC72F6F9}"/>
    <cellStyle name="20% - Accent6 2 9" xfId="3741" xr:uid="{7296A5E9-CEDC-4477-B066-9927DA1C290F}"/>
    <cellStyle name="20% - Accent6 3" xfId="358" xr:uid="{EEFE65F4-B1EE-494C-A1E5-0DAC37E21A11}"/>
    <cellStyle name="20% - Accent6 3 2" xfId="359" xr:uid="{E3234958-D3B3-42D6-9F67-11859D7F6155}"/>
    <cellStyle name="20% - Accent6 3 2 2" xfId="360" xr:uid="{9C024A0B-9AFA-4FA6-99FE-452AB5E89ED3}"/>
    <cellStyle name="20% - Accent6 3 3" xfId="361" xr:uid="{48DBC2CD-F694-49EC-869A-1C044BB6D5E2}"/>
    <cellStyle name="20% - Accent6 4" xfId="362" xr:uid="{ED60F482-E8EB-4F0D-9408-F2A0D5AC8B96}"/>
    <cellStyle name="20% - Accent6 4 2" xfId="363" xr:uid="{1E7537F4-99CD-455C-AD30-59A2F1C134E3}"/>
    <cellStyle name="20% - Accent6 5" xfId="364" xr:uid="{72E3B28A-7354-46A0-936C-50178A2FC1F2}"/>
    <cellStyle name="20% - Accent6 5 2" xfId="365" xr:uid="{DB0FB3B9-4686-45AA-8E8C-BE111189337E}"/>
    <cellStyle name="20% - Accent6 6" xfId="366" xr:uid="{287634D3-DA06-4C69-AC07-CD9504ABC8AA}"/>
    <cellStyle name="20% - Accent6 6 2" xfId="367" xr:uid="{EB1D6D19-A907-45C7-BB0B-7FC4EF9EC889}"/>
    <cellStyle name="20% - Accent6 7" xfId="368" xr:uid="{048B33BB-E952-47D5-BDD1-B96601F32252}"/>
    <cellStyle name="40% - Accent1 2" xfId="369" xr:uid="{3805FF17-6353-4554-82C1-0FC2575A80E5}"/>
    <cellStyle name="40% - Accent1 2 2" xfId="370" xr:uid="{91800705-35F3-4FA8-B3AC-8AB75B0EAFE4}"/>
    <cellStyle name="40% - Accent1 2 2 2" xfId="371" xr:uid="{605F9A3E-2D83-4ED2-849A-42912E9537E4}"/>
    <cellStyle name="40% - Accent1 2 3" xfId="372" xr:uid="{9746BF30-10B7-43FC-A664-4E7E93B24ECC}"/>
    <cellStyle name="40% - Accent1 2 3 2" xfId="373" xr:uid="{7189AB36-28C2-4BD5-96C6-C1FAB0C3D238}"/>
    <cellStyle name="40% - Accent1 2 4" xfId="374" xr:uid="{D94E9EB7-0CE2-4422-80B8-BBECD82A4B10}"/>
    <cellStyle name="40% - Accent1 2 4 2" xfId="375" xr:uid="{501D1FA5-8BF1-468D-9D60-311ED3BBA25F}"/>
    <cellStyle name="40% - Accent1 2 5" xfId="376" xr:uid="{9FE56AF3-0E81-4DBB-A733-D900C191E806}"/>
    <cellStyle name="40% - Accent1 2 5 2" xfId="377" xr:uid="{97E46221-02B3-433B-BCEA-DDC5666FC4D5}"/>
    <cellStyle name="40% - Accent1 2 6" xfId="378" xr:uid="{EF24C0B9-4638-4335-9F2F-4B06A0C5313A}"/>
    <cellStyle name="40% - Accent1 2 6 2" xfId="379" xr:uid="{CA0C8B08-C716-45F6-9A8D-17FDEC167150}"/>
    <cellStyle name="40% - Accent1 2 7" xfId="380" xr:uid="{CC52A045-1FDA-4E9E-8A8C-45836CF065C9}"/>
    <cellStyle name="40% - Accent1 2 8" xfId="381" xr:uid="{A1E46773-B3B4-461A-9C4F-387EC38C4BE0}"/>
    <cellStyle name="40% - Accent1 2 9" xfId="3742" xr:uid="{3EB325AF-E62F-44A2-9B99-19026873C397}"/>
    <cellStyle name="40% - Accent1 3" xfId="382" xr:uid="{0CBDEBD1-F6A1-43D3-AE6D-6094E56611FB}"/>
    <cellStyle name="40% - Accent1 3 2" xfId="383" xr:uid="{4FA5D24C-A943-44CB-B33C-CDF45A5271F7}"/>
    <cellStyle name="40% - Accent1 3 2 2" xfId="384" xr:uid="{9B0E8D47-CB54-4C01-8FD5-B117C16EC6AB}"/>
    <cellStyle name="40% - Accent1 3 3" xfId="385" xr:uid="{783E9DB5-8283-4C59-BDD0-F6616AFF1CAE}"/>
    <cellStyle name="40% - Accent1 4" xfId="386" xr:uid="{A324D8FE-9223-44EB-84B3-8D7F5E260CAA}"/>
    <cellStyle name="40% - Accent1 4 2" xfId="387" xr:uid="{7FE3C638-AD10-49C8-8D3A-976709E0E7F1}"/>
    <cellStyle name="40% - Accent1 5" xfId="388" xr:uid="{5E1C1B25-A644-4C6E-A989-CF8EF20C656C}"/>
    <cellStyle name="40% - Accent1 5 2" xfId="389" xr:uid="{B2503964-CB99-4568-A32F-5BC97B7BF42D}"/>
    <cellStyle name="40% - Accent1 6" xfId="390" xr:uid="{9B5744F0-8BAF-43F5-8DBA-3FB7D5E16FA4}"/>
    <cellStyle name="40% - Accent1 6 2" xfId="391" xr:uid="{5FB9C1D5-9799-41E5-85C8-273CC0F71221}"/>
    <cellStyle name="40% - Accent1 7" xfId="392" xr:uid="{0C610A6A-ED2C-4F61-8B8F-84C31D2268C2}"/>
    <cellStyle name="40% - Accent2 2" xfId="393" xr:uid="{E97E81DF-80FF-4248-AF14-8E761E7E5F5D}"/>
    <cellStyle name="40% - Accent2 2 2" xfId="394" xr:uid="{D3188DCD-939C-4394-9ECB-ED53619F7567}"/>
    <cellStyle name="40% - Accent2 2 2 2" xfId="395" xr:uid="{1CDCFFCB-4514-4A84-B10B-FA76D32C495B}"/>
    <cellStyle name="40% - Accent2 2 3" xfId="396" xr:uid="{955A7612-F960-44C8-B355-F4FAC84C7C35}"/>
    <cellStyle name="40% - Accent2 2 3 2" xfId="397" xr:uid="{77F17C62-0B60-4618-AC8D-D72AE4EA60D6}"/>
    <cellStyle name="40% - Accent2 2 4" xfId="398" xr:uid="{9FB542BA-85A9-45D0-8D49-FB767D69C500}"/>
    <cellStyle name="40% - Accent2 2 4 2" xfId="399" xr:uid="{D872E8AC-B338-46C4-934D-B7B1389065A1}"/>
    <cellStyle name="40% - Accent2 2 5" xfId="400" xr:uid="{9B9ED209-3854-4ACA-AD6A-6ECEE4AF8B77}"/>
    <cellStyle name="40% - Accent2 2 5 2" xfId="401" xr:uid="{9AF99223-8B48-46F8-8A09-1AA4C3737A02}"/>
    <cellStyle name="40% - Accent2 2 6" xfId="402" xr:uid="{DF2FEAFD-5FEE-44EB-BF3D-5B189D97B881}"/>
    <cellStyle name="40% - Accent2 2 6 2" xfId="403" xr:uid="{5F72B4AE-E471-4207-BE82-1574A14EEA99}"/>
    <cellStyle name="40% - Accent2 2 7" xfId="404" xr:uid="{FFBABB47-880F-4E2C-A08C-6CE478580FB7}"/>
    <cellStyle name="40% - Accent2 2 8" xfId="405" xr:uid="{2BDA293D-F1B8-4AB3-BE54-0A06DFF03C79}"/>
    <cellStyle name="40% - Accent2 2 9" xfId="3743" xr:uid="{396A1962-7B28-43C2-B41D-1781B8FB8BFB}"/>
    <cellStyle name="40% - Accent2 3" xfId="406" xr:uid="{2C548299-0905-4450-8DDF-DBEB496606FA}"/>
    <cellStyle name="40% - Accent2 3 2" xfId="407" xr:uid="{C0633D39-6D00-47CF-9121-7A67AE9162B8}"/>
    <cellStyle name="40% - Accent2 3 2 2" xfId="408" xr:uid="{01605DAE-274C-4766-BA02-4E414307E5C0}"/>
    <cellStyle name="40% - Accent2 3 3" xfId="409" xr:uid="{C8CE24D3-DAE9-4901-96F6-38ED3AE384E7}"/>
    <cellStyle name="40% - Accent2 4" xfId="410" xr:uid="{83B81292-AD6B-48AA-83EF-37AB929966DC}"/>
    <cellStyle name="40% - Accent2 4 2" xfId="411" xr:uid="{F0D55AEE-94E2-482D-8C61-21A4C2616AF8}"/>
    <cellStyle name="40% - Accent2 5" xfId="412" xr:uid="{2FC0D0C1-5076-4A3B-9472-6957BA20B83D}"/>
    <cellStyle name="40% - Accent2 5 2" xfId="413" xr:uid="{AB376417-2B47-4DE1-BF86-F6D1F95CE2CE}"/>
    <cellStyle name="40% - Accent2 6" xfId="414" xr:uid="{E0348A52-BA87-445A-990F-4EC22916843F}"/>
    <cellStyle name="40% - Accent2 6 2" xfId="415" xr:uid="{4CC8F831-635D-469D-8DD3-AC656C0B526E}"/>
    <cellStyle name="40% - Accent2 7" xfId="416" xr:uid="{8BD1A7F4-5C79-4269-B366-DAB25BD6FB0E}"/>
    <cellStyle name="40% - Accent3 2" xfId="417" xr:uid="{58D40467-008B-4AFF-B4DF-63C8BA4B6C83}"/>
    <cellStyle name="40% - Accent3 2 2" xfId="418" xr:uid="{6600838D-02B4-4E4D-83AF-E36C3274EF2F}"/>
    <cellStyle name="40% - Accent3 2 2 2" xfId="419" xr:uid="{30B55801-DC1F-40DC-A9E0-AE21FFBEA42D}"/>
    <cellStyle name="40% - Accent3 2 3" xfId="420" xr:uid="{698BB7FB-2BCF-4271-9634-76D8AC816802}"/>
    <cellStyle name="40% - Accent3 2 3 2" xfId="421" xr:uid="{A3661162-A45B-492D-A2A3-4376A0315881}"/>
    <cellStyle name="40% - Accent3 2 4" xfId="422" xr:uid="{43DAF6ED-F67D-4F02-AC91-544B2B6BC0DE}"/>
    <cellStyle name="40% - Accent3 2 4 2" xfId="423" xr:uid="{50CC003C-BB65-4BE0-B05D-00D3E4B1BAA7}"/>
    <cellStyle name="40% - Accent3 2 5" xfId="424" xr:uid="{449947F5-2855-49D4-8613-41EAE50768F4}"/>
    <cellStyle name="40% - Accent3 2 5 2" xfId="425" xr:uid="{9CF398BE-4127-4088-A96D-853AE8E47EB5}"/>
    <cellStyle name="40% - Accent3 2 6" xfId="426" xr:uid="{246573D5-3FF7-4089-BFAD-E496E4D299D1}"/>
    <cellStyle name="40% - Accent3 2 6 2" xfId="427" xr:uid="{7AE571E8-1533-45D9-9EAD-3DFE01F1CBB6}"/>
    <cellStyle name="40% - Accent3 2 7" xfId="428" xr:uid="{8DED5058-09EE-48A0-AB97-C979E2BA1A2F}"/>
    <cellStyle name="40% - Accent3 2 8" xfId="429" xr:uid="{1A3AD169-6A96-478F-8E50-6C30F8AF6AF5}"/>
    <cellStyle name="40% - Accent3 2 9" xfId="3744" xr:uid="{AD64630B-3C70-4C55-8686-057CDE76874D}"/>
    <cellStyle name="40% - Accent3 3" xfId="430" xr:uid="{A242A7E4-FFD0-4EDD-9E10-F715DFAA5CAB}"/>
    <cellStyle name="40% - Accent3 3 2" xfId="431" xr:uid="{D3174848-5F3B-44EE-925C-1F07B0789C36}"/>
    <cellStyle name="40% - Accent3 3 2 2" xfId="432" xr:uid="{511E2C1E-F942-4EAC-896F-B124C188D499}"/>
    <cellStyle name="40% - Accent3 3 3" xfId="433" xr:uid="{A683D4EA-67F6-49DC-A4BF-5CAFBEA59741}"/>
    <cellStyle name="40% - Accent3 4" xfId="434" xr:uid="{0CC05B82-D286-4136-BD39-0A934BF95536}"/>
    <cellStyle name="40% - Accent3 4 2" xfId="435" xr:uid="{1557A2B4-314E-402F-B0C1-3891464F490C}"/>
    <cellStyle name="40% - Accent3 5" xfId="436" xr:uid="{63BDC809-870D-4F15-828D-F7CFE5C01B42}"/>
    <cellStyle name="40% - Accent3 5 2" xfId="437" xr:uid="{CE74AC89-0339-49B7-A4C9-868121448BE1}"/>
    <cellStyle name="40% - Accent3 6" xfId="438" xr:uid="{E887801F-937F-41E7-804C-93D1DE8F9C08}"/>
    <cellStyle name="40% - Accent3 6 2" xfId="439" xr:uid="{13CF64C5-1D1F-4272-A290-781518DE007C}"/>
    <cellStyle name="40% - Accent3 7" xfId="440" xr:uid="{453CBCA9-41B6-4B40-9BDF-22113A3073C5}"/>
    <cellStyle name="40% - Accent4 2" xfId="441" xr:uid="{A1A44923-D3A2-4D41-8279-339109089F09}"/>
    <cellStyle name="40% - Accent4 2 2" xfId="442" xr:uid="{89704C9E-1540-4568-9D29-91A7D3BC0081}"/>
    <cellStyle name="40% - Accent4 2 2 2" xfId="443" xr:uid="{815EF199-B8CE-4C34-B743-4FFE80D2D630}"/>
    <cellStyle name="40% - Accent4 2 3" xfId="444" xr:uid="{2034BBD6-CD81-4AD2-8911-C1111159CD73}"/>
    <cellStyle name="40% - Accent4 2 3 2" xfId="445" xr:uid="{247B46CF-DEA2-49C4-873B-6FBBA5035DF0}"/>
    <cellStyle name="40% - Accent4 2 4" xfId="446" xr:uid="{CAD55A37-64AC-45E1-8D3C-FDE026BF9BD6}"/>
    <cellStyle name="40% - Accent4 2 4 2" xfId="447" xr:uid="{C35341D1-7156-4190-B5A0-241DC301668F}"/>
    <cellStyle name="40% - Accent4 2 5" xfId="448" xr:uid="{A6B2C059-99B2-43C1-97BB-0BBE35E6C64C}"/>
    <cellStyle name="40% - Accent4 2 5 2" xfId="449" xr:uid="{6AC2193E-42BB-44A5-BF39-AA51E3BB8EC4}"/>
    <cellStyle name="40% - Accent4 2 6" xfId="450" xr:uid="{997BC860-D4A0-4103-8D03-4B37125A985D}"/>
    <cellStyle name="40% - Accent4 2 6 2" xfId="451" xr:uid="{9919B4EB-8076-4E96-86F3-3B891AA52000}"/>
    <cellStyle name="40% - Accent4 2 7" xfId="452" xr:uid="{AC8D6141-22CC-47CD-8DB5-F5D5A4370A5F}"/>
    <cellStyle name="40% - Accent4 2 8" xfId="453" xr:uid="{A7947D00-63CC-4A14-9031-420A95ABBDF6}"/>
    <cellStyle name="40% - Accent4 2 9" xfId="3745" xr:uid="{33860EF9-461D-4231-807E-62983A0E4EE8}"/>
    <cellStyle name="40% - Accent4 3" xfId="454" xr:uid="{41C72D60-1CAA-45C3-AB1F-561EFAA7CC0C}"/>
    <cellStyle name="40% - Accent4 3 2" xfId="455" xr:uid="{4479884B-86DE-4F51-A239-1DD63D2E2F9C}"/>
    <cellStyle name="40% - Accent4 3 2 2" xfId="456" xr:uid="{99B22DA1-F6AC-423F-88B8-9A2BCD05C4DF}"/>
    <cellStyle name="40% - Accent4 3 3" xfId="457" xr:uid="{3BE764D5-5A8D-4258-B493-E335483B8846}"/>
    <cellStyle name="40% - Accent4 4" xfId="458" xr:uid="{C841221A-12A4-43E2-8F97-E0A541C00227}"/>
    <cellStyle name="40% - Accent4 4 2" xfId="459" xr:uid="{7B63523D-5DF6-4AB8-B75B-B6C3D5F3D799}"/>
    <cellStyle name="40% - Accent4 5" xfId="460" xr:uid="{FF1CCCEB-DA36-4067-800B-D5E3125FB945}"/>
    <cellStyle name="40% - Accent4 5 2" xfId="461" xr:uid="{355FF497-735F-4D08-BE57-16CE53A6AE16}"/>
    <cellStyle name="40% - Accent4 6" xfId="462" xr:uid="{123107C8-53CA-4B3F-8894-AE61E7B37FAA}"/>
    <cellStyle name="40% - Accent4 6 2" xfId="463" xr:uid="{DB10EB84-486A-459C-9D75-D5AA63A57DC2}"/>
    <cellStyle name="40% - Accent4 7" xfId="464" xr:uid="{B1CFF2EA-32F5-4B69-9909-A20996125CF7}"/>
    <cellStyle name="40% - Accent5 2" xfId="465" xr:uid="{7A0076B9-347E-4D39-901C-4F6771107D6B}"/>
    <cellStyle name="40% - Accent5 2 2" xfId="466" xr:uid="{E9DC6B59-D49A-465C-BAB6-AB56686BD279}"/>
    <cellStyle name="40% - Accent5 2 2 2" xfId="467" xr:uid="{98E1D420-8FEF-41A7-A948-34C722F6F69F}"/>
    <cellStyle name="40% - Accent5 2 3" xfId="468" xr:uid="{91D4BDAB-FF6C-4072-9BCB-F2E043B39939}"/>
    <cellStyle name="40% - Accent5 2 3 2" xfId="469" xr:uid="{27EFBE51-332D-4AE7-A95F-377A79A1AF81}"/>
    <cellStyle name="40% - Accent5 2 4" xfId="470" xr:uid="{209CA76E-1D55-4177-A621-D5BDE291401B}"/>
    <cellStyle name="40% - Accent5 2 4 2" xfId="471" xr:uid="{9631E879-A2B2-4BD3-8B44-4D2507D8C477}"/>
    <cellStyle name="40% - Accent5 2 5" xfId="472" xr:uid="{47ACCEC1-6BE8-4F84-9951-A66832728059}"/>
    <cellStyle name="40% - Accent5 2 5 2" xfId="473" xr:uid="{E1908AEB-819E-4E3A-97DA-595AB60DE408}"/>
    <cellStyle name="40% - Accent5 2 6" xfId="474" xr:uid="{8C52B4D8-5B3D-4AEF-AB51-F9E59BE4C673}"/>
    <cellStyle name="40% - Accent5 2 6 2" xfId="475" xr:uid="{D238BDE3-1383-4A2F-86BE-32F712716F05}"/>
    <cellStyle name="40% - Accent5 2 7" xfId="476" xr:uid="{EC9EF59D-1602-4732-BACB-F0EA9C3385E4}"/>
    <cellStyle name="40% - Accent5 2 8" xfId="477" xr:uid="{06A78C00-B47A-47AA-BAFB-82B842F6DB97}"/>
    <cellStyle name="40% - Accent5 2 9" xfId="3746" xr:uid="{AE12E561-B8EF-4183-8861-11D9AD79D819}"/>
    <cellStyle name="40% - Accent5 3" xfId="478" xr:uid="{4DCAB881-9B0D-46AE-8AF5-D0A0F3601511}"/>
    <cellStyle name="40% - Accent5 3 2" xfId="479" xr:uid="{F63C3B29-6D23-446D-9063-23803941EAB3}"/>
    <cellStyle name="40% - Accent5 3 2 2" xfId="480" xr:uid="{84EA4A4B-E18C-41FB-B9D7-C835B11A3798}"/>
    <cellStyle name="40% - Accent5 3 3" xfId="481" xr:uid="{7B011E64-C6FD-4DC8-BA67-FC188E0CA7E7}"/>
    <cellStyle name="40% - Accent5 4" xfId="482" xr:uid="{309CC8E6-84AD-45D4-B544-3C5F5FB82198}"/>
    <cellStyle name="40% - Accent5 4 2" xfId="483" xr:uid="{A3B50F5E-4E22-4D5C-A8BA-2E7B9EEA2DFA}"/>
    <cellStyle name="40% - Accent5 5" xfId="484" xr:uid="{9A64A459-0DD8-4708-B3C2-C6E55553F2EB}"/>
    <cellStyle name="40% - Accent5 5 2" xfId="485" xr:uid="{ECEE4E0C-2698-40EE-9AC1-60FE382317F0}"/>
    <cellStyle name="40% - Accent5 6" xfId="486" xr:uid="{A113048F-6B1C-490B-AEDC-C68B97B750F1}"/>
    <cellStyle name="40% - Accent5 6 2" xfId="487" xr:uid="{15E8395E-C787-4E27-9789-E7965860BEF4}"/>
    <cellStyle name="40% - Accent5 7" xfId="488" xr:uid="{D38A2B34-F6FE-4489-B7AB-5B9332D530CF}"/>
    <cellStyle name="40% - Accent6 2" xfId="489" xr:uid="{43637B51-8094-429F-96D3-988856707BB5}"/>
    <cellStyle name="40% - Accent6 2 2" xfId="490" xr:uid="{0887497E-592A-4546-A2A1-AFA744C2842A}"/>
    <cellStyle name="40% - Accent6 2 2 2" xfId="491" xr:uid="{89105944-F9F7-4A46-BE8B-D466E745236D}"/>
    <cellStyle name="40% - Accent6 2 3" xfId="492" xr:uid="{774B2E98-A18E-422C-9A41-14F3903E152E}"/>
    <cellStyle name="40% - Accent6 2 3 2" xfId="493" xr:uid="{89BD6678-34C3-40E8-A923-2096A980BCC3}"/>
    <cellStyle name="40% - Accent6 2 4" xfId="494" xr:uid="{85EFC6A8-7AF9-4D24-AB64-13605BD931D0}"/>
    <cellStyle name="40% - Accent6 2 4 2" xfId="495" xr:uid="{67310DC5-1278-484B-B58C-3FDD83B0C45B}"/>
    <cellStyle name="40% - Accent6 2 5" xfId="496" xr:uid="{1C7754B1-6E2A-471A-B41E-AC48BAFDDBEF}"/>
    <cellStyle name="40% - Accent6 2 5 2" xfId="497" xr:uid="{9CAAE28C-2384-4DEF-AF31-94EBFEF0860F}"/>
    <cellStyle name="40% - Accent6 2 6" xfId="498" xr:uid="{4BF8BBD3-AC91-4C5A-AD91-B12B80DAED77}"/>
    <cellStyle name="40% - Accent6 2 6 2" xfId="499" xr:uid="{2EE633C4-3348-4E0D-98E4-D63B37CD3AAD}"/>
    <cellStyle name="40% - Accent6 2 7" xfId="500" xr:uid="{694A9564-204D-450B-9AD8-1AC3510D905A}"/>
    <cellStyle name="40% - Accent6 2 8" xfId="501" xr:uid="{FE3EE7D1-24B8-4520-84B1-26D91C203BDE}"/>
    <cellStyle name="40% - Accent6 2 9" xfId="3747" xr:uid="{C10C89B7-8631-4EA6-93D7-E985B2779B14}"/>
    <cellStyle name="40% - Accent6 3" xfId="502" xr:uid="{3C20E278-E6DD-48D9-A75C-D83F93027184}"/>
    <cellStyle name="40% - Accent6 3 2" xfId="503" xr:uid="{D49D15D0-05B2-4AD9-B480-401F2FB59106}"/>
    <cellStyle name="40% - Accent6 3 2 2" xfId="504" xr:uid="{01C702E8-1D98-4FF6-AB8F-1D9BAF8B1F10}"/>
    <cellStyle name="40% - Accent6 3 3" xfId="505" xr:uid="{5690A4E8-E62C-4962-8595-88B5D2A74A58}"/>
    <cellStyle name="40% - Accent6 4" xfId="506" xr:uid="{21269508-9D56-47FC-931A-952253D955B4}"/>
    <cellStyle name="40% - Accent6 4 2" xfId="507" xr:uid="{8C9E6B1B-232D-4130-AB12-7F6F35E621F4}"/>
    <cellStyle name="40% - Accent6 5" xfId="508" xr:uid="{D2FF1DD7-F9DD-4EB2-9A5C-380B7001B64B}"/>
    <cellStyle name="40% - Accent6 5 2" xfId="509" xr:uid="{7605E3DB-0C12-4909-8F18-51C62EF4FAD1}"/>
    <cellStyle name="40% - Accent6 6" xfId="510" xr:uid="{4E1EE119-4BEA-44A9-B7C4-142A31607DF4}"/>
    <cellStyle name="40% - Accent6 6 2" xfId="511" xr:uid="{C8C3141B-F708-4E72-95BC-642A817A14E9}"/>
    <cellStyle name="40% - Accent6 7" xfId="512" xr:uid="{A7E03EB5-68BE-411B-9FFF-459970FAA9CF}"/>
    <cellStyle name="60% - Accent1 2" xfId="513" xr:uid="{15327FD7-AD0E-4DBD-9D7B-91B1F6584DBC}"/>
    <cellStyle name="60% - Accent1 2 2" xfId="3748" xr:uid="{65BE6971-79FE-4CEB-8A25-7043B0B4CA3C}"/>
    <cellStyle name="60% - Accent1 3" xfId="985" xr:uid="{04EF2C65-3C20-47DF-A924-B80E18F6A72F}"/>
    <cellStyle name="60% - Accent2 2" xfId="514" xr:uid="{67103D3F-4EF5-4289-96BA-C94476D7961D}"/>
    <cellStyle name="60% - Accent2 2 2" xfId="3749" xr:uid="{F87BA566-EC7B-4852-BCEE-235ECD7AF93E}"/>
    <cellStyle name="60% - Accent2 3" xfId="986" xr:uid="{940C6885-4BC2-44BF-8402-00B43FF42F09}"/>
    <cellStyle name="60% - Accent3 2" xfId="515" xr:uid="{CD4F1C10-5E85-4FE2-96CB-E2B96F1BC517}"/>
    <cellStyle name="60% - Accent3 2 2" xfId="3750" xr:uid="{743E2716-09A5-47A3-87EC-A65C8FAA8D32}"/>
    <cellStyle name="60% - Accent3 3" xfId="987" xr:uid="{F2F408D9-0DAD-473F-8942-84A7600B1223}"/>
    <cellStyle name="60% - Accent4 2" xfId="516" xr:uid="{4525C2DC-0F51-40F2-B120-742FE6A11F54}"/>
    <cellStyle name="60% - Accent4 2 2" xfId="3751" xr:uid="{38731574-EB6A-4E14-980B-2E81F9ECAF8A}"/>
    <cellStyle name="60% - Accent4 3" xfId="988" xr:uid="{879D2C04-0870-4AE5-8EE1-E57C2CF3A430}"/>
    <cellStyle name="60% - Accent5 2" xfId="517" xr:uid="{9F174F73-F2E1-4AD4-BD20-F8BF9F682140}"/>
    <cellStyle name="60% - Accent5 2 2" xfId="3752" xr:uid="{FFA10306-73A2-4892-AB78-FCB6659D438F}"/>
    <cellStyle name="60% - Accent5 3" xfId="989" xr:uid="{82177D10-C14A-45AB-9177-4E89FEA04995}"/>
    <cellStyle name="60% - Accent6 2" xfId="518" xr:uid="{784661A4-B1DF-4E13-A59F-1596EA9B1C98}"/>
    <cellStyle name="60% - Accent6 2 2" xfId="3753" xr:uid="{A870B9F2-5EF6-4B0A-893B-C6294DC096ED}"/>
    <cellStyle name="60% - Accent6 3" xfId="990" xr:uid="{BE3CFC4B-E2D8-4C10-85B1-D49215D46756}"/>
    <cellStyle name="Accent1 - 20%" xfId="35" xr:uid="{BB436245-0EB9-4AE1-9788-2070D5F65A9B}"/>
    <cellStyle name="Accent1 - 40%" xfId="36" xr:uid="{44D9E8AB-113E-4C79-B84A-9FFCA36438EC}"/>
    <cellStyle name="Accent1 - 60%" xfId="37" xr:uid="{73B697EC-E4CE-4E97-B2D3-E515967C3876}"/>
    <cellStyle name="Accent1 10" xfId="3754" xr:uid="{662335B3-7FD2-4EE5-90EF-8C577EBDBD0C}"/>
    <cellStyle name="Accent1 11" xfId="3755" xr:uid="{83E4D319-578E-43A0-BFB4-3208EBDB4AC3}"/>
    <cellStyle name="Accent1 12" xfId="3756" xr:uid="{5214AD4C-C004-4670-AB23-F23801B913DF}"/>
    <cellStyle name="Accent1 13" xfId="3757" xr:uid="{E39799E7-0F5B-4667-A19D-2F94C8E66009}"/>
    <cellStyle name="Accent1 14" xfId="3758" xr:uid="{A7AD7FBA-3601-4540-8F63-8A08FBD7B280}"/>
    <cellStyle name="Accent1 15" xfId="3759" xr:uid="{9A6B0463-3C89-43A9-9275-45CEFF1EC6B2}"/>
    <cellStyle name="Accent1 16" xfId="3760" xr:uid="{1042B1E9-A4C5-4BBF-BFB5-ED22BE88DC3F}"/>
    <cellStyle name="Accent1 17" xfId="3761" xr:uid="{E3B3DD72-1A48-488E-93CB-923E7568C2D0}"/>
    <cellStyle name="Accent1 18" xfId="3762" xr:uid="{F45A9CC4-4C05-48C0-9CB3-35606DA03D98}"/>
    <cellStyle name="Accent1 19" xfId="3763" xr:uid="{8DAB1716-E464-44CE-978A-5E8631F60A51}"/>
    <cellStyle name="Accent1 2" xfId="38" xr:uid="{BEA5CD64-0F08-4B56-AB11-D8EF6E3E856C}"/>
    <cellStyle name="Accent1 20" xfId="3764" xr:uid="{A55EF87F-E8CE-4FA1-BE32-2A563439ACD1}"/>
    <cellStyle name="Accent1 21" xfId="3765" xr:uid="{FE321F1F-07AA-4E87-804F-E48CD9C6CFAE}"/>
    <cellStyle name="Accent1 22" xfId="3766" xr:uid="{BB2ADF14-4333-4DDB-A59F-99FED29DC448}"/>
    <cellStyle name="Accent1 23" xfId="3767" xr:uid="{73B9C288-5762-40B3-B8E3-B7C0E9A84CE2}"/>
    <cellStyle name="Accent1 24" xfId="3768" xr:uid="{57C85D04-2240-4D5A-82A4-43B862546310}"/>
    <cellStyle name="Accent1 25" xfId="3769" xr:uid="{9E583641-2A15-4321-B0BB-88CE67A64486}"/>
    <cellStyle name="Accent1 26" xfId="3770" xr:uid="{FEDB63FF-7D86-4511-84AB-2942CAFEDED0}"/>
    <cellStyle name="Accent1 27" xfId="3771" xr:uid="{7CC94E59-EBAE-4998-8947-BCA25126BDFE}"/>
    <cellStyle name="Accent1 28" xfId="3772" xr:uid="{8A129337-E784-4050-ABAC-93D01DDEACDB}"/>
    <cellStyle name="Accent1 29" xfId="3773" xr:uid="{75F735C8-ED3D-4990-8321-3981C5C78E5B}"/>
    <cellStyle name="Accent1 3" xfId="39" xr:uid="{3EC360E8-794A-430F-B5C6-2EBC21302DDF}"/>
    <cellStyle name="Accent1 3 2" xfId="3774" xr:uid="{9EFF44F8-7856-41E2-9EBC-45FD7A8FE8DF}"/>
    <cellStyle name="Accent1 30" xfId="3775" xr:uid="{833E9278-C8E0-4FF1-A41E-F14E96B8F935}"/>
    <cellStyle name="Accent1 31" xfId="3776" xr:uid="{82482DC3-31AA-420F-AC78-5F319DF2C086}"/>
    <cellStyle name="Accent1 32" xfId="3777" xr:uid="{B4680FA2-5561-4766-81E4-40050EDDB420}"/>
    <cellStyle name="Accent1 33" xfId="3778" xr:uid="{B1A8A98A-DD5B-4D25-AB41-E40A51032374}"/>
    <cellStyle name="Accent1 34" xfId="3779" xr:uid="{D2D02CEF-27FC-4C03-8D4C-DF8F09641A41}"/>
    <cellStyle name="Accent1 35" xfId="3780" xr:uid="{1DAF9B1B-6A34-4007-9222-02148D4F784C}"/>
    <cellStyle name="Accent1 36" xfId="3781" xr:uid="{0987BF23-10C3-41F9-BC0C-301C5FB688C7}"/>
    <cellStyle name="Accent1 37" xfId="3782" xr:uid="{C2DFA0ED-4A63-4576-8DF2-76BCCB606AEB}"/>
    <cellStyle name="Accent1 38" xfId="3783" xr:uid="{C54A6894-AFC2-4580-92BD-6E557F362E3D}"/>
    <cellStyle name="Accent1 39" xfId="3784" xr:uid="{6C5EF56C-C1FF-4675-87F5-DBE8B7D89C4F}"/>
    <cellStyle name="Accent1 4" xfId="40" xr:uid="{4B9028ED-04E5-4269-A71C-64956FFE8CBB}"/>
    <cellStyle name="Accent1 4 2" xfId="3785" xr:uid="{B2DF688C-24AF-4715-B46B-61AA6BE7AC39}"/>
    <cellStyle name="Accent1 40" xfId="3786" xr:uid="{D3E9ADDB-F99E-4CC2-9E52-4F219167D372}"/>
    <cellStyle name="Accent1 41" xfId="3787" xr:uid="{2E9B6443-C3AE-4887-A64F-25FAEED8BB53}"/>
    <cellStyle name="Accent1 42" xfId="3788" xr:uid="{2960115F-E769-4CA1-8285-384428878326}"/>
    <cellStyle name="Accent1 43" xfId="3789" xr:uid="{23F92D6D-1A80-4A07-B257-6CEAE8B8CEF6}"/>
    <cellStyle name="Accent1 44" xfId="3790" xr:uid="{57817A9B-4095-4968-A3F7-432794319DDE}"/>
    <cellStyle name="Accent1 45" xfId="3791" xr:uid="{940286CB-9B9A-4A03-84EA-8F711D18B8F6}"/>
    <cellStyle name="Accent1 46" xfId="3792" xr:uid="{CCABFEDC-D866-4021-BAEC-90DEA0DE8D07}"/>
    <cellStyle name="Accent1 47" xfId="3793" xr:uid="{4D8E0E4C-17CA-4F0B-8B5A-2501B1421998}"/>
    <cellStyle name="Accent1 48" xfId="3794" xr:uid="{01F0B220-E81A-44F6-B0AB-E40998EFDDD0}"/>
    <cellStyle name="Accent1 49" xfId="3795" xr:uid="{9407C459-1AC7-4CDE-9295-867E95099AC2}"/>
    <cellStyle name="Accent1 5" xfId="3796" xr:uid="{D00E2E33-E73F-42C1-B41B-D93D246917DE}"/>
    <cellStyle name="Accent1 50" xfId="3797" xr:uid="{AF6FE99F-4714-486F-B118-4AE5A05DACD9}"/>
    <cellStyle name="Accent1 6" xfId="3798" xr:uid="{65159DA6-4BC6-479F-9AB8-5FF1107D2325}"/>
    <cellStyle name="Accent1 7" xfId="3799" xr:uid="{142331C6-7C11-4D56-8AB4-6DD004304501}"/>
    <cellStyle name="Accent1 8" xfId="3800" xr:uid="{3568ED9F-FF1B-40D2-9D03-BCE312F7297B}"/>
    <cellStyle name="Accent1 9" xfId="3801" xr:uid="{536354DC-221F-4DB0-B125-4EB6F4B37103}"/>
    <cellStyle name="Accent2 - 20%" xfId="41" xr:uid="{11AF3EE3-6201-4A19-8AF7-6472066E9E07}"/>
    <cellStyle name="Accent2 - 40%" xfId="42" xr:uid="{EB469A70-C9D4-4693-B5C9-D5B2CBC49779}"/>
    <cellStyle name="Accent2 - 60%" xfId="43" xr:uid="{1978BE51-B04F-4609-98B6-B8DAAF42CC3D}"/>
    <cellStyle name="Accent2 10" xfId="3802" xr:uid="{5D675D36-7393-4A31-B238-9F036B6CA368}"/>
    <cellStyle name="Accent2 11" xfId="3803" xr:uid="{E78273B7-C09A-463C-A8D0-EF0FF14D36D2}"/>
    <cellStyle name="Accent2 12" xfId="3804" xr:uid="{905FA726-C1B6-4A3E-8438-CB241241E35B}"/>
    <cellStyle name="Accent2 13" xfId="3805" xr:uid="{8D5BE0F5-B9F5-49FE-A832-B016D13723BD}"/>
    <cellStyle name="Accent2 14" xfId="3806" xr:uid="{72799449-AE4D-4807-B8AA-AE0C3342D292}"/>
    <cellStyle name="Accent2 15" xfId="3807" xr:uid="{C4F22B82-999D-4806-9AFE-FD46B7A2D616}"/>
    <cellStyle name="Accent2 16" xfId="3808" xr:uid="{BB01BC55-2584-43B1-AB9E-B716EE2F16C3}"/>
    <cellStyle name="Accent2 17" xfId="3809" xr:uid="{1FB07EAB-4635-41F1-A0B8-8FC0F6EBA84D}"/>
    <cellStyle name="Accent2 18" xfId="3810" xr:uid="{A2C3A3DF-5A37-4822-9AE2-6E6E557A3C25}"/>
    <cellStyle name="Accent2 19" xfId="3811" xr:uid="{38142BBE-7BC5-4989-860B-46EC34AEBFA6}"/>
    <cellStyle name="Accent2 2" xfId="44" xr:uid="{7195A273-B735-4049-B5AE-07199AC50DCD}"/>
    <cellStyle name="Accent2 20" xfId="3812" xr:uid="{D905F625-B281-4A3B-AA19-3CB555E6FA4B}"/>
    <cellStyle name="Accent2 21" xfId="3813" xr:uid="{F5A7B92A-2542-497C-A29D-C804174EACB1}"/>
    <cellStyle name="Accent2 22" xfId="3814" xr:uid="{1017D4E0-5243-4ADD-8158-86C0F715E93A}"/>
    <cellStyle name="Accent2 23" xfId="3815" xr:uid="{3713BD0B-4E47-4C31-AC08-B86A2C5C9E2B}"/>
    <cellStyle name="Accent2 24" xfId="3816" xr:uid="{722E900D-F0F9-4420-A84E-14B6068C5C3D}"/>
    <cellStyle name="Accent2 25" xfId="3817" xr:uid="{4D4A3AC1-BC53-4484-AEE2-DACAE3DEAFFD}"/>
    <cellStyle name="Accent2 26" xfId="3818" xr:uid="{9073C013-2C0D-401D-8573-ED8236A14400}"/>
    <cellStyle name="Accent2 27" xfId="3819" xr:uid="{050B1334-77B8-42D3-B511-A302B5A4C0FD}"/>
    <cellStyle name="Accent2 28" xfId="3820" xr:uid="{C60E97A7-2DCB-4EAE-9E3C-D6B770D000E9}"/>
    <cellStyle name="Accent2 29" xfId="3821" xr:uid="{EDE4B7AC-2D9B-429E-B6AA-AE2BDEB6F6DA}"/>
    <cellStyle name="Accent2 3" xfId="45" xr:uid="{D63B9DB6-C8AB-4639-A2E4-CB9D1580EEA1}"/>
    <cellStyle name="Accent2 3 2" xfId="3822" xr:uid="{012B6C97-7E19-4156-8204-350E521FAFE8}"/>
    <cellStyle name="Accent2 30" xfId="3823" xr:uid="{547FB3D7-2C3B-4D22-880E-AB385E7431C9}"/>
    <cellStyle name="Accent2 31" xfId="3824" xr:uid="{E57BF4C4-DDA4-4D17-B186-EB5638C4B9B5}"/>
    <cellStyle name="Accent2 32" xfId="3825" xr:uid="{776E572E-3352-4EDB-9FEE-1E8AC1D0ADAF}"/>
    <cellStyle name="Accent2 33" xfId="3826" xr:uid="{0E562DB7-955C-484F-9D40-D4CCF1490712}"/>
    <cellStyle name="Accent2 34" xfId="3827" xr:uid="{77FE5B41-E97F-4DE4-9903-E398AF794A40}"/>
    <cellStyle name="Accent2 35" xfId="3828" xr:uid="{BA492B06-DB7B-4CCA-B611-957379917A76}"/>
    <cellStyle name="Accent2 36" xfId="3829" xr:uid="{FB6F7EFA-9C1A-461E-9706-D28BA03A1887}"/>
    <cellStyle name="Accent2 37" xfId="3830" xr:uid="{6C4D59CA-C4ED-4AC2-A848-314FC52C03B4}"/>
    <cellStyle name="Accent2 38" xfId="3831" xr:uid="{42FC9AD6-705E-4DAE-ABDE-25A3A5C7A89E}"/>
    <cellStyle name="Accent2 39" xfId="3832" xr:uid="{C34A7A49-ED01-445E-B632-7AA84A370582}"/>
    <cellStyle name="Accent2 4" xfId="46" xr:uid="{2BD38725-0D9F-4FAE-8D3A-5C7CD778A4F6}"/>
    <cellStyle name="Accent2 4 2" xfId="3833" xr:uid="{E4677BBA-D86C-49AB-BB64-9F26692EFEC9}"/>
    <cellStyle name="Accent2 40" xfId="3834" xr:uid="{68B1A211-059E-49E1-980C-6778EA74455E}"/>
    <cellStyle name="Accent2 41" xfId="3835" xr:uid="{276F8D40-3D93-425F-A7C4-95B847ECBFC8}"/>
    <cellStyle name="Accent2 42" xfId="3836" xr:uid="{49DD9B7A-7AA4-4277-ABC6-9729E85E37C6}"/>
    <cellStyle name="Accent2 43" xfId="3837" xr:uid="{C3D8A9A6-778B-4E15-800F-060CDDB1A5A3}"/>
    <cellStyle name="Accent2 44" xfId="3838" xr:uid="{71283D97-6E69-4D26-95A2-CBD4C5420CAB}"/>
    <cellStyle name="Accent2 45" xfId="3839" xr:uid="{74BF3D7B-8482-46CF-BF58-4C02E11363B0}"/>
    <cellStyle name="Accent2 46" xfId="3840" xr:uid="{CEA0D03A-E956-48EB-AEA9-1543CAB9CA12}"/>
    <cellStyle name="Accent2 47" xfId="3841" xr:uid="{CE33F44D-2D93-407B-A193-F8E392010BC9}"/>
    <cellStyle name="Accent2 48" xfId="3842" xr:uid="{EEED16F4-CBBC-4EA1-B4D5-C8B171387F41}"/>
    <cellStyle name="Accent2 49" xfId="3843" xr:uid="{500A7AC5-1EF9-4F6E-AE62-E9D5C968BE45}"/>
    <cellStyle name="Accent2 5" xfId="3844" xr:uid="{0017A8AF-A897-455F-B133-6F869AF05844}"/>
    <cellStyle name="Accent2 50" xfId="3845" xr:uid="{8CA2A9BF-791A-48E9-91D5-4DB51E462501}"/>
    <cellStyle name="Accent2 6" xfId="3846" xr:uid="{4B400765-1BD3-4119-B3CF-4E36395A6DF2}"/>
    <cellStyle name="Accent2 7" xfId="3847" xr:uid="{ED4DDB0D-31FA-46B2-A3F7-45CB26094FDD}"/>
    <cellStyle name="Accent2 8" xfId="3848" xr:uid="{F93BE488-A628-49E5-9C89-2AC6EB4C2302}"/>
    <cellStyle name="Accent2 9" xfId="3849" xr:uid="{8DFBF53B-4927-4613-90C4-4FEFF1A3AC42}"/>
    <cellStyle name="Accent3 - 20%" xfId="47" xr:uid="{925F22C3-1403-46F2-8DC0-E62D560F0219}"/>
    <cellStyle name="Accent3 - 40%" xfId="48" xr:uid="{6C636138-B477-40F3-9472-22D0DB5607AB}"/>
    <cellStyle name="Accent3 - 60%" xfId="49" xr:uid="{1B6C081A-5A58-4501-A881-AD82DC2EC87B}"/>
    <cellStyle name="Accent3 10" xfId="3850" xr:uid="{21FDB38E-02A0-45FE-8B19-E7F014661556}"/>
    <cellStyle name="Accent3 11" xfId="3851" xr:uid="{921C771C-B2F4-4465-B62F-E833550E06D7}"/>
    <cellStyle name="Accent3 12" xfId="3852" xr:uid="{AFDB8DA2-43AD-4E7B-9571-ADC46164B2B2}"/>
    <cellStyle name="Accent3 13" xfId="3853" xr:uid="{06DB0460-5028-4100-A900-5B7DF30532E7}"/>
    <cellStyle name="Accent3 14" xfId="3854" xr:uid="{90DC9CC2-64AD-4599-B9F3-75B8F472F526}"/>
    <cellStyle name="Accent3 15" xfId="3855" xr:uid="{B1F96630-981A-44E5-9D45-9AEFB6CAE611}"/>
    <cellStyle name="Accent3 16" xfId="3856" xr:uid="{A8FEAFB9-58ED-4E45-B825-B75C6C28E3F0}"/>
    <cellStyle name="Accent3 17" xfId="3857" xr:uid="{FA29B1E7-D976-4ED5-9708-0CB5E6AB2FB2}"/>
    <cellStyle name="Accent3 18" xfId="3858" xr:uid="{A1B17672-06B4-47C4-8ECE-F49816E1FD5D}"/>
    <cellStyle name="Accent3 19" xfId="3859" xr:uid="{E87F2788-CA4B-4692-A98E-39924CBE3438}"/>
    <cellStyle name="Accent3 2" xfId="50" xr:uid="{7DC7EEE5-C8B7-478E-AC2A-A23E52F725F7}"/>
    <cellStyle name="Accent3 20" xfId="3860" xr:uid="{51FFE367-A463-49BD-9F15-22079F247723}"/>
    <cellStyle name="Accent3 21" xfId="3861" xr:uid="{0D0145FD-2A0E-4C8C-8CEF-02E751EABE32}"/>
    <cellStyle name="Accent3 22" xfId="3862" xr:uid="{A20391C0-9815-4442-A3F8-3A104C3DEFF7}"/>
    <cellStyle name="Accent3 23" xfId="3863" xr:uid="{8D2D56C1-B94E-4128-BE1A-AE7B24FADFBB}"/>
    <cellStyle name="Accent3 24" xfId="3864" xr:uid="{97FCD556-EBFE-4150-BDB3-A21184B56933}"/>
    <cellStyle name="Accent3 25" xfId="3865" xr:uid="{0831A8E0-FCE6-4D4B-B451-744A2B16467B}"/>
    <cellStyle name="Accent3 26" xfId="3866" xr:uid="{D7D5E150-9D20-4C7F-ADB2-B4771AB1B141}"/>
    <cellStyle name="Accent3 27" xfId="3867" xr:uid="{47A069E8-F868-455F-90AE-7B7500F794E3}"/>
    <cellStyle name="Accent3 28" xfId="3868" xr:uid="{4A433267-B796-47C9-8EC6-7DE93373758D}"/>
    <cellStyle name="Accent3 29" xfId="3869" xr:uid="{945D0FC5-CBFF-46DF-8802-879AE93630C4}"/>
    <cellStyle name="Accent3 3" xfId="51" xr:uid="{536A27F2-35AD-4D67-9D8B-0A465DEED11C}"/>
    <cellStyle name="Accent3 3 2" xfId="3870" xr:uid="{C42D1F50-CC0C-485F-AABD-0456687A6B3D}"/>
    <cellStyle name="Accent3 30" xfId="3871" xr:uid="{05FF6265-281F-46EE-85DD-97EF7ED2CCF9}"/>
    <cellStyle name="Accent3 31" xfId="3872" xr:uid="{9E0DACF9-8AAD-4602-ADA0-8F1C1937E6D5}"/>
    <cellStyle name="Accent3 32" xfId="3873" xr:uid="{A4030E10-D69E-49FC-857D-89685B4C091D}"/>
    <cellStyle name="Accent3 33" xfId="3874" xr:uid="{D64ED840-5C1F-496F-A411-4CA2CB63AA0A}"/>
    <cellStyle name="Accent3 34" xfId="3875" xr:uid="{487BF3E6-F38D-4D51-8B82-13426289C6CE}"/>
    <cellStyle name="Accent3 35" xfId="3876" xr:uid="{AB33F0B7-ABEC-456D-8DFB-13E825CABF45}"/>
    <cellStyle name="Accent3 36" xfId="3877" xr:uid="{6AB16392-1680-42AD-A93A-4CBA3CA09B3E}"/>
    <cellStyle name="Accent3 37" xfId="3878" xr:uid="{A55C7236-AA52-4F2A-8888-3443AA196403}"/>
    <cellStyle name="Accent3 38" xfId="3879" xr:uid="{0E743705-86EF-4A8E-B8D5-35760DE1B976}"/>
    <cellStyle name="Accent3 39" xfId="3880" xr:uid="{DEF538D4-C5BA-4307-B23F-F0C27BD7C7A8}"/>
    <cellStyle name="Accent3 4" xfId="52" xr:uid="{4338890A-BF0E-47FC-9880-014893F641B6}"/>
    <cellStyle name="Accent3 4 2" xfId="3881" xr:uid="{6266FD10-3696-4C40-8B2F-916CD500D509}"/>
    <cellStyle name="Accent3 40" xfId="3882" xr:uid="{ABD8C6D6-5EB1-4417-A46F-2DCB9E1828EB}"/>
    <cellStyle name="Accent3 41" xfId="3883" xr:uid="{8D1E12B1-B3F0-4D5E-A833-AC7D69BB01EA}"/>
    <cellStyle name="Accent3 42" xfId="3884" xr:uid="{044D3FFB-CEC0-4D30-9B01-F38DBDCC8288}"/>
    <cellStyle name="Accent3 43" xfId="3885" xr:uid="{020E3797-7C19-4C8C-AE10-D7D26708CEFD}"/>
    <cellStyle name="Accent3 44" xfId="3886" xr:uid="{0C229745-C415-4D8E-BCF5-C746CC00D01A}"/>
    <cellStyle name="Accent3 45" xfId="3887" xr:uid="{88583DA0-57DA-48FF-A766-81BF01C4DB4B}"/>
    <cellStyle name="Accent3 46" xfId="3888" xr:uid="{B7F3C1E1-0455-43A6-9F0B-A5F2DA11E6BF}"/>
    <cellStyle name="Accent3 47" xfId="3889" xr:uid="{C3D3A1D5-E088-437C-B83A-5C37D8EB10BC}"/>
    <cellStyle name="Accent3 48" xfId="3890" xr:uid="{792B14AC-9EE9-4E71-92BC-2A9B511955AA}"/>
    <cellStyle name="Accent3 49" xfId="3891" xr:uid="{FA97A638-D3E9-4EB7-8568-21B7B8A297FD}"/>
    <cellStyle name="Accent3 5" xfId="3892" xr:uid="{F7CB2BB2-6273-4759-BC8D-BFDAA6D77C75}"/>
    <cellStyle name="Accent3 50" xfId="3893" xr:uid="{72DF03C6-68A9-4D95-B307-F5AC24091E54}"/>
    <cellStyle name="Accent3 6" xfId="3894" xr:uid="{D573318E-FDE0-417A-A00B-89E0E1B9229B}"/>
    <cellStyle name="Accent3 7" xfId="3895" xr:uid="{62302980-6126-42C5-A9CB-9BBD9A379A98}"/>
    <cellStyle name="Accent3 8" xfId="3896" xr:uid="{33264B3E-3CAA-4D23-B41C-DECA90A39C24}"/>
    <cellStyle name="Accent3 9" xfId="3897" xr:uid="{8BDD65BA-DF84-4BDC-AD5C-CCC30D4BBD7D}"/>
    <cellStyle name="Accent4 - 20%" xfId="53" xr:uid="{789E43B1-D1DA-4C41-B64A-4289F21C6836}"/>
    <cellStyle name="Accent4 - 40%" xfId="54" xr:uid="{E0D424B5-9423-4599-ABC5-10C749337549}"/>
    <cellStyle name="Accent4 - 60%" xfId="55" xr:uid="{5D90C301-099D-46AE-82DF-ED6A792D9B1C}"/>
    <cellStyle name="Accent4 10" xfId="3898" xr:uid="{4AB9A4C7-6F29-477A-B969-9B3306F42342}"/>
    <cellStyle name="Accent4 11" xfId="3899" xr:uid="{E78EDE38-C3F0-4C65-838C-614EBDE7CF4D}"/>
    <cellStyle name="Accent4 12" xfId="3900" xr:uid="{4B42FD1F-F1D9-470A-830F-72E502E272F8}"/>
    <cellStyle name="Accent4 13" xfId="3901" xr:uid="{855D0C9D-A33E-4A65-BB09-D24DA81EFF38}"/>
    <cellStyle name="Accent4 14" xfId="3902" xr:uid="{B6199D00-8850-4A88-8BDD-DDEB872A1F7C}"/>
    <cellStyle name="Accent4 15" xfId="3903" xr:uid="{956B8C57-0BCE-4141-9C68-660C960DB171}"/>
    <cellStyle name="Accent4 16" xfId="3904" xr:uid="{37D54F13-5FBA-4E6D-B0C8-C4F409CCEC2C}"/>
    <cellStyle name="Accent4 17" xfId="3905" xr:uid="{FB328FEE-B720-4AA2-9B75-5E480B588AB4}"/>
    <cellStyle name="Accent4 18" xfId="3906" xr:uid="{AC8BE4D5-A7AF-4434-B3D8-A9497D93BD75}"/>
    <cellStyle name="Accent4 19" xfId="3907" xr:uid="{890D89EE-54CA-48C6-B1D7-14E4AE7B2FCF}"/>
    <cellStyle name="Accent4 2" xfId="56" xr:uid="{E32A0B07-87C3-4B89-A6DB-ACCF29611F29}"/>
    <cellStyle name="Accent4 20" xfId="3908" xr:uid="{666C2318-D466-4932-9BFC-F326EEEA6AB8}"/>
    <cellStyle name="Accent4 21" xfId="3909" xr:uid="{C4B58FD6-6483-4953-831F-D7E63C8BA4BD}"/>
    <cellStyle name="Accent4 22" xfId="3910" xr:uid="{45B3D7DD-CC91-44C6-B1C1-5BDB381F8C91}"/>
    <cellStyle name="Accent4 23" xfId="3911" xr:uid="{ED4A9F42-722C-4BF1-AF06-C43BAFACB58F}"/>
    <cellStyle name="Accent4 24" xfId="3912" xr:uid="{4A66786D-B652-442B-8119-62E63F4D9FF7}"/>
    <cellStyle name="Accent4 25" xfId="3913" xr:uid="{2984B9BB-8218-4B10-84FA-FE6C67273EF9}"/>
    <cellStyle name="Accent4 26" xfId="3914" xr:uid="{0B84A44A-DE05-47BF-994A-10C58A61267E}"/>
    <cellStyle name="Accent4 27" xfId="3915" xr:uid="{FA1BF6F7-7C53-46EC-AD8D-0145AEF4F2C5}"/>
    <cellStyle name="Accent4 28" xfId="3916" xr:uid="{68699415-A649-4FF4-9AF7-DF5AAB1959F7}"/>
    <cellStyle name="Accent4 29" xfId="3917" xr:uid="{69E1727B-5DEB-481B-BEA9-6973E85BE361}"/>
    <cellStyle name="Accent4 3" xfId="57" xr:uid="{FC6D732B-4F8C-4AE8-BC4A-D099EAFE3B50}"/>
    <cellStyle name="Accent4 3 2" xfId="3918" xr:uid="{A1F080C5-DF2F-4AF2-9E8A-340BC9F05022}"/>
    <cellStyle name="Accent4 30" xfId="3919" xr:uid="{6FB0AB7B-3024-41C3-A9B7-5A185D261E1F}"/>
    <cellStyle name="Accent4 31" xfId="3920" xr:uid="{863E2D9E-3969-4E33-B96D-428DB77EEA84}"/>
    <cellStyle name="Accent4 32" xfId="3921" xr:uid="{9E5ED495-6F10-483A-9055-09866BE39C9F}"/>
    <cellStyle name="Accent4 33" xfId="3922" xr:uid="{C82C0D7C-33EC-4C2C-A077-0C1A415F90AA}"/>
    <cellStyle name="Accent4 34" xfId="3923" xr:uid="{8D104E91-911B-40AB-B780-D850F61FE6C2}"/>
    <cellStyle name="Accent4 35" xfId="3924" xr:uid="{9DCE4EDE-9975-4502-8699-B40F4DC9D375}"/>
    <cellStyle name="Accent4 36" xfId="3925" xr:uid="{F0ADF01C-4394-4CD1-B8D4-1452DDE2AD95}"/>
    <cellStyle name="Accent4 37" xfId="3926" xr:uid="{5DBEF502-6EB9-492E-B418-1F9B4DD5ECE0}"/>
    <cellStyle name="Accent4 38" xfId="3927" xr:uid="{47C5B3D7-B8A2-4F11-B887-E82B02C7054A}"/>
    <cellStyle name="Accent4 39" xfId="3928" xr:uid="{FAE5A37E-2BB9-4358-9D6E-CFFBA71D97B5}"/>
    <cellStyle name="Accent4 4" xfId="58" xr:uid="{E5E81D1A-E951-4B34-86FA-382A22DA157E}"/>
    <cellStyle name="Accent4 4 2" xfId="3929" xr:uid="{1F64C716-8F13-4620-9DCF-83CDC04C66D7}"/>
    <cellStyle name="Accent4 40" xfId="3930" xr:uid="{08A2298D-5C4F-41A9-99CD-D335760DCE34}"/>
    <cellStyle name="Accent4 41" xfId="3931" xr:uid="{BD85000E-7F43-4482-844A-B9B8B4BF4B70}"/>
    <cellStyle name="Accent4 42" xfId="3932" xr:uid="{EA349CC7-16EB-450D-8AD9-B905255899B5}"/>
    <cellStyle name="Accent4 43" xfId="3933" xr:uid="{80A3EB65-F429-46D1-A97C-5A317CE1E9F9}"/>
    <cellStyle name="Accent4 44" xfId="3934" xr:uid="{D5216CE8-EB43-4A98-99DC-3EBBCCE98488}"/>
    <cellStyle name="Accent4 45" xfId="3935" xr:uid="{F099427C-85C5-4931-B5FE-9209F0AE0421}"/>
    <cellStyle name="Accent4 46" xfId="3936" xr:uid="{4D47A233-DAA6-4427-A02A-B4AAAE332450}"/>
    <cellStyle name="Accent4 47" xfId="3937" xr:uid="{0DAE63A9-DCAC-42F7-AAE9-D4C3D159987E}"/>
    <cellStyle name="Accent4 48" xfId="3938" xr:uid="{11D41F65-37DE-4643-B1F8-AC8A3C49DB25}"/>
    <cellStyle name="Accent4 49" xfId="3939" xr:uid="{D161A22B-267C-4F6F-8163-FD550B5183C8}"/>
    <cellStyle name="Accent4 5" xfId="3940" xr:uid="{F33AF967-D849-478A-AD55-8F10CB2ED57D}"/>
    <cellStyle name="Accent4 50" xfId="3941" xr:uid="{C36D3FAA-E55F-4EDF-B388-229647BCF13F}"/>
    <cellStyle name="Accent4 6" xfId="3942" xr:uid="{D7FE6DF8-D5A9-4BB3-A2D1-59E5B3BDA055}"/>
    <cellStyle name="Accent4 7" xfId="3943" xr:uid="{8EC32657-EF8D-4E0A-97BE-7CAA1C096ED2}"/>
    <cellStyle name="Accent4 8" xfId="3944" xr:uid="{93D6D368-919F-423C-B91C-A593F0CE90A8}"/>
    <cellStyle name="Accent4 9" xfId="3945" xr:uid="{915E96F9-D41D-49F1-9B29-D20A25AB8083}"/>
    <cellStyle name="Accent5 - 20%" xfId="59" xr:uid="{B1516460-BD4A-45C3-9AC8-4648C2106E09}"/>
    <cellStyle name="Accent5 - 40%" xfId="60" xr:uid="{71A1C057-13CA-4ADB-8895-01ADEEE0D58A}"/>
    <cellStyle name="Accent5 - 60%" xfId="61" xr:uid="{8337EF4A-0173-4086-84B8-C27AD6D8CF77}"/>
    <cellStyle name="Accent5 10" xfId="3946" xr:uid="{3AE40EBF-B3C0-4D4D-AC39-D718E8E306D8}"/>
    <cellStyle name="Accent5 11" xfId="3947" xr:uid="{FFF9C29D-052D-42A2-8627-37C8433E8B67}"/>
    <cellStyle name="Accent5 12" xfId="3948" xr:uid="{EEF180D0-06C5-4B92-9AA9-A59D19766E79}"/>
    <cellStyle name="Accent5 13" xfId="3949" xr:uid="{83CE8C24-8AA8-42EB-9F7C-41BED5F742F4}"/>
    <cellStyle name="Accent5 14" xfId="3950" xr:uid="{0953A786-861E-4A32-833C-CF65240C7919}"/>
    <cellStyle name="Accent5 15" xfId="3951" xr:uid="{8C636E61-17A9-47C5-B8E3-C28C631BD698}"/>
    <cellStyle name="Accent5 16" xfId="3952" xr:uid="{473D06D2-00FD-460A-9286-E1DC2520A1B0}"/>
    <cellStyle name="Accent5 17" xfId="3953" xr:uid="{2AE87C42-9B59-4E0E-9799-29433712B9E8}"/>
    <cellStyle name="Accent5 18" xfId="3954" xr:uid="{D54554E1-F155-4BE9-AF12-150B63041A61}"/>
    <cellStyle name="Accent5 19" xfId="3955" xr:uid="{15F3A875-51BA-4CC9-A1D4-917614FC235A}"/>
    <cellStyle name="Accent5 2" xfId="62" xr:uid="{8839A609-AB65-492B-A14E-3339BFB18F63}"/>
    <cellStyle name="Accent5 20" xfId="3956" xr:uid="{C6D66C09-DA53-45C1-BB03-2AF8955EE633}"/>
    <cellStyle name="Accent5 21" xfId="3957" xr:uid="{E44D48F8-2201-4B05-B358-310C224D0E84}"/>
    <cellStyle name="Accent5 22" xfId="3958" xr:uid="{45226B35-0E24-48B5-87E0-C08F8E361914}"/>
    <cellStyle name="Accent5 23" xfId="3959" xr:uid="{25A303C7-3DD6-4CA1-BE8B-9632B447B20E}"/>
    <cellStyle name="Accent5 24" xfId="3960" xr:uid="{671BDE23-72CD-4A1D-AF86-3C8E7EB7C153}"/>
    <cellStyle name="Accent5 25" xfId="3961" xr:uid="{90C30447-A8F9-4E25-9F93-75FF59DC5D9A}"/>
    <cellStyle name="Accent5 26" xfId="3962" xr:uid="{77BE67D6-D3E9-49E0-8C63-7751E4CADDD6}"/>
    <cellStyle name="Accent5 27" xfId="3963" xr:uid="{E8B378E5-806C-4B6E-9FC6-1AC95AAA17EF}"/>
    <cellStyle name="Accent5 28" xfId="3964" xr:uid="{596DDBBF-3AB5-4FFB-9ED1-C339CCA3E89A}"/>
    <cellStyle name="Accent5 29" xfId="3965" xr:uid="{98A358E7-0E8C-42E2-8048-56AE9EBD68AF}"/>
    <cellStyle name="Accent5 3" xfId="63" xr:uid="{B6910B61-3D8E-44B8-AFCD-E22D2C00519E}"/>
    <cellStyle name="Accent5 3 2" xfId="3966" xr:uid="{F0B3B1BD-8BF6-4853-81C3-F6D02F110A75}"/>
    <cellStyle name="Accent5 30" xfId="3967" xr:uid="{FE197718-4E4C-4528-8B26-72AF8FD2E288}"/>
    <cellStyle name="Accent5 31" xfId="3968" xr:uid="{A03B8FAE-F2A2-4761-AB93-6C98A9B82E97}"/>
    <cellStyle name="Accent5 32" xfId="3969" xr:uid="{69FA84C6-73DE-401E-9FE9-2114ABBBF850}"/>
    <cellStyle name="Accent5 33" xfId="3970" xr:uid="{72E17CE8-949D-4380-BCB1-F774E3EBAD83}"/>
    <cellStyle name="Accent5 34" xfId="3971" xr:uid="{D25A3D3E-74A4-488B-8DC4-A6F865FE7BE6}"/>
    <cellStyle name="Accent5 35" xfId="3972" xr:uid="{D72FB5AE-4B70-4CCC-96FC-3851B5F131FA}"/>
    <cellStyle name="Accent5 36" xfId="3973" xr:uid="{FD98FDE7-F92F-4157-8CB5-61EE3B6D25AB}"/>
    <cellStyle name="Accent5 37" xfId="3974" xr:uid="{38481085-0486-431C-99E5-2DB30EE4DB5E}"/>
    <cellStyle name="Accent5 38" xfId="3975" xr:uid="{B8C476E1-6B48-4B27-BC4D-B0858C9A01F4}"/>
    <cellStyle name="Accent5 39" xfId="3976" xr:uid="{86390012-0F45-425F-9234-68D51581118E}"/>
    <cellStyle name="Accent5 4" xfId="64" xr:uid="{BEB0CA9D-7C85-4D22-9800-5BF656E59633}"/>
    <cellStyle name="Accent5 4 2" xfId="3977" xr:uid="{1354A196-B5E9-4CA0-AAD0-72152F4E10D9}"/>
    <cellStyle name="Accent5 40" xfId="3978" xr:uid="{884B8887-0539-489C-8E0C-E54BA277D248}"/>
    <cellStyle name="Accent5 41" xfId="3979" xr:uid="{E138CE46-6B38-4CB3-8751-00D51E24E04F}"/>
    <cellStyle name="Accent5 42" xfId="3980" xr:uid="{9CF56A2E-1B0B-4BB5-B5BF-9B8EBFDB51BB}"/>
    <cellStyle name="Accent5 43" xfId="3981" xr:uid="{D428C9A7-846B-4716-8867-A92B43F1B390}"/>
    <cellStyle name="Accent5 44" xfId="3982" xr:uid="{65EC2986-9C40-4E7E-BC25-90EB812D79AB}"/>
    <cellStyle name="Accent5 45" xfId="3983" xr:uid="{051AE2CD-C6F9-4245-8BE0-BD2B7CF5A5A9}"/>
    <cellStyle name="Accent5 46" xfId="3984" xr:uid="{BC5711BC-A3C7-45BD-B249-045DB5485C8B}"/>
    <cellStyle name="Accent5 47" xfId="3985" xr:uid="{63A0E950-AB96-4F1D-8D75-D414AE4CCBFD}"/>
    <cellStyle name="Accent5 48" xfId="3986" xr:uid="{7EFD33BE-63C1-4AD1-A2B8-002F2F9175B8}"/>
    <cellStyle name="Accent5 49" xfId="3987" xr:uid="{C072ADBA-8ABC-42FB-8CED-5A9CD7ADED9D}"/>
    <cellStyle name="Accent5 5" xfId="3988" xr:uid="{36536D7A-B17A-4FB0-A627-A2661F5AEFEF}"/>
    <cellStyle name="Accent5 50" xfId="3989" xr:uid="{B5813EE3-1219-4D93-9CC0-497FF21AC0F5}"/>
    <cellStyle name="Accent5 6" xfId="3990" xr:uid="{485E7F33-0864-4989-BFBB-CB76B974CFEC}"/>
    <cellStyle name="Accent5 7" xfId="3991" xr:uid="{03343A8C-C79F-4AE0-83EA-DF17B16FE8C0}"/>
    <cellStyle name="Accent5 8" xfId="3992" xr:uid="{5E723B5F-3870-42FF-9B45-11DD97765703}"/>
    <cellStyle name="Accent5 9" xfId="3993" xr:uid="{87606F55-2419-4362-8A93-689BC4B7DFB4}"/>
    <cellStyle name="Accent6 - 20%" xfId="65" xr:uid="{23762062-66E2-46D9-BD28-55000AF31981}"/>
    <cellStyle name="Accent6 - 40%" xfId="66" xr:uid="{B4BFC7D4-B657-4454-BAAA-E4A8E6C628EC}"/>
    <cellStyle name="Accent6 - 60%" xfId="67" xr:uid="{662658DA-CA7C-4410-8A67-7A64F93AB34D}"/>
    <cellStyle name="Accent6 10" xfId="3994" xr:uid="{00ACAC6A-4D9C-4D0A-931C-41E868A295F9}"/>
    <cellStyle name="Accent6 11" xfId="3995" xr:uid="{16553C43-3FC2-44D7-BD70-F2722A22E08F}"/>
    <cellStyle name="Accent6 12" xfId="3996" xr:uid="{969A9865-D9A2-4862-AA98-EBE56723B5E7}"/>
    <cellStyle name="Accent6 13" xfId="3997" xr:uid="{4C31A590-E335-40BD-91BF-569F09DB5268}"/>
    <cellStyle name="Accent6 14" xfId="3998" xr:uid="{99DB1291-857A-45B5-93E6-6CB624311508}"/>
    <cellStyle name="Accent6 15" xfId="3999" xr:uid="{09149B6A-331F-47FB-A9C0-81F0423D119C}"/>
    <cellStyle name="Accent6 16" xfId="4000" xr:uid="{08AB8B30-B641-451A-A20C-A7EE5B0AAE97}"/>
    <cellStyle name="Accent6 17" xfId="4001" xr:uid="{0336DC23-E2C9-4BEB-8AAC-A99A9A01210B}"/>
    <cellStyle name="Accent6 18" xfId="4002" xr:uid="{D7074BB1-98E1-40E3-AABE-A8090BFDEB39}"/>
    <cellStyle name="Accent6 19" xfId="4003" xr:uid="{F96209CE-F988-4BE7-895A-D222C4E64606}"/>
    <cellStyle name="Accent6 2" xfId="68" xr:uid="{AF96B20F-3D33-45F2-A539-F8846BBF6D46}"/>
    <cellStyle name="Accent6 20" xfId="4004" xr:uid="{0AB417ED-E22E-494A-9864-498C16C2DCC0}"/>
    <cellStyle name="Accent6 21" xfId="4005" xr:uid="{4FB7F90E-6AD7-4FDC-A4BB-CAC35BE09C04}"/>
    <cellStyle name="Accent6 22" xfId="4006" xr:uid="{668A385C-9197-4FB3-AD65-DFCF7DDD0690}"/>
    <cellStyle name="Accent6 23" xfId="4007" xr:uid="{6AEBA43A-C806-403D-B46F-9CCB6C2D8610}"/>
    <cellStyle name="Accent6 24" xfId="4008" xr:uid="{88E5891B-A9B4-45B0-A45A-4F8D85CD7E5E}"/>
    <cellStyle name="Accent6 25" xfId="4009" xr:uid="{231DE1D4-7377-44FA-8A45-9DFFD58BBF41}"/>
    <cellStyle name="Accent6 26" xfId="4010" xr:uid="{0EA1058D-7BAA-4ADD-B30D-73AC8AFB14ED}"/>
    <cellStyle name="Accent6 27" xfId="4011" xr:uid="{32DB4571-8EB8-4265-B625-228513D8D5EA}"/>
    <cellStyle name="Accent6 28" xfId="4012" xr:uid="{A5D3F2B1-A2DC-4405-A42F-459AE4356316}"/>
    <cellStyle name="Accent6 29" xfId="4013" xr:uid="{DB19FC69-8060-4B89-A4E0-BD391ED6A73A}"/>
    <cellStyle name="Accent6 3" xfId="69" xr:uid="{AFB20E73-8E33-40B1-87CA-5BAE9946D3CC}"/>
    <cellStyle name="Accent6 3 2" xfId="4014" xr:uid="{569B85E4-9D71-4A01-A922-678E963B27BA}"/>
    <cellStyle name="Accent6 30" xfId="4015" xr:uid="{F73D5E47-F80C-4EE4-84A6-ACFB6B8BC99D}"/>
    <cellStyle name="Accent6 31" xfId="4016" xr:uid="{F229332D-F9B2-4B2F-8EBD-D63AC412A150}"/>
    <cellStyle name="Accent6 32" xfId="4017" xr:uid="{3B2C0DD2-E4C4-4E8E-B352-186AA23DC239}"/>
    <cellStyle name="Accent6 33" xfId="4018" xr:uid="{FEFE2C90-C4F8-4E6E-BB0E-1940D08D2B05}"/>
    <cellStyle name="Accent6 34" xfId="4019" xr:uid="{2CD683C3-C3BE-4B24-A6AB-D48B1F8F835B}"/>
    <cellStyle name="Accent6 35" xfId="4020" xr:uid="{F9966436-5E89-4B2B-839D-CBF183DB7F90}"/>
    <cellStyle name="Accent6 36" xfId="4021" xr:uid="{535261E5-AA6E-4130-AD6E-A67AAF33DE1E}"/>
    <cellStyle name="Accent6 37" xfId="4022" xr:uid="{1EED3E8A-A54D-497A-BB17-31347E36570F}"/>
    <cellStyle name="Accent6 38" xfId="4023" xr:uid="{7B90131C-25C4-4713-971D-368721C4613E}"/>
    <cellStyle name="Accent6 39" xfId="4024" xr:uid="{CB5E484F-5F7B-4D86-B8CD-A9C246DCF327}"/>
    <cellStyle name="Accent6 4" xfId="70" xr:uid="{C475F158-2932-47C1-967D-DA7486C5EC94}"/>
    <cellStyle name="Accent6 4 2" xfId="4025" xr:uid="{113D7DF4-E92E-4711-8A48-D5C41C77C2B9}"/>
    <cellStyle name="Accent6 40" xfId="4026" xr:uid="{A404D2E6-F405-4F0C-9D70-E8BD8B170686}"/>
    <cellStyle name="Accent6 41" xfId="4027" xr:uid="{2E75C5BF-6DDD-421F-9CA0-6DA511653E10}"/>
    <cellStyle name="Accent6 42" xfId="4028" xr:uid="{34D0A922-1CF7-4E28-8A0B-B427B5DCC0F1}"/>
    <cellStyle name="Accent6 43" xfId="4029" xr:uid="{01E287E1-538F-436B-94D3-8A07CD4D5257}"/>
    <cellStyle name="Accent6 44" xfId="4030" xr:uid="{4F318C77-9289-4FE7-9C8E-B128F29AF607}"/>
    <cellStyle name="Accent6 45" xfId="4031" xr:uid="{FA2A3C68-8895-4CFB-9318-1F9C19A34BC2}"/>
    <cellStyle name="Accent6 46" xfId="4032" xr:uid="{FEEBCD07-BEE9-4A35-BCDB-FDE3D0CED9A9}"/>
    <cellStyle name="Accent6 47" xfId="4033" xr:uid="{D292FBD9-6568-486B-AA9E-7971CDF082C3}"/>
    <cellStyle name="Accent6 48" xfId="4034" xr:uid="{2BB1F536-9E26-4A3D-B44D-13E4FF2A7FC6}"/>
    <cellStyle name="Accent6 49" xfId="4035" xr:uid="{59A4B426-94D7-4503-A4B2-A906757942A0}"/>
    <cellStyle name="Accent6 5" xfId="4036" xr:uid="{535544C1-EBC9-4651-A5A5-B6E1325EFAF3}"/>
    <cellStyle name="Accent6 50" xfId="4037" xr:uid="{402E71DB-20EF-4569-9AE6-750C4133EA34}"/>
    <cellStyle name="Accent6 6" xfId="4038" xr:uid="{3C4C2BE7-C3A0-4404-9946-0BDDA4397DF3}"/>
    <cellStyle name="Accent6 7" xfId="4039" xr:uid="{54892004-CF5B-4362-B38D-8300EC107F06}"/>
    <cellStyle name="Accent6 8" xfId="4040" xr:uid="{ABAACA95-5539-446E-9992-48EFCD2CB561}"/>
    <cellStyle name="Accent6 9" xfId="4041" xr:uid="{8A98DF81-8237-486A-BCFD-B30818DBFD4A}"/>
    <cellStyle name="Actual Date" xfId="991" xr:uid="{E7EE2A45-412B-4CF8-8D3D-33578D146509}"/>
    <cellStyle name="Actual Date 2" xfId="992" xr:uid="{8A0AF085-A8BD-4272-A235-AA8A6AB63FE9}"/>
    <cellStyle name="Actual Date 3" xfId="993" xr:uid="{F380E183-845A-4FF9-B699-98513CB68211}"/>
    <cellStyle name="Actual Date 4" xfId="994" xr:uid="{D0967C4D-9D5C-4991-B314-649F85CF28AA}"/>
    <cellStyle name="Actual Date 5" xfId="995" xr:uid="{AEF13A3D-B063-4E07-92DF-03A9FAB23070}"/>
    <cellStyle name="Actual Date 6" xfId="996" xr:uid="{F3D5C091-84BB-4FB4-B677-7A950708A14B}"/>
    <cellStyle name="Actual Date 6 2" xfId="997" xr:uid="{38DB5073-3235-453C-B8F6-EFCCD2B760F5}"/>
    <cellStyle name="Actual Date 6_48MW CMSI CAPEX Budget rev 11Jun10-rev16b (Updated Forecast cash flow)" xfId="998" xr:uid="{9E115263-A2A0-4270-A2F2-7E93866DE787}"/>
    <cellStyle name="Actual Date_Mesquite Solar 277 MW v1" xfId="999" xr:uid="{C296D16E-E5F5-4786-A51B-C16B7393B5FB}"/>
    <cellStyle name="ariel" xfId="1000" xr:uid="{CDBD1004-C897-462F-A247-A5D2925DC469}"/>
    <cellStyle name="Bad 2" xfId="71" xr:uid="{05A2D76C-1938-4A74-A64D-C0FAB95B9464}"/>
    <cellStyle name="Bad 3" xfId="1001" xr:uid="{1FE3D480-A102-42DB-A8D0-6D163840FFCF}"/>
    <cellStyle name="Bad 3 2" xfId="4042" xr:uid="{F47D95D7-E1E3-4598-B2E0-D68EA7F404CA}"/>
    <cellStyle name="basic" xfId="1002" xr:uid="{0A1E80CC-E8BE-458A-AE60-955BE699FCC0}"/>
    <cellStyle name="Blue Font" xfId="1003" xr:uid="{3235533E-8C22-4E09-BBA6-6A0D99032460}"/>
    <cellStyle name="Bottom Edge" xfId="1004" xr:uid="{DA46D6B8-9C28-43C0-AD2F-AF7E2AF51153}"/>
    <cellStyle name="Bottom Edge 2" xfId="2545" xr:uid="{8000C3F5-0F3C-4A1F-8159-4B7308BA7889}"/>
    <cellStyle name="Calculation 2" xfId="72" xr:uid="{F1DDBBFD-5074-4488-B125-5BA606ECAC78}"/>
    <cellStyle name="Calculation 2 2" xfId="2450" xr:uid="{2BD7DA71-4F50-4AC0-AFBE-A01CEB2DB326}"/>
    <cellStyle name="Calculation 3" xfId="1005" xr:uid="{C8CF3126-BF6C-4A4A-AE64-B5D46060A973}"/>
    <cellStyle name="Calculation 3 2" xfId="4043" xr:uid="{A00C52AB-FC89-4CF6-99F2-F304D05544AE}"/>
    <cellStyle name="Calculation 3 2 2" xfId="4262" xr:uid="{71B461F4-C46F-426B-A730-EEDB4ED9E039}"/>
    <cellStyle name="Calculation 3 3" xfId="2546" xr:uid="{0861C3F3-571F-40D7-877C-E21AF7D0025B}"/>
    <cellStyle name="Cents" xfId="1006" xr:uid="{9AD3D6F3-CE38-4FED-9761-93DE145CE8C6}"/>
    <cellStyle name="Cents 2" xfId="2547" xr:uid="{7DE068DA-ABCA-4984-AA14-97CECEFD8302}"/>
    <cellStyle name="Check Cell 2" xfId="73" xr:uid="{FED89978-1954-41D3-ABD4-839699146AEF}"/>
    <cellStyle name="Check Cell 2 2" xfId="2405" xr:uid="{BEE51F4D-B728-497B-A240-C9419C99D6AD}"/>
    <cellStyle name="Check Cell 3" xfId="1007" xr:uid="{DC5589F3-CC0E-42A4-8487-83A39B0FB81B}"/>
    <cellStyle name="Check Cell 3 2" xfId="4044" xr:uid="{653FAF23-45E6-48D2-B85B-8009FC52C238}"/>
    <cellStyle name="Check Cell 3 3" xfId="2548" xr:uid="{F5751D6F-C7E2-4CA7-A539-5E42ED7E3D53}"/>
    <cellStyle name="Column_Title" xfId="1008" xr:uid="{995B82E3-3008-4E1A-9257-F7CE728E0A30}"/>
    <cellStyle name="Comma" xfId="1" builtinId="3"/>
    <cellStyle name="Comma [0]" xfId="4341" builtinId="6"/>
    <cellStyle name="Comma [0] 2" xfId="1009" xr:uid="{F49CEC80-497D-402F-8D8D-D67376B86480}"/>
    <cellStyle name="Comma 0" xfId="1010" xr:uid="{264A5F59-3D18-452D-8990-63DA34CC97BD}"/>
    <cellStyle name="Comma 10" xfId="519" xr:uid="{A9688635-90C7-4460-A551-7151A2B53490}"/>
    <cellStyle name="Comma 10 2" xfId="1011" xr:uid="{E842C228-5802-4C15-B9B8-7D25207D9FD2}"/>
    <cellStyle name="Comma 10 2 5" xfId="1012" xr:uid="{9956BB49-CBC5-437E-AA6B-C423738E38A3}"/>
    <cellStyle name="Comma 11" xfId="28" xr:uid="{1413F3AB-A896-46FB-98AC-C58DA0F26153}"/>
    <cellStyle name="Comma 11 2" xfId="520" xr:uid="{F2F0EC27-BD2E-4E28-BADD-FCC101AFADC0}"/>
    <cellStyle name="Comma 114" xfId="1013" xr:uid="{4628DF8E-3170-483A-8FC0-B584CAA9A9F4}"/>
    <cellStyle name="Comma 12" xfId="521" xr:uid="{7F68801C-523B-459C-914F-F7438A347768}"/>
    <cellStyle name="Comma 12 2" xfId="522" xr:uid="{7C9EC1BF-7925-4BFA-A2AA-9BC028CA8FB5}"/>
    <cellStyle name="Comma 12 2 2" xfId="523" xr:uid="{341A6A66-C908-41B9-814D-654491BA70DA}"/>
    <cellStyle name="Comma 12 3" xfId="524" xr:uid="{0E8350E4-A9E4-4D5E-B2E2-23DFDD0932BB}"/>
    <cellStyle name="Comma 12 3 2" xfId="525" xr:uid="{339AE9E0-B5CF-4BD5-8986-6967DD684A1F}"/>
    <cellStyle name="Comma 12 4" xfId="526" xr:uid="{47BFEA3A-42E9-4A0C-A639-1038ED328F34}"/>
    <cellStyle name="Comma 12 5" xfId="527" xr:uid="{32C157CB-A048-4174-B02E-3C0316931E61}"/>
    <cellStyle name="Comma 13" xfId="528" xr:uid="{28E53BB4-88BD-424A-8D25-C987D106A8F5}"/>
    <cellStyle name="Comma 14" xfId="529" xr:uid="{B431238B-9783-4631-B35A-1AAE8D2341EF}"/>
    <cellStyle name="Comma 15" xfId="1014" xr:uid="{B4E46561-5D7F-4C31-AFA9-8A8346793336}"/>
    <cellStyle name="Comma 16" xfId="2398" xr:uid="{03C1D790-265F-47DD-87A8-E93A26010694}"/>
    <cellStyle name="Comma 17" xfId="2402" xr:uid="{238D674B-99DC-4541-92F2-4384B56F4EE7}"/>
    <cellStyle name="Comma 18" xfId="2404" xr:uid="{180F2C2E-81FB-490F-8C7E-A481D787FBB1}"/>
    <cellStyle name="Comma 2" xfId="9" xr:uid="{596A2905-F532-43F9-AE76-8B7CBA9F2992}"/>
    <cellStyle name="Comma 2 10" xfId="1015" xr:uid="{AD068A5A-7F9E-4448-98D5-3ED54C394DD1}"/>
    <cellStyle name="Comma 2 10 2" xfId="1016" xr:uid="{3A94D018-03BC-4240-ADD2-25BF767F09AD}"/>
    <cellStyle name="Comma 2 11" xfId="1017" xr:uid="{5F3E47BE-4579-4187-9CCF-CF0F15FD38AC}"/>
    <cellStyle name="Comma 2 12" xfId="1018" xr:uid="{9D3566F9-0526-4C66-B2EE-CEB1C5D18F6A}"/>
    <cellStyle name="Comma 2 13" xfId="1019" xr:uid="{6F69BA23-9F00-4253-86FE-91F349628A56}"/>
    <cellStyle name="Comma 2 14" xfId="1020" xr:uid="{A80ECC13-1821-45CC-A39A-4122037097C6}"/>
    <cellStyle name="Comma 2 15" xfId="1021" xr:uid="{08509A28-49D2-46AF-81A3-8A9BED8934D4}"/>
    <cellStyle name="Comma 2 16" xfId="1022" xr:uid="{058C09C6-99FD-494C-AA40-6B31111524A8}"/>
    <cellStyle name="Comma 2 17" xfId="1023" xr:uid="{C49887B0-8EE9-4CED-BD2B-30A0CAD58192}"/>
    <cellStyle name="Comma 2 18" xfId="1024" xr:uid="{335D3C9D-1626-4542-B7E2-360D18B3F139}"/>
    <cellStyle name="Comma 2 2" xfId="14" xr:uid="{629B634F-AA8B-48AE-BC12-38A4B98F18A2}"/>
    <cellStyle name="Comma 2 2 2" xfId="530" xr:uid="{E44C932F-1EC4-4DE9-88B1-2B515561C20B}"/>
    <cellStyle name="Comma 2 2 2 2" xfId="531" xr:uid="{271A8BEA-F9FF-4C57-830F-C43F91C00B83}"/>
    <cellStyle name="Comma 2 2 2 3" xfId="532" xr:uid="{AB9FE21A-9D52-4FC2-8120-B27EB5A27101}"/>
    <cellStyle name="Comma 2 2 3" xfId="533" xr:uid="{F742A8A7-9954-46EA-850F-5781CA0C6018}"/>
    <cellStyle name="Comma 2 2 3 2" xfId="534" xr:uid="{9A549F39-EA61-48F3-BF36-8C06EB976CEC}"/>
    <cellStyle name="Comma 2 2 3 3" xfId="535" xr:uid="{106356AD-61E9-4BBF-80D5-F2547F945548}"/>
    <cellStyle name="Comma 2 2 4" xfId="536" xr:uid="{AC542A8B-7AA5-4DCC-B1B2-F3B399327431}"/>
    <cellStyle name="Comma 2 2 5" xfId="537" xr:uid="{4EE852FD-33B8-476E-A9D1-5F8D0B7B70E0}"/>
    <cellStyle name="Comma 2 3" xfId="74" xr:uid="{D90821CE-B943-4608-825F-BC4B1392A452}"/>
    <cellStyle name="Comma 2 3 2" xfId="538" xr:uid="{559676C5-79EC-410B-AB96-0379AD06DE53}"/>
    <cellStyle name="Comma 2 3 3" xfId="539" xr:uid="{39EF778A-A8B1-4F1D-BC0B-C6DB88A02552}"/>
    <cellStyle name="Comma 2 3 4" xfId="540" xr:uid="{C4A9F6FC-6E33-4340-A22A-44E8B1B175B7}"/>
    <cellStyle name="Comma 2 4" xfId="541" xr:uid="{B0D26019-91D4-4B3E-A23B-7E0C1D417452}"/>
    <cellStyle name="Comma 2 4 2" xfId="542" xr:uid="{879A6D7E-CA77-4C55-B212-7AD76166CF09}"/>
    <cellStyle name="Comma 2 4 3" xfId="543" xr:uid="{7A89B293-9A5D-4CEE-BA53-ED840430885A}"/>
    <cellStyle name="Comma 2 5" xfId="544" xr:uid="{21F1462C-8DF1-4F56-ACF9-9B3248F4B3B4}"/>
    <cellStyle name="Comma 2 5 2" xfId="545" xr:uid="{9A9F12B7-2120-412A-8D0A-6A91B26BD423}"/>
    <cellStyle name="Comma 2 5 3" xfId="546" xr:uid="{58BA131D-4460-4B4A-BE20-8A72A3A83ADF}"/>
    <cellStyle name="Comma 2 6" xfId="547" xr:uid="{0981AF24-53B3-42D0-9E20-2BA42A74E125}"/>
    <cellStyle name="Comma 2 7" xfId="548" xr:uid="{DB9AC1F9-1493-4070-AB50-D04092667AD5}"/>
    <cellStyle name="Comma 2 8" xfId="549" xr:uid="{F7D34384-E98F-44E9-9031-5228407790C5}"/>
    <cellStyle name="Comma 2 9" xfId="1025" xr:uid="{BE5E0404-2D14-458E-93C1-26B66B99A0F2}"/>
    <cellStyle name="Comma 2_Mesquite Solar 277 MW v1" xfId="1026" xr:uid="{BE660504-20E8-41CD-ABCF-93E5A6D21EAD}"/>
    <cellStyle name="Comma 3" xfId="20" xr:uid="{7B7AB86F-C026-4DCF-95D1-46B97B5458C9}"/>
    <cellStyle name="Comma 3 2" xfId="25" xr:uid="{770D7759-B010-4504-8C9A-374838921BE2}"/>
    <cellStyle name="Comma 3 2 2" xfId="1028" xr:uid="{FB7F56B5-0130-4EB4-A570-7690D858881C}"/>
    <cellStyle name="Comma 3 2 3" xfId="1027" xr:uid="{7E6C6314-10C6-4ADC-A953-717788CEE4F6}"/>
    <cellStyle name="Comma 3 3" xfId="1029" xr:uid="{F6E17302-B8D5-4B0C-91BE-307AF106A922}"/>
    <cellStyle name="Comma 3 3 2" xfId="4045" xr:uid="{10587836-7870-41EA-B2C7-A938B42940B2}"/>
    <cellStyle name="Comma 3 4" xfId="2394" xr:uid="{2F538BC3-D740-402A-9FDE-9701D79B96AA}"/>
    <cellStyle name="Comma 3 5" xfId="75" xr:uid="{8659D21B-25B3-4746-909F-BC39DDCF30C0}"/>
    <cellStyle name="Comma 4" xfId="6" xr:uid="{D3E3C023-04B8-4AFE-A735-28A29A974FBF}"/>
    <cellStyle name="Comma 4 2" xfId="550" xr:uid="{3C3321DB-8C0F-4F29-AA1B-0C5F4C5B1023}"/>
    <cellStyle name="Comma 4 2 2" xfId="551" xr:uid="{929BCBB7-0613-41B4-BC5D-1856E18169F1}"/>
    <cellStyle name="Comma 4 3" xfId="552" xr:uid="{1909105A-4B96-4892-BFDA-193388BF2B49}"/>
    <cellStyle name="Comma 4 3 2" xfId="553" xr:uid="{16F8F343-3442-4DBD-9A3C-AF0473D851B7}"/>
    <cellStyle name="Comma 4 4" xfId="554" xr:uid="{0CA5C120-7A6D-4155-852A-E036FB98106C}"/>
    <cellStyle name="Comma 4 5" xfId="555" xr:uid="{7EA8FF2F-DFE9-47C2-8731-374EBF83A0F5}"/>
    <cellStyle name="Comma 4 6" xfId="76" xr:uid="{AFC96B25-2A7C-403E-A57B-F4BA1DE17E15}"/>
    <cellStyle name="Comma 5" xfId="556" xr:uid="{0C5BE8E6-2D58-4EA7-923F-12DA08755E22}"/>
    <cellStyle name="Comma 5 2" xfId="557" xr:uid="{35CA57FD-4A5F-4D6F-9B44-31E035046DA9}"/>
    <cellStyle name="Comma 5 2 2" xfId="558" xr:uid="{F76282AB-C920-4A65-9611-757809A6D94B}"/>
    <cellStyle name="Comma 5 3" xfId="559" xr:uid="{D11A9AE9-14D8-4522-A29D-BA87903C82B3}"/>
    <cellStyle name="Comma 5 3 2" xfId="560" xr:uid="{A1A8B54D-ACDD-4823-A1A0-0CA4A9DC10BD}"/>
    <cellStyle name="Comma 5 4" xfId="561" xr:uid="{7ABF96EF-C4B2-4C4B-855A-3440AC36E466}"/>
    <cellStyle name="Comma 5 5" xfId="562" xr:uid="{D8484AAF-CAFF-429F-80D3-FCC462720105}"/>
    <cellStyle name="Comma 5 6" xfId="4046" xr:uid="{E7EEFE66-E407-456D-A039-83CA11D86204}"/>
    <cellStyle name="Comma 56" xfId="1030" xr:uid="{D09DDA81-0D84-4684-A3DD-A33C8EBF2BCD}"/>
    <cellStyle name="Comma 6" xfId="563" xr:uid="{AB1B1179-11D3-478C-B22E-413AF84E0D1B}"/>
    <cellStyle name="Comma 6 2" xfId="564" xr:uid="{AA8586FF-C4B4-4402-9945-20363B65F4A9}"/>
    <cellStyle name="Comma 6 2 2" xfId="565" xr:uid="{DDE34F4C-E58E-4A96-BC8A-9287C53675E2}"/>
    <cellStyle name="Comma 6 3" xfId="566" xr:uid="{EC872C7A-CABF-484D-862E-809114974777}"/>
    <cellStyle name="Comma 6 3 2" xfId="567" xr:uid="{B1B0F49A-8F97-400F-8D8B-5D0FB03713A3}"/>
    <cellStyle name="Comma 6 4" xfId="568" xr:uid="{78FFB4D5-4D3D-49FA-91B2-0D18D304A986}"/>
    <cellStyle name="Comma 6 5" xfId="569" xr:uid="{45B4255B-CFB0-4B1C-802D-A426A1CC1462}"/>
    <cellStyle name="Comma 7" xfId="570" xr:uid="{99A8923F-8A1B-446D-A07E-08B20C748D2D}"/>
    <cellStyle name="Comma 7 2" xfId="1031" xr:uid="{5D030931-AF00-40CF-B7A9-11903703E224}"/>
    <cellStyle name="Comma 7 3" xfId="2406" xr:uid="{57C514A8-5C08-4043-B16B-76C7E0093B28}"/>
    <cellStyle name="Comma 8" xfId="571" xr:uid="{5BE17729-2C0C-4CED-8C00-0295D159A5F2}"/>
    <cellStyle name="Comma 8 2" xfId="572" xr:uid="{8BFC7F9F-B72D-421C-B9FF-FA64E4CC5F30}"/>
    <cellStyle name="Comma 8 2 2" xfId="573" xr:uid="{D9FFEF4B-97F4-4275-A000-0D426D3A2611}"/>
    <cellStyle name="Comma 8 3" xfId="574" xr:uid="{55732D36-2A88-48F5-BC21-3D96A106DCF5}"/>
    <cellStyle name="Comma 8 3 2" xfId="575" xr:uid="{6283AF07-88AC-46C9-9FED-E1A857C60619}"/>
    <cellStyle name="Comma 8 4" xfId="576" xr:uid="{22B79AA4-0153-47A2-9F87-C0F5B7CCB245}"/>
    <cellStyle name="Comma 8 5" xfId="577" xr:uid="{557FFF09-2D4D-40D7-8942-4FDCC7024613}"/>
    <cellStyle name="Comma 9" xfId="578" xr:uid="{630A8653-EF88-430F-AB05-5A88B5F5DC4E}"/>
    <cellStyle name="Comma 9 2" xfId="579" xr:uid="{EC6876BE-D636-4F9B-8235-B56A3DCBA53A}"/>
    <cellStyle name="Comma 9 2 2" xfId="580" xr:uid="{B7CE006C-52B5-40C3-8BCA-3BFFBEB905DE}"/>
    <cellStyle name="Comma 9 3" xfId="581" xr:uid="{259BEF1E-C0C8-44B9-B2BE-727CA30AD7C4}"/>
    <cellStyle name="Comma 9 3 2" xfId="582" xr:uid="{F5AB3AE3-EE85-4E92-9B32-4157E3A0CD1B}"/>
    <cellStyle name="Comma 9 4" xfId="583" xr:uid="{E8C6EF56-0134-404C-B7BE-C7470DEA9EE0}"/>
    <cellStyle name="Comma 9 5" xfId="584" xr:uid="{B1831871-82A0-4E95-AA6D-40A1E6B6C850}"/>
    <cellStyle name="Comma Cents" xfId="1032" xr:uid="{A47D040C-17F1-4FBA-B096-4BADE72A2E4C}"/>
    <cellStyle name="Comma0" xfId="1033" xr:uid="{74B04AF1-74AE-4532-96ED-CA32B8C7E622}"/>
    <cellStyle name="Currency" xfId="2" builtinId="4"/>
    <cellStyle name="Currency 0" xfId="1034" xr:uid="{60706F29-A362-4B53-9AC2-E745B2421B99}"/>
    <cellStyle name="Currency 2" xfId="7" xr:uid="{695375E4-F44B-4ED5-A6B2-3AF1E7963BA5}"/>
    <cellStyle name="Currency 2 10" xfId="1035" xr:uid="{4B011436-DABA-47EB-AC58-4AE5BF073AAC}"/>
    <cellStyle name="Currency 2 11" xfId="1036" xr:uid="{A64A0845-26D5-47A9-B1FB-63F73C6D0D3B}"/>
    <cellStyle name="Currency 2 12" xfId="1037" xr:uid="{4102B921-38BD-43DE-BFD1-7C6D4987199B}"/>
    <cellStyle name="Currency 2 13" xfId="1038" xr:uid="{ED24F423-0E94-4BA8-B38C-684E79536CA7}"/>
    <cellStyle name="Currency 2 14" xfId="1039" xr:uid="{C1540E43-3FD9-47EF-ADB1-053AC6AED20E}"/>
    <cellStyle name="Currency 2 15" xfId="1040" xr:uid="{D89A3A3B-33C6-49CD-8B57-B7F717AF18F9}"/>
    <cellStyle name="Currency 2 16" xfId="1041" xr:uid="{3637EEDA-A581-4075-9739-6844CDE3F2C0}"/>
    <cellStyle name="Currency 2 17" xfId="1042" xr:uid="{1BECEF69-B458-4326-880C-AAC472A009D7}"/>
    <cellStyle name="Currency 2 2" xfId="13" xr:uid="{50613D99-58EA-4EF0-8FA9-28E8ECCE3E11}"/>
    <cellStyle name="Currency 2 3" xfId="77" xr:uid="{9D150C9C-E3F9-4F51-9155-68955B305C6E}"/>
    <cellStyle name="Currency 2 4" xfId="1043" xr:uid="{B9AC4BB1-7952-4BA0-A5EA-80AD527F1F4F}"/>
    <cellStyle name="Currency 2 5" xfId="1044" xr:uid="{24BB6476-9883-430F-9C0E-302D1BF091D5}"/>
    <cellStyle name="Currency 2 6" xfId="1045" xr:uid="{C8C60A65-18D5-4ACA-99DA-86462F360C6A}"/>
    <cellStyle name="Currency 2 7" xfId="1046" xr:uid="{B947C7BD-A935-4D08-A47E-98EFA91110F2}"/>
    <cellStyle name="Currency 2 8" xfId="1047" xr:uid="{4C31957D-7388-4C1C-918B-0C8D6F6E5C57}"/>
    <cellStyle name="Currency 2 9" xfId="1048" xr:uid="{1C791059-246C-4667-A17D-3E32F6136F1F}"/>
    <cellStyle name="Currency 2_Mesquite Solar 277 MW v1" xfId="1049" xr:uid="{E5B1A168-0FBB-4F9A-A9C3-11C1AD326AFC}"/>
    <cellStyle name="Currency 3" xfId="30" xr:uid="{12ABBEAA-3482-4035-9FF1-4C33FCAC5660}"/>
    <cellStyle name="Currency 3 2" xfId="78" xr:uid="{05F9EDAB-62F3-4F4D-9491-67B48707CE0D}"/>
    <cellStyle name="Currency 4" xfId="5" xr:uid="{8A761B84-4C2E-4BDD-A594-D753888BEF85}"/>
    <cellStyle name="Currency 4 2" xfId="79" xr:uid="{42D07C5C-AE68-4DB8-A38B-21910C6C9B70}"/>
    <cellStyle name="Currency 5" xfId="1050" xr:uid="{15E535B8-A383-447D-BABE-CFAD9AA9AAE7}"/>
    <cellStyle name="Currency 6" xfId="1051" xr:uid="{B09D4871-22D4-4B62-8FEA-2939D2D33A00}"/>
    <cellStyle name="Currency 6 2" xfId="2407" xr:uid="{873C7D13-F1B8-4780-9457-103DC8D9CDDA}"/>
    <cellStyle name="Currency0" xfId="1052" xr:uid="{F4D61B57-4F90-4B04-85D8-99FFBB0C87E3}"/>
    <cellStyle name="Date" xfId="1053" xr:uid="{81E5154F-F6AF-484A-80B5-BBB5A5BD2AD5}"/>
    <cellStyle name="Date [d-mmm-yy]" xfId="1054" xr:uid="{DD7915D1-28B3-466C-A1B9-E024DB8234F0}"/>
    <cellStyle name="Date 2" xfId="1055" xr:uid="{F6A613E2-4653-4FC5-A5F4-0D724C182EF2}"/>
    <cellStyle name="Date 3" xfId="1056" xr:uid="{F9E07D1A-5B72-478B-96E9-C18BBE5E06F9}"/>
    <cellStyle name="Date 4" xfId="1057" xr:uid="{1F75EDD7-4488-4B80-9E21-8EDBFC164AB7}"/>
    <cellStyle name="Date 5" xfId="1058" xr:uid="{1AE1EF53-0D40-4A1B-A0F4-E1A69B01C687}"/>
    <cellStyle name="Date 6" xfId="1059" xr:uid="{62A173C2-617D-4BE5-B0EE-12F05ECE59A3}"/>
    <cellStyle name="Date 6 2" xfId="1060" xr:uid="{E2CABC44-4161-431C-AA29-62A3758F5364}"/>
    <cellStyle name="Date 6_48MW CMSI CAPEX Budget rev 11Jun10-rev16b (Updated Forecast cash flow)" xfId="1061" xr:uid="{9621832D-1C17-4C97-81DC-9F3596317849}"/>
    <cellStyle name="Date 7" xfId="4047" xr:uid="{493B4952-E936-4A8B-839B-EC425D1DD26A}"/>
    <cellStyle name="Date Aligned" xfId="1062" xr:uid="{93904513-9A13-4112-A053-77698D25B72D}"/>
    <cellStyle name="Date_2.00_42_2.0_42_z2" xfId="1063" xr:uid="{CF4B063F-1D57-44D0-B063-3707FAAF7854}"/>
    <cellStyle name="Dezimal [0]_Compiling Utility Macros" xfId="1064" xr:uid="{B061674F-0565-4B8B-9AFC-F09277BD7BC4}"/>
    <cellStyle name="Dezimal_Compiling Utility Macros" xfId="1065" xr:uid="{4E4578B3-A98B-40B6-A377-1F33723A2033}"/>
    <cellStyle name="Dotted Line" xfId="1066" xr:uid="{EC39AF4E-E7DA-4F39-BB25-9CAFF05B070B}"/>
    <cellStyle name="Emphasis 1" xfId="80" xr:uid="{D7322F6B-1DFB-442F-B74A-3F296A18476E}"/>
    <cellStyle name="Emphasis 2" xfId="81" xr:uid="{AF462BDC-644A-4BBC-BED6-CC0013D91D60}"/>
    <cellStyle name="Emphasis 3" xfId="82" xr:uid="{3C3C4862-3F36-4422-A07B-A77F9C14F583}"/>
    <cellStyle name="Euro" xfId="1067" xr:uid="{DD913A51-FF44-4177-A8DD-B95D443628FB}"/>
    <cellStyle name="Explanatory Text 2" xfId="585" xr:uid="{66D5598F-98B3-4BFA-AE32-ECAE20CD8D27}"/>
    <cellStyle name="Explanatory Text 2 2" xfId="4048" xr:uid="{CF201CCD-5C2F-42B5-84C8-FA0DDB4A8B81}"/>
    <cellStyle name="Explanatory Text 3" xfId="1068" xr:uid="{46DBE021-BB90-4A7B-B2D3-EDC340F8FB15}"/>
    <cellStyle name="Financial" xfId="1069" xr:uid="{C5FDE4E2-DDA6-42FD-9ECE-5E003CD70012}"/>
    <cellStyle name="Fixed" xfId="1070" xr:uid="{03CA3075-97BF-4EA3-80BB-F3BEA99525E8}"/>
    <cellStyle name="Fixed 2" xfId="1071" xr:uid="{CBF36EAC-6414-467C-90DF-06A8E7AB1E4E}"/>
    <cellStyle name="Fixed 3" xfId="1072" xr:uid="{85B89DA9-C6FF-43D2-9D9F-B20BB8CC30C2}"/>
    <cellStyle name="Fixed 4" xfId="1073" xr:uid="{AE05D45C-8FDF-4754-A0EF-BDB731140C28}"/>
    <cellStyle name="Fixed 5" xfId="1074" xr:uid="{8F8F8B81-B377-488A-B3F4-C4A9DBBB585D}"/>
    <cellStyle name="Fixed 6" xfId="1075" xr:uid="{B90D71D6-A417-44D3-92D5-DB9C8E8E62CF}"/>
    <cellStyle name="Fixed 6 2" xfId="1076" xr:uid="{B48935D8-95E6-428D-9F35-5C19432321FB}"/>
    <cellStyle name="Fixed 6_48MW CMSI CAPEX Budget rev 11Jun10-rev16b (Updated Forecast cash flow)" xfId="1077" xr:uid="{04475AFA-C40D-42E9-9158-83B91FB1A9D6}"/>
    <cellStyle name="Fixed 7" xfId="4049" xr:uid="{654944B0-BB3B-4E3C-BEC7-1C13758E2F0F}"/>
    <cellStyle name="Fixed_Mesquite Solar 277 MW v1" xfId="1078" xr:uid="{F74B42BD-8F17-4376-AD94-E229E403FEBC}"/>
    <cellStyle name="Followe೤ Hyperlink" xfId="1079" xr:uid="{B4C28746-1A76-41FB-9B03-4394092C73D1}"/>
    <cellStyle name="Followe? Hyperlink" xfId="1080" xr:uid="{909B0003-35FF-44AD-8D2C-EC672222D46C}"/>
    <cellStyle name="Footnote" xfId="1081" xr:uid="{D01C2C62-0AC1-459D-AF6F-69CFA3904EE9}"/>
    <cellStyle name="general" xfId="1082" xr:uid="{D0ED5A8E-E845-4919-AD08-3DECB85B9FA5}"/>
    <cellStyle name="Good 2" xfId="83" xr:uid="{C8770D0E-31B1-4601-9329-63B310C51909}"/>
    <cellStyle name="Good 3" xfId="1083" xr:uid="{D507CDD5-4159-4260-B6E7-467CF018EF6E}"/>
    <cellStyle name="Good 3 2" xfId="3649" xr:uid="{2505910D-2929-4214-8A39-8C3C9B42664E}"/>
    <cellStyle name="Good 4" xfId="3650" xr:uid="{9731D5AF-7F54-4F59-9F7E-82EEDD1C3F45}"/>
    <cellStyle name="Good 5" xfId="4050" xr:uid="{B0C85BB7-5E9D-4BFC-BC05-94B38DB34D27}"/>
    <cellStyle name="Good 6" xfId="4051" xr:uid="{5D3F50D0-C657-44DE-A596-800E186CA25D}"/>
    <cellStyle name="Grey" xfId="1084" xr:uid="{1E82ED85-FEE9-41EC-AE98-672715BD9370}"/>
    <cellStyle name="Hard Percent" xfId="1085" xr:uid="{ACC8D57E-D72E-4AB7-8DCF-F4E223CA1C40}"/>
    <cellStyle name="HEADER" xfId="1086" xr:uid="{5B235EB2-DEB9-43C0-B2FF-C0BDCABB3A86}"/>
    <cellStyle name="Heading" xfId="1087" xr:uid="{B6D01FDE-882E-4D60-B573-01E4357D5AC0}"/>
    <cellStyle name="Heading 1 2" xfId="84" xr:uid="{5D36F3B3-02B0-424A-9F39-971BB6B9B479}"/>
    <cellStyle name="Heading 1 3" xfId="1088" xr:uid="{4AE9B26E-B97A-4B56-8F78-B324A63A3E2E}"/>
    <cellStyle name="Heading 1 3 2" xfId="4052" xr:uid="{4422AA79-3573-49CD-A8DA-5F143642D2E6}"/>
    <cellStyle name="Heading 2 2" xfId="85" xr:uid="{545C138B-FB52-456B-992A-9876F18B14C6}"/>
    <cellStyle name="Heading 2 3" xfId="1089" xr:uid="{A30D6FD5-337D-48C7-B37D-1CEC885815B0}"/>
    <cellStyle name="Heading 2 3 2" xfId="4053" xr:uid="{EFCDDE57-5F8D-452E-81DD-904F55175E9F}"/>
    <cellStyle name="Heading 3 2" xfId="86" xr:uid="{B4B675DA-93D9-41DA-BC14-0CE9D1B42A86}"/>
    <cellStyle name="Heading 3 2 2" xfId="2433" xr:uid="{7F70FDEF-A3A4-4080-83D8-922AB28E73C4}"/>
    <cellStyle name="Heading 3 3" xfId="1090" xr:uid="{56715BD0-D5E8-4209-8E51-36965289A987}"/>
    <cellStyle name="Heading 3 3 2" xfId="4054" xr:uid="{4086D2AC-C8FD-4051-B96D-C95C15190D40}"/>
    <cellStyle name="Heading 3 3 2 2" xfId="4263" xr:uid="{95D303C7-FCD5-4DE9-A13B-63827986BD8D}"/>
    <cellStyle name="Heading 3 3 3" xfId="2544" xr:uid="{EC588B4C-777D-4FC2-8DD3-7E564B9642F4}"/>
    <cellStyle name="Heading 4 2" xfId="87" xr:uid="{FAF198B7-5D53-4F67-8069-967AE996CADC}"/>
    <cellStyle name="Heading 4 3" xfId="1091" xr:uid="{E01B1B7B-1705-48CC-B695-CE83EDD5F58D}"/>
    <cellStyle name="Heading 4 3 2" xfId="4055" xr:uid="{F37D17B4-E57A-4642-BD88-22009AFAD24D}"/>
    <cellStyle name="Heading1" xfId="1092" xr:uid="{BD4271DA-DD93-41CA-9915-2211DDB83EF3}"/>
    <cellStyle name="Heading1 2" xfId="1093" xr:uid="{5098CDC0-B32A-4ED3-8E65-0F1F978AA2F8}"/>
    <cellStyle name="Heading1 3" xfId="1094" xr:uid="{4D475072-FCC0-4BFE-96B2-1C79A56DE366}"/>
    <cellStyle name="Heading1 4" xfId="1095" xr:uid="{B5007CF6-F874-49F8-91B6-504772499C06}"/>
    <cellStyle name="Heading1 5" xfId="1096" xr:uid="{7E5DC3F1-4892-4D4B-8BFF-02B86CC4B258}"/>
    <cellStyle name="Heading1 6" xfId="1097" xr:uid="{602503EE-CB21-432D-9404-063565DF624F}"/>
    <cellStyle name="Heading1 6 2" xfId="1098" xr:uid="{C2601217-93FB-4222-97C7-953348CE4493}"/>
    <cellStyle name="Heading1 6_48MW CMSI CAPEX Budget rev 11Jun10-rev16b (Updated Forecast cash flow)" xfId="1099" xr:uid="{0059F2A0-B061-4280-B3C3-6EFC611B4D3C}"/>
    <cellStyle name="Heading1_Mesquite Solar 277 MW v1" xfId="1100" xr:uid="{234FD08F-19DA-4554-9A33-48C938EFA3E7}"/>
    <cellStyle name="Heading2" xfId="1101" xr:uid="{4D6E746B-FF4E-4A52-B462-CD3BC0EF46FD}"/>
    <cellStyle name="Heading2 2" xfId="1102" xr:uid="{10200F5F-17EC-4BE2-A51C-CC1FC27346CF}"/>
    <cellStyle name="Heading2 3" xfId="1103" xr:uid="{B67A0CEB-B71B-49BA-BE6B-C7EBE6395DFF}"/>
    <cellStyle name="Heading2 4" xfId="1104" xr:uid="{FE7D5183-467E-4C6B-ACCF-7048E13E62CC}"/>
    <cellStyle name="Heading2 5" xfId="1105" xr:uid="{EA9BB05A-59E1-4317-8C2E-3B932D6146B8}"/>
    <cellStyle name="Heading2 6" xfId="1106" xr:uid="{BF787C33-B70D-40BB-AFCB-2A984BB6C37A}"/>
    <cellStyle name="Heading2 6 2" xfId="1107" xr:uid="{A459972B-C5CC-4E3F-B659-C0BBC4568B8F}"/>
    <cellStyle name="Heading2 6_48MW CMSI CAPEX Budget rev 11Jun10-rev16b (Updated Forecast cash flow)" xfId="1108" xr:uid="{F8C5E13B-F82F-40B6-8CCF-DF96C8CFFF30}"/>
    <cellStyle name="Heading2_Mesquite Solar 277 MW v1" xfId="1109" xr:uid="{0DAFA97B-9064-4301-82B5-DBC8A9EBC52D}"/>
    <cellStyle name="HIGHLIGHT" xfId="1110" xr:uid="{2DF9F9FF-DCE6-4C56-ABCD-827C0965278F}"/>
    <cellStyle name="Hyperlink 2" xfId="1111" xr:uid="{42B021B5-236D-488B-877F-7338A9FC75F3}"/>
    <cellStyle name="Hyperlink 3" xfId="1112" xr:uid="{D75E15AF-6074-4E57-B031-24E605E37314}"/>
    <cellStyle name="Hyperlink 3 2" xfId="1113" xr:uid="{E1A72B1A-C67E-407D-8A6D-DD6D2DB52643}"/>
    <cellStyle name="Hyperlink 4" xfId="1114" xr:uid="{88A16453-27DE-45E4-BFE1-F711DF1B04E5}"/>
    <cellStyle name="Input (£m)" xfId="1115" xr:uid="{7CF458EC-32C9-4C1A-9EE7-0464ABE97217}"/>
    <cellStyle name="Input [yellow]" xfId="1116" xr:uid="{5E723320-9930-4799-9343-E9C23878F8B4}"/>
    <cellStyle name="Input [yellow] 2" xfId="2549" xr:uid="{240E0D01-55A5-4FA0-83C2-F3BDDB9243CD}"/>
    <cellStyle name="Input 2" xfId="88" xr:uid="{A9A022A5-0AB0-4726-B7BE-16A573802562}"/>
    <cellStyle name="Input 2 2" xfId="2426" xr:uid="{8C3B513A-9DBF-49CD-A1E0-21E58644EB85}"/>
    <cellStyle name="Input 3" xfId="1117" xr:uid="{EC390092-EDBE-4089-94DD-4FD0C8D498A5}"/>
    <cellStyle name="Input 3 2" xfId="4056" xr:uid="{8AE0F4B8-3B78-487B-99CD-6D08D80BE4C8}"/>
    <cellStyle name="Input 3 2 2" xfId="4264" xr:uid="{7D96C981-5AE6-4029-AEDF-3E768F8F5CB3}"/>
    <cellStyle name="Input 3 3" xfId="2550" xr:uid="{8D0E428B-6436-4514-BCAE-32818C08206B}"/>
    <cellStyle name="Input Percent [2]" xfId="1118" xr:uid="{AD527B4A-5EBC-4528-8DCD-3C96A5CA34BF}"/>
    <cellStyle name="LINE (right)" xfId="1119" xr:uid="{6982CA3E-99A2-4528-806A-489BCD877AA1}"/>
    <cellStyle name="LINE (right) 2" xfId="2551" xr:uid="{3202E9C4-2E20-4558-B0D8-D984587A32DE}"/>
    <cellStyle name="LINE/GAS SUPPLY" xfId="1120" xr:uid="{B3EEA2A5-C0E8-4AFF-B372-EB03B2DE2790}"/>
    <cellStyle name="LINE/GAS SUPPLY 2" xfId="2552" xr:uid="{92BA73F4-87C6-469A-8D4F-D6D18379D9C1}"/>
    <cellStyle name="Linked Cell 2" xfId="89" xr:uid="{F1C19C4C-15AC-45ED-9851-3FC5DEBDB21A}"/>
    <cellStyle name="Linked Cell 3" xfId="1121" xr:uid="{8066C7A8-E0A0-4FF8-91D7-7CA660C81934}"/>
    <cellStyle name="Linked Cell 3 2" xfId="4057" xr:uid="{1DD8AC3C-FA2A-44BF-AFFD-4ECF3CA4FA6D}"/>
    <cellStyle name="Locked" xfId="1122" xr:uid="{31695FB6-D1F9-4379-B3AC-3DB8EF43C9E6}"/>
    <cellStyle name="M³" xfId="1123" xr:uid="{E215EA15-D3E3-46D6-8A07-6C4FE4A7B810}"/>
    <cellStyle name="M³ 2" xfId="2553" xr:uid="{FFC833B3-AA1F-4358-AF4F-8E9F826B9A43}"/>
    <cellStyle name="Millares_Firmes" xfId="1124" xr:uid="{9DD3E01E-9B76-4484-A9DE-AC190B022A22}"/>
    <cellStyle name="Milliers [0]_laroux" xfId="1125" xr:uid="{69B3D51A-B540-4211-AD70-920CB3452B76}"/>
    <cellStyle name="Milliers_laroux" xfId="1126" xr:uid="{5BF9D45F-1C89-48F0-9001-82C787AA4966}"/>
    <cellStyle name="Moneda_JUNTA HOMOLOGACION (ENERO-2000)" xfId="1127" xr:uid="{515DAB2D-8F13-474D-93B2-B06D1255E0F2}"/>
    <cellStyle name="Monétaire [0]_laroux" xfId="1128" xr:uid="{739B6B26-F922-436C-86A9-AEA6C62C8FF5}"/>
    <cellStyle name="Monétaire_laroux" xfId="1129" xr:uid="{A5FCFAED-15D1-4C46-9921-D94C33C56DD5}"/>
    <cellStyle name="Multiple" xfId="1130" xr:uid="{9F6F88BA-C6AD-4567-9BF2-00C092818E33}"/>
    <cellStyle name="Neutral 2" xfId="90" xr:uid="{E1E4BBCC-886C-4858-B76E-A4D386C8CB89}"/>
    <cellStyle name="Neutral 3" xfId="1131" xr:uid="{C19A5944-B938-4AC1-99D6-FF163D644BE7}"/>
    <cellStyle name="Neutral 3 2" xfId="3651" xr:uid="{47155C26-D95A-4A03-9FB4-3268ADA8DA16}"/>
    <cellStyle name="Neutral 4" xfId="3652" xr:uid="{CF0A1DAD-CD0B-4A5D-9F7A-E338FBE51447}"/>
    <cellStyle name="Neutral 5" xfId="4058" xr:uid="{2160B0B9-9F73-481D-B770-969F02377370}"/>
    <cellStyle name="Neutral 6" xfId="4059" xr:uid="{7499CFED-9CDD-476F-BF41-B1D34400C537}"/>
    <cellStyle name="no dec" xfId="1132" xr:uid="{4B48400D-A593-4F5B-85AE-BAD6E9BE9435}"/>
    <cellStyle name="no dec 2" xfId="1133" xr:uid="{DFE3A71F-779E-44B9-BD86-275577B7BFB7}"/>
    <cellStyle name="no dec 2 2" xfId="4061" xr:uid="{15FCEB6F-92C9-4270-812C-5838647A6130}"/>
    <cellStyle name="no dec 2 3" xfId="4060" xr:uid="{5914170A-0999-4A32-BF15-CF0CBA24D77C}"/>
    <cellStyle name="no dec 3" xfId="1134" xr:uid="{7A8E8CD3-EDD9-478E-93C4-BACFC2778957}"/>
    <cellStyle name="no dec 3 2" xfId="4063" xr:uid="{8991A958-EB4D-4DC0-B08D-418FDC2289CE}"/>
    <cellStyle name="no dec 3 3" xfId="4062" xr:uid="{FE000BB3-0435-4F05-ABFD-E21200F3947F}"/>
    <cellStyle name="no dec 4" xfId="1135" xr:uid="{311A4DA9-343F-42E8-B90F-1184F9AF14E9}"/>
    <cellStyle name="no dec 5" xfId="1136" xr:uid="{D484A469-8706-493C-9C02-84DC068DF9A7}"/>
    <cellStyle name="no dec 6" xfId="1137" xr:uid="{697ED25E-1DB5-42F9-8EAC-85128348E652}"/>
    <cellStyle name="no dec 6 2" xfId="1138" xr:uid="{50493078-7C7F-4EB7-82B6-2D11AA87FBAA}"/>
    <cellStyle name="no dec 6_48MW CMSI CAPEX Budget rev 11Jun10-rev16b (Updated Forecast cash flow)" xfId="1139" xr:uid="{33A5E32D-A2B4-4E82-9BB6-FD670D9E7A21}"/>
    <cellStyle name="no dec 7" xfId="1140" xr:uid="{D1E240D2-0C05-4A66-8746-01C49BA46BA3}"/>
    <cellStyle name="no dec_Mesquite Solar 277 MW v1" xfId="1141" xr:uid="{FCECC1AA-3B40-49CC-BAEE-B38EC846F328}"/>
    <cellStyle name="Normal" xfId="0" builtinId="0"/>
    <cellStyle name="Normal - Style1" xfId="1142" xr:uid="{9CB80462-15C7-4859-95D2-A1EB6C02FE38}"/>
    <cellStyle name="Normal - Style1 2" xfId="1143" xr:uid="{4C32B53E-E6F6-44D9-B4E1-AADBB965A7D6}"/>
    <cellStyle name="Normal - Style1 3" xfId="1144" xr:uid="{77A883EC-89A8-442A-B958-E1329F34283C}"/>
    <cellStyle name="Normal - Style1 4" xfId="1145" xr:uid="{BD94664C-A311-46CA-9B8A-F17125491901}"/>
    <cellStyle name="Normal - Style1 5" xfId="1146" xr:uid="{D2494335-2414-4175-AB40-685854492266}"/>
    <cellStyle name="Normal - Style1 6" xfId="1147" xr:uid="{42599163-4279-4606-8C94-D13ABBA6F40F}"/>
    <cellStyle name="Normal - Style1 6 2" xfId="1148" xr:uid="{7D7EBB95-C226-4E62-9B20-9E5E2586667B}"/>
    <cellStyle name="Normal - Style1 6_48MW CMSI CAPEX Budget rev 11Jun10-rev16b (Updated Forecast cash flow)" xfId="1149" xr:uid="{3A2443C7-BB13-495A-937B-0EA84BD015F5}"/>
    <cellStyle name="Normal - Style1_Mesquite Solar 277 MW v1" xfId="1150" xr:uid="{4B00014B-41FE-434B-A9C6-CFABA6DFE799}"/>
    <cellStyle name="Normal (£m)" xfId="1151" xr:uid="{D6E6C42C-8836-4680-9B3E-0F8B61404119}"/>
    <cellStyle name="Normal 10" xfId="34" xr:uid="{270B98A1-B2C6-43A9-9DD1-8EDB9B8C3308}"/>
    <cellStyle name="Normal 10 18" xfId="18" xr:uid="{C7AC9696-28BC-401B-A864-5956137BEF53}"/>
    <cellStyle name="Normal 10 2" xfId="587" xr:uid="{FDE748E9-E8D0-4643-AAD3-C0468BE791D4}"/>
    <cellStyle name="Normal 10 2 2" xfId="588" xr:uid="{C8482EC6-83C5-48F8-9372-AFAC0F67A1B3}"/>
    <cellStyle name="Normal 10 2 3" xfId="4065" xr:uid="{A27D0BB9-EE66-4654-8A4F-5BEBD09E6A0A}"/>
    <cellStyle name="Normal 10 3" xfId="589" xr:uid="{F888C6DB-C8EB-4187-9736-012A37687DC9}"/>
    <cellStyle name="Normal 10 3 2" xfId="590" xr:uid="{C26B871D-0B05-4EF3-8019-84A26574E7A6}"/>
    <cellStyle name="Normal 10 4" xfId="591" xr:uid="{84426B02-7300-41C4-A8CE-B2E8FF78CAE1}"/>
    <cellStyle name="Normal 10 5" xfId="592" xr:uid="{7663D55C-4E02-4519-BA6D-7E69C11B6DAA}"/>
    <cellStyle name="Normal 10 6" xfId="586" xr:uid="{6710A04C-040E-4591-BB68-BE41677CAB98}"/>
    <cellStyle name="Normal 10 7" xfId="1152" xr:uid="{80C2FB19-CE52-4884-AB22-EC870F09EE7F}"/>
    <cellStyle name="Normal 10 8" xfId="4064" xr:uid="{1E69B7BD-2E79-434D-AD14-512A142A2430}"/>
    <cellStyle name="Normal 101" xfId="1153" xr:uid="{81852A08-DFD3-44C5-9E73-D1A0BEECBE83}"/>
    <cellStyle name="Normal 11" xfId="593" xr:uid="{38A9D34B-964A-47A7-AC50-8B07BC556A6D}"/>
    <cellStyle name="Normal 11 2" xfId="594" xr:uid="{DADACD59-378F-4CD8-BC97-D67829B89C2F}"/>
    <cellStyle name="Normal 11 2 2" xfId="595" xr:uid="{31A6E7A5-FC74-415E-AB04-136F93F3EEB3}"/>
    <cellStyle name="Normal 11 2 2 3" xfId="1154" xr:uid="{11DE2BCD-EB42-4F7D-9090-1235CD8BB857}"/>
    <cellStyle name="Normal 11 3" xfId="596" xr:uid="{27397ED6-B937-4324-8EAC-06044D70AF83}"/>
    <cellStyle name="Normal 11 3 2" xfId="597" xr:uid="{2EF60EC8-1FA5-4E7F-B1D9-55DD943B4FC3}"/>
    <cellStyle name="Normal 11 4" xfId="598" xr:uid="{23546CD5-6EB3-4748-8080-4BD28B819638}"/>
    <cellStyle name="Normal 11 5" xfId="599" xr:uid="{30F99139-DE18-4654-B891-9FBA96B0DDFE}"/>
    <cellStyle name="Normal 12" xfId="27" xr:uid="{B0B57C2E-DE2D-47C2-A4B9-A4C5E43E3823}"/>
    <cellStyle name="Normal 12 2" xfId="600" xr:uid="{5D71C1CE-789C-4088-94E0-1D912F7BCB96}"/>
    <cellStyle name="Normal 12 2 2" xfId="4246" xr:uid="{E9031985-4780-44BD-B821-8E842C5151A8}"/>
    <cellStyle name="Normal 13" xfId="601" xr:uid="{15E83BD3-902E-445B-9570-39CAE8E27EFF}"/>
    <cellStyle name="Normal 13 2" xfId="602" xr:uid="{3147B791-DE05-4171-9E67-3DE4C4287DC2}"/>
    <cellStyle name="Normal 13 2 2" xfId="603" xr:uid="{BB25BBD6-ABA9-4B1A-AC42-EDAB1F127A7F}"/>
    <cellStyle name="Normal 13 3" xfId="604" xr:uid="{FF4C048F-AC0F-4C92-916A-B17B2632866F}"/>
    <cellStyle name="Normal 13 3 2" xfId="605" xr:uid="{617C074E-08AF-46AE-AE87-AB13D56F2DF2}"/>
    <cellStyle name="Normal 13 4" xfId="606" xr:uid="{8867E9C0-F6D2-4504-BBA0-9EBD77376537}"/>
    <cellStyle name="Normal 13 5" xfId="607" xr:uid="{6D72C0F9-446D-46D1-BD6D-EC52CFE68C94}"/>
    <cellStyle name="Normal 13 8" xfId="1155" xr:uid="{76B0F8CD-9B9C-4511-88BA-B33E426C8BF7}"/>
    <cellStyle name="Normal 14" xfId="608" xr:uid="{1E0E8752-6FD2-42CC-89FF-B35B30CFA6E4}"/>
    <cellStyle name="Normal 14 2" xfId="609" xr:uid="{3DADE09F-C0D1-49EB-89CD-3CDA6ACBB721}"/>
    <cellStyle name="Normal 14 2 2" xfId="610" xr:uid="{A838C5D3-A798-4446-929A-2A7524970F8A}"/>
    <cellStyle name="Normal 14 3" xfId="611" xr:uid="{1BB072A0-94F8-4544-A17F-2B32A370A892}"/>
    <cellStyle name="Normal 14 3 2" xfId="612" xr:uid="{41BE0DE1-DAA2-4C81-B03B-BCB06C1903E7}"/>
    <cellStyle name="Normal 14 4" xfId="613" xr:uid="{EBB07B72-0380-44BC-82F1-BF0F8F29942A}"/>
    <cellStyle name="Normal 14 5" xfId="614" xr:uid="{F23A42AA-CAED-489F-8862-F94A5DA03C4E}"/>
    <cellStyle name="Normal 15" xfId="615" xr:uid="{40675720-EB0F-476B-AFF7-699372E9E8E8}"/>
    <cellStyle name="Normal 16" xfId="616" xr:uid="{B2385511-7935-4A7B-88E6-87EC2341C674}"/>
    <cellStyle name="Normal 17" xfId="617" xr:uid="{BAED9510-C5C1-4E6F-82E2-E8A2F1207259}"/>
    <cellStyle name="Normal 17 2" xfId="618" xr:uid="{BBA65D97-E47E-4D2A-A786-DFA7B6D45596}"/>
    <cellStyle name="Normal 17 2 2" xfId="619" xr:uid="{42A1BA19-B8CA-4878-99ED-EC47F2668233}"/>
    <cellStyle name="Normal 17 3" xfId="620" xr:uid="{FFB104C0-E111-422F-BBAF-7A5BDF736D91}"/>
    <cellStyle name="Normal 17 3 2" xfId="621" xr:uid="{1045C8BE-5284-4AD5-B6EC-EF608F815D46}"/>
    <cellStyle name="Normal 17 4" xfId="622" xr:uid="{FCF569EE-4BAE-498E-8772-074774B5A81F}"/>
    <cellStyle name="Normal 17 5" xfId="623" xr:uid="{33345098-4DF2-4A35-B484-82DB70A26A26}"/>
    <cellStyle name="Normal 18" xfId="624" xr:uid="{A5965F3D-D5FD-40CE-A843-B34CF471FD9A}"/>
    <cellStyle name="Normal 19" xfId="625" xr:uid="{8A07EE15-C4C7-4749-A260-9974349C1AEA}"/>
    <cellStyle name="Normal 2" xfId="11" xr:uid="{DEAD2A6F-0DE0-4169-8B49-330DDDF5138E}"/>
    <cellStyle name="Normal 2 10" xfId="1156" xr:uid="{09E1C097-48F7-4B4D-8FF4-6DC275180E0D}"/>
    <cellStyle name="Normal 2 11" xfId="1157" xr:uid="{318A4A24-CF17-4099-9202-DF0BC7FF5924}"/>
    <cellStyle name="Normal 2 12" xfId="1158" xr:uid="{FA7CE20A-4E4D-4D4B-9155-1AAFEA7FB268}"/>
    <cellStyle name="Normal 2 13" xfId="1159" xr:uid="{BD1F054A-B560-4B54-8514-F25C9CF24CAD}"/>
    <cellStyle name="Normal 2 14" xfId="1160" xr:uid="{6779A5C3-5BE8-41AD-BB52-C00EBC78D1D7}"/>
    <cellStyle name="Normal 2 15" xfId="1161" xr:uid="{6F5213C7-40A9-4096-B5D9-E050D531AEA5}"/>
    <cellStyle name="Normal 2 16" xfId="1162" xr:uid="{966629A6-7BAD-4C35-A7B2-DEC1BCF78FB5}"/>
    <cellStyle name="Normal 2 17" xfId="1163" xr:uid="{69F3FB00-B3FC-45CD-BA4D-05068543BA5A}"/>
    <cellStyle name="Normal 2 18" xfId="1164" xr:uid="{84B59430-0D36-4073-91B8-BD5389285D81}"/>
    <cellStyle name="Normal 2 2" xfId="21" xr:uid="{AA425E9B-0EDF-4BDA-A9A7-7445CC1CA4E3}"/>
    <cellStyle name="Normal 2 2 2" xfId="16" xr:uid="{A47891EE-6C64-49C9-B42D-BA9ADF55F6A1}"/>
    <cellStyle name="Normal 2 2 2 2" xfId="626" xr:uid="{85F64A4C-296A-4CD6-B2D6-9F536584B360}"/>
    <cellStyle name="Normal 2 2 2 3" xfId="627" xr:uid="{0308A150-8E66-4025-B495-48479C9F48AF}"/>
    <cellStyle name="Normal 2 2 3" xfId="628" xr:uid="{104A9562-8684-470C-A220-C8E180AAAFBF}"/>
    <cellStyle name="Normal 2 2 3 2" xfId="629" xr:uid="{273B2E5C-3031-4043-B34D-44004E2F6F4C}"/>
    <cellStyle name="Normal 2 2 3 3" xfId="630" xr:uid="{62DD474D-BF24-4177-BCE8-C5913FD79496}"/>
    <cellStyle name="Normal 2 2 4" xfId="631" xr:uid="{9BA51C83-FF89-4693-965F-C375C9141D55}"/>
    <cellStyle name="Normal 2 2 5" xfId="632" xr:uid="{FAE5F53B-27A6-452F-878F-3AE9533FD526}"/>
    <cellStyle name="Normal 2 2 6" xfId="91" xr:uid="{F033F79D-05A5-482E-B60A-D3DC584FB844}"/>
    <cellStyle name="Normal 2 3" xfId="633" xr:uid="{BB3DE16C-14DF-4A07-ACA6-CF3DD41E7E74}"/>
    <cellStyle name="Normal 2 3 2" xfId="634" xr:uid="{CA559F48-A2A9-43C8-8DF9-11CA6E95C77F}"/>
    <cellStyle name="Normal 2 3 2 2" xfId="635" xr:uid="{08EFC07D-8789-406A-B0DD-BBF3BFEF0C69}"/>
    <cellStyle name="Normal 2 3 2 2 2" xfId="636" xr:uid="{1CEB9C21-6607-4DEC-A2D1-8FAF0CCF4F94}"/>
    <cellStyle name="Normal 2 3 2 2 2 2" xfId="637" xr:uid="{E633B11C-289D-4547-86B8-B83855C4A2FD}"/>
    <cellStyle name="Normal 2 3 2 2 3" xfId="638" xr:uid="{8FF75F35-EFAD-472C-B684-4BA71B308B79}"/>
    <cellStyle name="Normal 2 3 2 3" xfId="639" xr:uid="{EF7E3AB8-F942-4678-AD1F-8D0831B98C43}"/>
    <cellStyle name="Normal 2 3 2 3 2" xfId="640" xr:uid="{6556BD53-BC9E-48F8-B575-61300335A058}"/>
    <cellStyle name="Normal 2 3 2 4" xfId="641" xr:uid="{F22A32B9-E24B-489B-92C3-BBC8017C9B95}"/>
    <cellStyle name="Normal 2 3 2 4 2" xfId="642" xr:uid="{5D7C49D6-7712-4D16-A2F4-9F949874DCAD}"/>
    <cellStyle name="Normal 2 3 2 5" xfId="643" xr:uid="{AE93C670-71D9-45F9-ABAC-929C0E11BFB2}"/>
    <cellStyle name="Normal 2 3 2 5 2" xfId="644" xr:uid="{767E06E9-71C2-4878-99C8-A78AAB260D77}"/>
    <cellStyle name="Normal 2 3 2 6" xfId="645" xr:uid="{0B21C65A-C7B8-4CE5-A44F-EB3F50CBADC8}"/>
    <cellStyle name="Normal 2 3 2 6 2" xfId="646" xr:uid="{D12A8B3C-0EAF-49B2-BB99-DE7E5F37065C}"/>
    <cellStyle name="Normal 2 3 2 7" xfId="647" xr:uid="{50EB9624-310B-45A6-963F-BBF9E4CEE9BA}"/>
    <cellStyle name="Normal 2 3 2 7 2" xfId="648" xr:uid="{2A35E81C-FB21-4741-948D-F38066AC7DFC}"/>
    <cellStyle name="Normal 2 3 2 8" xfId="649" xr:uid="{C3DE96E1-A794-48BD-8B03-547A3B49715C}"/>
    <cellStyle name="Normal 2 3 2 9" xfId="650" xr:uid="{078F17BF-5AAD-495F-B53F-6AEE2EFBB169}"/>
    <cellStyle name="Normal 2 3 3" xfId="651" xr:uid="{C6962A3F-5280-4CD5-A8A2-D127A7BAA1A4}"/>
    <cellStyle name="Normal 2 3 3 2" xfId="652" xr:uid="{83222E59-9179-4D34-AFBC-3ADEF4D36FB1}"/>
    <cellStyle name="Normal 2 3 3 2 2" xfId="653" xr:uid="{126B7F7E-1583-4669-8F07-88DB8BC1E4B3}"/>
    <cellStyle name="Normal 2 3 4" xfId="654" xr:uid="{0F67B8B5-BAE8-43E7-8F79-198953BD0583}"/>
    <cellStyle name="Normal 2 3 4 2" xfId="655" xr:uid="{A91FFC92-1931-4164-8FDE-1F694E9E4844}"/>
    <cellStyle name="Normal 2 3 4 2 2" xfId="656" xr:uid="{4D449858-0BE2-4E5D-88C6-6F418D10E581}"/>
    <cellStyle name="Normal 2 3 4 3" xfId="657" xr:uid="{44CA98C6-BB3D-4868-8E55-2FAD2A6B9ED2}"/>
    <cellStyle name="Normal 2 3 5" xfId="658" xr:uid="{A2733F5F-C5B7-44E9-B0C4-4D0003F87A8F}"/>
    <cellStyle name="Normal 2 3 5 2" xfId="659" xr:uid="{4ABEAC37-4314-4F41-952A-8A28CC4DFAFD}"/>
    <cellStyle name="Normal 2 3 6" xfId="660" xr:uid="{9E619994-0F49-447F-A6B0-9FBAF938C8B4}"/>
    <cellStyle name="Normal 2 3 6 2" xfId="661" xr:uid="{0B6F142E-F3B2-44EC-A57B-2DE8A46FD281}"/>
    <cellStyle name="Normal 2 3 7" xfId="662" xr:uid="{DF469C1E-B421-4DC6-8C3D-CAA60B655728}"/>
    <cellStyle name="Normal 2 3 8" xfId="3653" xr:uid="{109B6D46-07B0-419C-A2EF-50B13FD146B1}"/>
    <cellStyle name="Normal 2 4" xfId="663" xr:uid="{60119D9B-DEB8-4F54-9079-104C257B3AD0}"/>
    <cellStyle name="Normal 2 4 2" xfId="664" xr:uid="{A3ED4C26-67B1-44F6-A132-DFC68D85F4BD}"/>
    <cellStyle name="Normal 2 4 3" xfId="665" xr:uid="{487E568C-B721-496A-ACE9-F4566966993F}"/>
    <cellStyle name="Normal 2 5" xfId="666" xr:uid="{76617571-F497-44A8-B1C9-C70BDDA3F9AC}"/>
    <cellStyle name="Normal 2 5 2" xfId="667" xr:uid="{429E345B-558A-41DB-A7B5-B63DBCCD7B71}"/>
    <cellStyle name="Normal 2 5 3" xfId="668" xr:uid="{DEE202C8-CB18-48BF-9462-A6328435031A}"/>
    <cellStyle name="Normal 2 6" xfId="669" xr:uid="{04D9388A-0790-4A7B-8291-D28B48729E8B}"/>
    <cellStyle name="Normal 2 7" xfId="670" xr:uid="{7C4C610C-5307-4C43-819E-24E000ECE19B}"/>
    <cellStyle name="Normal 2 8" xfId="1165" xr:uid="{58694D87-CFC7-43DA-BE53-6290F7163DB2}"/>
    <cellStyle name="Normal 2 9" xfId="1166" xr:uid="{2BB479E3-715D-46A2-A9ED-EB7E2EBB4F4E}"/>
    <cellStyle name="Normal 20" xfId="671" xr:uid="{776A23E2-0D34-4449-BF7B-5B5BC50AF957}"/>
    <cellStyle name="Normal 21" xfId="672" xr:uid="{581391A6-1C88-4CB9-A91F-9BB2848BDDB5}"/>
    <cellStyle name="Normal 22" xfId="800" xr:uid="{B2F369CA-D1DB-42EC-A408-788BB7372D64}"/>
    <cellStyle name="Normal 23" xfId="2392" xr:uid="{EA0BF4F9-0F08-480C-B8DD-9B1D05372602}"/>
    <cellStyle name="Normal 24" xfId="2393" xr:uid="{D32095DD-BB77-4C0E-8C98-20603DC9362F}"/>
    <cellStyle name="Normal 25" xfId="2397" xr:uid="{7C81E638-DD8F-46CE-88B6-7911BC64404B}"/>
    <cellStyle name="Normal 26" xfId="1167" xr:uid="{A3DC8853-C6CD-4B1D-8EFD-E1BEB044839D}"/>
    <cellStyle name="Normal 27" xfId="2403" xr:uid="{644880F9-DA9C-4FC2-AFA5-433D3303B3CC}"/>
    <cellStyle name="Normal 28" xfId="2400" xr:uid="{26418D6B-9A9A-4024-ABDE-B8D4ABF763DD}"/>
    <cellStyle name="Normal 284" xfId="1168" xr:uid="{B6BC81B8-5400-4E8E-9184-8001247F7F43}"/>
    <cellStyle name="Normal 3" xfId="19" xr:uid="{AF57CBA4-6075-48A5-BF7B-C981783A9BB7}"/>
    <cellStyle name="Normal 3 10" xfId="1169" xr:uid="{2741D0EB-D75E-4CC4-8BD1-B13556A22BC6}"/>
    <cellStyle name="Normal 3 2" xfId="17" xr:uid="{CBCA64C0-07B7-47B0-AFC7-D4FC43D6168F}"/>
    <cellStyle name="Normal 3 2 2" xfId="1170" xr:uid="{A7116F78-CA06-4C27-81F1-36C64F997F31}"/>
    <cellStyle name="Normal 3 2 2 2" xfId="1171" xr:uid="{71482124-99E5-4609-B66C-3284D5819871}"/>
    <cellStyle name="Normal 3 2 3" xfId="93" xr:uid="{A0DF2361-E235-49D4-9856-94C4BAC669A1}"/>
    <cellStyle name="Normal 3 3" xfId="1172" xr:uid="{F59B412F-20AB-4A7E-A2C0-C9FAEE626ED1}"/>
    <cellStyle name="Normal 3 4" xfId="1173" xr:uid="{36AF35DF-2DD2-43B1-97B4-B36EA51393FC}"/>
    <cellStyle name="Normal 3 5" xfId="1174" xr:uid="{ADBCD7F0-E8D1-41B3-900C-7744DE6B5B75}"/>
    <cellStyle name="Normal 3 6" xfId="1175" xr:uid="{8BEC8BB3-3C22-43A1-94FB-DAA7134CBE5F}"/>
    <cellStyle name="Normal 3 7" xfId="1176" xr:uid="{20D03402-F296-46BA-9A24-DC3AEE11194A}"/>
    <cellStyle name="Normal 3 8" xfId="92" xr:uid="{E3B97AE5-DF94-4C7F-A79B-7E447102EF53}"/>
    <cellStyle name="Normal 3 9" xfId="1177" xr:uid="{A1C6306F-F6C0-43A0-8A43-196E8C1F5C81}"/>
    <cellStyle name="Normal 37" xfId="1178" xr:uid="{0BA089D9-7D88-4E6A-BEF4-7FEA882335DD}"/>
    <cellStyle name="Normal 4" xfId="4" xr:uid="{7E9461A3-E2C1-43F3-8CDD-E8FBB526C83B}"/>
    <cellStyle name="Normal 4 2" xfId="95" xr:uid="{E46ADF8A-942F-43F8-8C26-04B59DA242D4}"/>
    <cellStyle name="Normal 4 2 2" xfId="673" xr:uid="{6A2C0FAC-D530-4106-91C9-A6C9356740FB}"/>
    <cellStyle name="Normal 4 2 3" xfId="674" xr:uid="{4D5D6C7B-5009-4E90-99E9-A65B287BA2E9}"/>
    <cellStyle name="Normal 4 3" xfId="675" xr:uid="{23E754D0-07E2-4CDC-B545-990C53D092AF}"/>
    <cellStyle name="Normal 4 3 2" xfId="2408" xr:uid="{33A3815D-861D-4C4C-BD7F-6466EFBD5450}"/>
    <cellStyle name="Normal 4 32" xfId="1179" xr:uid="{5821507B-5E65-4267-9EAB-246B93F61558}"/>
    <cellStyle name="Normal 4 4" xfId="1180" xr:uid="{6AD25151-B7C7-42C9-BA58-DB58E27BB5BA}"/>
    <cellStyle name="Normal 4 5" xfId="94" xr:uid="{35DB9230-3337-4BEE-B926-3FA2612E6986}"/>
    <cellStyle name="Normal 4 6" xfId="22" xr:uid="{6ACCFDD1-2BA6-4576-88E8-8BA4756D127F}"/>
    <cellStyle name="Normal 5" xfId="23" xr:uid="{D803060F-55E7-4C8F-9BC4-E5F4E10192F2}"/>
    <cellStyle name="Normal 5 10" xfId="96" xr:uid="{6DD2ACAD-55D7-4300-AB20-86D974B960B8}"/>
    <cellStyle name="Normal 5 11" xfId="3735" xr:uid="{78492E43-E4B0-4B75-8B8F-CD4DD44963D0}"/>
    <cellStyle name="Normal 5 2" xfId="676" xr:uid="{2A85B295-238E-4F6A-A13D-7FD107B30EA8}"/>
    <cellStyle name="Normal 5 2 2" xfId="677" xr:uid="{BBB8CB85-A230-4CF9-98E9-A16847DE531D}"/>
    <cellStyle name="Normal 5 2 2 2" xfId="678" xr:uid="{0FD08F49-2843-49A8-A9B8-FA41195BD1C6}"/>
    <cellStyle name="Normal 5 2 2 2 2" xfId="679" xr:uid="{34B3EC21-FFD8-4F3F-8B0B-3C5F0DF542D3}"/>
    <cellStyle name="Normal 5 2 3" xfId="680" xr:uid="{C9E40132-BCC0-44A8-849F-A8CC5850D065}"/>
    <cellStyle name="Normal 5 2 3 2" xfId="681" xr:uid="{9E6CD648-FD8B-4225-8986-A43E0BC34A2C}"/>
    <cellStyle name="Normal 5 2 3 2 2" xfId="682" xr:uid="{8E1E9361-B78C-4381-BC36-DA6F9DF1BF41}"/>
    <cellStyle name="Normal 5 2 3 3" xfId="683" xr:uid="{2D42876C-C99F-4C13-B70D-B3591171FCFA}"/>
    <cellStyle name="Normal 5 2 4" xfId="684" xr:uid="{D87786E8-AFC7-42A9-A475-35218DA193A5}"/>
    <cellStyle name="Normal 5 2 4 2" xfId="685" xr:uid="{EA713DCF-B05A-4EA4-8E68-94B62509443E}"/>
    <cellStyle name="Normal 5 2 5" xfId="686" xr:uid="{8DEC3902-2079-40B7-B5AC-D85DF620FBEE}"/>
    <cellStyle name="Normal 5 2 5 2" xfId="687" xr:uid="{965F8A01-A99D-465B-93E8-5EB602C97B7A}"/>
    <cellStyle name="Normal 5 2 6" xfId="688" xr:uid="{6327F1C6-AFD0-4D85-B6A6-AE03B7488E6B}"/>
    <cellStyle name="Normal 5 2 7" xfId="4066" xr:uid="{513828A4-5449-4EAE-BD27-8DD6F71AD286}"/>
    <cellStyle name="Normal 5 3" xfId="689" xr:uid="{CDC14A3A-DBD7-4F57-8B1F-F797840AA059}"/>
    <cellStyle name="Normal 5 3 2" xfId="690" xr:uid="{B3A6652A-2FD9-435E-9813-C0C6E972E62D}"/>
    <cellStyle name="Normal 5 3 2 2" xfId="691" xr:uid="{C0B5BC63-267E-4930-88F1-13B4D06447A1}"/>
    <cellStyle name="Normal 5 3 3" xfId="692" xr:uid="{EC91775F-70CC-4A34-9051-5790D2B54AD0}"/>
    <cellStyle name="Normal 5 3 3 2" xfId="693" xr:uid="{CF426D14-D36B-4AD2-AF9A-88D9A9589B56}"/>
    <cellStyle name="Normal 5 3 4" xfId="694" xr:uid="{5E536DC8-4AAC-4311-B1F1-B4AD5E4B2DC5}"/>
    <cellStyle name="Normal 5 3 5" xfId="695" xr:uid="{168F9645-B62A-4300-85BF-29DDCEB5306C}"/>
    <cellStyle name="Normal 5 3 6" xfId="4067" xr:uid="{43F1DCF7-73FB-473B-B0EB-D90B795A5608}"/>
    <cellStyle name="Normal 5 4" xfId="696" xr:uid="{DBC86916-8BD2-48BE-9CBE-1522515E910E}"/>
    <cellStyle name="Normal 5 4 2" xfId="697" xr:uid="{9E3B6EC7-427B-4940-8569-C901610A9E17}"/>
    <cellStyle name="Normal 5 4 2 2" xfId="698" xr:uid="{F5818D0C-6C8D-4D2E-BF02-70C52D0D5FA1}"/>
    <cellStyle name="Normal 5 4 3" xfId="699" xr:uid="{8AC86E6F-C6DB-48EF-AB9A-CF9F0C52BFAD}"/>
    <cellStyle name="Normal 5 5" xfId="700" xr:uid="{6A9C85A2-4785-442B-ACC5-FC770180646A}"/>
    <cellStyle name="Normal 5 5 2" xfId="701" xr:uid="{103C4564-7CDF-4E5B-9F36-6B5188B85778}"/>
    <cellStyle name="Normal 5 6" xfId="702" xr:uid="{A435E432-24F2-46DD-90A5-32EE93B32925}"/>
    <cellStyle name="Normal 5 6 2" xfId="703" xr:uid="{95EDDD93-6000-4178-991F-0DF68D7B2B52}"/>
    <cellStyle name="Normal 5 7" xfId="704" xr:uid="{06D1D54C-019D-4242-9C2C-303D8B0C2252}"/>
    <cellStyle name="Normal 5 7 2" xfId="705" xr:uid="{5979298E-E9F1-49F8-B7D5-2ED1A7D50EA6}"/>
    <cellStyle name="Normal 5 8" xfId="706" xr:uid="{F08EEAC3-37C4-404E-817E-5ED7A2E106CC}"/>
    <cellStyle name="Normal 5 9" xfId="707" xr:uid="{9D10F2D5-8B1B-479C-841C-5D599F42B2ED}"/>
    <cellStyle name="Normal 6" xfId="24" xr:uid="{7DF2B482-DCDD-46EB-A211-B91F5CC87F07}"/>
    <cellStyle name="Normal 6 2" xfId="1181" xr:uid="{62F7EC71-F7AC-413D-AFB2-806936104BC4}"/>
    <cellStyle name="Normal 6 3" xfId="2395" xr:uid="{D3029583-A286-4F86-A2E6-AB51CC46E1A0}"/>
    <cellStyle name="Normal 6 4" xfId="224" xr:uid="{D22F1849-7293-4D29-8A47-9446D9C07718}"/>
    <cellStyle name="Normal 6 5" xfId="2409" xr:uid="{66AF2C42-D7B2-4CA9-9D1A-4FFE7219652B}"/>
    <cellStyle name="Normal 6 6" xfId="4068" xr:uid="{BEA5F80A-7C9C-478F-AEAF-57525C4CB2A9}"/>
    <cellStyle name="Normal 68" xfId="1182" xr:uid="{96DAA527-3726-4F28-945B-1097138E9D59}"/>
    <cellStyle name="Normal 68 2" xfId="1183" xr:uid="{5C73E1B9-E30B-4038-85DC-61251F6568AE}"/>
    <cellStyle name="Normal 7" xfId="29" xr:uid="{34D7BD72-26EA-4A0D-A2FA-1CDBB112C187}"/>
    <cellStyle name="Normal 7 2" xfId="708" xr:uid="{A25B8845-5084-4684-9449-F396351C42A9}"/>
    <cellStyle name="Normal 7 2 2" xfId="709" xr:uid="{1488558E-8901-407D-9A0B-8C6ADA803AE0}"/>
    <cellStyle name="Normal 7 2 3" xfId="710" xr:uid="{83CA56F3-EB95-4F39-B5BC-12CCAB359B61}"/>
    <cellStyle name="Normal 7 2 3 2" xfId="711" xr:uid="{7A3BA953-F91B-4FD6-AB5B-343D1FC8E5B6}"/>
    <cellStyle name="Normal 7 2 4" xfId="712" xr:uid="{0B71CBB3-84FC-422D-AEB9-9EE1927395ED}"/>
    <cellStyle name="Normal 7 2 5" xfId="713" xr:uid="{E99CD815-7F5B-4702-BB58-CFC12846B6BF}"/>
    <cellStyle name="Normal 7 2 6" xfId="4070" xr:uid="{99B5A02A-AE58-4394-94ED-657A60D3BFB5}"/>
    <cellStyle name="Normal 7 3" xfId="714" xr:uid="{2696F371-385F-4B45-AED8-71F72B1C6833}"/>
    <cellStyle name="Normal 7 4" xfId="715" xr:uid="{8BF2349E-7BD7-4FA9-940D-C1682A819FDC}"/>
    <cellStyle name="Normal 7 5" xfId="2410" xr:uid="{52BA3AB3-DA29-427F-A976-238DB17798FE}"/>
    <cellStyle name="Normal 7 6" xfId="4069" xr:uid="{7D5579E1-3B0E-4840-8DDC-0F212FA43FC4}"/>
    <cellStyle name="Normal 8" xfId="12" xr:uid="{EB5947E6-1D43-4EA4-A735-423D716CA929}"/>
    <cellStyle name="Normal 8 2" xfId="1184" xr:uid="{F0369717-343C-4971-A649-72C9B027539A}"/>
    <cellStyle name="Normal 8 3" xfId="1185" xr:uid="{7C35A6A2-2A59-44F0-988F-F05C621CB129}"/>
    <cellStyle name="Normal 8 4" xfId="2396" xr:uid="{9B958B61-EED6-4834-BD16-089EF9B553A6}"/>
    <cellStyle name="Normal 8 5" xfId="716" xr:uid="{EB3BF315-068D-48D9-8C99-91D6838BF402}"/>
    <cellStyle name="Normal 8 6" xfId="4340" xr:uid="{6860A1A6-E07E-4591-92AB-FCA65BA98510}"/>
    <cellStyle name="Normal 8 7" xfId="31" xr:uid="{01A54FDE-927C-48EA-A304-FBC2A4DEFF1A}"/>
    <cellStyle name="Normal 9" xfId="8" xr:uid="{E4A41464-D7DC-4D0F-B1F9-BB69FA848167}"/>
    <cellStyle name="Normal 9 2" xfId="718" xr:uid="{6CA09908-50A8-4BB5-B79C-7EFAD1B20115}"/>
    <cellStyle name="Normal 9 2 2" xfId="719" xr:uid="{5B65B53B-F22A-4542-B173-35E64F83AA98}"/>
    <cellStyle name="Normal 9 3" xfId="720" xr:uid="{B41AE527-5B45-45FD-99CC-9DC7982B3BA1}"/>
    <cellStyle name="Normal 9 3 2" xfId="721" xr:uid="{9BC4C270-4DA9-4681-93C1-A1302B9FBD8C}"/>
    <cellStyle name="Normal 9 4" xfId="722" xr:uid="{240AE5DA-0132-4D69-BBA6-60E4308D20A9}"/>
    <cellStyle name="Normal 9 5" xfId="723" xr:uid="{50015D42-1038-4965-8616-B2C657A1E234}"/>
    <cellStyle name="Normal 9 6" xfId="717" xr:uid="{AFBEC5FC-C886-4969-ADF6-205EEC8F9614}"/>
    <cellStyle name="Normal 9 7" xfId="4071" xr:uid="{018DEC5E-5227-4587-9AEB-EEABFE6114D0}"/>
    <cellStyle name="Normal 9 8" xfId="2422" xr:uid="{0F0D7B5C-F465-40CE-9B3F-0C1A892E83EB}"/>
    <cellStyle name="Normal Bold" xfId="1186" xr:uid="{98C95D0C-6B5D-4D66-8E84-8F18EE812B9A}"/>
    <cellStyle name="Note 2" xfId="97" xr:uid="{B4A3183F-1F41-46DF-9C4B-590E997D98BD}"/>
    <cellStyle name="Note 2 10" xfId="2564" xr:uid="{103E7CC1-C1D1-4056-B208-9B545FAEBAFE}"/>
    <cellStyle name="Note 2 2" xfId="724" xr:uid="{372C4A12-F3BC-4889-9295-C2973BA4596C}"/>
    <cellStyle name="Note 2 2 2" xfId="725" xr:uid="{AF50A3F2-C8E1-4E74-BB64-8981DBA5CF0C}"/>
    <cellStyle name="Note 2 2 2 2" xfId="726" xr:uid="{A1A36BCF-481E-485E-91EC-6DBA6755B277}"/>
    <cellStyle name="Note 2 2 3" xfId="727" xr:uid="{4B2F9194-8A31-4F8D-851C-45E99E64E57E}"/>
    <cellStyle name="Note 2 2 3 2" xfId="728" xr:uid="{0B9D6729-E9CC-4DC7-B725-DD700239C471}"/>
    <cellStyle name="Note 2 2 4" xfId="729" xr:uid="{06081354-8874-455A-9747-760033361C03}"/>
    <cellStyle name="Note 2 2 4 2" xfId="730" xr:uid="{3544D0AF-E130-4BE1-BF01-6C99C45F6A8D}"/>
    <cellStyle name="Note 2 2 5" xfId="731" xr:uid="{72712D6B-5FDB-47F1-AACE-A1C30997D143}"/>
    <cellStyle name="Note 2 2 5 2" xfId="732" xr:uid="{1833435E-2883-4D13-9D3A-D2EACCF15A82}"/>
    <cellStyle name="Note 2 2 6" xfId="733" xr:uid="{897CD31D-E361-47F9-B11F-4C45FF049C39}"/>
    <cellStyle name="Note 2 2 7" xfId="734" xr:uid="{BAF91047-C355-4092-ADBE-6FBBCCEC0E0F}"/>
    <cellStyle name="Note 2 3" xfId="735" xr:uid="{B4DA803E-CDD0-404B-96D4-0A05063CC42F}"/>
    <cellStyle name="Note 2 3 2" xfId="736" xr:uid="{28D3EB05-CC91-4B6C-A7AA-0F9072B73D72}"/>
    <cellStyle name="Note 2 3 2 2" xfId="737" xr:uid="{F8145210-70ED-4AFB-A6C1-9D6D3B684EB3}"/>
    <cellStyle name="Note 2 3 3" xfId="738" xr:uid="{F73A13A4-4C02-4D16-8021-A425C694A2B2}"/>
    <cellStyle name="Note 2 3 4" xfId="739" xr:uid="{0ECA4A6D-E54D-449F-A539-1B8B4DDE23D0}"/>
    <cellStyle name="Note 2 4" xfId="740" xr:uid="{76CC5C2E-74AF-45BD-BAFD-031F0205C746}"/>
    <cellStyle name="Note 2 4 2" xfId="741" xr:uid="{D85D73A3-7FED-497D-823A-2B1958825EE5}"/>
    <cellStyle name="Note 2 4 2 2" xfId="742" xr:uid="{D001BACD-7BB5-4C06-8B80-5CEDFE836097}"/>
    <cellStyle name="Note 2 4 3" xfId="743" xr:uid="{4F3328A5-FD6F-4545-BEA3-2865CA775105}"/>
    <cellStyle name="Note 2 5" xfId="744" xr:uid="{6D790D1D-AC4F-4DA1-B086-81E539CC046B}"/>
    <cellStyle name="Note 2 5 2" xfId="745" xr:uid="{FD21DC14-412E-4418-ABBE-EECF71F032B4}"/>
    <cellStyle name="Note 2 6" xfId="746" xr:uid="{D3D4CEC8-DF98-44CC-85EE-0F0879519F19}"/>
    <cellStyle name="Note 2 6 2" xfId="747" xr:uid="{D96B4709-2214-4D6D-96FC-1348227D42DC}"/>
    <cellStyle name="Note 2 7" xfId="748" xr:uid="{5D3EFFC6-6956-445E-B116-AA5C9A01CCFC}"/>
    <cellStyle name="Note 2 7 2" xfId="749" xr:uid="{E5706A46-B0DB-4569-A0A5-27CF9C95AA74}"/>
    <cellStyle name="Note 2 8" xfId="750" xr:uid="{53FF3EB1-2912-48EC-ADB5-3A6429D26EE7}"/>
    <cellStyle name="Note 2 9" xfId="751" xr:uid="{4C6A1959-E209-4EF8-8856-34F472679499}"/>
    <cellStyle name="Note 3" xfId="752" xr:uid="{4207F2A1-67B0-4820-953C-BDB708441D0F}"/>
    <cellStyle name="Note 3 2" xfId="3655" xr:uid="{6F6787AA-6122-45B0-8E04-FDF3D7688362}"/>
    <cellStyle name="Note 3 2 2" xfId="4251" xr:uid="{06687668-A6F8-42F1-9236-C37521993BA1}"/>
    <cellStyle name="Note 3 3" xfId="3654" xr:uid="{03ECC7E7-7428-460C-B9F1-7840216CBE5F}"/>
    <cellStyle name="Note 3 3 2" xfId="4250" xr:uid="{C0696EFE-32BC-40A8-83BC-49948C46F841}"/>
    <cellStyle name="Note 3 4" xfId="2531" xr:uid="{279874D6-4F9D-4E85-80AA-B48611EC4E67}"/>
    <cellStyle name="Note 4" xfId="3656" xr:uid="{2922C89C-30A8-46DC-8DB6-438F0A427A8A}"/>
    <cellStyle name="Note 4 2" xfId="4252" xr:uid="{1824C354-2A18-4096-AC42-A20BE233CEDB}"/>
    <cellStyle name="Output 2" xfId="98" xr:uid="{E9C8C342-45BD-4B80-B56E-C4738546827F}"/>
    <cellStyle name="Output 2 2" xfId="2423" xr:uid="{E474108A-DAE6-41F9-964C-5B6E68BCDAE2}"/>
    <cellStyle name="Output 3" xfId="1187" xr:uid="{0C9338C7-3BD7-4739-A6E7-13B44A969F7F}"/>
    <cellStyle name="Output 3 2" xfId="4072" xr:uid="{F060B5E8-CB8D-47E4-9F26-7F1AFB901289}"/>
    <cellStyle name="Output 3 3" xfId="2554" xr:uid="{BEE673AD-284B-4BB0-AA7F-C64BF790C70D}"/>
    <cellStyle name="Page Number" xfId="1188" xr:uid="{A0730058-FC00-4E17-8413-32A71A8B591B}"/>
    <cellStyle name="Percent" xfId="3" builtinId="5"/>
    <cellStyle name="Percent [2]" xfId="1189" xr:uid="{49125926-A19D-4D7B-8476-4C91B4DC2EC0}"/>
    <cellStyle name="Percent [2] 2" xfId="1190" xr:uid="{F63F0D93-E580-4785-A99F-917F5CBE7C42}"/>
    <cellStyle name="Percent [2] 3" xfId="1191" xr:uid="{AC0A7D75-7F93-4606-AAF4-9F816BE45B83}"/>
    <cellStyle name="Percent [2] 4" xfId="1192" xr:uid="{E6318611-3E81-4A52-9FAC-27ED69145B03}"/>
    <cellStyle name="Percent [2] 5" xfId="1193" xr:uid="{721DE958-09FA-4081-B1B6-A574A318AE1E}"/>
    <cellStyle name="Percent [2] 6" xfId="1194" xr:uid="{44C22640-E21F-4C41-9C7C-6D59D4078945}"/>
    <cellStyle name="Percent [2] 6 2" xfId="1195" xr:uid="{C8BC2BE1-1DB2-4A0F-B670-497E16AA1238}"/>
    <cellStyle name="Percent 10" xfId="1196" xr:uid="{963EB8BB-FFAB-4A51-AA03-D835E12CDFE2}"/>
    <cellStyle name="Percent 10 2" xfId="1197" xr:uid="{14AA347D-CDFD-45FB-8900-6C5B1F532481}"/>
    <cellStyle name="Percent 10 3" xfId="4247" xr:uid="{9598C4C8-1DA1-4D2D-88B2-654788377258}"/>
    <cellStyle name="Percent 11" xfId="2399" xr:uid="{35AC53E1-8CE5-431A-8641-CB42DF59BE79}"/>
    <cellStyle name="Percent 12" xfId="2401" xr:uid="{8D14A2CE-7FEF-4DA1-BC7A-D661B4B5F5D7}"/>
    <cellStyle name="Percent 2" xfId="10" xr:uid="{80EA1B9F-7AC2-43F2-B94B-3D910F466356}"/>
    <cellStyle name="Percent 2 2" xfId="26" xr:uid="{F77E5FD0-8304-44CC-8567-012C0CE179FE}"/>
    <cellStyle name="Percent 2 2 2" xfId="754" xr:uid="{3D28450B-56FA-4292-B6E9-36C7EC803232}"/>
    <cellStyle name="Percent 2 2 2 2" xfId="755" xr:uid="{7104415A-9B98-406B-8583-FB6C18517E9F}"/>
    <cellStyle name="Percent 2 2 2 3" xfId="756" xr:uid="{06FFCBF8-E8B9-4C34-AAE4-959983078D25}"/>
    <cellStyle name="Percent 2 2 2 4" xfId="757" xr:uid="{6BEFF76C-FD09-46D6-87A5-DD573121C345}"/>
    <cellStyle name="Percent 2 2 3" xfId="758" xr:uid="{FC9E966B-65E2-4593-9E73-FC23BDFFBDE7}"/>
    <cellStyle name="Percent 2 2 3 2" xfId="759" xr:uid="{B51E7B45-ADD6-4D78-9051-081F5AC9C35E}"/>
    <cellStyle name="Percent 2 2 3 3" xfId="760" xr:uid="{DA2BCB04-0DA3-400D-8493-5089E1792DC6}"/>
    <cellStyle name="Percent 2 2 4" xfId="761" xr:uid="{EC295815-C0E1-44BC-AC2B-4BBF0F8A23F2}"/>
    <cellStyle name="Percent 2 2 4 2" xfId="762" xr:uid="{1E30A667-2375-42E8-93C2-9B941C5824BA}"/>
    <cellStyle name="Percent 2 2 4 3" xfId="763" xr:uid="{2AFA135A-BFDE-4804-977C-20F5F2A1E96F}"/>
    <cellStyle name="Percent 2 2 5" xfId="764" xr:uid="{3AC45A5E-821C-4D1B-9499-FF26CD94A5C4}"/>
    <cellStyle name="Percent 2 2 6" xfId="765" xr:uid="{B8924FB7-0585-4C10-B845-514E9CF61AEC}"/>
    <cellStyle name="Percent 2 2 7" xfId="753" xr:uid="{B0E15886-251B-4F43-8AE4-7710D893123E}"/>
    <cellStyle name="Percent 2 3" xfId="33" xr:uid="{1D4792AA-5B39-43AE-871B-668718293FBE}"/>
    <cellStyle name="Percent 2 4" xfId="766" xr:uid="{288746E4-1401-4650-8821-192241436A7D}"/>
    <cellStyle name="Percent 2 4 2" xfId="767" xr:uid="{045FEFE8-6D04-415F-9D21-23901261F1E1}"/>
    <cellStyle name="Percent 2 4 3" xfId="768" xr:uid="{063B050F-6754-4A35-BC0D-0730685FFE3C}"/>
    <cellStyle name="Percent 2 4 4" xfId="769" xr:uid="{13D76EDB-04F1-4F93-AADE-CC5BDECD0628}"/>
    <cellStyle name="Percent 2 5" xfId="770" xr:uid="{551A6E24-3DC0-4131-A29A-EB1B10C27C78}"/>
    <cellStyle name="Percent 2 5 2" xfId="771" xr:uid="{71AD7FC0-A3A5-403E-BE93-3AD83F5BC892}"/>
    <cellStyle name="Percent 2 6" xfId="772" xr:uid="{2A7C39E2-29A2-46B4-8FD0-E56003470A60}"/>
    <cellStyle name="Percent 2 6 2" xfId="773" xr:uid="{12A53AC7-3B2B-44CE-A087-BE7EF18844EE}"/>
    <cellStyle name="Percent 2 6 3" xfId="774" xr:uid="{852E427D-AECB-4BEC-B162-D906F2CC8BF6}"/>
    <cellStyle name="Percent 2 7" xfId="775" xr:uid="{BB53CA15-0B0A-42F4-8798-1579FBFB4A4D}"/>
    <cellStyle name="Percent 2 8" xfId="776" xr:uid="{4D2CB593-B8B2-40F9-B071-4799497EFF3A}"/>
    <cellStyle name="Percent 22" xfId="1198" xr:uid="{71E6CEF6-9B1E-4924-ACF5-7850AC312D97}"/>
    <cellStyle name="Percent 3" xfId="15" xr:uid="{F6A5ADE6-2093-4D81-8AD0-4975695A2014}"/>
    <cellStyle name="Percent 3 2" xfId="777" xr:uid="{3F873885-C9A3-40F2-9424-8CF9B5A02D9A}"/>
    <cellStyle name="Percent 3 2 2" xfId="3657" xr:uid="{7D3916CA-5144-4E96-B67A-3342B2D79E96}"/>
    <cellStyle name="Percent 4" xfId="32" xr:uid="{0D121EAA-32F3-47F1-9AD4-426B1C69095B}"/>
    <cellStyle name="Percent 4 2" xfId="779" xr:uid="{A4A99355-0D51-42B3-9275-080852BE3919}"/>
    <cellStyle name="Percent 4 2 2" xfId="780" xr:uid="{C9EA554E-9304-47E1-8667-2CD6A88F79DF}"/>
    <cellStyle name="Percent 4 3" xfId="781" xr:uid="{CE1B86B9-C508-4D52-91EB-343F39C8622A}"/>
    <cellStyle name="Percent 4 3 2" xfId="782" xr:uid="{5E86D633-3DDA-42C8-BA04-BB55C3DB68B1}"/>
    <cellStyle name="Percent 4 4" xfId="783" xr:uid="{5F448EE0-EF1A-4AF6-803D-EE7380BB7E94}"/>
    <cellStyle name="Percent 4 5" xfId="784" xr:uid="{F62DB8B0-3A02-4BA4-81DA-7DC9D49A5D23}"/>
    <cellStyle name="Percent 4 6" xfId="1199" xr:uid="{C1F66787-DA8C-4744-9459-DD557F92EF83}"/>
    <cellStyle name="Percent 4 7" xfId="778" xr:uid="{4ABE5FE4-AEA6-410C-9440-33131F5119FD}"/>
    <cellStyle name="Percent 4 8" xfId="2411" xr:uid="{D91EEF3D-588E-4210-A82F-F509DDDE4FDC}"/>
    <cellStyle name="Percent 5" xfId="785" xr:uid="{F25C6AF8-AF02-45ED-BD32-58A5539F430E}"/>
    <cellStyle name="Percent 5 2" xfId="2412" xr:uid="{38F5B6FF-0770-4B6D-8785-3DB60C9BA3C5}"/>
    <cellStyle name="Percent 6" xfId="786" xr:uid="{2DE2E94F-2D3F-46BC-BCF2-D12FCF27B639}"/>
    <cellStyle name="Percent 6 2" xfId="787" xr:uid="{E93AE0EA-5CE5-4B11-B19D-0FBE1F7E89C9}"/>
    <cellStyle name="Percent 6 2 2" xfId="788" xr:uid="{D707BB84-9324-468E-AA20-9F3E599B7CA2}"/>
    <cellStyle name="Percent 6 3" xfId="789" xr:uid="{00B98A14-4C47-4038-9096-95966873BD6C}"/>
    <cellStyle name="Percent 6 3 2" xfId="790" xr:uid="{A2207EE6-545C-4D54-9414-B3DF200F1DA2}"/>
    <cellStyle name="Percent 6 4" xfId="791" xr:uid="{946FD5DD-77C9-44C8-A242-016749F697E1}"/>
    <cellStyle name="Percent 6 5" xfId="792" xr:uid="{F64224AA-D111-4D27-827A-E82E64A31CF9}"/>
    <cellStyle name="Percent 6 6" xfId="4073" xr:uid="{0B1105DF-8808-4E67-90C5-88BCBB41688D}"/>
    <cellStyle name="Percent 7" xfId="793" xr:uid="{B3426236-D185-4C15-A37E-76A79E4B2F3F}"/>
    <cellStyle name="Percent 8" xfId="794" xr:uid="{E903E327-B78D-443A-985E-BAD189F1FDB9}"/>
    <cellStyle name="Percent 9" xfId="795" xr:uid="{CAF726A4-ED75-45D8-BE5C-7E8D857AEC2C}"/>
    <cellStyle name="Percent Comma" xfId="1200" xr:uid="{4C6C8E39-0CB8-4397-B878-A21583A5F235}"/>
    <cellStyle name="PillarData" xfId="1201" xr:uid="{B9CBF85E-7222-4441-ADD7-F11AD3AF4AD6}"/>
    <cellStyle name="PillarHeading" xfId="1202" xr:uid="{B606EAEB-0667-422C-A95C-EB20B31DE0EC}"/>
    <cellStyle name="PillarText" xfId="1203" xr:uid="{6FF84840-E63F-4374-944F-28EE204EEE32}"/>
    <cellStyle name="PillarTotal" xfId="1204" xr:uid="{E92DBDD7-38E6-42D1-A043-4B82B71BC763}"/>
    <cellStyle name="Pivot Table Category" xfId="796" xr:uid="{E720DB3F-3201-40CD-AC05-75FFAE7FE027}"/>
    <cellStyle name="Pivot Table Field" xfId="797" xr:uid="{D80B448C-6DE3-4E86-827B-E0F03803D4EA}"/>
    <cellStyle name="Pivot Table Value" xfId="798" xr:uid="{1E4C0E58-7EDA-4304-829A-4A4E6984A684}"/>
    <cellStyle name="PSChar" xfId="1205" xr:uid="{3B1DDC2A-E8F3-45E0-B7A8-8A7158C44F10}"/>
    <cellStyle name="PSChar 2" xfId="1206" xr:uid="{A5E169FD-41D2-4D1C-AF19-B981E9F6E263}"/>
    <cellStyle name="PSChar 3" xfId="1207" xr:uid="{769F07D2-64A7-4321-AC3B-733DEA8C8583}"/>
    <cellStyle name="PSDate" xfId="1208" xr:uid="{14318CDF-AF51-4289-81B4-2D644EE8FB1B}"/>
    <cellStyle name="PSDate 2" xfId="1209" xr:uid="{77A27DE0-549E-43E0-9247-11A08CCBB31D}"/>
    <cellStyle name="PSDate 3" xfId="1210" xr:uid="{3A5A8AF1-19C0-4C3D-B93E-99D1A855799B}"/>
    <cellStyle name="PSDec" xfId="1211" xr:uid="{B12434D5-532D-4839-BEA5-7887CFE6B657}"/>
    <cellStyle name="PSDec 2" xfId="1212" xr:uid="{4F8D96B0-6739-4BFF-9CD9-C506EB2FC9ED}"/>
    <cellStyle name="PSDec 3" xfId="1213" xr:uid="{CEDF751C-4F00-4B08-8E85-A4F93F5F4267}"/>
    <cellStyle name="PSHeading" xfId="1214" xr:uid="{6ACEB27B-CC65-4EB5-BAC3-05EF180115C9}"/>
    <cellStyle name="PSHeading 2" xfId="1215" xr:uid="{D22D5AE4-FBCE-4434-BD27-82B34DA16C25}"/>
    <cellStyle name="PSHeading 2 2" xfId="2561" xr:uid="{728F936F-0A9C-437B-822B-B75E423A26B1}"/>
    <cellStyle name="PSHeading 3" xfId="1216" xr:uid="{A819AB02-114D-40D5-91C3-BBB29E6E4510}"/>
    <cellStyle name="PSHeading 3 2" xfId="2562" xr:uid="{DB743C0F-E8AE-4552-9400-3D5AFBF62436}"/>
    <cellStyle name="PSHeading 4" xfId="4074" xr:uid="{DD398375-56A8-4B9A-89D7-8BBBB5A0E1A3}"/>
    <cellStyle name="PSHeading 4 2" xfId="4265" xr:uid="{5F31AEDE-1532-4029-B67C-2AA5F44135EA}"/>
    <cellStyle name="PSHeading 5" xfId="2560" xr:uid="{D283F54E-7382-42BF-ADB2-F37915D9F8EB}"/>
    <cellStyle name="PSHeading_(chuck) OpEx On-going GRC Forecast Sum 4-20-10" xfId="1217" xr:uid="{23C7FB74-2335-48DF-AAAC-E71014EE3D75}"/>
    <cellStyle name="PSInt" xfId="1218" xr:uid="{4B1BCDE1-B7C6-448C-B5B5-0E509B5B6A11}"/>
    <cellStyle name="PSInt 2" xfId="1219" xr:uid="{4BDE682B-75BA-4280-9667-C08BE6E70FC3}"/>
    <cellStyle name="PSInt 3" xfId="1220" xr:uid="{3D702B87-8BD2-48D4-8961-06D40BDCA311}"/>
    <cellStyle name="PSSpacer" xfId="1221" xr:uid="{BFB79086-E6A2-4D58-B652-4C1ACFEBE576}"/>
    <cellStyle name="PSSpacer 2" xfId="1222" xr:uid="{EE307602-C94A-4510-B725-16FA1F0832D2}"/>
    <cellStyle name="PSSpacer 3" xfId="1223" xr:uid="{5DC65836-BE73-4291-9542-EDE3F2B50B62}"/>
    <cellStyle name="rate" xfId="1224" xr:uid="{1E151DED-4716-42F9-8E74-10C7732032AE}"/>
    <cellStyle name="Ratio" xfId="1225" xr:uid="{B7B9A99C-8952-41F2-9B9D-C6428F956CD6}"/>
    <cellStyle name="Ratio Comma" xfId="1226" xr:uid="{5B8E2CE9-4D9C-444F-B6F3-87B692DD344F}"/>
    <cellStyle name="Ratio_Private" xfId="1227" xr:uid="{B1A15BBA-B2AD-48FF-BD5F-16A078830D6F}"/>
    <cellStyle name="Revenue" xfId="1228" xr:uid="{DD88F9F2-C76B-4F17-9F43-08C48B6CDC2C}"/>
    <cellStyle name="SAPBEXaggData" xfId="99" xr:uid="{05A4EC0A-7E82-4B00-91F4-B731E2F98223}"/>
    <cellStyle name="SAPBEXaggData 10" xfId="1229" xr:uid="{54213F5D-24FE-4E4A-8FB2-15E2262F3678}"/>
    <cellStyle name="SAPBEXaggData 10 2" xfId="2565" xr:uid="{FADA20D1-CF35-49DD-BABD-2B535943A4D1}"/>
    <cellStyle name="SAPBEXaggData 11" xfId="1230" xr:uid="{1C2BDB32-813D-4D01-8FEA-3B548F357946}"/>
    <cellStyle name="SAPBEXaggData 11 2" xfId="2566" xr:uid="{70C838ED-4B0D-49BD-917C-5930D65B1901}"/>
    <cellStyle name="SAPBEXaggData 12" xfId="1231" xr:uid="{87B099A5-8A71-4D66-8105-A260AEF66A4A}"/>
    <cellStyle name="SAPBEXaggData 12 2" xfId="2567" xr:uid="{8D68F049-2FED-4E32-A5F0-34569F559014}"/>
    <cellStyle name="SAPBEXaggData 13" xfId="1232" xr:uid="{DA6CA68F-38C0-4CB2-BF70-83F54AE63E99}"/>
    <cellStyle name="SAPBEXaggData 13 2" xfId="2568" xr:uid="{3ED4F6E7-2E9F-47D9-8FD3-AD06F3876E53}"/>
    <cellStyle name="SAPBEXaggData 14" xfId="1233" xr:uid="{3DD3A979-9EB5-499B-A118-5298670DB65C}"/>
    <cellStyle name="SAPBEXaggData 14 2" xfId="2569" xr:uid="{9F41CAEE-9F80-4E76-8A23-10A9F87112E4}"/>
    <cellStyle name="SAPBEXaggData 15" xfId="1234" xr:uid="{43021212-90B9-48C1-B8CA-969866213D1D}"/>
    <cellStyle name="SAPBEXaggData 15 2" xfId="2570" xr:uid="{9262F080-AD52-4000-9C70-61451F834F30}"/>
    <cellStyle name="SAPBEXaggData 16" xfId="1235" xr:uid="{2CC4B2F6-360D-4AD7-9E14-F7B3C208FB47}"/>
    <cellStyle name="SAPBEXaggData 16 2" xfId="2571" xr:uid="{990E9009-AB8A-4357-9DBD-404C4EE9C4EC}"/>
    <cellStyle name="SAPBEXaggData 17" xfId="1236" xr:uid="{C685865E-43B8-4656-B32F-CE672970C7D5}"/>
    <cellStyle name="SAPBEXaggData 17 2" xfId="2572" xr:uid="{5ACAA025-217D-4B9C-B518-BC878DF82A94}"/>
    <cellStyle name="SAPBEXaggData 18" xfId="3644" xr:uid="{EDAEE9C6-1FC7-46C7-AFFB-93DE41F0BEE2}"/>
    <cellStyle name="SAPBEXaggData 19" xfId="2424" xr:uid="{C55238C3-4DCC-4D12-BE8B-1B6B90DB77F7}"/>
    <cellStyle name="SAPBEXaggData 2" xfId="100" xr:uid="{4A9DC791-0814-4B11-9EDA-EB96394C1555}"/>
    <cellStyle name="SAPBEXaggData 2 2" xfId="1237" xr:uid="{76BBB9D5-AD20-4186-8AE8-3991582C77FF}"/>
    <cellStyle name="SAPBEXaggData 2 2 2" xfId="3658" xr:uid="{79F2AB9D-6FCA-4B7A-8FAB-2BAC837A4CC6}"/>
    <cellStyle name="SAPBEXaggData 2 2 3" xfId="2573" xr:uid="{BCBEEA5F-16CC-40FC-A8FB-78F9686FAF96}"/>
    <cellStyle name="SAPBEXaggData 2 3" xfId="2563" xr:uid="{6AF4C161-E330-418C-8390-A9BAD7E4E5B6}"/>
    <cellStyle name="SAPBEXaggData 3" xfId="1238" xr:uid="{EF101689-FE6D-4768-B403-E1DDC1C15E12}"/>
    <cellStyle name="SAPBEXaggData 3 2" xfId="1239" xr:uid="{CA66DF64-0957-4B6B-A4CC-7BBC3E6423BB}"/>
    <cellStyle name="SAPBEXaggData 3 2 2" xfId="4076" xr:uid="{8817077C-AB19-4298-95BE-509608F0F6DB}"/>
    <cellStyle name="SAPBEXaggData 3 2 2 2" xfId="4267" xr:uid="{27FDB560-A5D4-4541-92A6-9A155DF6781D}"/>
    <cellStyle name="SAPBEXaggData 3 2 3" xfId="2575" xr:uid="{2D90A7EB-1083-4DF3-9D38-402801F5FB1F}"/>
    <cellStyle name="SAPBEXaggData 3 3" xfId="4075" xr:uid="{4D54EC2A-364A-43FA-9E6D-0D7FEAEB5B46}"/>
    <cellStyle name="SAPBEXaggData 3 3 2" xfId="4266" xr:uid="{C052589F-137D-4857-9D83-AEF2095055A5}"/>
    <cellStyle name="SAPBEXaggData 3 4" xfId="2574" xr:uid="{FAB434E8-0808-4151-94A7-B59E401A1F54}"/>
    <cellStyle name="SAPBEXaggData 4" xfId="1240" xr:uid="{3D9AD03E-B92F-4FDD-A777-8F8DD5BF4C97}"/>
    <cellStyle name="SAPBEXaggData 4 2" xfId="1241" xr:uid="{FEBE564C-F77A-4A3D-B3AB-46CE1DF7039A}"/>
    <cellStyle name="SAPBEXaggData 4 2 2" xfId="2577" xr:uid="{29D33035-0E59-40D0-8783-49554E3032EB}"/>
    <cellStyle name="SAPBEXaggData 4 3" xfId="2576" xr:uid="{EA15A1B1-AAEB-4A3D-A88F-ECD54D26D884}"/>
    <cellStyle name="SAPBEXaggData 5" xfId="1242" xr:uid="{48D39269-8E8C-40EE-8616-272F76B961B7}"/>
    <cellStyle name="SAPBEXaggData 5 2" xfId="1243" xr:uid="{FC1BA2DC-CB28-49C2-9D20-2E007631E12B}"/>
    <cellStyle name="SAPBEXaggData 5 2 2" xfId="2579" xr:uid="{2EFD0DD2-4A67-4C3E-B5CE-EC62D2DCA170}"/>
    <cellStyle name="SAPBEXaggData 5 3" xfId="4077" xr:uid="{4A22D987-82AB-402C-9391-4E1A2EB4190D}"/>
    <cellStyle name="SAPBEXaggData 5 3 2" xfId="4268" xr:uid="{60CC4DEA-4508-4A3D-BBE9-EF28297F5F23}"/>
    <cellStyle name="SAPBEXaggData 5 4" xfId="2578" xr:uid="{C51C8B1C-8591-47C0-81F0-0A5E3743C527}"/>
    <cellStyle name="SAPBEXaggData 6" xfId="1244" xr:uid="{91C455D0-4B0F-4AA2-AA43-A5773BA7B7BA}"/>
    <cellStyle name="SAPBEXaggData 6 2" xfId="1245" xr:uid="{E5AFE21E-7066-4781-A99E-AF737E68E376}"/>
    <cellStyle name="SAPBEXaggData 6 2 2" xfId="2581" xr:uid="{C63DA3EB-A52C-453C-8501-E5C8567D6E6E}"/>
    <cellStyle name="SAPBEXaggData 6 3" xfId="4078" xr:uid="{215C4133-BD8C-44C5-BE9B-EE3728401AE1}"/>
    <cellStyle name="SAPBEXaggData 6 4" xfId="2580" xr:uid="{A94153D2-83F1-4A0F-B07D-0868CCD8449E}"/>
    <cellStyle name="SAPBEXaggData 7" xfId="1246" xr:uid="{35B3BE0A-F159-4751-BC25-6BB5508F7799}"/>
    <cellStyle name="SAPBEXaggData 7 2" xfId="1247" xr:uid="{4AF6719B-B8A8-47F3-A929-7DE03377BA9F}"/>
    <cellStyle name="SAPBEXaggData 7 2 2" xfId="2583" xr:uid="{B1D525BB-A8AC-4E58-B154-70D8D91FB198}"/>
    <cellStyle name="SAPBEXaggData 7 3" xfId="4079" xr:uid="{BE882F17-5224-4610-84BB-0018E9EB1C76}"/>
    <cellStyle name="SAPBEXaggData 7 3 2" xfId="4269" xr:uid="{E2FE0D30-CB6D-4BC4-93D8-E7CE91603E01}"/>
    <cellStyle name="SAPBEXaggData 7 4" xfId="2582" xr:uid="{9CC3BCF8-2840-4483-A7DB-4C5B68DCD5B2}"/>
    <cellStyle name="SAPBEXaggData 8" xfId="1248" xr:uid="{7A844C0D-42D1-4CA4-94E1-9E37F452118F}"/>
    <cellStyle name="SAPBEXaggData 8 2" xfId="4080" xr:uid="{96155956-92C6-430E-B723-893153CF9479}"/>
    <cellStyle name="SAPBEXaggData 8 2 2" xfId="4270" xr:uid="{29A4AE57-D93E-4BE1-BDF1-A63CDA70789E}"/>
    <cellStyle name="SAPBEXaggData 8 3" xfId="2584" xr:uid="{F6C0277E-ED3F-41D4-B5A7-9F4815011CB0}"/>
    <cellStyle name="SAPBEXaggData 9" xfId="1249" xr:uid="{7B6B0B8F-8733-4A9B-87CF-79FBB983094E}"/>
    <cellStyle name="SAPBEXaggData 9 2" xfId="4081" xr:uid="{A9431850-DE7F-4432-90EA-2AA56C28B3E2}"/>
    <cellStyle name="SAPBEXaggData 9 2 2" xfId="4271" xr:uid="{AA0B6D2A-7A97-4614-9DC0-C10136A34E95}"/>
    <cellStyle name="SAPBEXaggData 9 3" xfId="2585" xr:uid="{D6605E36-C5C4-4066-B2DD-64B0383AC87E}"/>
    <cellStyle name="SAPBEXaggData_(chuck) OpEx On-going GRC Forecast Sum 4-20-10" xfId="1250" xr:uid="{C68D0F94-80B7-4499-9B47-D121EF12E518}"/>
    <cellStyle name="SAPBEXaggDataEmph" xfId="101" xr:uid="{97DF5292-E577-48E8-A2A3-25E0F070C410}"/>
    <cellStyle name="SAPBEXaggDataEmph 10" xfId="1251" xr:uid="{0986FA30-B199-4877-AF6E-7553C2FD4BDF}"/>
    <cellStyle name="SAPBEXaggDataEmph 10 2" xfId="2586" xr:uid="{D0B237A0-2B56-4761-BEF4-FC3B604CD36B}"/>
    <cellStyle name="SAPBEXaggDataEmph 11" xfId="1252" xr:uid="{9119BAB1-9ED0-4888-95C3-FE5EF3FAF37E}"/>
    <cellStyle name="SAPBEXaggDataEmph 11 2" xfId="2587" xr:uid="{9071C110-D797-4E59-B210-8FED13C25931}"/>
    <cellStyle name="SAPBEXaggDataEmph 12" xfId="1253" xr:uid="{E5D1EB05-7AF8-4094-A5E7-B067D977AC37}"/>
    <cellStyle name="SAPBEXaggDataEmph 12 2" xfId="2588" xr:uid="{7162309D-EEE2-4C75-B67F-C005A4EAFE53}"/>
    <cellStyle name="SAPBEXaggDataEmph 13" xfId="1254" xr:uid="{EA43641B-892D-4C9C-8781-EBAD4782E1CE}"/>
    <cellStyle name="SAPBEXaggDataEmph 13 2" xfId="2589" xr:uid="{83FDC6B7-8619-4678-ACC9-5E10859F2846}"/>
    <cellStyle name="SAPBEXaggDataEmph 14" xfId="1255" xr:uid="{1EE9499E-D492-4F6A-A368-E648E05034E3}"/>
    <cellStyle name="SAPBEXaggDataEmph 14 2" xfId="2590" xr:uid="{63B760D8-49CB-4BCB-95BA-09D8FA0CBDBD}"/>
    <cellStyle name="SAPBEXaggDataEmph 15" xfId="1256" xr:uid="{E0337566-08A6-4CDF-A8B7-D0E88A8C94DB}"/>
    <cellStyle name="SAPBEXaggDataEmph 15 2" xfId="2591" xr:uid="{6D7D2414-8411-49FC-952D-CD5B4A33DD14}"/>
    <cellStyle name="SAPBEXaggDataEmph 16" xfId="1257" xr:uid="{A17DFDF9-8AEF-4FD6-B28F-5A2535567710}"/>
    <cellStyle name="SAPBEXaggDataEmph 16 2" xfId="2592" xr:uid="{0FD6A4F8-E5D4-482A-BA63-E62642BA6638}"/>
    <cellStyle name="SAPBEXaggDataEmph 17" xfId="1258" xr:uid="{A0E7ECCF-0B51-4F85-BF8E-1603A693CAF6}"/>
    <cellStyle name="SAPBEXaggDataEmph 17 2" xfId="2593" xr:uid="{2773AA2C-634C-4B0A-B222-51A700F5F771}"/>
    <cellStyle name="SAPBEXaggDataEmph 18" xfId="2425" xr:uid="{ED8DE03C-D760-46BC-B6EF-3DECF001FEAD}"/>
    <cellStyle name="SAPBEXaggDataEmph 2" xfId="102" xr:uid="{694A21BC-7033-440B-A69F-C72A2377A70B}"/>
    <cellStyle name="SAPBEXaggDataEmph 2 2" xfId="1259" xr:uid="{66FEC4C8-F0C2-49A1-B9F7-D50F3F7647B9}"/>
    <cellStyle name="SAPBEXaggDataEmph 2 2 2" xfId="2594" xr:uid="{8DDAA0BC-BCC3-400F-800A-4268C341498D}"/>
    <cellStyle name="SAPBEXaggDataEmph 2 3" xfId="3659" xr:uid="{610DC885-B968-4D35-BA82-C8EAF63097C2}"/>
    <cellStyle name="SAPBEXaggDataEmph 2 4" xfId="2559" xr:uid="{1087FAD7-AAA3-4911-AA98-F845D5881A57}"/>
    <cellStyle name="SAPBEXaggDataEmph 3" xfId="1260" xr:uid="{27681AD7-866F-4A64-A089-F39454EF8ECF}"/>
    <cellStyle name="SAPBEXaggDataEmph 3 2" xfId="1261" xr:uid="{3DD3A88B-6313-4B86-A6C8-354491DE36F8}"/>
    <cellStyle name="SAPBEXaggDataEmph 3 2 2" xfId="2596" xr:uid="{D5BBC504-34D9-40E1-96C1-B4D6A2FED805}"/>
    <cellStyle name="SAPBEXaggDataEmph 3 3" xfId="3660" xr:uid="{4D56DD1D-5411-463F-9840-24B0D6A96575}"/>
    <cellStyle name="SAPBEXaggDataEmph 3 3 2" xfId="4253" xr:uid="{C5B0AC09-BD17-41B6-909C-2BF3B1C424F9}"/>
    <cellStyle name="SAPBEXaggDataEmph 3 4" xfId="2595" xr:uid="{5A9E1952-3151-4EBD-9E37-71127966A955}"/>
    <cellStyle name="SAPBEXaggDataEmph 4" xfId="1262" xr:uid="{5A5064B3-8EDD-4138-8F72-9ABBA4C50571}"/>
    <cellStyle name="SAPBEXaggDataEmph 4 2" xfId="1263" xr:uid="{3C9F6B10-4BC7-40BB-A2F2-E3991422437A}"/>
    <cellStyle name="SAPBEXaggDataEmph 4 2 2" xfId="2598" xr:uid="{7B033C9A-6E57-4793-A422-E52EAB674900}"/>
    <cellStyle name="SAPBEXaggDataEmph 4 3" xfId="2597" xr:uid="{6FCCC112-EB3C-4051-B201-119E9A4486E6}"/>
    <cellStyle name="SAPBEXaggDataEmph 5" xfId="1264" xr:uid="{F2B966E9-150C-48D8-A042-0604EEF4E239}"/>
    <cellStyle name="SAPBEXaggDataEmph 5 2" xfId="1265" xr:uid="{6A5E2D31-55F2-4A89-B47D-7306506B9DB0}"/>
    <cellStyle name="SAPBEXaggDataEmph 5 2 2" xfId="2600" xr:uid="{85D46238-C6C4-4E15-BB05-BD55CB62964C}"/>
    <cellStyle name="SAPBEXaggDataEmph 5 3" xfId="2599" xr:uid="{4CF95EE8-0B3A-4719-85E0-120CDAA49CC4}"/>
    <cellStyle name="SAPBEXaggDataEmph 6" xfId="1266" xr:uid="{AF372794-91BF-41B3-91DA-726D16DBE02A}"/>
    <cellStyle name="SAPBEXaggDataEmph 6 2" xfId="1267" xr:uid="{F8852BB4-AAE2-434E-A79B-3F84A257D862}"/>
    <cellStyle name="SAPBEXaggDataEmph 6 2 2" xfId="2602" xr:uid="{3CC24074-8BC4-473C-9628-0C7AF45363A4}"/>
    <cellStyle name="SAPBEXaggDataEmph 6 3" xfId="2601" xr:uid="{05BA131A-5578-437B-9305-51C87050283C}"/>
    <cellStyle name="SAPBEXaggDataEmph 7" xfId="1268" xr:uid="{75C7773B-9526-47AF-AC9C-834B7B37CC2A}"/>
    <cellStyle name="SAPBEXaggDataEmph 7 2" xfId="1269" xr:uid="{9000A508-106C-4258-8B6B-F093172DF4F1}"/>
    <cellStyle name="SAPBEXaggDataEmph 7 2 2" xfId="2604" xr:uid="{01CBCE6A-EEA6-444E-BCD4-B89E616DD871}"/>
    <cellStyle name="SAPBEXaggDataEmph 7 3" xfId="2603" xr:uid="{2CD42474-00E7-41B4-A121-082960F6A57B}"/>
    <cellStyle name="SAPBEXaggDataEmph 8" xfId="1270" xr:uid="{B7B1B668-2A55-4822-B9EB-76E3F5B7549F}"/>
    <cellStyle name="SAPBEXaggDataEmph 8 2" xfId="2605" xr:uid="{4B4FD45D-63BA-4941-B9CD-2ED2C959D038}"/>
    <cellStyle name="SAPBEXaggDataEmph 9" xfId="1271" xr:uid="{7F3FA849-8178-42B6-A6D0-BEC4B4C2F6B2}"/>
    <cellStyle name="SAPBEXaggDataEmph 9 2" xfId="2606" xr:uid="{80137164-CEA3-4FAE-BEC9-756D2B8944A1}"/>
    <cellStyle name="SAPBEXaggDataEmph_Mesquite Solar 277 MW v1" xfId="1272" xr:uid="{C6F807EF-D903-4076-B004-A141DA8F0CE8}"/>
    <cellStyle name="SAPBEXaggItem" xfId="103" xr:uid="{0C597EA1-16EA-4A70-AC60-08F7065DC3C0}"/>
    <cellStyle name="SAPBEXaggItem 10" xfId="1273" xr:uid="{23B83430-9BA3-4CBF-B6F5-BBF10204C68F}"/>
    <cellStyle name="SAPBEXaggItem 10 2" xfId="2607" xr:uid="{A22F3B8D-246A-4EBB-855B-2A3A4197815A}"/>
    <cellStyle name="SAPBEXaggItem 11" xfId="1274" xr:uid="{B83A9806-83A4-489F-AADC-042555634660}"/>
    <cellStyle name="SAPBEXaggItem 11 2" xfId="2608" xr:uid="{8E8CA4A3-3229-41EF-B39A-8BCC490D1907}"/>
    <cellStyle name="SAPBEXaggItem 12" xfId="1275" xr:uid="{C7255F15-61BE-4594-9A73-37C4D5185102}"/>
    <cellStyle name="SAPBEXaggItem 12 2" xfId="2609" xr:uid="{E0958FBD-1E29-402C-8C62-5004B47F5C8F}"/>
    <cellStyle name="SAPBEXaggItem 13" xfId="1276" xr:uid="{8C6833E7-CDF2-4569-A288-D0FFD1597B50}"/>
    <cellStyle name="SAPBEXaggItem 13 2" xfId="2610" xr:uid="{E4256B24-3138-45E6-8DF9-DD7553164776}"/>
    <cellStyle name="SAPBEXaggItem 14" xfId="1277" xr:uid="{E6B7AA80-B567-493B-BF6B-30FBFF03BB15}"/>
    <cellStyle name="SAPBEXaggItem 14 2" xfId="2611" xr:uid="{09C227E7-08FB-4C2D-A949-E8E72ED36252}"/>
    <cellStyle name="SAPBEXaggItem 15" xfId="1278" xr:uid="{30A6AC71-046A-4DCE-8CAE-66F4469AC985}"/>
    <cellStyle name="SAPBEXaggItem 15 2" xfId="2612" xr:uid="{B20FA68E-E47D-4936-AF44-8BFD7077FB75}"/>
    <cellStyle name="SAPBEXaggItem 16" xfId="1279" xr:uid="{A3D8F4E2-E7DC-4BA3-8327-8E475EF2E0D5}"/>
    <cellStyle name="SAPBEXaggItem 16 2" xfId="2613" xr:uid="{3C806774-CD77-43D9-A1DE-61A2F5FF0A7F}"/>
    <cellStyle name="SAPBEXaggItem 17" xfId="3645" xr:uid="{100205D0-972B-4257-8F1C-DAFBDC3EC180}"/>
    <cellStyle name="SAPBEXaggItem 18" xfId="2427" xr:uid="{448E1D9B-AD3C-4864-977D-EA34ECFF43CB}"/>
    <cellStyle name="SAPBEXaggItem 2" xfId="104" xr:uid="{6BA60162-B1BC-46D4-894E-A4EEBAD71B9B}"/>
    <cellStyle name="SAPBEXaggItem 2 2" xfId="1280" xr:uid="{6048A63C-629E-45BE-A85B-4EF15EFEE523}"/>
    <cellStyle name="SAPBEXaggItem 2 2 2" xfId="3661" xr:uid="{79314E96-5EBA-4062-9C30-17ABD29787C4}"/>
    <cellStyle name="SAPBEXaggItem 2 2 3" xfId="2614" xr:uid="{DDD538B5-C05F-4B03-963A-4C6E74DAEA44}"/>
    <cellStyle name="SAPBEXaggItem 2 3" xfId="2558" xr:uid="{805E1010-B915-4273-95B2-D8147D16056E}"/>
    <cellStyle name="SAPBEXaggItem 3" xfId="1281" xr:uid="{CAE5EC7F-22D2-462A-81ED-9864DCE0B318}"/>
    <cellStyle name="SAPBEXaggItem 3 2" xfId="1282" xr:uid="{34C343A7-4FEC-4B67-9FA9-61BD9E475846}"/>
    <cellStyle name="SAPBEXaggItem 3 2 2" xfId="4083" xr:uid="{8860ED41-2D5B-4C41-B406-8A21C7CC52A4}"/>
    <cellStyle name="SAPBEXaggItem 3 2 3" xfId="2616" xr:uid="{25F6B523-57DB-43CC-9D05-C45D0CD4AF19}"/>
    <cellStyle name="SAPBEXaggItem 3 3" xfId="4082" xr:uid="{F2FA1DA6-4127-41C5-B2C3-9033A24CC7B5}"/>
    <cellStyle name="SAPBEXaggItem 3 4" xfId="2615" xr:uid="{9308B49D-0DFA-4505-928B-D20EDDB7ED83}"/>
    <cellStyle name="SAPBEXaggItem 4" xfId="1283" xr:uid="{82C25BFC-3E39-4C3B-BF41-659B2DDBDC26}"/>
    <cellStyle name="SAPBEXaggItem 4 2" xfId="1284" xr:uid="{4E6CCCD2-AC67-4F4B-9737-0D21AEC8D5B8}"/>
    <cellStyle name="SAPBEXaggItem 4 2 2" xfId="2618" xr:uid="{516C7475-BD69-44CC-9E84-DE944C37BA8B}"/>
    <cellStyle name="SAPBEXaggItem 4 3" xfId="2617" xr:uid="{BF5E94A2-9A70-4A55-8EF8-3E1708251503}"/>
    <cellStyle name="SAPBEXaggItem 5" xfId="1285" xr:uid="{EDFA1071-540D-417A-89E4-769A920C4231}"/>
    <cellStyle name="SAPBEXaggItem 5 2" xfId="1286" xr:uid="{A2B6690C-EAD2-4B4A-885B-9039FDB75F5A}"/>
    <cellStyle name="SAPBEXaggItem 5 2 2" xfId="2620" xr:uid="{B9C34307-6802-4898-98EE-E83D7F33F92A}"/>
    <cellStyle name="SAPBEXaggItem 5 3" xfId="4084" xr:uid="{82250763-9165-4E9C-841B-548903B8CDD1}"/>
    <cellStyle name="SAPBEXaggItem 5 3 2" xfId="4272" xr:uid="{A93F5D9F-D187-4589-972C-354FEA190B63}"/>
    <cellStyle name="SAPBEXaggItem 5 4" xfId="2619" xr:uid="{6C8A596E-E909-4EB4-8644-1E865F9EBF69}"/>
    <cellStyle name="SAPBEXaggItem 6" xfId="1287" xr:uid="{DB983A2E-6DD2-464D-8538-E8743AF5D082}"/>
    <cellStyle name="SAPBEXaggItem 6 2" xfId="1288" xr:uid="{1BD1F355-36B2-45B8-9149-87893DDAFFE1}"/>
    <cellStyle name="SAPBEXaggItem 6 2 2" xfId="2622" xr:uid="{0532AF25-CB72-4B4E-914C-55E68CDAB535}"/>
    <cellStyle name="SAPBEXaggItem 6 3" xfId="4085" xr:uid="{3E33334E-66D2-4189-A776-FBABF9674C4F}"/>
    <cellStyle name="SAPBEXaggItem 6 4" xfId="2621" xr:uid="{7DEB5812-598F-43AD-A973-4BCDB900E1A7}"/>
    <cellStyle name="SAPBEXaggItem 7" xfId="1289" xr:uid="{780DE1A2-54DF-41F6-BDAE-9E2970690F7F}"/>
    <cellStyle name="SAPBEXaggItem 7 2" xfId="1290" xr:uid="{376615AE-F388-403F-9224-A55DD29E95CC}"/>
    <cellStyle name="SAPBEXaggItem 7 2 2" xfId="2624" xr:uid="{A037A574-38C4-4D9F-B088-95B0939C6C1A}"/>
    <cellStyle name="SAPBEXaggItem 7 3" xfId="4086" xr:uid="{5D302BB5-C701-45B4-BD50-9F2525612553}"/>
    <cellStyle name="SAPBEXaggItem 7 3 2" xfId="4273" xr:uid="{5FA8A4FD-2EC6-4B55-AA1F-4100049AC21A}"/>
    <cellStyle name="SAPBEXaggItem 7 4" xfId="2623" xr:uid="{459E09A7-11D7-4680-97EC-049B7FEDB323}"/>
    <cellStyle name="SAPBEXaggItem 8" xfId="1291" xr:uid="{DF0F9B82-F734-45BA-A0DA-FB445DDD5F33}"/>
    <cellStyle name="SAPBEXaggItem 8 2" xfId="4087" xr:uid="{BE24641A-7785-4908-8C63-C31AAD31C920}"/>
    <cellStyle name="SAPBEXaggItem 8 2 2" xfId="4274" xr:uid="{07B406E2-1BEC-4FE1-B5C4-21A1E265D2B1}"/>
    <cellStyle name="SAPBEXaggItem 8 3" xfId="2625" xr:uid="{234A911C-51E8-4D7A-8679-A311A6F03B01}"/>
    <cellStyle name="SAPBEXaggItem 9" xfId="1292" xr:uid="{CD0C1DA4-9A69-41E3-854E-7E15E216DD8D}"/>
    <cellStyle name="SAPBEXaggItem 9 2" xfId="4088" xr:uid="{6712BF31-393F-412C-B165-0AFF3D3705CE}"/>
    <cellStyle name="SAPBEXaggItem 9 2 2" xfId="4275" xr:uid="{EAEEB531-118F-4B78-A98A-F59AFC0A2AA8}"/>
    <cellStyle name="SAPBEXaggItem 9 3" xfId="2626" xr:uid="{C4E45902-2123-4046-9FAF-1D6F68E525FD}"/>
    <cellStyle name="SAPBEXaggItem_(chuck) OpEx On-going GRC Forecast Sum 4-20-10" xfId="1293" xr:uid="{399C166A-E407-4B5D-96CB-1A520D3EE47B}"/>
    <cellStyle name="SAPBEXaggItemX" xfId="105" xr:uid="{0ED88B82-97E4-4BCE-A914-7ACF98333170}"/>
    <cellStyle name="SAPBEXaggItemX 10" xfId="1294" xr:uid="{37D7FF57-BC84-44FA-BEDD-C5CE539195CB}"/>
    <cellStyle name="SAPBEXaggItemX 10 2" xfId="2627" xr:uid="{8B741187-E7C3-40FF-8025-056FC69AF6EE}"/>
    <cellStyle name="SAPBEXaggItemX 11" xfId="1295" xr:uid="{2EC93ACC-36C5-4B99-B348-017EE7202AE2}"/>
    <cellStyle name="SAPBEXaggItemX 11 2" xfId="2628" xr:uid="{7440E18E-45E1-4B6A-8FAD-C8D21AE2EF71}"/>
    <cellStyle name="SAPBEXaggItemX 12" xfId="1296" xr:uid="{77F458AB-1700-4E7B-AA11-DF2D29F84027}"/>
    <cellStyle name="SAPBEXaggItemX 12 2" xfId="2629" xr:uid="{696B1AAA-2FDA-4E5E-83B2-48BDACB65567}"/>
    <cellStyle name="SAPBEXaggItemX 13" xfId="1297" xr:uid="{5750F948-D509-45D0-BC76-58214AF8C50B}"/>
    <cellStyle name="SAPBEXaggItemX 13 2" xfId="2630" xr:uid="{3CA563F3-78AA-4F49-9484-AAA75D737067}"/>
    <cellStyle name="SAPBEXaggItemX 14" xfId="1298" xr:uid="{BDBBF4C0-ACDF-4AE2-AF48-2C59875BB4C3}"/>
    <cellStyle name="SAPBEXaggItemX 14 2" xfId="2631" xr:uid="{F03EDAE6-7519-4D69-8A5A-FF94A0477BA7}"/>
    <cellStyle name="SAPBEXaggItemX 15" xfId="1299" xr:uid="{3C676CB6-DD62-4B2E-95AE-084414F2D1E0}"/>
    <cellStyle name="SAPBEXaggItemX 15 2" xfId="2632" xr:uid="{75858F3A-EFDA-47B6-900E-5A0D09545D78}"/>
    <cellStyle name="SAPBEXaggItemX 16" xfId="1300" xr:uid="{12E6D456-05FA-44F6-9C3B-438FDC9B6579}"/>
    <cellStyle name="SAPBEXaggItemX 16 2" xfId="2633" xr:uid="{4E2F36F7-2CBD-4CE0-A2C3-0366CB593755}"/>
    <cellStyle name="SAPBEXaggItemX 17" xfId="2428" xr:uid="{5E3962D1-79E6-46C0-8C18-60C04E4F3AEB}"/>
    <cellStyle name="SAPBEXaggItemX 2" xfId="106" xr:uid="{223C3023-15A6-48CE-B25F-E113AA2A6A63}"/>
    <cellStyle name="SAPBEXaggItemX 2 2" xfId="1301" xr:uid="{1E5AECB3-0715-4DDF-8EB8-BE160EC7CFFC}"/>
    <cellStyle name="SAPBEXaggItemX 2 2 2" xfId="4089" xr:uid="{DA01453B-1313-4DD0-A2BC-A6525958A1DB}"/>
    <cellStyle name="SAPBEXaggItemX 2 2 3" xfId="2634" xr:uid="{92F53A07-8935-4E14-B94A-CA3F85E07AA7}"/>
    <cellStyle name="SAPBEXaggItemX 2 3" xfId="3662" xr:uid="{C9429531-D853-4AD5-83B3-F72BB4977296}"/>
    <cellStyle name="SAPBEXaggItemX 2 4" xfId="2429" xr:uid="{EB5DA480-4E32-4CF9-B685-8DFB5925E0CD}"/>
    <cellStyle name="SAPBEXaggItemX 3" xfId="1302" xr:uid="{3CC70224-A900-4AEC-8009-32ADF5AC0715}"/>
    <cellStyle name="SAPBEXaggItemX 3 2" xfId="1303" xr:uid="{9D594E2C-9FF1-46AF-8606-382022D9BFAF}"/>
    <cellStyle name="SAPBEXaggItemX 3 2 2" xfId="2636" xr:uid="{4F0FAF20-EAE8-4BCD-B053-82B3941F435B}"/>
    <cellStyle name="SAPBEXaggItemX 3 3" xfId="3663" xr:uid="{534A68CE-BED0-48F0-BB7A-31937950ECA6}"/>
    <cellStyle name="SAPBEXaggItemX 3 4" xfId="2635" xr:uid="{FC7691CD-0CDD-4A8C-B843-8BF860E01AC9}"/>
    <cellStyle name="SAPBEXaggItemX 4" xfId="1304" xr:uid="{EEF45278-50F2-4841-B7D8-7975C35E907C}"/>
    <cellStyle name="SAPBEXaggItemX 4 2" xfId="1305" xr:uid="{8CFACBA3-C10F-4281-ABED-138A27FF7398}"/>
    <cellStyle name="SAPBEXaggItemX 4 2 2" xfId="2638" xr:uid="{2884F6CF-FCBA-4E33-9051-E53B3CB590F2}"/>
    <cellStyle name="SAPBEXaggItemX 4 3" xfId="4090" xr:uid="{CCDF8718-9AE2-4905-A39D-AFC2275F671E}"/>
    <cellStyle name="SAPBEXaggItemX 4 4" xfId="2637" xr:uid="{242F5F05-06DC-49C5-9742-07415DC4DE10}"/>
    <cellStyle name="SAPBEXaggItemX 5" xfId="1306" xr:uid="{514E9965-6B04-4DB9-A8C9-0D36F6C2D021}"/>
    <cellStyle name="SAPBEXaggItemX 5 2" xfId="1307" xr:uid="{F58C8D7F-9C50-40B8-8209-8B76F3EEDD28}"/>
    <cellStyle name="SAPBEXaggItemX 5 2 2" xfId="2640" xr:uid="{5F586DCA-1109-4221-9C3D-76216E9B9378}"/>
    <cellStyle name="SAPBEXaggItemX 5 3" xfId="2639" xr:uid="{1E69063B-A5F9-4DF3-AFC9-56356F1DD438}"/>
    <cellStyle name="SAPBEXaggItemX 6" xfId="1308" xr:uid="{3F07244F-CFBD-4F58-AEDC-194F0FA465CB}"/>
    <cellStyle name="SAPBEXaggItemX 6 2" xfId="1309" xr:uid="{C05CB5AB-EE3B-4954-AA85-A72EC74BACAE}"/>
    <cellStyle name="SAPBEXaggItemX 6 2 2" xfId="2642" xr:uid="{99750345-93AE-4F9C-BAD5-2F94FA4293DA}"/>
    <cellStyle name="SAPBEXaggItemX 6 3" xfId="2641" xr:uid="{D92E6F9C-AFDF-41E4-B22E-BA7662416911}"/>
    <cellStyle name="SAPBEXaggItemX 7" xfId="1310" xr:uid="{6A98DAEF-D023-4F0E-BB5A-142413E5C917}"/>
    <cellStyle name="SAPBEXaggItemX 7 2" xfId="1311" xr:uid="{6DBC15E4-7335-4532-AF4B-F53218ABDCA4}"/>
    <cellStyle name="SAPBEXaggItemX 7 2 2" xfId="2644" xr:uid="{CC918F22-F2D1-494F-97E0-4ED1A6966416}"/>
    <cellStyle name="SAPBEXaggItemX 7 3" xfId="2643" xr:uid="{2C1C13AC-16CA-41B8-B52E-10AA86F1D069}"/>
    <cellStyle name="SAPBEXaggItemX 8" xfId="1312" xr:uid="{124CE258-88AA-43B0-9A05-5886401A835C}"/>
    <cellStyle name="SAPBEXaggItemX 8 2" xfId="2645" xr:uid="{253855CC-FA99-4089-A831-0C37E03307CB}"/>
    <cellStyle name="SAPBEXaggItemX 9" xfId="1313" xr:uid="{D8B8B0DA-F2EE-47BE-939E-231276DCBEF0}"/>
    <cellStyle name="SAPBEXaggItemX 9 2" xfId="2646" xr:uid="{E8A56DF2-E55B-49DD-A256-C33F031AEF40}"/>
    <cellStyle name="SAPBEXaggItemX_2009 Fleet segmentation" xfId="4091" xr:uid="{8AA4D9DC-9C38-4A08-A601-6F1323546A5B}"/>
    <cellStyle name="SAPBEXchaText" xfId="107" xr:uid="{67518718-CA37-40DF-9486-D88D2195F024}"/>
    <cellStyle name="SAPBEXchaText 10" xfId="2430" xr:uid="{6B2427CF-2248-461A-9C0F-549EFE113B51}"/>
    <cellStyle name="SAPBEXchaText 2" xfId="108" xr:uid="{E42604EA-B354-4B43-ADB0-B22878AAC979}"/>
    <cellStyle name="SAPBEXchaText 2 2" xfId="109" xr:uid="{B0CFB995-9FA6-44DA-81EB-9C408C55C8E5}"/>
    <cellStyle name="SAPBEXchaText 2 2 2" xfId="3665" xr:uid="{FB907D70-015D-4277-BF79-6F6AAEC0D517}"/>
    <cellStyle name="SAPBEXchaText 2 2 3" xfId="2432" xr:uid="{27294B10-8CE2-4BA9-B88A-DA78B12CE625}"/>
    <cellStyle name="SAPBEXchaText 2 3" xfId="3664" xr:uid="{193E38E8-BA5E-48B4-AAF7-98E7B1A6FA38}"/>
    <cellStyle name="SAPBEXchaText 2 3 2" xfId="4254" xr:uid="{6B890288-944F-4359-86F9-954A32653F74}"/>
    <cellStyle name="SAPBEXchaText 2 4" xfId="2431" xr:uid="{882C671D-9D76-4EAC-A6BF-93AB169EF1B6}"/>
    <cellStyle name="SAPBEXchaText 3" xfId="110" xr:uid="{A5AC3310-6843-4046-BB58-9CBEBFC8D4DB}"/>
    <cellStyle name="SAPBEXchaText 3 2" xfId="4092" xr:uid="{FB01E6A2-AED8-4F9C-BEC0-BB59EBB3025C}"/>
    <cellStyle name="SAPBEXchaText 3 3" xfId="2543" xr:uid="{A0BAA7C5-B6CD-408A-B04F-6B7703B42FCB}"/>
    <cellStyle name="SAPBEXchaText 4" xfId="111" xr:uid="{E2170D09-BCD2-456B-BB60-0E4F8A186D74}"/>
    <cellStyle name="SAPBEXchaText 4 2" xfId="4093" xr:uid="{369FDA6A-357A-4BE8-A834-C1B703D6C7CA}"/>
    <cellStyle name="SAPBEXchaText 4 2 2" xfId="4276" xr:uid="{2EFE30F6-0ABB-405B-8BD3-C212F4EE87A0}"/>
    <cellStyle name="SAPBEXchaText 4 3" xfId="2434" xr:uid="{02BE4EA8-433E-4B2A-8743-6B2E71C214A7}"/>
    <cellStyle name="SAPBEXchaText 5" xfId="112" xr:uid="{9953005B-BB84-4E59-8996-F42CB5CA8521}"/>
    <cellStyle name="SAPBEXchaText 5 2" xfId="4094" xr:uid="{BA4BCE11-CF01-4BC7-B7BE-0995993338CC}"/>
    <cellStyle name="SAPBEXchaText 5 3" xfId="2435" xr:uid="{2A843925-7353-4753-B7AA-512DD99F59B2}"/>
    <cellStyle name="SAPBEXchaText 6" xfId="4095" xr:uid="{29C351A7-3000-4010-860A-611AEF2A8896}"/>
    <cellStyle name="SAPBEXchaText 6 2" xfId="4277" xr:uid="{E880373A-417D-4995-99A2-A88ACF96D843}"/>
    <cellStyle name="SAPBEXchaText 7" xfId="4096" xr:uid="{2256474F-A0CB-409C-AE9A-4268D192E8DD}"/>
    <cellStyle name="SAPBEXchaText 7 2" xfId="4278" xr:uid="{F0F1898D-FB21-4337-A95E-A066B4C13F4C}"/>
    <cellStyle name="SAPBEXchaText 8" xfId="4097" xr:uid="{317C2320-DFB3-414D-87F9-0AD78768B67F}"/>
    <cellStyle name="SAPBEXchaText 8 2" xfId="4279" xr:uid="{06FDD944-8805-4DF5-9B18-345DB9F1B3AB}"/>
    <cellStyle name="SAPBEXchaText 9" xfId="3646" xr:uid="{EF33CBE6-395B-450C-8356-7D6FD38CD7CD}"/>
    <cellStyle name="SAPBEXchaText_(chuck) OpEx On-going GRC Forecast Sum 4-20-10" xfId="1314" xr:uid="{D340AC07-C92B-4344-B7F4-FCB3F79BEBC7}"/>
    <cellStyle name="SAPBEXexcBad" xfId="2413" xr:uid="{FFCC737F-2770-4751-8E28-E7F223CB485F}"/>
    <cellStyle name="SAPBEXexcBad7" xfId="113" xr:uid="{4ED4CE73-90D6-4D67-A7DD-40B7A449C6C4}"/>
    <cellStyle name="SAPBEXexcBad7 10" xfId="1315" xr:uid="{30A31005-E128-40EC-A4E1-CE1CBF29D625}"/>
    <cellStyle name="SAPBEXexcBad7 10 2" xfId="2647" xr:uid="{9D9466B3-9114-4DAF-B648-2D850CA00661}"/>
    <cellStyle name="SAPBEXexcBad7 11" xfId="1316" xr:uid="{29629765-59D1-4FD0-AF61-1B26C1C77E03}"/>
    <cellStyle name="SAPBEXexcBad7 11 2" xfId="2648" xr:uid="{06B9B0A9-49A0-497A-B5DA-6BAAE8B95FA2}"/>
    <cellStyle name="SAPBEXexcBad7 12" xfId="1317" xr:uid="{0E749008-8055-461A-A9ED-F9D89F3329A3}"/>
    <cellStyle name="SAPBEXexcBad7 12 2" xfId="2649" xr:uid="{4B013080-2C08-4A1A-8A85-832595319A8B}"/>
    <cellStyle name="SAPBEXexcBad7 13" xfId="1318" xr:uid="{EFA44CE3-EFB9-4617-AE28-171B66DDDE18}"/>
    <cellStyle name="SAPBEXexcBad7 13 2" xfId="2650" xr:uid="{208E3B93-A12E-48BA-A253-E5E0DE200C87}"/>
    <cellStyle name="SAPBEXexcBad7 14" xfId="1319" xr:uid="{B0C4FD79-CF11-4731-ABDF-BAE809A7FEE5}"/>
    <cellStyle name="SAPBEXexcBad7 14 2" xfId="2651" xr:uid="{0DDFFA7E-F0F0-4ED9-905B-7380A4D49E4C}"/>
    <cellStyle name="SAPBEXexcBad7 15" xfId="1320" xr:uid="{EC6A834A-F8BD-478C-89A0-B0CDB8E4CCA8}"/>
    <cellStyle name="SAPBEXexcBad7 15 2" xfId="2652" xr:uid="{ADE222FA-1A06-4964-BE13-D65F9B87CDBF}"/>
    <cellStyle name="SAPBEXexcBad7 16" xfId="1321" xr:uid="{1254121F-70DB-498A-AA2B-E714658D69A7}"/>
    <cellStyle name="SAPBEXexcBad7 16 2" xfId="2653" xr:uid="{CFB03B2C-0886-470E-BFBE-D0CE82329212}"/>
    <cellStyle name="SAPBEXexcBad7 17" xfId="1322" xr:uid="{9B15BEF1-B49A-418F-8F69-D0379E7E001C}"/>
    <cellStyle name="SAPBEXexcBad7 17 2" xfId="2654" xr:uid="{6BB808D8-E061-47E0-8B9A-E12FC5E3791F}"/>
    <cellStyle name="SAPBEXexcBad7 18" xfId="2436" xr:uid="{4ACCEFB2-96C0-4DF9-964D-0C1F0A46537A}"/>
    <cellStyle name="SAPBEXexcBad7 2" xfId="114" xr:uid="{DF23CDB5-B9CB-47D4-A58E-F2C02A7DDDB0}"/>
    <cellStyle name="SAPBEXexcBad7 2 2" xfId="1323" xr:uid="{06CAA43C-85A2-419A-BA9F-3DD9B2F90CAB}"/>
    <cellStyle name="SAPBEXexcBad7 2 2 2" xfId="3666" xr:uid="{2070D009-0568-49E5-9552-20214A4FCC65}"/>
    <cellStyle name="SAPBEXexcBad7 2 2 3" xfId="2655" xr:uid="{9A1DE042-351B-45A1-9641-63C7ACDDCD0C}"/>
    <cellStyle name="SAPBEXexcBad7 2 3" xfId="2557" xr:uid="{4D9E2962-35DC-406B-8A32-CD537B19E0BD}"/>
    <cellStyle name="SAPBEXexcBad7 3" xfId="1324" xr:uid="{202BC596-1E13-47FB-A62D-4B7FAF554E96}"/>
    <cellStyle name="SAPBEXexcBad7 3 2" xfId="1325" xr:uid="{F4C3E34E-EBFF-439A-89FF-D6BEE060273A}"/>
    <cellStyle name="SAPBEXexcBad7 3 2 2" xfId="2657" xr:uid="{5693DCA0-F556-45D3-8FFE-8297618AC89D}"/>
    <cellStyle name="SAPBEXexcBad7 3 3" xfId="2656" xr:uid="{B19E12FA-C81B-4DFF-BDDD-B5FD3ABB01DE}"/>
    <cellStyle name="SAPBEXexcBad7 4" xfId="1326" xr:uid="{F4FDF8AA-4B74-44BE-AB36-8D3866B49EAD}"/>
    <cellStyle name="SAPBEXexcBad7 4 2" xfId="1327" xr:uid="{35D6BB97-EEC8-43B5-9A80-191DFB8982B2}"/>
    <cellStyle name="SAPBEXexcBad7 4 2 2" xfId="2659" xr:uid="{8AACD769-3A44-424C-A9B7-F1CA4B75A47F}"/>
    <cellStyle name="SAPBEXexcBad7 4 3" xfId="4098" xr:uid="{F159DA0E-15BB-4CAD-AE5D-8E980E21D280}"/>
    <cellStyle name="SAPBEXexcBad7 4 4" xfId="2658" xr:uid="{B9F49349-6105-41EE-88AE-338485CE08A5}"/>
    <cellStyle name="SAPBEXexcBad7 5" xfId="1328" xr:uid="{ADEAF089-6983-4470-8189-3974CBDAF2D5}"/>
    <cellStyle name="SAPBEXexcBad7 5 2" xfId="1329" xr:uid="{E50C7A38-8382-46C5-9F75-20C70B0EDB8D}"/>
    <cellStyle name="SAPBEXexcBad7 5 2 2" xfId="2661" xr:uid="{AF4E8573-1EE6-4990-B5E5-B7366D931B69}"/>
    <cellStyle name="SAPBEXexcBad7 5 3" xfId="4099" xr:uid="{97162C73-F02F-4801-9653-EBC6963265B0}"/>
    <cellStyle name="SAPBEXexcBad7 5 3 2" xfId="4280" xr:uid="{FF4ED149-3656-4AC1-B37E-B174CA4EFB7B}"/>
    <cellStyle name="SAPBEXexcBad7 5 4" xfId="2660" xr:uid="{744B7ED4-3EB9-442D-B58E-0FDAE9286A2B}"/>
    <cellStyle name="SAPBEXexcBad7 6" xfId="1330" xr:uid="{5249B3DC-D42E-4D55-8041-409EAD6171A9}"/>
    <cellStyle name="SAPBEXexcBad7 6 2" xfId="1331" xr:uid="{96015A2C-0723-4832-A6D0-80F04DD03A50}"/>
    <cellStyle name="SAPBEXexcBad7 6 2 2" xfId="2663" xr:uid="{BFE9F9CE-9FF6-4A6D-8A32-D26DAF2DB732}"/>
    <cellStyle name="SAPBEXexcBad7 6 3" xfId="4100" xr:uid="{46927E6C-1031-44D7-9E10-A48CB47B65EB}"/>
    <cellStyle name="SAPBEXexcBad7 6 3 2" xfId="4281" xr:uid="{71BAC675-C6AC-4124-89BD-B422A9F54576}"/>
    <cellStyle name="SAPBEXexcBad7 6 4" xfId="2662" xr:uid="{A75C55E6-2188-46B0-9E54-DAA5A69AB95E}"/>
    <cellStyle name="SAPBEXexcBad7 7" xfId="1332" xr:uid="{05DEA329-141C-4251-912B-B4A0F07F5C47}"/>
    <cellStyle name="SAPBEXexcBad7 7 2" xfId="1333" xr:uid="{59462EE2-1137-4A0C-A738-9485AF2F8C67}"/>
    <cellStyle name="SAPBEXexcBad7 7 2 2" xfId="2665" xr:uid="{C46A9A42-4A8E-4207-AA4C-6E96FF7E3886}"/>
    <cellStyle name="SAPBEXexcBad7 7 3" xfId="4101" xr:uid="{A2860C05-7A83-41F6-BADF-6575C5B23FF3}"/>
    <cellStyle name="SAPBEXexcBad7 7 3 2" xfId="4282" xr:uid="{4BA2C3EC-C559-4C1F-A229-88ACDDA0D4FC}"/>
    <cellStyle name="SAPBEXexcBad7 7 4" xfId="2664" xr:uid="{495B50C3-1D87-4756-AE4C-CF90C5727D44}"/>
    <cellStyle name="SAPBEXexcBad7 8" xfId="1334" xr:uid="{33193678-45EC-4E33-A683-F0AAA4384010}"/>
    <cellStyle name="SAPBEXexcBad7 8 2" xfId="4102" xr:uid="{08E13D41-8787-4B24-8B56-6ECBC9807043}"/>
    <cellStyle name="SAPBEXexcBad7 8 2 2" xfId="4283" xr:uid="{90561F50-A3EB-4EAC-9E0E-E34A894348D2}"/>
    <cellStyle name="SAPBEXexcBad7 8 3" xfId="2666" xr:uid="{EBE13DB4-42DE-47B1-AA7D-F31838DC55B3}"/>
    <cellStyle name="SAPBEXexcBad7 9" xfId="1335" xr:uid="{3B538A17-7116-4726-AE0E-488EDA5269DE}"/>
    <cellStyle name="SAPBEXexcBad7 9 2" xfId="2667" xr:uid="{89A27A91-808E-4559-A1EB-5D5F16B4FD86}"/>
    <cellStyle name="SAPBEXexcBad7_Mesquite Solar 277 MW v1" xfId="1336" xr:uid="{CF0FBBC9-3D71-4E2C-816F-511E4FE2D960}"/>
    <cellStyle name="SAPBEXexcBad8" xfId="115" xr:uid="{A2E64C9E-FFB7-45B7-819C-00152C48EA37}"/>
    <cellStyle name="SAPBEXexcBad8 10" xfId="1337" xr:uid="{A0AB85D2-701F-43FC-99EA-3404A856E527}"/>
    <cellStyle name="SAPBEXexcBad8 10 2" xfId="2668" xr:uid="{1997A9BA-8D8E-468E-B177-B7D64BEDA21D}"/>
    <cellStyle name="SAPBEXexcBad8 11" xfId="1338" xr:uid="{1470A505-2D8E-4B6F-922C-F55BD8083EB4}"/>
    <cellStyle name="SAPBEXexcBad8 11 2" xfId="2669" xr:uid="{DADB8B49-08F0-4BF0-AB2E-08A320B22BAD}"/>
    <cellStyle name="SAPBEXexcBad8 12" xfId="1339" xr:uid="{6F1AD2A9-9032-442A-A302-E827F3246D6A}"/>
    <cellStyle name="SAPBEXexcBad8 12 2" xfId="2670" xr:uid="{53B11B9D-72F4-41C4-9274-00DFF104B651}"/>
    <cellStyle name="SAPBEXexcBad8 13" xfId="1340" xr:uid="{EDB59407-C69C-4FCC-8660-9F4124B9AF42}"/>
    <cellStyle name="SAPBEXexcBad8 13 2" xfId="2671" xr:uid="{44DED1C6-0B48-4435-9A91-AC4429FC2767}"/>
    <cellStyle name="SAPBEXexcBad8 14" xfId="1341" xr:uid="{B9F89B6B-FC7F-45F2-A137-3A1AE908C907}"/>
    <cellStyle name="SAPBEXexcBad8 14 2" xfId="2672" xr:uid="{7D94C9A7-F59F-44E9-8426-70BA4833953A}"/>
    <cellStyle name="SAPBEXexcBad8 15" xfId="1342" xr:uid="{2F9FA119-45B4-4543-839A-8687923C89EA}"/>
    <cellStyle name="SAPBEXexcBad8 15 2" xfId="2673" xr:uid="{EBE90215-46FA-4DF8-A961-AC64EF391D81}"/>
    <cellStyle name="SAPBEXexcBad8 16" xfId="1343" xr:uid="{0CD58684-3CFA-4770-AA94-540F1B7E6A89}"/>
    <cellStyle name="SAPBEXexcBad8 16 2" xfId="2674" xr:uid="{3F2C47BB-EC02-4D2B-AC11-7FF789D84DE6}"/>
    <cellStyle name="SAPBEXexcBad8 17" xfId="1344" xr:uid="{ACD5E1D2-A7EB-45E0-B101-403F297646B4}"/>
    <cellStyle name="SAPBEXexcBad8 17 2" xfId="2675" xr:uid="{B5A1C314-E511-41A7-A046-41653915D223}"/>
    <cellStyle name="SAPBEXexcBad8 18" xfId="2437" xr:uid="{DB332D1A-BD82-4E75-A27E-F0020B046353}"/>
    <cellStyle name="SAPBEXexcBad8 2" xfId="116" xr:uid="{B0AE8EA6-A55C-454F-ABEC-F648DF4AC0BB}"/>
    <cellStyle name="SAPBEXexcBad8 2 2" xfId="1345" xr:uid="{0DBD1CCB-F18B-4E70-94D6-AF92FF597051}"/>
    <cellStyle name="SAPBEXexcBad8 2 2 2" xfId="3667" xr:uid="{3B7C5DA4-CCFA-4030-921B-587A1283C96E}"/>
    <cellStyle name="SAPBEXexcBad8 2 2 3" xfId="2676" xr:uid="{D22BA369-C2FF-4AC2-A901-73BFE7DD29ED}"/>
    <cellStyle name="SAPBEXexcBad8 2 3" xfId="2556" xr:uid="{B7E6FAFA-62FD-4419-B186-E0A16D445B30}"/>
    <cellStyle name="SAPBEXexcBad8 3" xfId="1346" xr:uid="{E9C94064-5716-47A4-B40E-06C5E6E92C30}"/>
    <cellStyle name="SAPBEXexcBad8 3 2" xfId="1347" xr:uid="{7664267A-65AC-4BFE-8171-E672D082CDAC}"/>
    <cellStyle name="SAPBEXexcBad8 3 2 2" xfId="2678" xr:uid="{362A44D3-72EC-41F4-82AE-9ED1DF869AB9}"/>
    <cellStyle name="SAPBEXexcBad8 3 3" xfId="2677" xr:uid="{F350D1A4-D2E7-45BC-AB96-DC11E4772335}"/>
    <cellStyle name="SAPBEXexcBad8 4" xfId="1348" xr:uid="{81857624-F108-450B-9114-A558F513411E}"/>
    <cellStyle name="SAPBEXexcBad8 4 2" xfId="1349" xr:uid="{7E198F2F-EA78-4F6C-A996-1AE25875F78D}"/>
    <cellStyle name="SAPBEXexcBad8 4 2 2" xfId="2680" xr:uid="{14392002-A920-4831-B0FD-36926C83AA47}"/>
    <cellStyle name="SAPBEXexcBad8 4 3" xfId="4103" xr:uid="{259CFA7A-3FC3-4C7A-81FE-FE2D913349C2}"/>
    <cellStyle name="SAPBEXexcBad8 4 4" xfId="2679" xr:uid="{9FF17880-A831-4C8F-B3BB-A850C91832E1}"/>
    <cellStyle name="SAPBEXexcBad8 5" xfId="1350" xr:uid="{DCB9DA12-F748-4CFF-B08D-E314FC64C001}"/>
    <cellStyle name="SAPBEXexcBad8 5 2" xfId="1351" xr:uid="{ED89FC86-1088-4EF6-8137-5F77A4EBFEF6}"/>
    <cellStyle name="SAPBEXexcBad8 5 2 2" xfId="2682" xr:uid="{E7FE08FF-A283-4BCE-9101-25DD3905C71B}"/>
    <cellStyle name="SAPBEXexcBad8 5 3" xfId="4104" xr:uid="{98C26D6B-8611-42B4-ACC0-20A60645D268}"/>
    <cellStyle name="SAPBEXexcBad8 5 3 2" xfId="4284" xr:uid="{3F560CF2-697D-4129-AB8D-F8B1CBB22D9C}"/>
    <cellStyle name="SAPBEXexcBad8 5 4" xfId="2681" xr:uid="{E7526AC2-289C-4FD0-A71A-7321C32CF8F9}"/>
    <cellStyle name="SAPBEXexcBad8 6" xfId="1352" xr:uid="{90F74180-E99C-487F-B07D-AB4F129AD06B}"/>
    <cellStyle name="SAPBEXexcBad8 6 2" xfId="1353" xr:uid="{13887508-7CB4-44F8-BE78-52D4B05B54A1}"/>
    <cellStyle name="SAPBEXexcBad8 6 2 2" xfId="2684" xr:uid="{73724303-DAB5-4B59-8FA5-34BCB9244E6B}"/>
    <cellStyle name="SAPBEXexcBad8 6 3" xfId="4105" xr:uid="{A6BEB032-3FD6-4699-A70C-8D1046609AC5}"/>
    <cellStyle name="SAPBEXexcBad8 6 3 2" xfId="4285" xr:uid="{AC9100D2-3ECD-45E4-A8D2-198C358A4288}"/>
    <cellStyle name="SAPBEXexcBad8 6 4" xfId="2683" xr:uid="{892CBF98-252A-4745-BEBE-DAA9C6B4415B}"/>
    <cellStyle name="SAPBEXexcBad8 7" xfId="1354" xr:uid="{4ECA7C55-800C-4F04-B493-C2A2297D3879}"/>
    <cellStyle name="SAPBEXexcBad8 7 2" xfId="1355" xr:uid="{A0800439-622D-41BD-BE87-E3766DDDCE38}"/>
    <cellStyle name="SAPBEXexcBad8 7 2 2" xfId="2686" xr:uid="{4C4F2858-3366-49B1-B912-2632C68F26FF}"/>
    <cellStyle name="SAPBEXexcBad8 7 3" xfId="4106" xr:uid="{86D909E2-53E2-460F-B803-E9E22132DEF0}"/>
    <cellStyle name="SAPBEXexcBad8 7 3 2" xfId="4286" xr:uid="{40EC7E46-8ACC-4206-BF7D-3A5F00E85FB9}"/>
    <cellStyle name="SAPBEXexcBad8 7 4" xfId="2685" xr:uid="{A2D47349-B749-4678-BAF7-CC1EAA2FD5C1}"/>
    <cellStyle name="SAPBEXexcBad8 8" xfId="1356" xr:uid="{152D57C8-653D-4308-A3A6-1A74D2CA0CC9}"/>
    <cellStyle name="SAPBEXexcBad8 8 2" xfId="4107" xr:uid="{733F7A6E-BB15-4508-9089-0D9171910DC9}"/>
    <cellStyle name="SAPBEXexcBad8 8 2 2" xfId="4287" xr:uid="{92062F2F-14F5-431F-812D-7DE6B8448BA4}"/>
    <cellStyle name="SAPBEXexcBad8 8 3" xfId="2687" xr:uid="{57176AE5-8BEE-4362-B03C-66E0CF43CDBC}"/>
    <cellStyle name="SAPBEXexcBad8 9" xfId="1357" xr:uid="{69D78873-8CBB-4A63-84F7-0D774AE5E723}"/>
    <cellStyle name="SAPBEXexcBad8 9 2" xfId="2688" xr:uid="{1C7B6221-BDFD-4FF5-B29B-B440642C8917}"/>
    <cellStyle name="SAPBEXexcBad8_Mesquite Solar 277 MW v1" xfId="1358" xr:uid="{C198F143-4B7C-438D-BE4F-7CF5A2786AB1}"/>
    <cellStyle name="SAPBEXexcBad9" xfId="117" xr:uid="{45C224C5-F216-4F31-A86B-5EFA8A17B529}"/>
    <cellStyle name="SAPBEXexcBad9 10" xfId="1359" xr:uid="{B25BB61F-73FC-49D4-AE07-673885D652E3}"/>
    <cellStyle name="SAPBEXexcBad9 10 2" xfId="2689" xr:uid="{74F82DA7-0A22-44A1-A993-494D7999BBE6}"/>
    <cellStyle name="SAPBEXexcBad9 11" xfId="1360" xr:uid="{69821323-6D79-488C-A206-D4DCE9515A5D}"/>
    <cellStyle name="SAPBEXexcBad9 11 2" xfId="2690" xr:uid="{E0D17769-0DDC-4A62-9D8B-232B15471129}"/>
    <cellStyle name="SAPBEXexcBad9 12" xfId="1361" xr:uid="{0E5EDF55-C87A-4BD6-A0F3-9ACD5F3D7783}"/>
    <cellStyle name="SAPBEXexcBad9 12 2" xfId="2691" xr:uid="{60E23AEE-30F6-4ADC-BC89-B89D18F5ACF3}"/>
    <cellStyle name="SAPBEXexcBad9 13" xfId="1362" xr:uid="{B6293A83-D823-4F42-91B2-CFC161A69454}"/>
    <cellStyle name="SAPBEXexcBad9 13 2" xfId="2692" xr:uid="{39C90105-52E0-4056-9060-FC38DB61E558}"/>
    <cellStyle name="SAPBEXexcBad9 14" xfId="1363" xr:uid="{FDCB1871-A18F-4299-B0E8-B514C4E50B53}"/>
    <cellStyle name="SAPBEXexcBad9 14 2" xfId="2693" xr:uid="{D066C14D-AB40-4434-88D8-D7BF52FD56F7}"/>
    <cellStyle name="SAPBEXexcBad9 15" xfId="1364" xr:uid="{46694083-D11D-4F10-A229-D5E419D795C9}"/>
    <cellStyle name="SAPBEXexcBad9 15 2" xfId="2694" xr:uid="{33BF5079-BBED-4A52-84D9-B71D592066FE}"/>
    <cellStyle name="SAPBEXexcBad9 16" xfId="1365" xr:uid="{01C30B76-CFBF-43D0-9FC0-6CAFBA4A63D2}"/>
    <cellStyle name="SAPBEXexcBad9 16 2" xfId="2695" xr:uid="{DFE87E2E-9D47-47D8-8876-2ACA1F148E8F}"/>
    <cellStyle name="SAPBEXexcBad9 17" xfId="1366" xr:uid="{F90081E7-A49C-4825-A56A-4B8C13DE8CD0}"/>
    <cellStyle name="SAPBEXexcBad9 17 2" xfId="2696" xr:uid="{95F5D041-FAA2-479D-9ECD-6EC87AE43C3B}"/>
    <cellStyle name="SAPBEXexcBad9 18" xfId="2438" xr:uid="{6E2FF521-DDAA-4171-82BC-6F8E44A9B63F}"/>
    <cellStyle name="SAPBEXexcBad9 2" xfId="118" xr:uid="{46C7377D-136B-4040-A5B3-ECACA62DB3C7}"/>
    <cellStyle name="SAPBEXexcBad9 2 2" xfId="1367" xr:uid="{5B6AB911-1E9C-4335-A293-C8F467C7B2FD}"/>
    <cellStyle name="SAPBEXexcBad9 2 2 2" xfId="3668" xr:uid="{1BE10B3F-AB19-4DD5-813C-21BAC1C55DD0}"/>
    <cellStyle name="SAPBEXexcBad9 2 2 3" xfId="2697" xr:uid="{54CB83AB-6BF7-40AA-A908-36B2988AAB52}"/>
    <cellStyle name="SAPBEXexcBad9 2 3" xfId="2439" xr:uid="{A054822B-E8B2-4547-841B-7A8B62AB01D2}"/>
    <cellStyle name="SAPBEXexcBad9 3" xfId="1368" xr:uid="{5770C073-B85C-4DF7-AA00-E98262B2B39B}"/>
    <cellStyle name="SAPBEXexcBad9 3 2" xfId="1369" xr:uid="{7A0EC4F4-F3D4-4AA5-8746-4A1A83397611}"/>
    <cellStyle name="SAPBEXexcBad9 3 2 2" xfId="2699" xr:uid="{8735DF27-E57B-4C65-9CA2-B8152BD716F6}"/>
    <cellStyle name="SAPBEXexcBad9 3 3" xfId="2698" xr:uid="{E0EC6DF9-E1CB-4848-AB63-95F624442BD6}"/>
    <cellStyle name="SAPBEXexcBad9 4" xfId="1370" xr:uid="{B2AD1C30-7D63-460B-B4C4-9DB63D9E4212}"/>
    <cellStyle name="SAPBEXexcBad9 4 2" xfId="1371" xr:uid="{CDD4CE50-BB06-4799-A894-E077CF559933}"/>
    <cellStyle name="SAPBEXexcBad9 4 2 2" xfId="2701" xr:uid="{21CCB53E-20E0-4E31-B36B-299D139F76B6}"/>
    <cellStyle name="SAPBEXexcBad9 4 3" xfId="4108" xr:uid="{247833A6-16F9-4B5E-BCD2-74292FF8DF63}"/>
    <cellStyle name="SAPBEXexcBad9 4 4" xfId="2700" xr:uid="{6960FF64-B3E6-4DE9-8414-96FF770B7F8A}"/>
    <cellStyle name="SAPBEXexcBad9 5" xfId="1372" xr:uid="{8EE99B0E-2C6F-4674-AC7B-D89D0493C9E1}"/>
    <cellStyle name="SAPBEXexcBad9 5 2" xfId="1373" xr:uid="{51AD1DFB-85F6-49C3-880B-C13077CB99DA}"/>
    <cellStyle name="SAPBEXexcBad9 5 2 2" xfId="2703" xr:uid="{7A0C0CEC-95AE-4CD7-817E-C1BEC479F57E}"/>
    <cellStyle name="SAPBEXexcBad9 5 3" xfId="4109" xr:uid="{CD70BE98-7AED-46BA-9110-A61115DACF15}"/>
    <cellStyle name="SAPBEXexcBad9 5 4" xfId="2702" xr:uid="{391A8616-41AA-4A5C-B804-AB78476B51A5}"/>
    <cellStyle name="SAPBEXexcBad9 6" xfId="1374" xr:uid="{B7B898D8-4A41-4D11-9F7F-F55C5DB368BF}"/>
    <cellStyle name="SAPBEXexcBad9 6 2" xfId="1375" xr:uid="{10EE68F6-6BD9-497F-B73F-C17A8E22995D}"/>
    <cellStyle name="SAPBEXexcBad9 6 2 2" xfId="2705" xr:uid="{9D677823-51D9-4FE7-8084-1E17CC8E9A71}"/>
    <cellStyle name="SAPBEXexcBad9 6 3" xfId="4110" xr:uid="{0E5555BE-1569-48F9-A942-EEC8413FEBF8}"/>
    <cellStyle name="SAPBEXexcBad9 6 4" xfId="2704" xr:uid="{EEA9043C-1935-4B38-A86D-C92B264EAFB0}"/>
    <cellStyle name="SAPBEXexcBad9 7" xfId="1376" xr:uid="{E5E09E5B-AF55-4E2C-A46B-FB29A2E47F8C}"/>
    <cellStyle name="SAPBEXexcBad9 7 2" xfId="1377" xr:uid="{F4F3E9FB-4520-4A09-827B-91E5220445EB}"/>
    <cellStyle name="SAPBEXexcBad9 7 2 2" xfId="2707" xr:uid="{41A83090-8FF2-4FA4-A878-FB81D3045D5D}"/>
    <cellStyle name="SAPBEXexcBad9 7 3" xfId="4111" xr:uid="{A5C065ED-496D-465E-8904-5159C2EBD2E0}"/>
    <cellStyle name="SAPBEXexcBad9 7 4" xfId="2706" xr:uid="{48514DCC-A4E1-4B24-8E0B-7139C64E9C7D}"/>
    <cellStyle name="SAPBEXexcBad9 8" xfId="1378" xr:uid="{B2542AD2-2673-4867-B0AE-F4EC7330FF06}"/>
    <cellStyle name="SAPBEXexcBad9 8 2" xfId="4112" xr:uid="{8EFBB680-3C66-4CE5-8020-B5EC13D031FB}"/>
    <cellStyle name="SAPBEXexcBad9 8 3" xfId="2708" xr:uid="{8985383B-DD8A-4F3E-8738-B50EC7B534A0}"/>
    <cellStyle name="SAPBEXexcBad9 9" xfId="1379" xr:uid="{89F2BA47-1FE4-4CA8-9FC4-2AEF8F839202}"/>
    <cellStyle name="SAPBEXexcBad9 9 2" xfId="2709" xr:uid="{F9D0726F-98D1-4A6D-A761-5A2307A75927}"/>
    <cellStyle name="SAPBEXexcBad9_Mesquite Solar 277 MW v1" xfId="1380" xr:uid="{8D47BBF8-4ECB-4619-8338-C8B3C977713D}"/>
    <cellStyle name="SAPBEXexcCritical" xfId="2414" xr:uid="{78334FDD-DE91-4481-B4E6-1BC8F673498D}"/>
    <cellStyle name="SAPBEXexcCritical4" xfId="119" xr:uid="{6AE9DE12-1169-4B74-8E57-1FA8257F5EE9}"/>
    <cellStyle name="SAPBEXexcCritical4 10" xfId="1381" xr:uid="{E1E9927E-2074-4193-B0C0-5E164AAC3140}"/>
    <cellStyle name="SAPBEXexcCritical4 10 2" xfId="2710" xr:uid="{8ACE7EDC-73B9-4467-89A9-28C7E8D779C4}"/>
    <cellStyle name="SAPBEXexcCritical4 11" xfId="1382" xr:uid="{9375E614-B55B-461D-B5F7-21C4325973B4}"/>
    <cellStyle name="SAPBEXexcCritical4 11 2" xfId="2711" xr:uid="{D0C6BAF9-DC0E-4796-8E52-46CC8982BB33}"/>
    <cellStyle name="SAPBEXexcCritical4 12" xfId="1383" xr:uid="{6BB9AC3C-E297-4236-BF1C-528339EF4217}"/>
    <cellStyle name="SAPBEXexcCritical4 12 2" xfId="2712" xr:uid="{694F15FC-126C-4E14-826F-5FA5EACD4AF8}"/>
    <cellStyle name="SAPBEXexcCritical4 13" xfId="1384" xr:uid="{E4A39E18-B2B5-49A5-9F6C-8C072ABD5A7B}"/>
    <cellStyle name="SAPBEXexcCritical4 13 2" xfId="2713" xr:uid="{AA93C487-05BE-4035-98F1-4CD26D8FEC69}"/>
    <cellStyle name="SAPBEXexcCritical4 14" xfId="1385" xr:uid="{1C8BC412-F948-42C6-800A-02FC2AC1E8F6}"/>
    <cellStyle name="SAPBEXexcCritical4 14 2" xfId="2714" xr:uid="{081B9D07-0434-4381-8E93-80EA264DEC92}"/>
    <cellStyle name="SAPBEXexcCritical4 15" xfId="1386" xr:uid="{0B024C4C-031B-4E6D-A0CC-36EDB4C70645}"/>
    <cellStyle name="SAPBEXexcCritical4 15 2" xfId="2715" xr:uid="{638CDA0C-C596-4247-80BE-598F36AD409F}"/>
    <cellStyle name="SAPBEXexcCritical4 16" xfId="1387" xr:uid="{20301F69-852E-4FEE-B48A-57A58CB64114}"/>
    <cellStyle name="SAPBEXexcCritical4 16 2" xfId="2716" xr:uid="{56648684-7FAA-480E-8277-9F49397A8FC8}"/>
    <cellStyle name="SAPBEXexcCritical4 17" xfId="1388" xr:uid="{34CA825C-91BB-42AE-9CED-90A405907C79}"/>
    <cellStyle name="SAPBEXexcCritical4 17 2" xfId="2717" xr:uid="{AAA7A0F0-DC98-4A8A-95D6-D6E52B7465B8}"/>
    <cellStyle name="SAPBEXexcCritical4 18" xfId="2440" xr:uid="{AD9A0CCA-82EF-4346-AC17-A23F546D92B1}"/>
    <cellStyle name="SAPBEXexcCritical4 2" xfId="120" xr:uid="{B79690E0-FFAC-40BF-9408-46CE44782010}"/>
    <cellStyle name="SAPBEXexcCritical4 2 2" xfId="1389" xr:uid="{9A47DFF4-07AA-492B-B6B4-F7518DBA0052}"/>
    <cellStyle name="SAPBEXexcCritical4 2 2 2" xfId="3669" xr:uid="{E7261A56-B5B8-4159-A07F-B3128A3CCA77}"/>
    <cellStyle name="SAPBEXexcCritical4 2 2 3" xfId="2718" xr:uid="{DAB5F23A-66E1-49CE-A649-1E03F0D0A5C6}"/>
    <cellStyle name="SAPBEXexcCritical4 2 3" xfId="2542" xr:uid="{4609F323-7E67-47AF-BCEA-1915F10276AC}"/>
    <cellStyle name="SAPBEXexcCritical4 3" xfId="1390" xr:uid="{34F9AD46-2054-45ED-93D8-A91EB875BB9C}"/>
    <cellStyle name="SAPBEXexcCritical4 3 2" xfId="1391" xr:uid="{1C7C0D24-D23A-4DBA-A22C-B602732A52CC}"/>
    <cellStyle name="SAPBEXexcCritical4 3 2 2" xfId="2720" xr:uid="{9E098AB1-0D64-4C30-A0AE-5A4EDF8B8530}"/>
    <cellStyle name="SAPBEXexcCritical4 3 3" xfId="2719" xr:uid="{C8E06565-A892-4DC2-A8BA-C29211344CDF}"/>
    <cellStyle name="SAPBEXexcCritical4 4" xfId="1392" xr:uid="{606BC4E4-1E75-4040-BC98-7870985EDD14}"/>
    <cellStyle name="SAPBEXexcCritical4 4 2" xfId="1393" xr:uid="{D5F6B7DC-B441-4053-9AA4-7716C3F6D052}"/>
    <cellStyle name="SAPBEXexcCritical4 4 2 2" xfId="2722" xr:uid="{FF679CAF-7FD2-4034-9164-35AAFF92F689}"/>
    <cellStyle name="SAPBEXexcCritical4 4 3" xfId="4113" xr:uid="{8EF331A8-5CDD-47C9-8E68-3668CD1B88C8}"/>
    <cellStyle name="SAPBEXexcCritical4 4 4" xfId="2721" xr:uid="{4349E60A-C74C-441B-8058-A7067472543E}"/>
    <cellStyle name="SAPBEXexcCritical4 5" xfId="1394" xr:uid="{F934F1E9-54AA-429D-98DE-D38066A437B4}"/>
    <cellStyle name="SAPBEXexcCritical4 5 2" xfId="1395" xr:uid="{A78D76F2-86DB-4654-9C70-2728956D4F46}"/>
    <cellStyle name="SAPBEXexcCritical4 5 2 2" xfId="2724" xr:uid="{53C6A5C9-94B4-49E5-8F8A-97B7DC0BE36C}"/>
    <cellStyle name="SAPBEXexcCritical4 5 3" xfId="4114" xr:uid="{B291F6B0-545F-422E-8DC4-8D56E147E1B1}"/>
    <cellStyle name="SAPBEXexcCritical4 5 3 2" xfId="4288" xr:uid="{AE512AB5-57F2-4614-89F0-FC7F56799785}"/>
    <cellStyle name="SAPBEXexcCritical4 5 4" xfId="2723" xr:uid="{DC01500D-AF88-48FD-874A-962AD9C670CC}"/>
    <cellStyle name="SAPBEXexcCritical4 6" xfId="1396" xr:uid="{B257DEF2-A1F6-4149-BC79-809F82978083}"/>
    <cellStyle name="SAPBEXexcCritical4 6 2" xfId="1397" xr:uid="{7D3A2850-4E15-4CB6-BB69-5B9300334636}"/>
    <cellStyle name="SAPBEXexcCritical4 6 2 2" xfId="2726" xr:uid="{E9DE66FB-1B9E-4A56-AA7B-9FA915AA6C42}"/>
    <cellStyle name="SAPBEXexcCritical4 6 3" xfId="4115" xr:uid="{0E725303-4C7E-4C34-83D0-8E93A6521DB2}"/>
    <cellStyle name="SAPBEXexcCritical4 6 3 2" xfId="4289" xr:uid="{14A4A18F-BA3D-4B58-A101-A171088E0B87}"/>
    <cellStyle name="SAPBEXexcCritical4 6 4" xfId="2725" xr:uid="{26743C14-C78B-4720-981B-3D4B92F460E7}"/>
    <cellStyle name="SAPBEXexcCritical4 7" xfId="1398" xr:uid="{6F5DBD0A-21C7-47A3-9DF7-5E193895699A}"/>
    <cellStyle name="SAPBEXexcCritical4 7 2" xfId="1399" xr:uid="{C0C25B26-8561-47CE-9463-6747F21D88CE}"/>
    <cellStyle name="SAPBEXexcCritical4 7 2 2" xfId="2728" xr:uid="{B893C82D-7620-45F2-B48B-88A7307A65B0}"/>
    <cellStyle name="SAPBEXexcCritical4 7 3" xfId="4116" xr:uid="{3B014927-C43D-405B-A9AB-BE6B624D9921}"/>
    <cellStyle name="SAPBEXexcCritical4 7 3 2" xfId="4290" xr:uid="{849A362E-FFF5-497A-9FD5-1F1B8A6B50FB}"/>
    <cellStyle name="SAPBEXexcCritical4 7 4" xfId="2727" xr:uid="{F73EC496-28A2-4809-A5CF-8637C079A426}"/>
    <cellStyle name="SAPBEXexcCritical4 8" xfId="1400" xr:uid="{16C92C89-2512-465D-AEC2-95AB12394DBD}"/>
    <cellStyle name="SAPBEXexcCritical4 8 2" xfId="4117" xr:uid="{4AFE5220-B910-4A95-A1BE-5E4595271880}"/>
    <cellStyle name="SAPBEXexcCritical4 8 2 2" xfId="4291" xr:uid="{C541CC55-169D-40B2-8D8B-A7716D09B0E4}"/>
    <cellStyle name="SAPBEXexcCritical4 8 3" xfId="2729" xr:uid="{0F7529A4-35AA-4F4A-9C79-73C4796AED53}"/>
    <cellStyle name="SAPBEXexcCritical4 9" xfId="1401" xr:uid="{2DACC878-F3FF-4B7A-AD99-702EBD4DA8E9}"/>
    <cellStyle name="SAPBEXexcCritical4 9 2" xfId="2730" xr:uid="{7E314795-8D74-425A-8F3D-22FBD94DEA8A}"/>
    <cellStyle name="SAPBEXexcCritical4_Mesquite Solar 277 MW v1" xfId="1402" xr:uid="{88ACD6B2-043B-48FB-A52D-4636ACF4E042}"/>
    <cellStyle name="SAPBEXexcCritical5" xfId="121" xr:uid="{46265DA3-5F99-431C-93BD-5160E71B9479}"/>
    <cellStyle name="SAPBEXexcCritical5 10" xfId="1403" xr:uid="{885A317C-EE39-455A-AB61-B34F146FA5D5}"/>
    <cellStyle name="SAPBEXexcCritical5 10 2" xfId="2731" xr:uid="{6C8536A2-F061-4504-B786-468D76449CB1}"/>
    <cellStyle name="SAPBEXexcCritical5 11" xfId="1404" xr:uid="{E4494A11-521C-44CC-B1FF-5946B86B3BF1}"/>
    <cellStyle name="SAPBEXexcCritical5 11 2" xfId="2732" xr:uid="{80FA4724-52CB-4A4F-B5A8-7D38621F506C}"/>
    <cellStyle name="SAPBEXexcCritical5 12" xfId="1405" xr:uid="{FF983B7E-918A-4BA5-ABCB-05CA7B654F8B}"/>
    <cellStyle name="SAPBEXexcCritical5 12 2" xfId="2733" xr:uid="{28C5565B-7FC8-44D6-A71B-2527050711FA}"/>
    <cellStyle name="SAPBEXexcCritical5 13" xfId="1406" xr:uid="{F032CE66-8601-4BC4-9677-8FFD3C653D05}"/>
    <cellStyle name="SAPBEXexcCritical5 13 2" xfId="2734" xr:uid="{B245F49C-BB06-4800-B08E-00EFA9E3D6CF}"/>
    <cellStyle name="SAPBEXexcCritical5 14" xfId="1407" xr:uid="{CB5E3215-26C7-4427-97F0-C83340201A8A}"/>
    <cellStyle name="SAPBEXexcCritical5 14 2" xfId="2735" xr:uid="{2FCA78F2-D762-4FDF-85CA-1F1B81A45112}"/>
    <cellStyle name="SAPBEXexcCritical5 15" xfId="1408" xr:uid="{EA3E00B9-4429-4189-B5FC-3E5475CD18F6}"/>
    <cellStyle name="SAPBEXexcCritical5 15 2" xfId="2736" xr:uid="{53AC4CF3-4F36-4C49-91DD-D38DEBBEEDB0}"/>
    <cellStyle name="SAPBEXexcCritical5 16" xfId="1409" xr:uid="{D7F3E9A8-985E-4CF5-9AA6-2D4911CF839E}"/>
    <cellStyle name="SAPBEXexcCritical5 16 2" xfId="2737" xr:uid="{9227D26E-0613-4875-B39B-FCA541E49007}"/>
    <cellStyle name="SAPBEXexcCritical5 17" xfId="1410" xr:uid="{B6FCE93D-347F-424B-B62B-5AE434F4A1B4}"/>
    <cellStyle name="SAPBEXexcCritical5 17 2" xfId="2738" xr:uid="{CB8BC6F1-F25F-495F-90E8-D8941E860140}"/>
    <cellStyle name="SAPBEXexcCritical5 18" xfId="2441" xr:uid="{DAC71670-8EE5-4D83-BBA7-3EC060E5EC81}"/>
    <cellStyle name="SAPBEXexcCritical5 2" xfId="122" xr:uid="{FDB64BAE-51BC-4885-9F31-41EB114C1EC2}"/>
    <cellStyle name="SAPBEXexcCritical5 2 2" xfId="1411" xr:uid="{AF1B3572-C41F-4CDB-8EE0-C106D6BAF165}"/>
    <cellStyle name="SAPBEXexcCritical5 2 2 2" xfId="3670" xr:uid="{E05423B5-C0D7-414F-90B0-F5AA9A07068C}"/>
    <cellStyle name="SAPBEXexcCritical5 2 2 3" xfId="2739" xr:uid="{CCB34CE9-5C54-47E8-A385-F3818E5A2FD7}"/>
    <cellStyle name="SAPBEXexcCritical5 2 3" xfId="2541" xr:uid="{E58AC69A-335E-4B28-AA05-676394D6576E}"/>
    <cellStyle name="SAPBEXexcCritical5 3" xfId="1412" xr:uid="{F39CF255-BBE7-415F-8D0C-CA0B02D45424}"/>
    <cellStyle name="SAPBEXexcCritical5 3 2" xfId="1413" xr:uid="{4004C7D2-88A1-4FD8-BAA4-940632C8746B}"/>
    <cellStyle name="SAPBEXexcCritical5 3 2 2" xfId="2741" xr:uid="{0941A1DC-5B1B-4CC8-B0C9-5DE35D9611EE}"/>
    <cellStyle name="SAPBEXexcCritical5 3 3" xfId="2740" xr:uid="{68CDC9C0-4C32-432F-98A5-4995A28A173D}"/>
    <cellStyle name="SAPBEXexcCritical5 4" xfId="1414" xr:uid="{454DBB42-7C28-473D-8918-029FCB42BF93}"/>
    <cellStyle name="SAPBEXexcCritical5 4 2" xfId="1415" xr:uid="{BF20FB37-87CB-4D04-81F5-5B10D872A4FD}"/>
    <cellStyle name="SAPBEXexcCritical5 4 2 2" xfId="2743" xr:uid="{EA5D0565-9D6F-4558-87FD-C018DE550613}"/>
    <cellStyle name="SAPBEXexcCritical5 4 3" xfId="4118" xr:uid="{A24320BC-464F-4328-9DB4-7195E0B8D772}"/>
    <cellStyle name="SAPBEXexcCritical5 4 4" xfId="2742" xr:uid="{A675EE21-2719-4E0D-8A17-68E96B3FC677}"/>
    <cellStyle name="SAPBEXexcCritical5 5" xfId="1416" xr:uid="{AA9B831E-3527-4463-ABCF-8444C459EEEA}"/>
    <cellStyle name="SAPBEXexcCritical5 5 2" xfId="1417" xr:uid="{FBA430A8-CF68-4703-9D3D-98D5282B20D4}"/>
    <cellStyle name="SAPBEXexcCritical5 5 2 2" xfId="2745" xr:uid="{5727A225-7EFD-4299-B510-B52561310FA5}"/>
    <cellStyle name="SAPBEXexcCritical5 5 3" xfId="4119" xr:uid="{6925D5EA-F8D2-42A0-BBFC-8BF01D7324BD}"/>
    <cellStyle name="SAPBEXexcCritical5 5 3 2" xfId="4292" xr:uid="{56B2806B-E401-41A0-A8D5-206D7AB5DBDF}"/>
    <cellStyle name="SAPBEXexcCritical5 5 4" xfId="2744" xr:uid="{AFF30FD0-CD30-43F0-B36A-530A4FBE7C7E}"/>
    <cellStyle name="SAPBEXexcCritical5 6" xfId="1418" xr:uid="{C397F01E-67F0-4BB5-99FD-F00A587CC10F}"/>
    <cellStyle name="SAPBEXexcCritical5 6 2" xfId="1419" xr:uid="{7CF1BBD8-C4C0-4A7D-8BDF-E4FBB2070D52}"/>
    <cellStyle name="SAPBEXexcCritical5 6 2 2" xfId="2747" xr:uid="{67FAA508-C4DF-4F5D-9E24-872154567A3A}"/>
    <cellStyle name="SAPBEXexcCritical5 6 3" xfId="4120" xr:uid="{A397858B-40D3-4A42-A383-0009A1EF7191}"/>
    <cellStyle name="SAPBEXexcCritical5 6 3 2" xfId="4293" xr:uid="{2F84AFD5-C372-4C06-883D-07E101956C97}"/>
    <cellStyle name="SAPBEXexcCritical5 6 4" xfId="2746" xr:uid="{DF5CB130-1891-4C7D-B1F3-5F99853D2309}"/>
    <cellStyle name="SAPBEXexcCritical5 7" xfId="1420" xr:uid="{ACAC4E69-2A56-44D2-91EF-2946D865B502}"/>
    <cellStyle name="SAPBEXexcCritical5 7 2" xfId="1421" xr:uid="{A11F4F0A-1BA1-4C1D-B63F-C9C76C6FB373}"/>
    <cellStyle name="SAPBEXexcCritical5 7 2 2" xfId="2749" xr:uid="{94E3E01D-83F2-4A14-8AAB-8DE48C6A8B95}"/>
    <cellStyle name="SAPBEXexcCritical5 7 3" xfId="4121" xr:uid="{A4BB7728-0980-49DE-A9FE-478CB2D9FD81}"/>
    <cellStyle name="SAPBEXexcCritical5 7 3 2" xfId="4294" xr:uid="{9B0D9E6E-F857-417E-B6B0-C0C0A31A429A}"/>
    <cellStyle name="SAPBEXexcCritical5 7 4" xfId="2748" xr:uid="{5582B964-AB31-4D13-8083-6BA9978ECC81}"/>
    <cellStyle name="SAPBEXexcCritical5 8" xfId="1422" xr:uid="{6A441F86-D6C6-459B-9350-2F7FBBB585C6}"/>
    <cellStyle name="SAPBEXexcCritical5 8 2" xfId="4122" xr:uid="{459AC10C-43D5-4493-BAC9-B224FF1A8BF2}"/>
    <cellStyle name="SAPBEXexcCritical5 8 2 2" xfId="4295" xr:uid="{74DC6AF8-58DB-4E2B-9F6F-9B8F3E3F624A}"/>
    <cellStyle name="SAPBEXexcCritical5 8 3" xfId="2750" xr:uid="{A7CCBC7B-BB17-4793-AF34-1647850B5F62}"/>
    <cellStyle name="SAPBEXexcCritical5 9" xfId="1423" xr:uid="{9B031EF7-1425-4364-9AFE-FA02DA9D06DF}"/>
    <cellStyle name="SAPBEXexcCritical5 9 2" xfId="2751" xr:uid="{F7FCC3E4-3E70-4A28-B837-DB3781D018EF}"/>
    <cellStyle name="SAPBEXexcCritical5_Mesquite Solar 277 MW v1" xfId="1424" xr:uid="{0D04E15D-9491-4E35-9CB5-73F8132F69DE}"/>
    <cellStyle name="SAPBEXexcCritical6" xfId="123" xr:uid="{02B116A7-9C54-4E6F-9ED8-0D2970A5095D}"/>
    <cellStyle name="SAPBEXexcCritical6 10" xfId="1425" xr:uid="{502AC3CF-2287-416B-AF49-DEB7935FD9E2}"/>
    <cellStyle name="SAPBEXexcCritical6 10 2" xfId="2752" xr:uid="{7C916244-AA4B-484A-A724-B0D688A63731}"/>
    <cellStyle name="SAPBEXexcCritical6 11" xfId="1426" xr:uid="{6F758C0D-F138-4FDC-9C2D-3623A2871625}"/>
    <cellStyle name="SAPBEXexcCritical6 11 2" xfId="2753" xr:uid="{697E8BDF-59D4-43D2-8201-6C18CCBCAA58}"/>
    <cellStyle name="SAPBEXexcCritical6 12" xfId="1427" xr:uid="{1C71B17D-116E-4813-A9C4-C14DD1E2E329}"/>
    <cellStyle name="SAPBEXexcCritical6 12 2" xfId="2754" xr:uid="{1BC51F26-B855-4163-914C-509682B7C9B5}"/>
    <cellStyle name="SAPBEXexcCritical6 13" xfId="1428" xr:uid="{4D7377E5-250B-4EC3-A796-3BCD88A3542D}"/>
    <cellStyle name="SAPBEXexcCritical6 13 2" xfId="2755" xr:uid="{660AC39C-E5A5-4BD0-9BFB-33540EFE82F3}"/>
    <cellStyle name="SAPBEXexcCritical6 14" xfId="1429" xr:uid="{04506D58-483E-4847-92E3-17DA621C7650}"/>
    <cellStyle name="SAPBEXexcCritical6 14 2" xfId="2756" xr:uid="{F6FAD7D1-8096-4404-9883-E7E91E2F4FA1}"/>
    <cellStyle name="SAPBEXexcCritical6 15" xfId="1430" xr:uid="{BCCC613C-5731-4699-91C4-F67A42FEAA5E}"/>
    <cellStyle name="SAPBEXexcCritical6 15 2" xfId="2757" xr:uid="{E94A470A-A253-45C8-9ADE-B14A1707D726}"/>
    <cellStyle name="SAPBEXexcCritical6 16" xfId="1431" xr:uid="{C774FA67-65AA-4A4F-A819-C7ABF3CD03E1}"/>
    <cellStyle name="SAPBEXexcCritical6 16 2" xfId="2758" xr:uid="{E25CB70B-2BC3-412F-87B6-6328ABF45070}"/>
    <cellStyle name="SAPBEXexcCritical6 17" xfId="1432" xr:uid="{9B322BC6-55E6-47EF-9925-2EC5C8A7514A}"/>
    <cellStyle name="SAPBEXexcCritical6 17 2" xfId="2759" xr:uid="{29F663B2-F4D8-4AE1-A8F5-BF57F115EB79}"/>
    <cellStyle name="SAPBEXexcCritical6 18" xfId="2442" xr:uid="{7D89F439-A90E-4024-81AC-2C65B0B44EE0}"/>
    <cellStyle name="SAPBEXexcCritical6 2" xfId="124" xr:uid="{715EDB30-03AD-4859-A74F-0AB812EC2B0D}"/>
    <cellStyle name="SAPBEXexcCritical6 2 2" xfId="1433" xr:uid="{048BD24E-DACE-4EEB-B78C-F4E44A880428}"/>
    <cellStyle name="SAPBEXexcCritical6 2 2 2" xfId="3671" xr:uid="{69CD4E39-0E23-4E0D-9A2A-2B07F9BB4016}"/>
    <cellStyle name="SAPBEXexcCritical6 2 2 3" xfId="2760" xr:uid="{8357D309-608E-4EFD-80C1-79811F49E152}"/>
    <cellStyle name="SAPBEXexcCritical6 2 3" xfId="2540" xr:uid="{6C099784-FF64-4102-A13C-1DE6942EF00D}"/>
    <cellStyle name="SAPBEXexcCritical6 3" xfId="1434" xr:uid="{350FFD34-819B-4E66-B9C9-32E51EB902F3}"/>
    <cellStyle name="SAPBEXexcCritical6 3 2" xfId="1435" xr:uid="{20DCE1E2-C872-416F-9773-77AE7A130418}"/>
    <cellStyle name="SAPBEXexcCritical6 3 2 2" xfId="2762" xr:uid="{F3AC0996-20E3-424B-9213-44B5A66E9BA6}"/>
    <cellStyle name="SAPBEXexcCritical6 3 3" xfId="2761" xr:uid="{A71FF79D-4C17-407B-A055-F801B391D80A}"/>
    <cellStyle name="SAPBEXexcCritical6 4" xfId="1436" xr:uid="{8C4FC4E6-3FD6-46B6-86A4-82839D131B8A}"/>
    <cellStyle name="SAPBEXexcCritical6 4 2" xfId="1437" xr:uid="{D792F6ED-2D52-40D8-A457-0044DA02B9A7}"/>
    <cellStyle name="SAPBEXexcCritical6 4 2 2" xfId="2764" xr:uid="{B2F58BF8-4C8E-4961-8C73-7045EBBDEEB4}"/>
    <cellStyle name="SAPBEXexcCritical6 4 3" xfId="4123" xr:uid="{D896F070-4730-4B3A-AE01-29242E3A8D6D}"/>
    <cellStyle name="SAPBEXexcCritical6 4 4" xfId="2763" xr:uid="{5F4D7023-5B50-4452-91B5-3EF5F72CFE28}"/>
    <cellStyle name="SAPBEXexcCritical6 5" xfId="1438" xr:uid="{35F7E352-61D9-4AEE-A1D8-8578A6C6FDFE}"/>
    <cellStyle name="SAPBEXexcCritical6 5 2" xfId="1439" xr:uid="{95FC39CC-59E4-40E2-AF6C-4C76F5A5D8D7}"/>
    <cellStyle name="SAPBEXexcCritical6 5 2 2" xfId="2766" xr:uid="{E72F7393-F515-4B97-B517-4E0B981E07B3}"/>
    <cellStyle name="SAPBEXexcCritical6 5 3" xfId="4124" xr:uid="{041D58A2-6422-4C1A-AFB6-0B05105D5991}"/>
    <cellStyle name="SAPBEXexcCritical6 5 3 2" xfId="4296" xr:uid="{CC91F384-E9A5-4347-AF44-9F6C0279E82C}"/>
    <cellStyle name="SAPBEXexcCritical6 5 4" xfId="2765" xr:uid="{9A229C9C-43F0-44F5-A408-B1565D7ED333}"/>
    <cellStyle name="SAPBEXexcCritical6 6" xfId="1440" xr:uid="{0FF28FA7-4F08-4492-9EDC-E1F266346384}"/>
    <cellStyle name="SAPBEXexcCritical6 6 2" xfId="1441" xr:uid="{52502420-B0D7-4623-A3EC-AC37E3E568EE}"/>
    <cellStyle name="SAPBEXexcCritical6 6 2 2" xfId="2768" xr:uid="{0BE4ADD6-CC92-4EB4-A1AF-EAA11022576D}"/>
    <cellStyle name="SAPBEXexcCritical6 6 3" xfId="4125" xr:uid="{5CB40DEC-2D62-4CE5-9D7E-836C85FA40E7}"/>
    <cellStyle name="SAPBEXexcCritical6 6 3 2" xfId="4297" xr:uid="{05FB0999-85FA-4504-8A38-7F84795DEA74}"/>
    <cellStyle name="SAPBEXexcCritical6 6 4" xfId="2767" xr:uid="{74A411CD-7F5D-4FF6-B3F7-F80FDCFA2913}"/>
    <cellStyle name="SAPBEXexcCritical6 7" xfId="1442" xr:uid="{0535BA30-DC9B-429F-A742-A94253505DD1}"/>
    <cellStyle name="SAPBEXexcCritical6 7 2" xfId="1443" xr:uid="{B5EDB1DA-82CC-44A6-AB39-FAC174E772EA}"/>
    <cellStyle name="SAPBEXexcCritical6 7 2 2" xfId="2770" xr:uid="{55189F61-BA95-4A6F-B14C-180A3B50E457}"/>
    <cellStyle name="SAPBEXexcCritical6 7 3" xfId="4126" xr:uid="{19C01844-CA96-4438-915B-B5E330A39B82}"/>
    <cellStyle name="SAPBEXexcCritical6 7 3 2" xfId="4298" xr:uid="{BA032871-4C91-41F7-A0BB-81B99A57D945}"/>
    <cellStyle name="SAPBEXexcCritical6 7 4" xfId="2769" xr:uid="{14CAE5CE-0676-4F8E-943D-5D1516F0BB9A}"/>
    <cellStyle name="SAPBEXexcCritical6 8" xfId="1444" xr:uid="{5DD447E7-6BEB-4AF3-884F-206E23AFD067}"/>
    <cellStyle name="SAPBEXexcCritical6 8 2" xfId="4127" xr:uid="{2C59F9A5-3AF8-4C90-AF70-9EFF28968DA0}"/>
    <cellStyle name="SAPBEXexcCritical6 8 2 2" xfId="4299" xr:uid="{15CE72F7-0026-4D02-8FA5-7D73E9DC099E}"/>
    <cellStyle name="SAPBEXexcCritical6 8 3" xfId="2771" xr:uid="{585B784C-9854-4E3A-8A4A-5CF33D3F8B90}"/>
    <cellStyle name="SAPBEXexcCritical6 9" xfId="1445" xr:uid="{90639D09-C22B-4B74-953D-A6A553C2168F}"/>
    <cellStyle name="SAPBEXexcCritical6 9 2" xfId="2772" xr:uid="{7A0F0028-8982-4967-A37D-287E186CFFB3}"/>
    <cellStyle name="SAPBEXexcCritical6_Mesquite Solar 277 MW v1" xfId="1446" xr:uid="{7921A34D-4449-476F-92C9-4C74B13A1393}"/>
    <cellStyle name="SAPBEXexcGood" xfId="2415" xr:uid="{E182051A-31A9-4711-9E3B-A5E0E690C67E}"/>
    <cellStyle name="SAPBEXexcGood1" xfId="125" xr:uid="{1D0C3724-D2B3-4F69-BEE8-213E486B066C}"/>
    <cellStyle name="SAPBEXexcGood1 10" xfId="1447" xr:uid="{D0C81CE4-C7A4-4DF6-89F1-378A6B2EA68B}"/>
    <cellStyle name="SAPBEXexcGood1 10 2" xfId="2773" xr:uid="{693CFB4A-290E-4861-9AFC-CDD40E772E90}"/>
    <cellStyle name="SAPBEXexcGood1 11" xfId="1448" xr:uid="{D04D624E-D4A2-47FE-BDA0-ED86D670A040}"/>
    <cellStyle name="SAPBEXexcGood1 11 2" xfId="2774" xr:uid="{0A56E68B-A98A-4F53-8EF1-9D4D4E2F4172}"/>
    <cellStyle name="SAPBEXexcGood1 12" xfId="1449" xr:uid="{A6C571F5-5E52-4374-8B29-28F202E59DA4}"/>
    <cellStyle name="SAPBEXexcGood1 12 2" xfId="2775" xr:uid="{0CBF25D4-C796-4D4A-B56E-E5DA6C7AB8CF}"/>
    <cellStyle name="SAPBEXexcGood1 13" xfId="1450" xr:uid="{DEC71577-4AA5-4A6A-B05F-2CCA705C1982}"/>
    <cellStyle name="SAPBEXexcGood1 13 2" xfId="2776" xr:uid="{6FB0DBBA-7CC0-480C-A497-CD00E8D1609E}"/>
    <cellStyle name="SAPBEXexcGood1 14" xfId="1451" xr:uid="{76BE843A-5440-4C35-9C0C-7E9A179C3F8F}"/>
    <cellStyle name="SAPBEXexcGood1 14 2" xfId="2777" xr:uid="{B267A2AB-B65C-4A5C-BA78-E0F9A3993774}"/>
    <cellStyle name="SAPBEXexcGood1 15" xfId="1452" xr:uid="{C30A2D41-82F0-49EA-9A7E-33328A763BED}"/>
    <cellStyle name="SAPBEXexcGood1 15 2" xfId="2778" xr:uid="{41DA1083-50B0-496E-B929-EF1A2B72DD2B}"/>
    <cellStyle name="SAPBEXexcGood1 16" xfId="1453" xr:uid="{9CBE7E86-A956-4A8E-92E7-8B9FF5C53EFF}"/>
    <cellStyle name="SAPBEXexcGood1 16 2" xfId="2779" xr:uid="{5E28B0A6-C08C-4B60-A583-9DE3894AFCC5}"/>
    <cellStyle name="SAPBEXexcGood1 17" xfId="1454" xr:uid="{97D4DCBF-6F00-43EC-B7DE-0F11EE51ED1A}"/>
    <cellStyle name="SAPBEXexcGood1 17 2" xfId="2780" xr:uid="{7E84FA08-3542-474E-A924-E98B20C7C058}"/>
    <cellStyle name="SAPBEXexcGood1 18" xfId="2443" xr:uid="{4098BBFC-2763-4982-93AC-8A9F53572EEF}"/>
    <cellStyle name="SAPBEXexcGood1 2" xfId="126" xr:uid="{7D66EF8A-E240-4889-A22A-8BB541183D67}"/>
    <cellStyle name="SAPBEXexcGood1 2 2" xfId="1455" xr:uid="{ADB39909-170F-402F-A20D-BBDFB4D5DD10}"/>
    <cellStyle name="SAPBEXexcGood1 2 2 2" xfId="3672" xr:uid="{A83A832C-AD97-4F4E-AB40-856426128E08}"/>
    <cellStyle name="SAPBEXexcGood1 2 2 3" xfId="2781" xr:uid="{88BF722F-ADAF-4008-A510-E8F9F0E48B0C}"/>
    <cellStyle name="SAPBEXexcGood1 2 3" xfId="2539" xr:uid="{7CB230F6-CCE4-4959-86F1-DF6C9DA6BAFB}"/>
    <cellStyle name="SAPBEXexcGood1 3" xfId="1456" xr:uid="{12E00BFB-C036-4906-B602-53BA75F10690}"/>
    <cellStyle name="SAPBEXexcGood1 3 2" xfId="1457" xr:uid="{F92FDE2F-9B12-4BA1-9476-BCD97E5D96DE}"/>
    <cellStyle name="SAPBEXexcGood1 3 2 2" xfId="2783" xr:uid="{86438651-B288-4FA4-8E90-18FC370630DC}"/>
    <cellStyle name="SAPBEXexcGood1 3 3" xfId="2782" xr:uid="{C378166E-9B9B-4CAC-9131-C394FCA707F4}"/>
    <cellStyle name="SAPBEXexcGood1 4" xfId="1458" xr:uid="{5F7517DC-81ED-4A35-AA45-4D390B414665}"/>
    <cellStyle name="SAPBEXexcGood1 4 2" xfId="1459" xr:uid="{9666AAD8-F763-4B0D-B9CB-E53138E18370}"/>
    <cellStyle name="SAPBEXexcGood1 4 2 2" xfId="2785" xr:uid="{3E7106FC-027B-46E9-8362-E295B223B6C2}"/>
    <cellStyle name="SAPBEXexcGood1 4 3" xfId="4128" xr:uid="{F1542194-DDAD-47A1-8E3A-AF9A7368C91C}"/>
    <cellStyle name="SAPBEXexcGood1 4 4" xfId="2784" xr:uid="{BF4B8BA5-B461-471E-B92C-F0F8CABE0094}"/>
    <cellStyle name="SAPBEXexcGood1 5" xfId="1460" xr:uid="{D016DCCA-4DC2-412A-93C6-1B542B436FAF}"/>
    <cellStyle name="SAPBEXexcGood1 5 2" xfId="1461" xr:uid="{4FDE5734-C4B7-4175-AD3D-176FA31DB790}"/>
    <cellStyle name="SAPBEXexcGood1 5 2 2" xfId="2787" xr:uid="{0880226D-F2C2-4D6F-9C8E-1198EDC571E5}"/>
    <cellStyle name="SAPBEXexcGood1 5 3" xfId="4129" xr:uid="{F45A5851-7361-4257-A4FE-DFF096B1ABCB}"/>
    <cellStyle name="SAPBEXexcGood1 5 3 2" xfId="4300" xr:uid="{141B7634-E220-4F94-A06B-18B043E0603E}"/>
    <cellStyle name="SAPBEXexcGood1 5 4" xfId="2786" xr:uid="{83678E60-AC0F-4936-8036-116594F1D817}"/>
    <cellStyle name="SAPBEXexcGood1 6" xfId="1462" xr:uid="{119D3023-A3CF-46C7-B96A-C7407C251127}"/>
    <cellStyle name="SAPBEXexcGood1 6 2" xfId="1463" xr:uid="{FF0E4C1A-2875-4C2F-869D-72670B6F67BB}"/>
    <cellStyle name="SAPBEXexcGood1 6 2 2" xfId="2789" xr:uid="{B1578F25-AE3B-40E9-8CBC-E78AFB671501}"/>
    <cellStyle name="SAPBEXexcGood1 6 3" xfId="4130" xr:uid="{E4C40727-9E5E-4732-BDCD-3F88F514D3E4}"/>
    <cellStyle name="SAPBEXexcGood1 6 3 2" xfId="4301" xr:uid="{1F29D204-FC2F-48ED-BE0C-F262C5A3A9E5}"/>
    <cellStyle name="SAPBEXexcGood1 6 4" xfId="2788" xr:uid="{04C990CC-A59F-4D8E-982B-EFC6FCB0C0D4}"/>
    <cellStyle name="SAPBEXexcGood1 7" xfId="1464" xr:uid="{BD5DBF50-3AD3-4E20-8E49-16F7BC3CFFD9}"/>
    <cellStyle name="SAPBEXexcGood1 7 2" xfId="1465" xr:uid="{2D33BA1E-13EE-4F6F-A9D8-A06084E973C3}"/>
    <cellStyle name="SAPBEXexcGood1 7 2 2" xfId="2791" xr:uid="{BF58E65C-6D00-42A2-A1E3-0E11D9C916C6}"/>
    <cellStyle name="SAPBEXexcGood1 7 3" xfId="4131" xr:uid="{E95534C1-586E-4AB8-BECE-8F8961BF8A2B}"/>
    <cellStyle name="SAPBEXexcGood1 7 3 2" xfId="4302" xr:uid="{BFDB17B4-9C74-4BBB-8038-5BF015393C75}"/>
    <cellStyle name="SAPBEXexcGood1 7 4" xfId="2790" xr:uid="{2813995E-73B5-4D4D-AA57-82654C5DC2A7}"/>
    <cellStyle name="SAPBEXexcGood1 8" xfId="1466" xr:uid="{31856E2B-3B8E-49BC-9224-4B7B5BF570E7}"/>
    <cellStyle name="SAPBEXexcGood1 8 2" xfId="4132" xr:uid="{7B43D426-5401-48B9-9C46-18B7054F1F2D}"/>
    <cellStyle name="SAPBEXexcGood1 8 2 2" xfId="4303" xr:uid="{8E8A9499-D3AF-456C-89C2-49AD67AF7B16}"/>
    <cellStyle name="SAPBEXexcGood1 8 3" xfId="2792" xr:uid="{D78C516A-FAA0-4DF2-A547-EC543A2398C3}"/>
    <cellStyle name="SAPBEXexcGood1 9" xfId="1467" xr:uid="{95696836-611A-41C4-B3DD-F3F533A9D995}"/>
    <cellStyle name="SAPBEXexcGood1 9 2" xfId="2793" xr:uid="{AD962027-BA66-4BDA-A4D2-D375FD6AF023}"/>
    <cellStyle name="SAPBEXexcGood1_Mesquite Solar 277 MW v1" xfId="1468" xr:uid="{5A75EF53-B402-47AC-B96E-C35650DEDE96}"/>
    <cellStyle name="SAPBEXexcGood2" xfId="127" xr:uid="{DC688FA6-25BE-4556-9238-746EBB0A0F72}"/>
    <cellStyle name="SAPBEXexcGood2 10" xfId="1469" xr:uid="{0E597764-AAF9-43F4-9D92-871CA0FD1D58}"/>
    <cellStyle name="SAPBEXexcGood2 10 2" xfId="2794" xr:uid="{1E70611B-2D99-4913-AB41-E408DECB2259}"/>
    <cellStyle name="SAPBEXexcGood2 11" xfId="1470" xr:uid="{88BE97FE-5816-49DD-885A-8AD8E057F759}"/>
    <cellStyle name="SAPBEXexcGood2 11 2" xfId="2795" xr:uid="{5A997C7E-806E-4FE5-9A14-D946310705FA}"/>
    <cellStyle name="SAPBEXexcGood2 12" xfId="1471" xr:uid="{D1BAFFD8-F2FD-476A-AAD1-0590D996E46D}"/>
    <cellStyle name="SAPBEXexcGood2 12 2" xfId="2796" xr:uid="{4F8C4EA2-F0EC-4D89-93D4-48F0A43D45AD}"/>
    <cellStyle name="SAPBEXexcGood2 13" xfId="1472" xr:uid="{59565B73-7665-4A70-86E2-ACAD0F024801}"/>
    <cellStyle name="SAPBEXexcGood2 13 2" xfId="2797" xr:uid="{7A7422AA-8545-4EC0-93D4-C2ED8A14E8FC}"/>
    <cellStyle name="SAPBEXexcGood2 14" xfId="1473" xr:uid="{C0067512-A752-4A6B-B67D-480F682E89B9}"/>
    <cellStyle name="SAPBEXexcGood2 14 2" xfId="2798" xr:uid="{38C86C25-2C7D-4BA9-B2C5-38D1D7AE79EB}"/>
    <cellStyle name="SAPBEXexcGood2 15" xfId="1474" xr:uid="{0A2AA547-29F7-4639-A57D-A81A6DD879F3}"/>
    <cellStyle name="SAPBEXexcGood2 15 2" xfId="2799" xr:uid="{7A518884-9A95-47ED-B70E-119F15C8D038}"/>
    <cellStyle name="SAPBEXexcGood2 16" xfId="1475" xr:uid="{13BF6B3B-A139-40BD-B2B5-02EF7F408744}"/>
    <cellStyle name="SAPBEXexcGood2 16 2" xfId="2800" xr:uid="{5ADA15F6-887F-4D74-A3A3-61462D10AB9A}"/>
    <cellStyle name="SAPBEXexcGood2 17" xfId="1476" xr:uid="{0806264A-642D-4696-ABFE-14F3E31E67FD}"/>
    <cellStyle name="SAPBEXexcGood2 17 2" xfId="2801" xr:uid="{A0E41A80-9C10-4E76-B1C6-5BECB08A8AD7}"/>
    <cellStyle name="SAPBEXexcGood2 18" xfId="2444" xr:uid="{E9D10633-E68B-4568-9C87-54CF2AAC04EE}"/>
    <cellStyle name="SAPBEXexcGood2 2" xfId="128" xr:uid="{0BDAED60-B86C-447D-A29F-A66DF331A0F7}"/>
    <cellStyle name="SAPBEXexcGood2 2 2" xfId="1477" xr:uid="{14E0DA21-7404-4D53-9994-E6A879C078FC}"/>
    <cellStyle name="SAPBEXexcGood2 2 2 2" xfId="3673" xr:uid="{A53C6224-EE5A-4B38-AA13-FA20A10F2BE1}"/>
    <cellStyle name="SAPBEXexcGood2 2 2 3" xfId="2802" xr:uid="{71A3BBBF-F829-4960-B559-1EB1610996FE}"/>
    <cellStyle name="SAPBEXexcGood2 2 3" xfId="3643" xr:uid="{E63E03D9-1EED-44C3-9D43-0D85895F8893}"/>
    <cellStyle name="SAPBEXexcGood2 3" xfId="1478" xr:uid="{A2F867E3-BB3C-40FC-8ECF-E9ABE2564F2D}"/>
    <cellStyle name="SAPBEXexcGood2 3 2" xfId="1479" xr:uid="{C78A3024-362C-4EE1-A863-6BC569FF60FB}"/>
    <cellStyle name="SAPBEXexcGood2 3 2 2" xfId="2804" xr:uid="{9D9F43A6-4980-459C-B79B-1DE0A4164CCC}"/>
    <cellStyle name="SAPBEXexcGood2 3 3" xfId="2803" xr:uid="{3ED3865E-14F2-4EB2-A752-56574CCB876C}"/>
    <cellStyle name="SAPBEXexcGood2 4" xfId="1480" xr:uid="{25B50A73-1A61-4B11-86EB-4B3618461116}"/>
    <cellStyle name="SAPBEXexcGood2 4 2" xfId="1481" xr:uid="{8535CBCC-20E6-4FBE-BB12-267DD7743108}"/>
    <cellStyle name="SAPBEXexcGood2 4 2 2" xfId="2806" xr:uid="{AB454F44-A601-42B7-BAC4-84174DF6BE4C}"/>
    <cellStyle name="SAPBEXexcGood2 4 3" xfId="4133" xr:uid="{9C72E59C-3BC3-4E79-9142-EB3037E27B68}"/>
    <cellStyle name="SAPBEXexcGood2 4 4" xfId="2805" xr:uid="{29807F44-A7E0-4C9A-9A4B-C91D4D435B93}"/>
    <cellStyle name="SAPBEXexcGood2 5" xfId="1482" xr:uid="{C653F90A-E408-4A0C-9BFD-62D943CD5870}"/>
    <cellStyle name="SAPBEXexcGood2 5 2" xfId="1483" xr:uid="{29A9FE66-DC08-499A-B716-9A2920A4DC79}"/>
    <cellStyle name="SAPBEXexcGood2 5 2 2" xfId="2808" xr:uid="{15ED9EAE-14E9-4485-AD28-58147D5D9B8A}"/>
    <cellStyle name="SAPBEXexcGood2 5 3" xfId="4134" xr:uid="{25C4EA84-7F61-4EF3-A897-33925DB2DFE4}"/>
    <cellStyle name="SAPBEXexcGood2 5 3 2" xfId="4304" xr:uid="{D3B41999-6E62-439A-B073-763C527AD588}"/>
    <cellStyle name="SAPBEXexcGood2 5 4" xfId="2807" xr:uid="{38311CFF-1802-47B2-BCE2-EED034D7F522}"/>
    <cellStyle name="SAPBEXexcGood2 6" xfId="1484" xr:uid="{1CFDFCE9-9870-4193-9290-3A082719EF4C}"/>
    <cellStyle name="SAPBEXexcGood2 6 2" xfId="1485" xr:uid="{A885DB6D-13B4-4D56-950B-C39D196E32C9}"/>
    <cellStyle name="SAPBEXexcGood2 6 2 2" xfId="2810" xr:uid="{C889FF56-25FD-448B-A5C0-502C3B3B367B}"/>
    <cellStyle name="SAPBEXexcGood2 6 3" xfId="4135" xr:uid="{0352F9E1-2A20-4ADF-850E-8B3D5117163A}"/>
    <cellStyle name="SAPBEXexcGood2 6 3 2" xfId="4305" xr:uid="{68511BF8-E878-47ED-8347-F1FEA48E99E7}"/>
    <cellStyle name="SAPBEXexcGood2 6 4" xfId="2809" xr:uid="{C4A4793C-9638-4FD9-9FBC-5E478C62AEC8}"/>
    <cellStyle name="SAPBEXexcGood2 7" xfId="1486" xr:uid="{A9AD2DC0-0B9E-4E0D-B216-B5AFD4BBC838}"/>
    <cellStyle name="SAPBEXexcGood2 7 2" xfId="1487" xr:uid="{DFEED4F2-F336-49FD-BF5C-3A9AFE010A97}"/>
    <cellStyle name="SAPBEXexcGood2 7 2 2" xfId="2812" xr:uid="{76BB1A93-C9DE-4544-9D4B-67A0A361677F}"/>
    <cellStyle name="SAPBEXexcGood2 7 3" xfId="4136" xr:uid="{B9A578F0-477C-44F5-B6B1-2647DD2071BD}"/>
    <cellStyle name="SAPBEXexcGood2 7 3 2" xfId="4306" xr:uid="{ACD902D7-05D5-48F6-BC47-71E99F9B50FC}"/>
    <cellStyle name="SAPBEXexcGood2 7 4" xfId="2811" xr:uid="{3428E61A-5A4F-4A43-8383-68F7CF4D66BB}"/>
    <cellStyle name="SAPBEXexcGood2 8" xfId="1488" xr:uid="{8D784032-1EBD-4C1D-A618-6C8BB725974F}"/>
    <cellStyle name="SAPBEXexcGood2 8 2" xfId="4137" xr:uid="{D76D19CD-10E4-474D-BD55-05DCEFE7D279}"/>
    <cellStyle name="SAPBEXexcGood2 8 2 2" xfId="4307" xr:uid="{318E2088-D576-4D89-83EA-BF3E82395F80}"/>
    <cellStyle name="SAPBEXexcGood2 8 3" xfId="2813" xr:uid="{1C4741A7-2110-4ED2-AC35-397C8E340C2B}"/>
    <cellStyle name="SAPBEXexcGood2 9" xfId="1489" xr:uid="{4354144F-8EC1-4C9C-9679-B407E9C3E2A9}"/>
    <cellStyle name="SAPBEXexcGood2 9 2" xfId="2814" xr:uid="{70C914EC-0BC8-424C-9118-2F7254158C33}"/>
    <cellStyle name="SAPBEXexcGood2_Mesquite Solar 277 MW v1" xfId="1490" xr:uid="{27D2EB96-CDEF-420B-B9BD-0C6AFC626BDD}"/>
    <cellStyle name="SAPBEXexcGood3" xfId="129" xr:uid="{0D425581-F4E3-49F7-A54F-747B9883AEB1}"/>
    <cellStyle name="SAPBEXexcGood3 10" xfId="1491" xr:uid="{5B4D74D3-883B-4F0D-9091-BAE4B52E3C4B}"/>
    <cellStyle name="SAPBEXexcGood3 10 2" xfId="2815" xr:uid="{F57EA1C3-BE30-4D82-91FD-57C4DC488DEF}"/>
    <cellStyle name="SAPBEXexcGood3 11" xfId="1492" xr:uid="{5DC08581-7463-426F-A16A-0DE51D414C73}"/>
    <cellStyle name="SAPBEXexcGood3 11 2" xfId="2816" xr:uid="{83B0071C-E19A-43C6-A231-F191A38D92ED}"/>
    <cellStyle name="SAPBEXexcGood3 12" xfId="1493" xr:uid="{2CE2DB56-6B52-46C2-A5D8-EC7310AA6DE2}"/>
    <cellStyle name="SAPBEXexcGood3 12 2" xfId="2817" xr:uid="{230D189A-5A59-44E9-884B-AEDF0EA167A6}"/>
    <cellStyle name="SAPBEXexcGood3 13" xfId="1494" xr:uid="{9E3D4560-0C1D-449E-B438-D66E307C9FF2}"/>
    <cellStyle name="SAPBEXexcGood3 13 2" xfId="2818" xr:uid="{D3BB000C-3DB3-4FC8-86F7-FD6CCFC418AE}"/>
    <cellStyle name="SAPBEXexcGood3 14" xfId="1495" xr:uid="{F859B455-55F3-4703-9302-9D984943BF5E}"/>
    <cellStyle name="SAPBEXexcGood3 14 2" xfId="2819" xr:uid="{48C2BAFD-5447-4C2E-99A2-8D8FF6DD90A6}"/>
    <cellStyle name="SAPBEXexcGood3 15" xfId="1496" xr:uid="{061487AD-A28A-4C70-96EA-34DB97E277F1}"/>
    <cellStyle name="SAPBEXexcGood3 15 2" xfId="2820" xr:uid="{2F61500A-41AB-4941-8060-868363BC6E56}"/>
    <cellStyle name="SAPBEXexcGood3 16" xfId="1497" xr:uid="{787A9743-2DE2-4BBF-BE19-193F8E0EBDD2}"/>
    <cellStyle name="SAPBEXexcGood3 16 2" xfId="2821" xr:uid="{4D140EC4-F6BF-4808-B3A2-B95744968DEA}"/>
    <cellStyle name="SAPBEXexcGood3 17" xfId="1498" xr:uid="{E784BE26-305F-4CA4-9636-EED2913E638E}"/>
    <cellStyle name="SAPBEXexcGood3 17 2" xfId="2822" xr:uid="{7BD5A19C-5B94-4578-8CAF-9FBABA412D9C}"/>
    <cellStyle name="SAPBEXexcGood3 18" xfId="2445" xr:uid="{34CD132F-393A-4AD0-88D9-71A0170386DE}"/>
    <cellStyle name="SAPBEXexcGood3 2" xfId="130" xr:uid="{20A7EE28-0428-428A-B938-728F33F36679}"/>
    <cellStyle name="SAPBEXexcGood3 2 2" xfId="1499" xr:uid="{91F5A99C-7ECF-40F6-ABA6-467E8C3E17E0}"/>
    <cellStyle name="SAPBEXexcGood3 2 2 2" xfId="3674" xr:uid="{BAD74B88-19AB-49C9-A6AD-06E258DC6902}"/>
    <cellStyle name="SAPBEXexcGood3 2 2 3" xfId="2823" xr:uid="{1914BA95-9DAB-4B92-A3F8-8436572D0B05}"/>
    <cellStyle name="SAPBEXexcGood3 2 3" xfId="3642" xr:uid="{EABCE67C-9AAB-4226-84FC-092253C0384E}"/>
    <cellStyle name="SAPBEXexcGood3 3" xfId="1500" xr:uid="{981E2C5C-415F-4E6B-8341-8CC380E37E64}"/>
    <cellStyle name="SAPBEXexcGood3 3 2" xfId="1501" xr:uid="{25A558F7-5B8E-46C3-85C2-F7834A4BBDCC}"/>
    <cellStyle name="SAPBEXexcGood3 3 2 2" xfId="2825" xr:uid="{D8F17D15-2D9A-42A6-8FE6-0E248136A659}"/>
    <cellStyle name="SAPBEXexcGood3 3 3" xfId="2824" xr:uid="{6C275469-2839-4FBF-995F-575083E08AA8}"/>
    <cellStyle name="SAPBEXexcGood3 4" xfId="1502" xr:uid="{288E2003-CE9E-4DFB-9F7D-8B0318E4CB58}"/>
    <cellStyle name="SAPBEXexcGood3 4 2" xfId="1503" xr:uid="{029EE607-07BB-401B-AF81-C8CEF5638ABC}"/>
    <cellStyle name="SAPBEXexcGood3 4 2 2" xfId="2827" xr:uid="{25899340-B6BB-47B4-9980-41B9D8452C47}"/>
    <cellStyle name="SAPBEXexcGood3 4 3" xfId="4138" xr:uid="{EF1761A8-3D72-43A2-9F4F-A3865CB80796}"/>
    <cellStyle name="SAPBEXexcGood3 4 4" xfId="2826" xr:uid="{56BF0A22-E567-4183-92CC-B9F60BD1E8E8}"/>
    <cellStyle name="SAPBEXexcGood3 5" xfId="1504" xr:uid="{181C40FC-1C5C-4D7B-A4E7-E41106589B70}"/>
    <cellStyle name="SAPBEXexcGood3 5 2" xfId="1505" xr:uid="{4C870C11-807B-4EBD-8710-51765935B1B5}"/>
    <cellStyle name="SAPBEXexcGood3 5 2 2" xfId="2829" xr:uid="{BC32E8D5-DAF0-4562-9FF2-218EA791EBCA}"/>
    <cellStyle name="SAPBEXexcGood3 5 3" xfId="4139" xr:uid="{6D1FA05E-609D-4B0E-B0CA-3966A62EBF7A}"/>
    <cellStyle name="SAPBEXexcGood3 5 3 2" xfId="4308" xr:uid="{8076AB52-8140-4ABD-91B1-D9EE5C52454F}"/>
    <cellStyle name="SAPBEXexcGood3 5 4" xfId="2828" xr:uid="{2E5BDFEB-1D3D-4B65-9902-554B421A40F9}"/>
    <cellStyle name="SAPBEXexcGood3 6" xfId="1506" xr:uid="{449ABF1B-5E81-4991-9014-CEF18D120DAE}"/>
    <cellStyle name="SAPBEXexcGood3 6 2" xfId="1507" xr:uid="{D95466DE-4900-48A2-BD92-A5ED6785112E}"/>
    <cellStyle name="SAPBEXexcGood3 6 2 2" xfId="2831" xr:uid="{9E788F6E-0118-4A83-A252-D0BD502B90C1}"/>
    <cellStyle name="SAPBEXexcGood3 6 3" xfId="4140" xr:uid="{8B21A442-5BC8-4925-B13B-F8808FB05F8C}"/>
    <cellStyle name="SAPBEXexcGood3 6 3 2" xfId="4309" xr:uid="{430809C9-EB40-4560-8526-54F89D5A949E}"/>
    <cellStyle name="SAPBEXexcGood3 6 4" xfId="2830" xr:uid="{D4267C07-40E2-4CB1-A36B-1E7294C16310}"/>
    <cellStyle name="SAPBEXexcGood3 7" xfId="1508" xr:uid="{32A46FE6-3C27-451C-8E7F-709AF66D24B7}"/>
    <cellStyle name="SAPBEXexcGood3 7 2" xfId="1509" xr:uid="{7C481756-60FB-47E9-BC44-93B71805BF35}"/>
    <cellStyle name="SAPBEXexcGood3 7 2 2" xfId="2833" xr:uid="{E436D6AB-7E57-46F6-9139-A7B191AB5743}"/>
    <cellStyle name="SAPBEXexcGood3 7 3" xfId="4141" xr:uid="{8FE29120-E1F5-409C-95B7-10BB72FB734E}"/>
    <cellStyle name="SAPBEXexcGood3 7 3 2" xfId="4310" xr:uid="{D818E4AE-3DE6-4C8A-AF1D-07429365A455}"/>
    <cellStyle name="SAPBEXexcGood3 7 4" xfId="2832" xr:uid="{DC12CD53-C6F2-4867-B4EE-9A2EA06068CA}"/>
    <cellStyle name="SAPBEXexcGood3 8" xfId="1510" xr:uid="{0EB5509A-3A09-440A-902D-D3A85DA15B99}"/>
    <cellStyle name="SAPBEXexcGood3 8 2" xfId="4142" xr:uid="{0C06167A-9028-424F-B653-F448114850AF}"/>
    <cellStyle name="SAPBEXexcGood3 8 2 2" xfId="4311" xr:uid="{479906F9-DBA6-43F1-B4EC-C8BF42DB641B}"/>
    <cellStyle name="SAPBEXexcGood3 8 3" xfId="2834" xr:uid="{2415E7F0-B753-41AB-85DF-E79BAA020C5C}"/>
    <cellStyle name="SAPBEXexcGood3 9" xfId="1511" xr:uid="{BB7B9E13-3276-4CF0-AAC7-8C6C04AC0C87}"/>
    <cellStyle name="SAPBEXexcGood3 9 2" xfId="2835" xr:uid="{1A17103D-173F-4F8A-BCE9-67555FD951BD}"/>
    <cellStyle name="SAPBEXexcGood3_Mesquite Solar 277 MW v1" xfId="1512" xr:uid="{185D7F87-E331-4E2E-8AD5-989788CB7D80}"/>
    <cellStyle name="SAPBEXexcVeryBad" xfId="2416" xr:uid="{3BB9814E-4F3D-4640-AB0D-E8C2CFFC5074}"/>
    <cellStyle name="SAPBEXfilterDrill" xfId="131" xr:uid="{1177819A-CC3E-44F1-B7A0-18136FE4487F}"/>
    <cellStyle name="SAPBEXfilterDrill 2" xfId="132" xr:uid="{71F1E066-D30B-4995-A9AC-3933DB73303E}"/>
    <cellStyle name="SAPBEXfilterDrill 2 2" xfId="3675" xr:uid="{E83055C8-F871-4D96-96CB-7773ADE48CAF}"/>
    <cellStyle name="SAPBEXfilterDrill 2 3" xfId="2447" xr:uid="{6900D599-4F99-45F0-A466-40E8C6D4EE60}"/>
    <cellStyle name="SAPBEXfilterDrill 3" xfId="4143" xr:uid="{345626DD-A45C-466A-88F9-312E414BA2C3}"/>
    <cellStyle name="SAPBEXfilterDrill 4" xfId="4144" xr:uid="{D8819436-A221-40A3-8DEA-428F8E125737}"/>
    <cellStyle name="SAPBEXfilterDrill 5" xfId="4145" xr:uid="{79AE2B30-2860-4AD0-9F7D-1A3C13B10781}"/>
    <cellStyle name="SAPBEXfilterDrill 6" xfId="4146" xr:uid="{72931B16-E6B0-4B40-A96F-16A758270664}"/>
    <cellStyle name="SAPBEXfilterDrill 7" xfId="4147" xr:uid="{33A7E238-7DC7-408A-B497-12088D026ECD}"/>
    <cellStyle name="SAPBEXfilterDrill 8" xfId="2446" xr:uid="{A76711E2-1467-4A53-984A-D91592942976}"/>
    <cellStyle name="SAPBEXfilterDrill_2009 Fleet segmentation" xfId="4148" xr:uid="{52FA568D-D40F-41C9-AC28-EB07641271DC}"/>
    <cellStyle name="SAPBEXfilterItem" xfId="133" xr:uid="{B3C0F942-42E5-4F36-80BE-5EE3A3913636}"/>
    <cellStyle name="SAPBEXfilterItem 2" xfId="134" xr:uid="{66288497-C707-4829-87CF-37F1232C8967}"/>
    <cellStyle name="SAPBEXfilterItem 2 2" xfId="4149" xr:uid="{A0E2BE91-61CC-4ED0-976E-788B5C9BA8F0}"/>
    <cellStyle name="SAPBEXfilterItem 2 3" xfId="3676" xr:uid="{94A1FE5B-7E30-42FE-9229-CA22D4D4CDFE}"/>
    <cellStyle name="SAPBEXfilterItem 2 4" xfId="2449" xr:uid="{F4E668D6-4263-46CE-99D1-6B126E71223F}"/>
    <cellStyle name="SAPBEXfilterItem 3" xfId="3677" xr:uid="{513ED87B-19BA-474E-A32B-BD0F5EA30DCD}"/>
    <cellStyle name="SAPBEXfilterItem 3 2" xfId="4150" xr:uid="{5A0341FF-B847-4B38-969F-59D43322A7C2}"/>
    <cellStyle name="SAPBEXfilterItem 4" xfId="4151" xr:uid="{90D44300-C9B8-4073-AC38-06F74FFB383B}"/>
    <cellStyle name="SAPBEXfilterItem 5" xfId="4152" xr:uid="{D6531A1E-F397-47DB-A63D-0016A2804333}"/>
    <cellStyle name="SAPBEXfilterItem 6" xfId="2448" xr:uid="{4AFA98C8-D1D3-465C-9643-26158F430EBA}"/>
    <cellStyle name="SAPBEXfilterItem_2009 Fleet segmentation" xfId="4153" xr:uid="{BC75B4C1-7713-419D-90E3-924DB0C90214}"/>
    <cellStyle name="SAPBEXfilterText" xfId="135" xr:uid="{55AB0169-7CC2-4BF1-9D77-63E6DBAF2C0C}"/>
    <cellStyle name="SAPBEXfilterText 2" xfId="136" xr:uid="{0623C2FC-949C-4208-8F30-27265B425EC5}"/>
    <cellStyle name="SAPBEXfilterText 2 2" xfId="3678" xr:uid="{D8C13434-C39B-4A5B-8959-B58B7C9F4E9A}"/>
    <cellStyle name="SAPBEXfilterText 2 3" xfId="2451" xr:uid="{97A340FC-08BE-42DE-9F38-1EE1E21DFAA3}"/>
    <cellStyle name="SAPBEXfilterText 3" xfId="3679" xr:uid="{1AA9C2FB-F936-47AD-A424-51B4CC50EFFF}"/>
    <cellStyle name="SAPBEXfilterText 3 2" xfId="4154" xr:uid="{B6F24F15-6C08-4485-86BD-69FB761CDC60}"/>
    <cellStyle name="SAPBEXfilterText 4" xfId="4155" xr:uid="{0B33CD27-D30F-4FD7-A4C9-394523AA85C3}"/>
    <cellStyle name="SAPBEXformats" xfId="137" xr:uid="{2696EEDC-6FF2-4837-8038-58B9A24BD12D}"/>
    <cellStyle name="SAPBEXformats 10" xfId="1513" xr:uid="{9B416C08-4C61-4137-A18C-121ED8F91F4F}"/>
    <cellStyle name="SAPBEXformats 10 2" xfId="2836" xr:uid="{E4A90EA1-929B-45A8-9076-E01507B1B8D8}"/>
    <cellStyle name="SAPBEXformats 11" xfId="1514" xr:uid="{C3BBD354-2211-4BAC-B4EB-372DB63004A8}"/>
    <cellStyle name="SAPBEXformats 11 2" xfId="2837" xr:uid="{EEC9BD2F-A57C-454F-8862-2B2657A4FC4C}"/>
    <cellStyle name="SAPBEXformats 12" xfId="1515" xr:uid="{BD3D96A2-4078-440D-A706-5A4365A3672B}"/>
    <cellStyle name="SAPBEXformats 12 2" xfId="2838" xr:uid="{6E4E9FEE-CB32-4791-B71B-9715B3AE7B6A}"/>
    <cellStyle name="SAPBEXformats 13" xfId="1516" xr:uid="{BC69B0B4-B1CF-4487-AD96-FC9306CF013E}"/>
    <cellStyle name="SAPBEXformats 13 2" xfId="2839" xr:uid="{9B1740C7-C2D6-4D60-ACDD-25B7DB2B6F5B}"/>
    <cellStyle name="SAPBEXformats 14" xfId="1517" xr:uid="{1FACC23C-C783-429E-8DA6-F0F38731B6C1}"/>
    <cellStyle name="SAPBEXformats 14 2" xfId="2840" xr:uid="{4232A5C8-0A05-476D-9A9E-2E3B1105F578}"/>
    <cellStyle name="SAPBEXformats 15" xfId="1518" xr:uid="{07B07B6C-1610-4C7F-9574-F9EC1A753CD5}"/>
    <cellStyle name="SAPBEXformats 15 2" xfId="2841" xr:uid="{5CD815CC-5F17-4BEF-BE9C-B1B62899E5F6}"/>
    <cellStyle name="SAPBEXformats 16" xfId="1519" xr:uid="{22AE2E1B-A2BC-4FE5-B67D-555370558065}"/>
    <cellStyle name="SAPBEXformats 16 2" xfId="2842" xr:uid="{E591104D-A96E-4620-91A2-6B36D3791585}"/>
    <cellStyle name="SAPBEXformats 17" xfId="1520" xr:uid="{26866BDD-A7EE-4CF8-86A9-5FFD1FEE07DE}"/>
    <cellStyle name="SAPBEXformats 17 2" xfId="2843" xr:uid="{A314D09C-A718-4B60-BC1A-E1B362B589CF}"/>
    <cellStyle name="SAPBEXformats 18" xfId="2452" xr:uid="{F0BF734F-2534-4F14-9325-27A7725CDBC5}"/>
    <cellStyle name="SAPBEXformats 2" xfId="138" xr:uid="{BDC0B146-F3C3-46F3-930D-84ADAB409853}"/>
    <cellStyle name="SAPBEXformats 2 2" xfId="1521" xr:uid="{5D6AC369-36C3-474C-A731-7CB767FA719D}"/>
    <cellStyle name="SAPBEXformats 2 2 2" xfId="3681" xr:uid="{43BD87A0-CF07-4ECB-9739-D4B587338547}"/>
    <cellStyle name="SAPBEXformats 2 2 3" xfId="3680" xr:uid="{1341A58B-816F-4D97-AB96-74B62DA15B73}"/>
    <cellStyle name="SAPBEXformats 2 2 4" xfId="2844" xr:uid="{5818A566-37C3-466A-A9D2-8EC1532005BF}"/>
    <cellStyle name="SAPBEXformats 2 3" xfId="2538" xr:uid="{4ACD3AD2-6C01-4BD0-AFC4-82C2B03820A2}"/>
    <cellStyle name="SAPBEXformats 3" xfId="139" xr:uid="{879D13BD-B84A-49DF-91F7-477BDD372692}"/>
    <cellStyle name="SAPBEXformats 3 2" xfId="1522" xr:uid="{2BCC0A59-5841-4E60-B6A4-AD6F0C20C64C}"/>
    <cellStyle name="SAPBEXformats 3 2 2" xfId="2845" xr:uid="{73AC8060-1F93-4B3A-A4B5-5F35F7843C41}"/>
    <cellStyle name="SAPBEXformats 3 3" xfId="2453" xr:uid="{FA29C7A9-130E-42C6-8E5B-009AD8E4B659}"/>
    <cellStyle name="SAPBEXformats 4" xfId="140" xr:uid="{035E525F-683D-4B64-9768-CF1C1FDC3849}"/>
    <cellStyle name="SAPBEXformats 4 2" xfId="1523" xr:uid="{99EB572A-F960-42EB-9C66-A954F8526697}"/>
    <cellStyle name="SAPBEXformats 4 2 2" xfId="4156" xr:uid="{0CA32DD5-7F58-4795-95BA-441EAD191EC9}"/>
    <cellStyle name="SAPBEXformats 4 2 3" xfId="2846" xr:uid="{923BE5AF-DC37-4EE5-AEA2-6E48F2905130}"/>
    <cellStyle name="SAPBEXformats 4 3" xfId="2454" xr:uid="{7EE17FDD-A4BC-47FC-8986-B473A4D620AB}"/>
    <cellStyle name="SAPBEXformats 5" xfId="141" xr:uid="{23CF274F-EFEF-42BA-9E1F-284EE8E7E805}"/>
    <cellStyle name="SAPBEXformats 5 2" xfId="1524" xr:uid="{F65A9394-942C-4981-BD07-15C683C9BF73}"/>
    <cellStyle name="SAPBEXformats 5 2 2" xfId="2847" xr:uid="{A0D38D8C-3174-404A-A070-BA62D53C3526}"/>
    <cellStyle name="SAPBEXformats 5 3" xfId="4157" xr:uid="{C37A0754-BAD0-4EB5-ABD4-20C93A5982A8}"/>
    <cellStyle name="SAPBEXformats 5 3 2" xfId="4312" xr:uid="{2ADD7430-67E1-4BDE-9AD4-68587CF77907}"/>
    <cellStyle name="SAPBEXformats 5 4" xfId="2455" xr:uid="{053D624A-B56B-4490-8938-2BA59B2147CB}"/>
    <cellStyle name="SAPBEXformats 6" xfId="1525" xr:uid="{FD43514A-5658-41E4-9208-A2F510B85F1A}"/>
    <cellStyle name="SAPBEXformats 6 2" xfId="1526" xr:uid="{41A5F416-D286-42D7-B919-F0D1BCAA33C3}"/>
    <cellStyle name="SAPBEXformats 6 2 2" xfId="2849" xr:uid="{8DCD8A90-6A65-4DB8-B114-826CA6E31B5B}"/>
    <cellStyle name="SAPBEXformats 6 3" xfId="4158" xr:uid="{F56D9347-A04D-45E7-B327-7C88031ACE3E}"/>
    <cellStyle name="SAPBEXformats 6 3 2" xfId="4313" xr:uid="{8E7AD001-FE0D-4741-9AB5-89593A10F328}"/>
    <cellStyle name="SAPBEXformats 6 4" xfId="2848" xr:uid="{D49BFF2B-64BB-4B6C-8A2F-FA8460EC3B58}"/>
    <cellStyle name="SAPBEXformats 7" xfId="1527" xr:uid="{8B7FD5E9-C4DB-4438-845B-BD7CB4F86588}"/>
    <cellStyle name="SAPBEXformats 7 2" xfId="1528" xr:uid="{B998FA45-2A41-492D-BCDA-B6BE6904D9A4}"/>
    <cellStyle name="SAPBEXformats 7 2 2" xfId="2851" xr:uid="{191E489E-D431-43EA-BD01-620CB21E558B}"/>
    <cellStyle name="SAPBEXformats 7 3" xfId="4159" xr:uid="{A2A7A826-0914-4733-BF1E-0830DB930CE1}"/>
    <cellStyle name="SAPBEXformats 7 3 2" xfId="4314" xr:uid="{93C71F1C-2CE3-4393-9D66-F2CD2FA9F5FB}"/>
    <cellStyle name="SAPBEXformats 7 4" xfId="2850" xr:uid="{C7DA923A-EDC2-4B34-8A40-1FF0A95BB510}"/>
    <cellStyle name="SAPBEXformats 8" xfId="1529" xr:uid="{BDDD04F4-BCE6-4BAA-88D2-719BF13CBD73}"/>
    <cellStyle name="SAPBEXformats 8 2" xfId="4160" xr:uid="{3D127217-19D7-45E4-BCB1-8EAF0EDB00B7}"/>
    <cellStyle name="SAPBEXformats 8 2 2" xfId="4315" xr:uid="{F206B46D-1CC2-4825-88AF-50125EAF6950}"/>
    <cellStyle name="SAPBEXformats 8 3" xfId="2852" xr:uid="{38A5C591-363A-4871-AEB1-6E4546338E98}"/>
    <cellStyle name="SAPBEXformats 9" xfId="1530" xr:uid="{BF9F981E-221A-447D-839C-367ECDEEF7BA}"/>
    <cellStyle name="SAPBEXformats 9 2" xfId="2853" xr:uid="{79897DC8-886F-4675-AE2F-6628314D7CB6}"/>
    <cellStyle name="SAPBEXformats_Mesquite Solar 277 MW v1" xfId="1531" xr:uid="{F5C2B160-A78D-4DE6-9ED0-E814162EC5B3}"/>
    <cellStyle name="SAPBEXheaderData" xfId="2417" xr:uid="{FAC9F4DB-70C7-475A-8B9C-9DAF9C405B2E}"/>
    <cellStyle name="SAPBEXheaderItem" xfId="142" xr:uid="{706FB4C4-F76E-40A2-83A5-EE3EEA54C1E6}"/>
    <cellStyle name="SAPBEXheaderItem 10" xfId="2456" xr:uid="{04B24AF5-F328-4F68-931B-9C72CCFA7AAD}"/>
    <cellStyle name="SAPBEXheaderItem 2" xfId="143" xr:uid="{A60CF814-64E5-4E9A-8D81-7A360822677C}"/>
    <cellStyle name="SAPBEXheaderItem 2 2" xfId="3683" xr:uid="{53D6FFB2-14A3-4C8F-9EC0-2FC11DAB6168}"/>
    <cellStyle name="SAPBEXheaderItem 2 3" xfId="3682" xr:uid="{AFA346F3-DAE5-450B-ABFB-30B8711262D8}"/>
    <cellStyle name="SAPBEXheaderItem 2 4" xfId="2457" xr:uid="{FA8A763F-6D23-4785-A224-F4F43E5426CF}"/>
    <cellStyle name="SAPBEXheaderItem 3" xfId="144" xr:uid="{4B23B95F-DCCE-4B2B-B77E-ABF918695D52}"/>
    <cellStyle name="SAPBEXheaderItem 3 2" xfId="4162" xr:uid="{AC1BBC84-58E7-4CDD-9716-8C2904E86905}"/>
    <cellStyle name="SAPBEXheaderItem 3 3" xfId="4161" xr:uid="{1D60F042-E540-480B-A006-D215DFF66751}"/>
    <cellStyle name="SAPBEXheaderItem 3 4" xfId="2458" xr:uid="{F6056785-8872-4A04-962C-EE095AC6EF16}"/>
    <cellStyle name="SAPBEXheaderItem 4" xfId="4163" xr:uid="{5032D849-258C-45E4-9E65-66C0CB385EFC}"/>
    <cellStyle name="SAPBEXheaderItem 4 2" xfId="4164" xr:uid="{2050BC66-7A0A-4F16-95B3-6C7A6AC65F0E}"/>
    <cellStyle name="SAPBEXheaderItem 5" xfId="4165" xr:uid="{BDC2E055-2655-426C-8EEE-E6E825A01730}"/>
    <cellStyle name="SAPBEXheaderItem 6" xfId="4166" xr:uid="{203545E3-B259-4D2E-BCA3-BE9917133DDE}"/>
    <cellStyle name="SAPBEXheaderItem 7" xfId="4167" xr:uid="{19215F6C-763A-40E7-839C-D750F0772206}"/>
    <cellStyle name="SAPBEXheaderItem 8" xfId="4168" xr:uid="{C4C76BC2-CBCD-442A-8E05-950F81987A4D}"/>
    <cellStyle name="SAPBEXheaderItem 9" xfId="4169" xr:uid="{A2158FD2-839D-43D5-9366-8783866C09EB}"/>
    <cellStyle name="SAPBEXheaderText" xfId="145" xr:uid="{1DA73013-D8BB-4826-BEF1-C7FCCA47EAF8}"/>
    <cellStyle name="SAPBEXheaderText 10" xfId="2459" xr:uid="{7629B0F7-E194-4C31-889C-2C3EC036D57D}"/>
    <cellStyle name="SAPBEXheaderText 2" xfId="146" xr:uid="{123E9453-BF2A-4B8B-9C94-6016471A748E}"/>
    <cellStyle name="SAPBEXheaderText 2 2" xfId="3685" xr:uid="{E20D92B5-1553-4D47-ABF7-AD39691D155A}"/>
    <cellStyle name="SAPBEXheaderText 2 3" xfId="3684" xr:uid="{619EF5FA-9520-481F-9DE2-025DFDAFF9DD}"/>
    <cellStyle name="SAPBEXheaderText 2 4" xfId="2460" xr:uid="{29610578-B432-4AA9-A76D-CA32140D97FB}"/>
    <cellStyle name="SAPBEXheaderText 3" xfId="147" xr:uid="{F349B377-FC9F-4EB6-ADBB-FC4D2272BBBE}"/>
    <cellStyle name="SAPBEXheaderText 3 2" xfId="4171" xr:uid="{5E0CA28F-1BC0-4A7A-9C85-6DC0043811D4}"/>
    <cellStyle name="SAPBEXheaderText 3 3" xfId="4170" xr:uid="{6D2B1847-431E-4CAF-9FFB-6301ACAE65A4}"/>
    <cellStyle name="SAPBEXheaderText 3 4" xfId="2461" xr:uid="{3AF8F51D-E6AB-4EBD-86E6-8FC7F9FE1E8C}"/>
    <cellStyle name="SAPBEXheaderText 4" xfId="4172" xr:uid="{D47CA2BD-1581-4F67-A779-769B10451BE6}"/>
    <cellStyle name="SAPBEXheaderText 4 2" xfId="4173" xr:uid="{80814BF6-F1AB-400B-B532-7E13D76CD0F4}"/>
    <cellStyle name="SAPBEXheaderText 5" xfId="4174" xr:uid="{FD6C6050-3C04-4446-9A46-48E29EB230F5}"/>
    <cellStyle name="SAPBEXheaderText 6" xfId="4175" xr:uid="{A6FA74C6-E54C-4E27-AB25-199A92DA00F2}"/>
    <cellStyle name="SAPBEXheaderText 7" xfId="4176" xr:uid="{A0DD0893-5E97-46D3-9C18-8CDC3DE1E458}"/>
    <cellStyle name="SAPBEXheaderText 8" xfId="4177" xr:uid="{1818BBDC-4F67-4319-B1B7-F750EF847C1B}"/>
    <cellStyle name="SAPBEXheaderText 9" xfId="4178" xr:uid="{BCFCB573-1B5E-4DD9-A8DF-ACF316FC1835}"/>
    <cellStyle name="SAPBEXHLevel0" xfId="148" xr:uid="{61B2CC8F-41B9-4AA2-9C15-FFA2D1C2A3BE}"/>
    <cellStyle name="SAPBEXHLevel0 10" xfId="1532" xr:uid="{8B94B9CC-3D9A-4F1A-89F9-FDBEC36A11F2}"/>
    <cellStyle name="SAPBEXHLevel0 10 2" xfId="1533" xr:uid="{FF1BBBFB-A691-48F5-BC46-5DE506A33BFD}"/>
    <cellStyle name="SAPBEXHLevel0 10 2 2" xfId="2855" xr:uid="{CFDBACEA-458E-4B2B-82EA-E96EBF5FEC37}"/>
    <cellStyle name="SAPBEXHLevel0 10 3" xfId="2854" xr:uid="{E5910BBD-24EA-4104-89C7-44B1E2E5635D}"/>
    <cellStyle name="SAPBEXHLevel0 11" xfId="1534" xr:uid="{3F89C6CB-018F-45DE-92AC-1F72C53FB019}"/>
    <cellStyle name="SAPBEXHLevel0 11 2" xfId="1535" xr:uid="{A60A1644-8D59-4BE8-9F12-603D1FD2C17E}"/>
    <cellStyle name="SAPBEXHLevel0 11 2 2" xfId="2857" xr:uid="{D995F0CE-8425-404A-89C5-E8AB9105C285}"/>
    <cellStyle name="SAPBEXHLevel0 11 3" xfId="2856" xr:uid="{0BA548E8-A287-4DB9-9AF0-79DD123DCD27}"/>
    <cellStyle name="SAPBEXHLevel0 11_48MW CMSI CAPEX Budget rev 11Jun10-rev16b (Updated Forecast cash flow)" xfId="1536" xr:uid="{59CC2758-755F-4E43-8FFF-1CE17665E091}"/>
    <cellStyle name="SAPBEXHLevel0 12" xfId="1537" xr:uid="{87B18CAB-4D86-40FF-9775-3F909DFE75FE}"/>
    <cellStyle name="SAPBEXHLevel0 12 2" xfId="2858" xr:uid="{D3792481-C729-4B9E-9A8D-6BB25B8E1DB5}"/>
    <cellStyle name="SAPBEXHLevel0 13" xfId="1538" xr:uid="{04DBADDA-2042-455B-921D-1DA6854DA804}"/>
    <cellStyle name="SAPBEXHLevel0 13 2" xfId="2859" xr:uid="{21B4D9F0-B2D6-4D89-9CD4-AAEEC2E22B92}"/>
    <cellStyle name="SAPBEXHLevel0 14" xfId="1539" xr:uid="{A8C7D4F4-0AF9-4AE1-B940-B86A67D0584A}"/>
    <cellStyle name="SAPBEXHLevel0 14 2" xfId="2860" xr:uid="{5C2CBE61-FCA5-4F04-B9A7-44FF332A0D16}"/>
    <cellStyle name="SAPBEXHLevel0 15" xfId="1540" xr:uid="{1EA5152C-DBEE-4E4F-B35D-84273E88DC80}"/>
    <cellStyle name="SAPBEXHLevel0 15 2" xfId="2861" xr:uid="{960CFB29-CA24-46EF-B42D-1C4E2A05FE64}"/>
    <cellStyle name="SAPBEXHLevel0 16" xfId="1541" xr:uid="{8D34457D-BCEB-42BA-9EE5-44436A304AA6}"/>
    <cellStyle name="SAPBEXHLevel0 16 2" xfId="2862" xr:uid="{227CC42B-E56C-45EC-AAEC-6F9635E20F0D}"/>
    <cellStyle name="SAPBEXHLevel0 17" xfId="1542" xr:uid="{D2671C3B-6581-4F47-A1B4-998E681FF9F7}"/>
    <cellStyle name="SAPBEXHLevel0 17 2" xfId="2863" xr:uid="{0E6002B9-251D-4672-81D5-5E925C8E7EA4}"/>
    <cellStyle name="SAPBEXHLevel0 18" xfId="1543" xr:uid="{E9CE4988-DB13-4925-B60C-C60953427A0A}"/>
    <cellStyle name="SAPBEXHLevel0 18 2" xfId="2864" xr:uid="{B2FCFC94-2AB6-40A2-B0BA-99CA19ED9667}"/>
    <cellStyle name="SAPBEXHLevel0 19" xfId="1544" xr:uid="{01FE4D1D-6947-4FA5-82ED-2C5B25FFBE3C}"/>
    <cellStyle name="SAPBEXHLevel0 19 2" xfId="2865" xr:uid="{6569D5DB-3001-434D-BC0D-AC832821DF23}"/>
    <cellStyle name="SAPBEXHLevel0 2" xfId="149" xr:uid="{C3158BFB-DEF2-4799-9A34-6E54FA52391C}"/>
    <cellStyle name="SAPBEXHLevel0 2 10" xfId="1545" xr:uid="{A47BB167-7E5F-461B-A40C-72F7C1239221}"/>
    <cellStyle name="SAPBEXHLevel0 2 10 2" xfId="2866" xr:uid="{8D92EFBF-2261-407C-B443-FCB74A230227}"/>
    <cellStyle name="SAPBEXHLevel0 2 11" xfId="1546" xr:uid="{7CA6700E-603B-421E-A47A-AADC78AEB990}"/>
    <cellStyle name="SAPBEXHLevel0 2 11 2" xfId="2867" xr:uid="{55E51F70-5837-4093-BE9B-B9E838BBEF32}"/>
    <cellStyle name="SAPBEXHLevel0 2 12" xfId="1547" xr:uid="{0816459A-8F34-42A6-815E-FE77E6E79A51}"/>
    <cellStyle name="SAPBEXHLevel0 2 12 2" xfId="2868" xr:uid="{EFE38258-9AC5-462C-B711-5B948A9074E8}"/>
    <cellStyle name="SAPBEXHLevel0 2 13" xfId="1548" xr:uid="{500C2CB0-C9B9-4E33-9B44-B16F322E72D4}"/>
    <cellStyle name="SAPBEXHLevel0 2 13 2" xfId="2869" xr:uid="{AF29EFBD-AA3A-4372-BC03-9A335C878555}"/>
    <cellStyle name="SAPBEXHLevel0 2 14" xfId="1549" xr:uid="{7EC93FE6-10A0-438C-B7AA-74A9C483C51B}"/>
    <cellStyle name="SAPBEXHLevel0 2 14 2" xfId="2870" xr:uid="{FCA64AC9-ECAD-4661-9E88-24D4995E276F}"/>
    <cellStyle name="SAPBEXHLevel0 2 15" xfId="1550" xr:uid="{4A2765F0-7797-4755-BFA0-301BFB4D5AEE}"/>
    <cellStyle name="SAPBEXHLevel0 2 15 2" xfId="2871" xr:uid="{BD2BDC69-C845-4674-B7D5-5478C2320D46}"/>
    <cellStyle name="SAPBEXHLevel0 2 16" xfId="1551" xr:uid="{27886E11-2382-42F0-886C-604B24C5053C}"/>
    <cellStyle name="SAPBEXHLevel0 2 16 2" xfId="2872" xr:uid="{494DFA68-B10C-4418-AEA9-FD554A027F1A}"/>
    <cellStyle name="SAPBEXHLevel0 2 17" xfId="2536" xr:uid="{E42A6243-5710-4F6E-94BA-91CD72FC6E5B}"/>
    <cellStyle name="SAPBEXHLevel0 2 2" xfId="1552" xr:uid="{3C938DBF-BAB6-4D37-8083-B9CCE6FB4411}"/>
    <cellStyle name="SAPBEXHLevel0 2 2 2" xfId="1553" xr:uid="{CE77A440-3D36-4151-B4C4-88DD79F515C7}"/>
    <cellStyle name="SAPBEXHLevel0 2 2 2 2" xfId="3687" xr:uid="{1C6BE3B1-EE40-423D-960B-63031696A860}"/>
    <cellStyle name="SAPBEXHLevel0 2 2 2 3" xfId="2874" xr:uid="{A850FF2A-1005-48C7-B8F8-2A031086C47D}"/>
    <cellStyle name="SAPBEXHLevel0 2 2 3" xfId="3686" xr:uid="{24A9B3FF-D483-4C16-9F76-62D75CFCE803}"/>
    <cellStyle name="SAPBEXHLevel0 2 2 4" xfId="2873" xr:uid="{D4A910D2-9167-45C7-B397-3D74DBDF992C}"/>
    <cellStyle name="SAPBEXHLevel0 2 3" xfId="1554" xr:uid="{F44A0357-5003-4CE6-8325-C791E35840E5}"/>
    <cellStyle name="SAPBEXHLevel0 2 3 2" xfId="1555" xr:uid="{204617F3-02CF-40A7-BF3B-A86293EB7C56}"/>
    <cellStyle name="SAPBEXHLevel0 2 3 2 2" xfId="2876" xr:uid="{270D3912-B60F-4509-98D3-CD359FAC19FD}"/>
    <cellStyle name="SAPBEXHLevel0 2 3 3" xfId="2875" xr:uid="{B6EF96E7-EF71-44BC-A54D-0F30F035DCEE}"/>
    <cellStyle name="SAPBEXHLevel0 2 4" xfId="1556" xr:uid="{D8EC81AC-D213-4041-A613-D80435AB907D}"/>
    <cellStyle name="SAPBEXHLevel0 2 4 2" xfId="1557" xr:uid="{9786E04C-308E-428F-8E75-E20DC34477FE}"/>
    <cellStyle name="SAPBEXHLevel0 2 4 2 2" xfId="2878" xr:uid="{93763851-4BD2-4D46-99C8-E39C7A26776F}"/>
    <cellStyle name="SAPBEXHLevel0 2 4 3" xfId="2877" xr:uid="{7C05E9C2-530F-48E5-A5CF-BA0C909EFB40}"/>
    <cellStyle name="SAPBEXHLevel0 2 5" xfId="1558" xr:uid="{405A2B4A-E26C-44B3-93DC-2A6174D8A7C9}"/>
    <cellStyle name="SAPBEXHLevel0 2 5 2" xfId="1559" xr:uid="{18486236-32EF-41DC-B923-31FD5C127753}"/>
    <cellStyle name="SAPBEXHLevel0 2 5 2 2" xfId="2880" xr:uid="{BD285836-2FE2-4E2E-AD13-FB7A21FD9255}"/>
    <cellStyle name="SAPBEXHLevel0 2 5 3" xfId="2879" xr:uid="{05F48065-F961-4F5F-A3C0-AF91AC2CB2EE}"/>
    <cellStyle name="SAPBEXHLevel0 2 6" xfId="1560" xr:uid="{5A045E6A-8B00-40C6-A307-D8B06659C152}"/>
    <cellStyle name="SAPBEXHLevel0 2 6 2" xfId="1561" xr:uid="{F148A988-05B6-4B58-BBF1-BF0AAAEE76D6}"/>
    <cellStyle name="SAPBEXHLevel0 2 6 2 2" xfId="2882" xr:uid="{7C5E15A5-FFEB-4D3E-8196-5E07FFA5E3B5}"/>
    <cellStyle name="SAPBEXHLevel0 2 6 3" xfId="2881" xr:uid="{3AC14FA2-F8A9-49AA-880E-C8EF7E23E359}"/>
    <cellStyle name="SAPBEXHLevel0 2 7" xfId="1562" xr:uid="{F6D174CF-653B-483D-A6C7-F5B6F0FD21C3}"/>
    <cellStyle name="SAPBEXHLevel0 2 7 2" xfId="1563" xr:uid="{CF317208-B9D9-4ED0-8607-5D2164C84478}"/>
    <cellStyle name="SAPBEXHLevel0 2 7 2 2" xfId="2884" xr:uid="{FADFDB2D-6417-442B-807D-A6D916914267}"/>
    <cellStyle name="SAPBEXHLevel0 2 7 3" xfId="2883" xr:uid="{778AB53F-853D-4637-901D-DF419DE53F41}"/>
    <cellStyle name="SAPBEXHLevel0 2 8" xfId="1564" xr:uid="{095A003C-DA73-452D-84C3-54A0A3D10A7D}"/>
    <cellStyle name="SAPBEXHLevel0 2 8 2" xfId="2885" xr:uid="{9EFD983E-254E-4AA9-99F1-E60C1FEC73D0}"/>
    <cellStyle name="SAPBEXHLevel0 2 9" xfId="1565" xr:uid="{BDF88BC4-4D28-4CAE-B97C-721171258F23}"/>
    <cellStyle name="SAPBEXHLevel0 2 9 2" xfId="2886" xr:uid="{E5755851-7FF3-4717-8986-4C68DFB410E3}"/>
    <cellStyle name="SAPBEXHLevel0 20" xfId="1566" xr:uid="{0B5600D3-2A90-4D50-ADF2-A6E2BF0AFD4C}"/>
    <cellStyle name="SAPBEXHLevel0 20 2" xfId="2887" xr:uid="{C1FA4897-CD65-4B02-B783-B1330997359C}"/>
    <cellStyle name="SAPBEXHLevel0 21" xfId="2462" xr:uid="{14893053-87C0-49E9-B2CB-4B7B7C336E7B}"/>
    <cellStyle name="SAPBEXHLevel0 22" xfId="2537" xr:uid="{3FE196C9-AC74-4877-B518-2C6EB1E429BC}"/>
    <cellStyle name="SAPBEXHLevel0 3" xfId="150" xr:uid="{17C6E5EE-3E32-42C4-ABB6-6FF8CACD7EC6}"/>
    <cellStyle name="SAPBEXHLevel0 3 10" xfId="1567" xr:uid="{391E0ACD-376C-483A-9F96-7F0E90EFE4B0}"/>
    <cellStyle name="SAPBEXHLevel0 3 10 2" xfId="2888" xr:uid="{051F57C2-9496-4042-875D-AA27B413BEAC}"/>
    <cellStyle name="SAPBEXHLevel0 3 11" xfId="1568" xr:uid="{258AD428-F4A7-43D0-A481-13B82D854C9B}"/>
    <cellStyle name="SAPBEXHLevel0 3 11 2" xfId="2889" xr:uid="{53A887DF-38F2-4506-9F68-3C132121048E}"/>
    <cellStyle name="SAPBEXHLevel0 3 12" xfId="1569" xr:uid="{35254DA9-D0A5-4CD0-9929-58D26344C24D}"/>
    <cellStyle name="SAPBEXHLevel0 3 12 2" xfId="2890" xr:uid="{0FB5E015-A4DC-4308-99C3-ED0788DA81A8}"/>
    <cellStyle name="SAPBEXHLevel0 3 13" xfId="1570" xr:uid="{4B758D4A-95D1-4A17-B62E-A73AAC8CBC14}"/>
    <cellStyle name="SAPBEXHLevel0 3 13 2" xfId="2891" xr:uid="{468B3DD2-6593-4AF1-99BF-B1E7F1356647}"/>
    <cellStyle name="SAPBEXHLevel0 3 14" xfId="1571" xr:uid="{06922828-4B07-4329-B4AC-7FD88168E222}"/>
    <cellStyle name="SAPBEXHLevel0 3 14 2" xfId="2892" xr:uid="{4F7C5268-9180-471B-B4F6-4358CB5A9989}"/>
    <cellStyle name="SAPBEXHLevel0 3 15" xfId="1572" xr:uid="{8161B6A2-188B-44FC-99E3-952D363767E1}"/>
    <cellStyle name="SAPBEXHLevel0 3 15 2" xfId="2893" xr:uid="{690435C1-C619-4C4C-88CA-D227F5B58F0F}"/>
    <cellStyle name="SAPBEXHLevel0 3 16" xfId="1573" xr:uid="{EEEFCBBD-6B2F-4021-BBC1-AADE4D88F28B}"/>
    <cellStyle name="SAPBEXHLevel0 3 16 2" xfId="2894" xr:uid="{B6DA3919-CA82-4450-A6B4-A765A0862386}"/>
    <cellStyle name="SAPBEXHLevel0 3 17" xfId="2463" xr:uid="{9003479D-F029-437F-891B-9D654B7A9EC0}"/>
    <cellStyle name="SAPBEXHLevel0 3 2" xfId="1574" xr:uid="{B3DC29EE-8C36-4100-980A-B59B6F91B553}"/>
    <cellStyle name="SAPBEXHLevel0 3 2 2" xfId="1575" xr:uid="{E5FF67D0-458B-497D-B23B-8E5885905997}"/>
    <cellStyle name="SAPBEXHLevel0 3 2 2 2" xfId="2896" xr:uid="{B7BBB092-60D4-4557-82C0-14F0AA3A608D}"/>
    <cellStyle name="SAPBEXHLevel0 3 2 3" xfId="2895" xr:uid="{920F0E7E-1405-423F-B1EA-2F78507D6D1F}"/>
    <cellStyle name="SAPBEXHLevel0 3 3" xfId="1576" xr:uid="{1B53AB41-6489-493E-8559-B9E38EA69626}"/>
    <cellStyle name="SAPBEXHLevel0 3 3 2" xfId="1577" xr:uid="{ECF2A1DB-7B02-4BC0-8B64-564BA6C9968B}"/>
    <cellStyle name="SAPBEXHLevel0 3 3 2 2" xfId="2898" xr:uid="{3345FA4C-1DDD-4E35-B7F5-E8323B01EE27}"/>
    <cellStyle name="SAPBEXHLevel0 3 3 3" xfId="2897" xr:uid="{6091DAA9-730C-4AAB-9ED3-CB1709B904D6}"/>
    <cellStyle name="SAPBEXHLevel0 3 4" xfId="1578" xr:uid="{A07B6ED7-6896-463E-8C2A-066EF2A2CA93}"/>
    <cellStyle name="SAPBEXHLevel0 3 4 2" xfId="1579" xr:uid="{6A30B9BA-39A2-481E-9225-BD2E5A829838}"/>
    <cellStyle name="SAPBEXHLevel0 3 4 2 2" xfId="2900" xr:uid="{F035589E-CA4C-431D-81F5-2891CF60B0F8}"/>
    <cellStyle name="SAPBEXHLevel0 3 4 3" xfId="2899" xr:uid="{2219C957-D06C-41B2-9288-F4BB3B415B55}"/>
    <cellStyle name="SAPBEXHLevel0 3 5" xfId="1580" xr:uid="{42F1C35F-0463-499E-B217-009E5BD536C1}"/>
    <cellStyle name="SAPBEXHLevel0 3 5 2" xfId="1581" xr:uid="{C17F49DA-131C-4CDC-B24A-90F9B9E8802A}"/>
    <cellStyle name="SAPBEXHLevel0 3 5 2 2" xfId="2902" xr:uid="{E24DE805-A380-48E6-AB3F-695C5B1F1AAC}"/>
    <cellStyle name="SAPBEXHLevel0 3 5 3" xfId="2901" xr:uid="{4DD0B6A8-2BD7-4F87-92CE-4BBF42C745D9}"/>
    <cellStyle name="SAPBEXHLevel0 3 6" xfId="1582" xr:uid="{90A4D9F3-0D6C-4556-B12E-F412557FEF82}"/>
    <cellStyle name="SAPBEXHLevel0 3 6 2" xfId="1583" xr:uid="{651EA167-82F3-453A-9C1F-FBF07C46D496}"/>
    <cellStyle name="SAPBEXHLevel0 3 6 2 2" xfId="2904" xr:uid="{9A142746-2D6C-49FB-AAB5-A25A2319F144}"/>
    <cellStyle name="SAPBEXHLevel0 3 6 3" xfId="2903" xr:uid="{37732DD1-38F1-4524-9F5F-FFE2052E8AE8}"/>
    <cellStyle name="SAPBEXHLevel0 3 7" xfId="1584" xr:uid="{07EECB91-3E0C-48CB-AE34-0B5D14C67599}"/>
    <cellStyle name="SAPBEXHLevel0 3 7 2" xfId="1585" xr:uid="{4B95BF2D-F594-4836-8D95-6464AEC88F8E}"/>
    <cellStyle name="SAPBEXHLevel0 3 7 2 2" xfId="2906" xr:uid="{42D0799B-6892-4A29-93D8-DF3BD624E8A8}"/>
    <cellStyle name="SAPBEXHLevel0 3 7 3" xfId="2905" xr:uid="{B596B808-02FB-41B7-BEAA-093E68DE3CB4}"/>
    <cellStyle name="SAPBEXHLevel0 3 8" xfId="1586" xr:uid="{D9122E87-466F-413A-A575-974C2B137ACF}"/>
    <cellStyle name="SAPBEXHLevel0 3 8 2" xfId="2907" xr:uid="{03C8094F-4361-4E88-9D39-D116A2938998}"/>
    <cellStyle name="SAPBEXHLevel0 3 9" xfId="1587" xr:uid="{0D5F0A10-4224-4F3C-86F5-7B98E7D404A2}"/>
    <cellStyle name="SAPBEXHLevel0 3 9 2" xfId="2908" xr:uid="{DDE9299B-142D-4FE0-8A75-6B8ECF73E4A5}"/>
    <cellStyle name="SAPBEXHLevel0 4" xfId="151" xr:uid="{0BDCD142-D559-4EAB-8652-79AD6052901A}"/>
    <cellStyle name="SAPBEXHLevel0 4 10" xfId="1588" xr:uid="{EB7CB2AC-70BB-4D15-A0C2-5222C6FE313C}"/>
    <cellStyle name="SAPBEXHLevel0 4 10 2" xfId="2909" xr:uid="{DED6A8AD-A842-4154-95E0-B5CE35AC75BC}"/>
    <cellStyle name="SAPBEXHLevel0 4 11" xfId="1589" xr:uid="{2D81AE69-6EFC-4463-982E-5D851A9F622E}"/>
    <cellStyle name="SAPBEXHLevel0 4 11 2" xfId="2910" xr:uid="{58BE3528-E98B-455C-BB38-7B0EB39647D1}"/>
    <cellStyle name="SAPBEXHLevel0 4 12" xfId="1590" xr:uid="{5BCBC895-4963-44C7-90A6-BBEBCAD5A62F}"/>
    <cellStyle name="SAPBEXHLevel0 4 12 2" xfId="2911" xr:uid="{9E719D67-564C-4F7D-A408-958AD966D6C8}"/>
    <cellStyle name="SAPBEXHLevel0 4 13" xfId="1591" xr:uid="{8E7F57AB-C1F9-4002-8E2F-84F7A2CF24A1}"/>
    <cellStyle name="SAPBEXHLevel0 4 13 2" xfId="2912" xr:uid="{478DFED0-933E-44BA-B479-5E8532E08D03}"/>
    <cellStyle name="SAPBEXHLevel0 4 14" xfId="1592" xr:uid="{5FBFCE7D-FB0C-4775-93B6-54AE05962A25}"/>
    <cellStyle name="SAPBEXHLevel0 4 14 2" xfId="2913" xr:uid="{CCF807E9-972D-408D-A0D2-D50789F20824}"/>
    <cellStyle name="SAPBEXHLevel0 4 15" xfId="1593" xr:uid="{B395E205-5922-4C87-868D-CB9438A644A6}"/>
    <cellStyle name="SAPBEXHLevel0 4 15 2" xfId="2914" xr:uid="{DBF8D83F-3EB0-4D54-B5A7-00AAA31E22CB}"/>
    <cellStyle name="SAPBEXHLevel0 4 16" xfId="1594" xr:uid="{B3BDB249-E464-4074-926B-2F00C6B53DB0}"/>
    <cellStyle name="SAPBEXHLevel0 4 16 2" xfId="2915" xr:uid="{23321637-D182-48EE-BE43-EA4E5AB4CC89}"/>
    <cellStyle name="SAPBEXHLevel0 4 17" xfId="2464" xr:uid="{69BFE1DE-5E0C-4ECE-8F03-6E4B4982F563}"/>
    <cellStyle name="SAPBEXHLevel0 4 2" xfId="1595" xr:uid="{A041EB4D-3574-4909-B8B4-88193D06D0E3}"/>
    <cellStyle name="SAPBEXHLevel0 4 2 2" xfId="1596" xr:uid="{518CBBEC-C565-4A98-B632-86DAAFCC9FA6}"/>
    <cellStyle name="SAPBEXHLevel0 4 2 2 2" xfId="2917" xr:uid="{43184117-B5EC-49C8-85AE-ABEF7E08875B}"/>
    <cellStyle name="SAPBEXHLevel0 4 2 3" xfId="4179" xr:uid="{CFE3657D-ADF9-4B09-A5AB-8A6D8EE183B7}"/>
    <cellStyle name="SAPBEXHLevel0 4 2 4" xfId="2916" xr:uid="{9A22FD92-31C4-4A86-9757-D7629045315A}"/>
    <cellStyle name="SAPBEXHLevel0 4 3" xfId="1597" xr:uid="{C9998923-59DB-4FE9-9CD7-FAFB1422DAE7}"/>
    <cellStyle name="SAPBEXHLevel0 4 3 2" xfId="1598" xr:uid="{7B56716E-3087-4884-935E-1E6BA3A63DCF}"/>
    <cellStyle name="SAPBEXHLevel0 4 3 2 2" xfId="2919" xr:uid="{D053D66F-145B-4083-A8F5-5D021C689A78}"/>
    <cellStyle name="SAPBEXHLevel0 4 3 3" xfId="2918" xr:uid="{14B336DE-309F-4AC2-866F-4D2B20CB4023}"/>
    <cellStyle name="SAPBEXHLevel0 4 4" xfId="1599" xr:uid="{006E6D98-4FEB-49EE-BD46-0D5982028546}"/>
    <cellStyle name="SAPBEXHLevel0 4 4 2" xfId="1600" xr:uid="{D08F38CD-D360-47C3-B4B9-C405811ED144}"/>
    <cellStyle name="SAPBEXHLevel0 4 4 2 2" xfId="2921" xr:uid="{83C63E49-2544-49A0-98C0-CDCCE60A07A0}"/>
    <cellStyle name="SAPBEXHLevel0 4 4 3" xfId="2920" xr:uid="{9B854BF9-E142-466A-A90A-B398CC50B582}"/>
    <cellStyle name="SAPBEXHLevel0 4 5" xfId="1601" xr:uid="{AE696CC2-C28D-4568-9F8F-D18B811338F1}"/>
    <cellStyle name="SAPBEXHLevel0 4 5 2" xfId="1602" xr:uid="{C3DCC346-62FC-4B9A-B0E1-00E7003CD34C}"/>
    <cellStyle name="SAPBEXHLevel0 4 5 2 2" xfId="2923" xr:uid="{EB4C5259-3821-41BE-9FB1-69432E60B7E0}"/>
    <cellStyle name="SAPBEXHLevel0 4 5 3" xfId="2922" xr:uid="{949BE7E8-6D3D-4823-8BAC-E984B8B1A584}"/>
    <cellStyle name="SAPBEXHLevel0 4 6" xfId="1603" xr:uid="{73C23BEA-0A59-4698-AE17-62562AF570D3}"/>
    <cellStyle name="SAPBEXHLevel0 4 6 2" xfId="1604" xr:uid="{0AA6D7B2-5A48-412B-9AAD-83C443260F5F}"/>
    <cellStyle name="SAPBEXHLevel0 4 6 2 2" xfId="2925" xr:uid="{53CA048C-3BE0-4C61-8804-AFD3EC37170B}"/>
    <cellStyle name="SAPBEXHLevel0 4 6 3" xfId="2924" xr:uid="{A8A91680-FCDB-4178-82C0-6D3A8BE981F9}"/>
    <cellStyle name="SAPBEXHLevel0 4 7" xfId="1605" xr:uid="{2809315A-19D5-42A6-941C-7CD72139873B}"/>
    <cellStyle name="SAPBEXHLevel0 4 7 2" xfId="1606" xr:uid="{B05F135C-CA33-4E03-91E1-3A170E32B6D3}"/>
    <cellStyle name="SAPBEXHLevel0 4 7 2 2" xfId="2927" xr:uid="{3657D6CB-45E3-4888-B1C0-79D56C1395CF}"/>
    <cellStyle name="SAPBEXHLevel0 4 7 3" xfId="2926" xr:uid="{701332D5-A7A6-4AC5-9857-D037957A117A}"/>
    <cellStyle name="SAPBEXHLevel0 4 8" xfId="1607" xr:uid="{E83C3EFC-ABC5-45C6-BC8F-692F8E9340A4}"/>
    <cellStyle name="SAPBEXHLevel0 4 8 2" xfId="2928" xr:uid="{080D90FD-4C0B-47C1-913B-3838B4A5E1EF}"/>
    <cellStyle name="SAPBEXHLevel0 4 9" xfId="1608" xr:uid="{D66BA599-C6F1-4CB4-8975-F775DA510826}"/>
    <cellStyle name="SAPBEXHLevel0 4 9 2" xfId="2929" xr:uid="{E9E13B5B-B575-44F9-9B75-DDB1B5998830}"/>
    <cellStyle name="SAPBEXHLevel0 5" xfId="152" xr:uid="{340922C0-5875-427E-94FE-AAA2481D4E73}"/>
    <cellStyle name="SAPBEXHLevel0 5 10" xfId="1609" xr:uid="{776D429E-A20C-4AA7-98AA-FEEE16CBF3F0}"/>
    <cellStyle name="SAPBEXHLevel0 5 10 2" xfId="2930" xr:uid="{AD9A02F0-8AF7-49C1-95ED-395B980CC70C}"/>
    <cellStyle name="SAPBEXHLevel0 5 11" xfId="1610" xr:uid="{28466FCC-2218-4488-8FFE-A8CD8DE217A0}"/>
    <cellStyle name="SAPBEXHLevel0 5 11 2" xfId="2931" xr:uid="{F7D3B628-B556-4C4E-9AB9-17B805B85E86}"/>
    <cellStyle name="SAPBEXHLevel0 5 12" xfId="1611" xr:uid="{1F2582DD-6087-4663-8118-32444DB472E7}"/>
    <cellStyle name="SAPBEXHLevel0 5 12 2" xfId="2932" xr:uid="{A632A1F7-68D0-4154-875A-0715A4EDCA0B}"/>
    <cellStyle name="SAPBEXHLevel0 5 13" xfId="1612" xr:uid="{E3B47B7B-6635-4D09-90A9-B83B68A198BF}"/>
    <cellStyle name="SAPBEXHLevel0 5 13 2" xfId="2933" xr:uid="{7C8C4F80-5DD5-4B4B-A711-7FDEFE2B2DAB}"/>
    <cellStyle name="SAPBEXHLevel0 5 14" xfId="1613" xr:uid="{0A0CCBDA-854A-4982-928B-1A11AE24443B}"/>
    <cellStyle name="SAPBEXHLevel0 5 14 2" xfId="2934" xr:uid="{2065700F-2F19-4EC9-9443-614508CD236C}"/>
    <cellStyle name="SAPBEXHLevel0 5 15" xfId="1614" xr:uid="{57D31DCA-1684-49F2-905E-1ECD19C07748}"/>
    <cellStyle name="SAPBEXHLevel0 5 15 2" xfId="2935" xr:uid="{6C4C4560-BEFC-4D03-BBD3-A5067DBCB7E2}"/>
    <cellStyle name="SAPBEXHLevel0 5 16" xfId="1615" xr:uid="{136BCFEC-5F66-464C-8BDF-39B8D7AE76BC}"/>
    <cellStyle name="SAPBEXHLevel0 5 16 2" xfId="2936" xr:uid="{C808BF11-5CA5-4173-B896-19F59A46CD57}"/>
    <cellStyle name="SAPBEXHLevel0 5 17" xfId="4180" xr:uid="{6531E2FD-BCAD-4621-B35B-AF7C883F780D}"/>
    <cellStyle name="SAPBEXHLevel0 5 17 2" xfId="4316" xr:uid="{BED6C4A1-8604-490D-BC1A-526FC031E91E}"/>
    <cellStyle name="SAPBEXHLevel0 5 18" xfId="2465" xr:uid="{02236AFF-8D80-4378-9C1B-13A6DD666D96}"/>
    <cellStyle name="SAPBEXHLevel0 5 2" xfId="1616" xr:uid="{633A3A47-F9A6-4EB3-9D63-C213C644B169}"/>
    <cellStyle name="SAPBEXHLevel0 5 2 2" xfId="1617" xr:uid="{BDF84E6B-9603-4274-9B32-245A2226D447}"/>
    <cellStyle name="SAPBEXHLevel0 5 2 2 2" xfId="2938" xr:uid="{93C7834C-F564-444D-A0E2-E98505E7B8E4}"/>
    <cellStyle name="SAPBEXHLevel0 5 2 3" xfId="2937" xr:uid="{34837CB7-15F6-45D9-A370-86712C34D23A}"/>
    <cellStyle name="SAPBEXHLevel0 5 3" xfId="1618" xr:uid="{296B6E7B-5782-4CFE-9A80-15F66338A6EA}"/>
    <cellStyle name="SAPBEXHLevel0 5 3 2" xfId="1619" xr:uid="{2E13D9D2-47FE-45EE-ADD2-C681E7457B0D}"/>
    <cellStyle name="SAPBEXHLevel0 5 3 2 2" xfId="2940" xr:uid="{6246E49B-4D47-45A1-A17C-A2392C505B4B}"/>
    <cellStyle name="SAPBEXHLevel0 5 3 3" xfId="2939" xr:uid="{D2EEAC06-A5C6-41D8-AB22-53954D093FBB}"/>
    <cellStyle name="SAPBEXHLevel0 5 4" xfId="1620" xr:uid="{3E7F3D30-3573-4ABA-B649-1D7FFFB4DBB8}"/>
    <cellStyle name="SAPBEXHLevel0 5 4 2" xfId="1621" xr:uid="{1D3FA544-6A8F-4052-AF2D-A03D7861B632}"/>
    <cellStyle name="SAPBEXHLevel0 5 4 2 2" xfId="2942" xr:uid="{81DAEC31-A56F-4726-A033-BE2771083821}"/>
    <cellStyle name="SAPBEXHLevel0 5 4 3" xfId="2941" xr:uid="{C02056EE-6FD6-432A-9B3C-FF15DA58D0D0}"/>
    <cellStyle name="SAPBEXHLevel0 5 5" xfId="1622" xr:uid="{F65021AD-55E6-45A9-B29F-2EFF520BAB16}"/>
    <cellStyle name="SAPBEXHLevel0 5 5 2" xfId="1623" xr:uid="{339841FB-A789-4875-8466-C54F59761DB7}"/>
    <cellStyle name="SAPBEXHLevel0 5 5 2 2" xfId="2944" xr:uid="{19DBE596-D726-4953-9EFC-4A11D6D9B276}"/>
    <cellStyle name="SAPBEXHLevel0 5 5 3" xfId="2943" xr:uid="{7E483758-7B26-4425-85D6-1D9625B8C6A8}"/>
    <cellStyle name="SAPBEXHLevel0 5 6" xfId="1624" xr:uid="{2BF70A85-83A6-490D-85DA-5DAE1E790062}"/>
    <cellStyle name="SAPBEXHLevel0 5 6 2" xfId="1625" xr:uid="{765697DF-2F5D-4FAB-A900-1F166B74D96C}"/>
    <cellStyle name="SAPBEXHLevel0 5 6 2 2" xfId="2946" xr:uid="{A1213881-8601-4F3F-B454-ADB0A696513C}"/>
    <cellStyle name="SAPBEXHLevel0 5 6 3" xfId="2945" xr:uid="{A43CF64E-ACF0-4307-8FAB-C9607E435FC9}"/>
    <cellStyle name="SAPBEXHLevel0 5 7" xfId="1626" xr:uid="{F7B4B566-8FD3-4F4D-A6DF-0B170422FBCA}"/>
    <cellStyle name="SAPBEXHLevel0 5 7 2" xfId="1627" xr:uid="{970DCFCE-FD3C-4E6F-9B52-4083177D51CD}"/>
    <cellStyle name="SAPBEXHLevel0 5 7 2 2" xfId="2948" xr:uid="{1D14B102-9F54-4ADB-BA76-BB913661821A}"/>
    <cellStyle name="SAPBEXHLevel0 5 7 3" xfId="2947" xr:uid="{91DC363A-48AB-46C1-B2F1-2350BB89BDE8}"/>
    <cellStyle name="SAPBEXHLevel0 5 8" xfId="1628" xr:uid="{F8CF5ED9-FDE7-4CF8-BC57-DD8691E3CB7F}"/>
    <cellStyle name="SAPBEXHLevel0 5 8 2" xfId="2949" xr:uid="{D00F3150-1FAA-4BC6-931C-552B2F4D6B08}"/>
    <cellStyle name="SAPBEXHLevel0 5 9" xfId="1629" xr:uid="{F7E6B18F-5E5E-4964-932E-F568F2D2709B}"/>
    <cellStyle name="SAPBEXHLevel0 5 9 2" xfId="2950" xr:uid="{5F4BA71B-8ED9-40BA-9CD5-C88DA1324CBF}"/>
    <cellStyle name="SAPBEXHLevel0 6" xfId="1630" xr:uid="{1924E312-A4CE-4A36-8125-D8A25FE2D684}"/>
    <cellStyle name="SAPBEXHLevel0 6 2" xfId="1631" xr:uid="{A328BE51-464B-48CC-9658-688C52918F06}"/>
    <cellStyle name="SAPBEXHLevel0 6 2 2" xfId="2952" xr:uid="{EE659B5B-B408-418D-8431-79C182E0F7DA}"/>
    <cellStyle name="SAPBEXHLevel0 6 3" xfId="4181" xr:uid="{C6B7F94C-D60E-46F3-BB92-9AAE84F50180}"/>
    <cellStyle name="SAPBEXHLevel0 6 3 2" xfId="4317" xr:uid="{F03B1089-E266-4F42-AD91-11DC49A97F1B}"/>
    <cellStyle name="SAPBEXHLevel0 6 4" xfId="2951" xr:uid="{ABB518A9-FDF9-489D-807B-3407C3723F27}"/>
    <cellStyle name="SAPBEXHLevel0 7" xfId="1632" xr:uid="{595130E3-00C2-4487-BCEE-496A6827BA66}"/>
    <cellStyle name="SAPBEXHLevel0 7 2" xfId="1633" xr:uid="{3E9D0DB3-F623-4B81-AABC-F94AD9B3D5CA}"/>
    <cellStyle name="SAPBEXHLevel0 7 2 2" xfId="2954" xr:uid="{336AF5EF-F746-481A-939D-9FC7902F5D15}"/>
    <cellStyle name="SAPBEXHLevel0 7 3" xfId="4182" xr:uid="{6DEB8672-3D86-471A-BD51-BA60C652C4ED}"/>
    <cellStyle name="SAPBEXHLevel0 7 3 2" xfId="4318" xr:uid="{2EC7E5A2-F72A-4AB8-BEA6-C702CD6DFBFB}"/>
    <cellStyle name="SAPBEXHLevel0 7 4" xfId="2953" xr:uid="{F71C5685-5E17-436E-A220-871096C213C8}"/>
    <cellStyle name="SAPBEXHLevel0 8" xfId="1634" xr:uid="{61631AAE-5AF6-4408-90C8-EBEAD13ADD8D}"/>
    <cellStyle name="SAPBEXHLevel0 8 2" xfId="1635" xr:uid="{74C9471B-5A42-4B79-963C-2EC8C4F08F59}"/>
    <cellStyle name="SAPBEXHLevel0 8 2 2" xfId="2956" xr:uid="{BE947C38-2E86-4E78-B250-93BF282DC54E}"/>
    <cellStyle name="SAPBEXHLevel0 8 3" xfId="4183" xr:uid="{A7649C6A-8F8F-43CA-B96D-6F9E00D64331}"/>
    <cellStyle name="SAPBEXHLevel0 8 3 2" xfId="4319" xr:uid="{96C30907-E8AD-41DB-983D-884D3B8466AF}"/>
    <cellStyle name="SAPBEXHLevel0 8 4" xfId="2955" xr:uid="{74B09905-0244-451C-BE23-39A826D54CFC}"/>
    <cellStyle name="SAPBEXHLevel0 9" xfId="1636" xr:uid="{0FFCBB3D-FEEE-494B-9115-0BC7CA776D26}"/>
    <cellStyle name="SAPBEXHLevel0 9 2" xfId="1637" xr:uid="{CE108E78-F137-4B13-9CAB-26327AA3FAB6}"/>
    <cellStyle name="SAPBEXHLevel0 9 2 2" xfId="2958" xr:uid="{FA3AB6D6-E702-4BA4-B82E-96A9B27A84E2}"/>
    <cellStyle name="SAPBEXHLevel0 9 3" xfId="2957" xr:uid="{B3FE7719-9E52-408F-B6DC-51C48E183E00}"/>
    <cellStyle name="SAPBEXHLevel0_Mesquite Solar 277 MW v1" xfId="1638" xr:uid="{AA68A5E9-0FCE-426F-86F4-2EF7BD57C0ED}"/>
    <cellStyle name="SAPBEXHLevel0X" xfId="153" xr:uid="{5E6FEFAF-7FF5-4149-9DFE-1661069D4C24}"/>
    <cellStyle name="SAPBEXHLevel0X 10" xfId="1639" xr:uid="{673D57DB-D365-4C9E-B125-1A78425929FC}"/>
    <cellStyle name="SAPBEXHLevel0X 10 2" xfId="1640" xr:uid="{6C905782-E47E-48FF-8089-30691B7E6C74}"/>
    <cellStyle name="SAPBEXHLevel0X 10 2 2" xfId="2960" xr:uid="{07B7B8B0-B0D7-4340-8760-59EC8BE465C6}"/>
    <cellStyle name="SAPBEXHLevel0X 10 3" xfId="2959" xr:uid="{31A31EBC-11EA-4370-89A5-7AD309457F34}"/>
    <cellStyle name="SAPBEXHLevel0X 11" xfId="1641" xr:uid="{FB52413B-8B9B-479C-8A1D-4244D34E3DBC}"/>
    <cellStyle name="SAPBEXHLevel0X 11 2" xfId="1642" xr:uid="{1EF44414-6564-405A-B547-872D3344A83A}"/>
    <cellStyle name="SAPBEXHLevel0X 11 2 2" xfId="2962" xr:uid="{D1E4439C-FC96-4B0E-B0E9-4F0A0FA6B625}"/>
    <cellStyle name="SAPBEXHLevel0X 11 3" xfId="2961" xr:uid="{089348A7-EC56-4E69-B4A2-AF92BFC9CCD4}"/>
    <cellStyle name="SAPBEXHLevel0X 11_48MW CMSI CAPEX Budget rev 11Jun10-rev16b (Updated Forecast cash flow)" xfId="1643" xr:uid="{A4BD7EAB-7F71-4F3E-8898-6D6F6EE46BBD}"/>
    <cellStyle name="SAPBEXHLevel0X 12" xfId="1644" xr:uid="{9506DBA1-1406-4716-A84E-5CE05C168A1C}"/>
    <cellStyle name="SAPBEXHLevel0X 12 2" xfId="2963" xr:uid="{B8B77F3A-6F54-41C4-8099-E02B6DE25798}"/>
    <cellStyle name="SAPBEXHLevel0X 13" xfId="1645" xr:uid="{C3284575-67FF-4623-862F-041F556B4844}"/>
    <cellStyle name="SAPBEXHLevel0X 13 2" xfId="2964" xr:uid="{6E1EFE9F-654F-44DA-8089-217CB5E88BFB}"/>
    <cellStyle name="SAPBEXHLevel0X 14" xfId="1646" xr:uid="{37C58C8C-4C11-4D85-84FC-61DD38A41EFB}"/>
    <cellStyle name="SAPBEXHLevel0X 14 2" xfId="2965" xr:uid="{90DC6358-6138-47B2-BC65-9BE04AB5D83C}"/>
    <cellStyle name="SAPBEXHLevel0X 15" xfId="1647" xr:uid="{466E0014-C188-45E0-8575-649EFDCBDB38}"/>
    <cellStyle name="SAPBEXHLevel0X 15 2" xfId="2966" xr:uid="{D2CB49E3-6DD3-4529-8C70-95BEAFC0E63E}"/>
    <cellStyle name="SAPBEXHLevel0X 16" xfId="1648" xr:uid="{765329C8-1913-4B47-84F1-B5EFDD51EF5C}"/>
    <cellStyle name="SAPBEXHLevel0X 16 2" xfId="2967" xr:uid="{B79B85E1-6FB6-44B9-8271-E0DA2FB992CF}"/>
    <cellStyle name="SAPBEXHLevel0X 17" xfId="1649" xr:uid="{AFE5D07B-2C97-48C2-A586-F58820E95D05}"/>
    <cellStyle name="SAPBEXHLevel0X 17 2" xfId="2968" xr:uid="{96037581-AEF9-4A24-AF33-DEBC53BE9AB1}"/>
    <cellStyle name="SAPBEXHLevel0X 18" xfId="1650" xr:uid="{4FB1B3D1-5FC9-4659-9922-A41712AE1FD2}"/>
    <cellStyle name="SAPBEXHLevel0X 18 2" xfId="2969" xr:uid="{41AA2833-F55C-42E3-BED9-AFF2D4F9E06F}"/>
    <cellStyle name="SAPBEXHLevel0X 19" xfId="1651" xr:uid="{E74F4FB1-4055-4C01-A57B-B5939C8FEA61}"/>
    <cellStyle name="SAPBEXHLevel0X 19 2" xfId="2970" xr:uid="{660FAA9A-42A5-4002-B888-469694073FEE}"/>
    <cellStyle name="SAPBEXHLevel0X 2" xfId="154" xr:uid="{0FCD5074-6FEC-47FB-BFAD-94C323D7D636}"/>
    <cellStyle name="SAPBEXHLevel0X 2 10" xfId="1652" xr:uid="{14AE867B-57C3-4582-9965-797DFABA6BAF}"/>
    <cellStyle name="SAPBEXHLevel0X 2 10 2" xfId="2971" xr:uid="{A35B21EA-0B03-425F-96AF-A029CACDA3F0}"/>
    <cellStyle name="SAPBEXHLevel0X 2 11" xfId="1653" xr:uid="{32261A83-52AA-4CB5-8C9B-1D2F0324F3EF}"/>
    <cellStyle name="SAPBEXHLevel0X 2 11 2" xfId="2972" xr:uid="{31292089-0548-4736-9D32-15DC411A6F33}"/>
    <cellStyle name="SAPBEXHLevel0X 2 12" xfId="1654" xr:uid="{0104850B-D734-4294-80E0-86B4525C4FB3}"/>
    <cellStyle name="SAPBEXHLevel0X 2 12 2" xfId="2973" xr:uid="{7074D91E-7881-45C0-A72A-7708C777AE63}"/>
    <cellStyle name="SAPBEXHLevel0X 2 13" xfId="1655" xr:uid="{40E82785-DC8A-4E72-B59E-BB68DBBC52C6}"/>
    <cellStyle name="SAPBEXHLevel0X 2 13 2" xfId="2974" xr:uid="{7C25EF21-6222-49B8-B181-636B57F32747}"/>
    <cellStyle name="SAPBEXHLevel0X 2 14" xfId="1656" xr:uid="{FB2BF0B5-3FBE-4FB7-88C8-ED68D929D930}"/>
    <cellStyle name="SAPBEXHLevel0X 2 14 2" xfId="2975" xr:uid="{74A1EAF7-4C5D-433A-91BB-6E71BF5799B6}"/>
    <cellStyle name="SAPBEXHLevel0X 2 15" xfId="1657" xr:uid="{4DC6B707-BB3B-4D35-A1A0-F23E66C76FD1}"/>
    <cellStyle name="SAPBEXHLevel0X 2 15 2" xfId="2976" xr:uid="{05E8E67D-1C37-4867-986A-AAB037FB9AA5}"/>
    <cellStyle name="SAPBEXHLevel0X 2 16" xfId="1658" xr:uid="{DF75C577-AA2D-4632-A73A-2E5FBABADFE7}"/>
    <cellStyle name="SAPBEXHLevel0X 2 16 2" xfId="2977" xr:uid="{7396766A-2635-4613-86D8-8BFE714DAE37}"/>
    <cellStyle name="SAPBEXHLevel0X 2 17" xfId="2467" xr:uid="{B4D93F9F-8E98-4F92-B140-C06B4CFD60A7}"/>
    <cellStyle name="SAPBEXHLevel0X 2 2" xfId="1659" xr:uid="{DD62CDEB-4705-4C79-978C-AE9551413401}"/>
    <cellStyle name="SAPBEXHLevel0X 2 2 2" xfId="1660" xr:uid="{77E691C2-4850-4F05-A6D9-231584054868}"/>
    <cellStyle name="SAPBEXHLevel0X 2 2 2 2" xfId="3689" xr:uid="{407E7F23-7599-45F5-A0F8-F79A592CDA1C}"/>
    <cellStyle name="SAPBEXHLevel0X 2 2 2 3" xfId="2979" xr:uid="{C0C0313E-8898-4A1A-A40F-4C9BDCA66B11}"/>
    <cellStyle name="SAPBEXHLevel0X 2 2 3" xfId="3688" xr:uid="{7650871A-1E4E-448F-A882-AAAC65561BA1}"/>
    <cellStyle name="SAPBEXHLevel0X 2 2 4" xfId="2978" xr:uid="{06023EBC-8CFF-4391-BC39-0938902F0620}"/>
    <cellStyle name="SAPBEXHLevel0X 2 3" xfId="1661" xr:uid="{C994A4FA-A45B-4E91-8ED8-F1D310F7621E}"/>
    <cellStyle name="SAPBEXHLevel0X 2 3 2" xfId="1662" xr:uid="{855394A0-0755-4457-8E57-65CE4D61E605}"/>
    <cellStyle name="SAPBEXHLevel0X 2 3 2 2" xfId="2981" xr:uid="{A6C2C715-CB8A-498B-913A-E32E64DBE7E9}"/>
    <cellStyle name="SAPBEXHLevel0X 2 3 3" xfId="2980" xr:uid="{43A4F10D-25C9-4297-A81C-11D5BDD3727B}"/>
    <cellStyle name="SAPBEXHLevel0X 2 4" xfId="1663" xr:uid="{9E59E2D9-4339-4E23-A749-7C9BA95A43CB}"/>
    <cellStyle name="SAPBEXHLevel0X 2 4 2" xfId="1664" xr:uid="{51B5C057-A586-47A4-83A8-2A4DCBA4F541}"/>
    <cellStyle name="SAPBEXHLevel0X 2 4 2 2" xfId="2983" xr:uid="{668E1CEC-D297-4BD5-85D7-12A59EF1C964}"/>
    <cellStyle name="SAPBEXHLevel0X 2 4 3" xfId="2982" xr:uid="{3A25894D-E8E6-4183-B3B9-69B92858F9A2}"/>
    <cellStyle name="SAPBEXHLevel0X 2 5" xfId="1665" xr:uid="{B91936B4-4DB9-4B16-9068-25687F0205A2}"/>
    <cellStyle name="SAPBEXHLevel0X 2 5 2" xfId="1666" xr:uid="{11BAF97D-ACD3-4974-B0D5-51C3D684308E}"/>
    <cellStyle name="SAPBEXHLevel0X 2 5 2 2" xfId="2985" xr:uid="{827EB266-88D7-4BB3-9FF3-6DAB62CAFC0A}"/>
    <cellStyle name="SAPBEXHLevel0X 2 5 3" xfId="2984" xr:uid="{083D007D-FA7C-4C90-9C17-DD10D31D6EBE}"/>
    <cellStyle name="SAPBEXHLevel0X 2 6" xfId="1667" xr:uid="{DF31573E-7AE7-4176-AD25-56F1292BDD3B}"/>
    <cellStyle name="SAPBEXHLevel0X 2 6 2" xfId="1668" xr:uid="{5C53D788-782F-4D1A-A500-8936123E8D16}"/>
    <cellStyle name="SAPBEXHLevel0X 2 6 2 2" xfId="2987" xr:uid="{27279F7C-BD1C-4021-8E22-8C71BEE0055B}"/>
    <cellStyle name="SAPBEXHLevel0X 2 6 3" xfId="2986" xr:uid="{E792CFCF-C6F9-4DB2-86A5-4DDF3416F541}"/>
    <cellStyle name="SAPBEXHLevel0X 2 7" xfId="1669" xr:uid="{029304DD-5986-4601-B6B8-F507E787675A}"/>
    <cellStyle name="SAPBEXHLevel0X 2 7 2" xfId="1670" xr:uid="{892B3ABB-21B6-4F16-9875-7ED109B8C689}"/>
    <cellStyle name="SAPBEXHLevel0X 2 7 2 2" xfId="2989" xr:uid="{DDF87FE6-1BE8-49F6-88FC-7993A7972C12}"/>
    <cellStyle name="SAPBEXHLevel0X 2 7 3" xfId="2988" xr:uid="{695545C1-13DA-4AEA-BF7C-950B6BF21E45}"/>
    <cellStyle name="SAPBEXHLevel0X 2 8" xfId="1671" xr:uid="{233B2148-35B6-4AFB-A5A9-54D3A624911D}"/>
    <cellStyle name="SAPBEXHLevel0X 2 8 2" xfId="2990" xr:uid="{B2E11F36-6D0B-46C8-AD27-DC4BCB6546C4}"/>
    <cellStyle name="SAPBEXHLevel0X 2 9" xfId="1672" xr:uid="{7ABAA787-31FE-4DFB-A336-1D8EB37FEFC8}"/>
    <cellStyle name="SAPBEXHLevel0X 2 9 2" xfId="2991" xr:uid="{50C2AD26-AFEB-4167-8ADF-D4A220C6B9DF}"/>
    <cellStyle name="SAPBEXHLevel0X 20" xfId="1673" xr:uid="{EC2272AB-27A1-4E58-AFA9-6A327BCB61D3}"/>
    <cellStyle name="SAPBEXHLevel0X 20 2" xfId="2992" xr:uid="{A39B9B85-228A-44FF-AAE4-A89DEB641D01}"/>
    <cellStyle name="SAPBEXHLevel0X 21" xfId="2466" xr:uid="{D210D042-9A13-489B-8DEE-52CEF2FD04BC}"/>
    <cellStyle name="SAPBEXHLevel0X 22" xfId="2535" xr:uid="{E091BC62-BCEC-43BE-87D2-B3BE775AB12C}"/>
    <cellStyle name="SAPBEXHLevel0X 3" xfId="155" xr:uid="{02DF6B15-5E59-491C-9BA5-0A10124ED87F}"/>
    <cellStyle name="SAPBEXHLevel0X 3 10" xfId="1674" xr:uid="{CA96B49E-4543-4AD6-94A0-7DCCC99DA107}"/>
    <cellStyle name="SAPBEXHLevel0X 3 10 2" xfId="2993" xr:uid="{E9BBAE2F-503F-492D-B693-4BBDF68787CF}"/>
    <cellStyle name="SAPBEXHLevel0X 3 11" xfId="1675" xr:uid="{5BB9CA51-3A02-4493-92D6-A2D464C8E781}"/>
    <cellStyle name="SAPBEXHLevel0X 3 11 2" xfId="2994" xr:uid="{9B2013BD-0BE2-49FA-804D-FD3D3AB938D2}"/>
    <cellStyle name="SAPBEXHLevel0X 3 12" xfId="1676" xr:uid="{C6925F96-4F3A-4577-9285-1381C35EAB1F}"/>
    <cellStyle name="SAPBEXHLevel0X 3 12 2" xfId="2995" xr:uid="{8C73A049-18EE-4581-AC25-B9E8CFA111CF}"/>
    <cellStyle name="SAPBEXHLevel0X 3 13" xfId="1677" xr:uid="{C2C73D97-B70C-4EED-8C5D-422A9405F2A3}"/>
    <cellStyle name="SAPBEXHLevel0X 3 13 2" xfId="2996" xr:uid="{B2C3A63D-E573-422F-85EF-4770E1CE91C8}"/>
    <cellStyle name="SAPBEXHLevel0X 3 14" xfId="1678" xr:uid="{E9972442-0B45-4D09-8DF8-23130ED9B79E}"/>
    <cellStyle name="SAPBEXHLevel0X 3 14 2" xfId="2997" xr:uid="{5547F311-538B-4CEA-A883-E8848A846C8A}"/>
    <cellStyle name="SAPBEXHLevel0X 3 15" xfId="1679" xr:uid="{EFDB1FE1-62C6-460B-8102-F36C4550D1BF}"/>
    <cellStyle name="SAPBEXHLevel0X 3 15 2" xfId="2998" xr:uid="{C1169BFC-D246-4C85-A945-6CD43EB6FB78}"/>
    <cellStyle name="SAPBEXHLevel0X 3 16" xfId="1680" xr:uid="{68F01006-059C-4E61-8F45-CE7D81AE71C3}"/>
    <cellStyle name="SAPBEXHLevel0X 3 16 2" xfId="2999" xr:uid="{0ED50D9E-8E1E-4BC4-AC15-B08A32A7462C}"/>
    <cellStyle name="SAPBEXHLevel0X 3 17" xfId="3690" xr:uid="{F867089B-4293-48AC-9728-7FE5256B59FA}"/>
    <cellStyle name="SAPBEXHLevel0X 3 18" xfId="2468" xr:uid="{9B50F6A8-B09B-4057-BFE3-EA37C3EAA056}"/>
    <cellStyle name="SAPBEXHLevel0X 3 2" xfId="1681" xr:uid="{9A37A502-3EAC-4D8A-A192-1D324EBC32CB}"/>
    <cellStyle name="SAPBEXHLevel0X 3 2 2" xfId="1682" xr:uid="{6272F244-B2C8-4CD2-B793-3C0A72AF0F97}"/>
    <cellStyle name="SAPBEXHLevel0X 3 2 2 2" xfId="3001" xr:uid="{4821371F-590D-4D09-97A9-7F7373B8B84A}"/>
    <cellStyle name="SAPBEXHLevel0X 3 2 3" xfId="3691" xr:uid="{E1642481-65C9-4FB7-B4FA-F0A9718B7821}"/>
    <cellStyle name="SAPBEXHLevel0X 3 2 4" xfId="3000" xr:uid="{9F455A0C-B804-4DE8-8F58-4EA258E5520D}"/>
    <cellStyle name="SAPBEXHLevel0X 3 3" xfId="1683" xr:uid="{6953B855-9E20-4D2B-A9D8-2C1D48857AD2}"/>
    <cellStyle name="SAPBEXHLevel0X 3 3 2" xfId="1684" xr:uid="{C5DD5BF4-A492-4714-9434-5689FC42AC74}"/>
    <cellStyle name="SAPBEXHLevel0X 3 3 2 2" xfId="3003" xr:uid="{10F660A6-CE52-46A5-897F-3825E7F78F09}"/>
    <cellStyle name="SAPBEXHLevel0X 3 3 3" xfId="3002" xr:uid="{7B59A25D-4E1E-481F-86F6-FF07CE84BBC4}"/>
    <cellStyle name="SAPBEXHLevel0X 3 4" xfId="1685" xr:uid="{6AF2EF73-C8E3-479E-9984-1F15806B040A}"/>
    <cellStyle name="SAPBEXHLevel0X 3 4 2" xfId="1686" xr:uid="{6C178B0E-FB53-4703-80FD-2285C1E5437C}"/>
    <cellStyle name="SAPBEXHLevel0X 3 4 2 2" xfId="3005" xr:uid="{EA2D7122-B3AE-4171-B8D7-0726DA9FAF8C}"/>
    <cellStyle name="SAPBEXHLevel0X 3 4 3" xfId="3004" xr:uid="{248DC7A8-B9AB-4B51-A949-3A88CA2158E1}"/>
    <cellStyle name="SAPBEXHLevel0X 3 5" xfId="1687" xr:uid="{56715669-44D8-429A-8725-1EE26820CC5C}"/>
    <cellStyle name="SAPBEXHLevel0X 3 5 2" xfId="1688" xr:uid="{D4BE87E0-1E51-49CE-A233-FD1EB6466E7A}"/>
    <cellStyle name="SAPBEXHLevel0X 3 5 2 2" xfId="3007" xr:uid="{FFC9B802-5ED8-4CD7-B96C-E4BCD4A50E57}"/>
    <cellStyle name="SAPBEXHLevel0X 3 5 3" xfId="3006" xr:uid="{3339770D-C30C-4A9A-B19C-BBEF99E77297}"/>
    <cellStyle name="SAPBEXHLevel0X 3 6" xfId="1689" xr:uid="{B5EEBFD8-22DB-4753-8117-F470C87AC61F}"/>
    <cellStyle name="SAPBEXHLevel0X 3 6 2" xfId="1690" xr:uid="{E9D0FF82-4E15-4646-B408-AE31CF80E152}"/>
    <cellStyle name="SAPBEXHLevel0X 3 6 2 2" xfId="3009" xr:uid="{3246563A-DC33-4492-A535-84057971FE48}"/>
    <cellStyle name="SAPBEXHLevel0X 3 6 3" xfId="3008" xr:uid="{D808E011-2A52-41CB-82F9-1A32142C4127}"/>
    <cellStyle name="SAPBEXHLevel0X 3 7" xfId="1691" xr:uid="{58E2B0AB-1BA8-4A83-9555-81E1BC95275C}"/>
    <cellStyle name="SAPBEXHLevel0X 3 7 2" xfId="1692" xr:uid="{061915D9-E2FA-4BD4-A4C6-5B6B85470EDE}"/>
    <cellStyle name="SAPBEXHLevel0X 3 7 2 2" xfId="3011" xr:uid="{DD8615B8-860A-4F39-AD5F-22A81D206B3B}"/>
    <cellStyle name="SAPBEXHLevel0X 3 7 3" xfId="3010" xr:uid="{B8F40DBD-E1BF-4111-A33E-624C662349BE}"/>
    <cellStyle name="SAPBEXHLevel0X 3 8" xfId="1693" xr:uid="{347F5D31-7868-421F-B422-D97B2567E00D}"/>
    <cellStyle name="SAPBEXHLevel0X 3 8 2" xfId="3012" xr:uid="{93FF7E0A-5DFB-4A40-B434-86BCD3EEE0F5}"/>
    <cellStyle name="SAPBEXHLevel0X 3 9" xfId="1694" xr:uid="{28461336-7C69-4CD0-B817-96AD13DB17B4}"/>
    <cellStyle name="SAPBEXHLevel0X 3 9 2" xfId="3013" xr:uid="{F288F9A6-0CCD-41DF-B2C6-21F7132B727E}"/>
    <cellStyle name="SAPBEXHLevel0X 4" xfId="156" xr:uid="{C605A6C2-EA45-4F0F-B028-B4BE66308BD1}"/>
    <cellStyle name="SAPBEXHLevel0X 4 10" xfId="1695" xr:uid="{219B391A-ACF9-4FAA-B702-B6B6D12F785C}"/>
    <cellStyle name="SAPBEXHLevel0X 4 10 2" xfId="3014" xr:uid="{B0B2C6E0-5DA0-4AA2-9281-CEF087B3E61B}"/>
    <cellStyle name="SAPBEXHLevel0X 4 11" xfId="1696" xr:uid="{3F0D2297-0A85-44DF-A49A-47309E0B0DE2}"/>
    <cellStyle name="SAPBEXHLevel0X 4 11 2" xfId="3015" xr:uid="{32967FE8-5B65-4DEC-B905-A4637767A2EE}"/>
    <cellStyle name="SAPBEXHLevel0X 4 12" xfId="1697" xr:uid="{1B12B954-534B-49BB-A331-75338F74ECF7}"/>
    <cellStyle name="SAPBEXHLevel0X 4 12 2" xfId="3016" xr:uid="{2893E2FB-8934-4D17-8E22-224B6A266B4B}"/>
    <cellStyle name="SAPBEXHLevel0X 4 13" xfId="1698" xr:uid="{61DAB6EF-C7A7-4213-AD99-B1BE2A4815A8}"/>
    <cellStyle name="SAPBEXHLevel0X 4 13 2" xfId="3017" xr:uid="{233BBF19-EA86-4856-9D55-E3FDF5CEB64F}"/>
    <cellStyle name="SAPBEXHLevel0X 4 14" xfId="1699" xr:uid="{76CEB6CD-721F-4ECA-96C1-5225666E5E14}"/>
    <cellStyle name="SAPBEXHLevel0X 4 14 2" xfId="3018" xr:uid="{CB3432F1-5C75-4E48-A6AC-BBA138D1A26B}"/>
    <cellStyle name="SAPBEXHLevel0X 4 15" xfId="1700" xr:uid="{F370421F-3A96-4705-85FA-A77B5E1BCC85}"/>
    <cellStyle name="SAPBEXHLevel0X 4 15 2" xfId="3019" xr:uid="{12FCEC63-96C2-4EE3-8B55-87562B49C675}"/>
    <cellStyle name="SAPBEXHLevel0X 4 16" xfId="1701" xr:uid="{E10B0AC9-FB40-46A9-A2B7-451ABE85D22C}"/>
    <cellStyle name="SAPBEXHLevel0X 4 16 2" xfId="3020" xr:uid="{31C76301-7BAD-44D1-B035-937732207292}"/>
    <cellStyle name="SAPBEXHLevel0X 4 17" xfId="3692" xr:uid="{043290B3-4A74-4496-8F43-8BB1D84C90E8}"/>
    <cellStyle name="SAPBEXHLevel0X 4 18" xfId="2469" xr:uid="{201FD1E8-85F3-432F-98CF-35E585E8C59C}"/>
    <cellStyle name="SAPBEXHLevel0X 4 2" xfId="1702" xr:uid="{5EEB90B3-7377-4EB2-AF34-E62EF9815044}"/>
    <cellStyle name="SAPBEXHLevel0X 4 2 2" xfId="1703" xr:uid="{57B6110A-C51F-44AE-A20B-1C9D34F7945B}"/>
    <cellStyle name="SAPBEXHLevel0X 4 2 2 2" xfId="3022" xr:uid="{94CCB0EE-3E15-4A62-A721-E8DF370F4373}"/>
    <cellStyle name="SAPBEXHLevel0X 4 2 3" xfId="4184" xr:uid="{1982ED54-CE2D-4301-82A1-76B755A66393}"/>
    <cellStyle name="SAPBEXHLevel0X 4 2 4" xfId="3021" xr:uid="{CF40A3E6-824B-4594-8CBC-AA63BCFF7228}"/>
    <cellStyle name="SAPBEXHLevel0X 4 3" xfId="1704" xr:uid="{3D0A881C-0B11-4461-8FA3-278CDB48DC0F}"/>
    <cellStyle name="SAPBEXHLevel0X 4 3 2" xfId="1705" xr:uid="{C15A7651-2B08-4D32-B874-E32827118179}"/>
    <cellStyle name="SAPBEXHLevel0X 4 3 2 2" xfId="3024" xr:uid="{E302887C-92BE-4BB9-97C8-BFB0D0B8EEE3}"/>
    <cellStyle name="SAPBEXHLevel0X 4 3 3" xfId="3023" xr:uid="{B644CDB2-FECD-4400-82A5-332D674E1D15}"/>
    <cellStyle name="SAPBEXHLevel0X 4 4" xfId="1706" xr:uid="{638E64BA-E5F2-41AB-AA3B-C2B93CBB2951}"/>
    <cellStyle name="SAPBEXHLevel0X 4 4 2" xfId="1707" xr:uid="{1E836162-9718-4253-A679-74E136D241CA}"/>
    <cellStyle name="SAPBEXHLevel0X 4 4 2 2" xfId="3026" xr:uid="{005DDA3B-5D9A-49CF-8DC0-05A34999FD9B}"/>
    <cellStyle name="SAPBEXHLevel0X 4 4 3" xfId="3025" xr:uid="{5EC1645E-5499-4409-8C82-98531D2A3325}"/>
    <cellStyle name="SAPBEXHLevel0X 4 5" xfId="1708" xr:uid="{9B51E6EE-3D87-48EC-AA84-5BEC34D4D57B}"/>
    <cellStyle name="SAPBEXHLevel0X 4 5 2" xfId="1709" xr:uid="{66315D29-4293-4CB6-957C-6EFA8D240C24}"/>
    <cellStyle name="SAPBEXHLevel0X 4 5 2 2" xfId="3028" xr:uid="{6E934784-FC18-4CEC-9AD3-A6C75E987E25}"/>
    <cellStyle name="SAPBEXHLevel0X 4 5 3" xfId="3027" xr:uid="{738BFC96-AA88-4C5D-B6AB-0786821163F1}"/>
    <cellStyle name="SAPBEXHLevel0X 4 6" xfId="1710" xr:uid="{8BC3F8A2-30EF-4389-BB6D-945B8FC02769}"/>
    <cellStyle name="SAPBEXHLevel0X 4 6 2" xfId="1711" xr:uid="{567F0D19-B458-44B4-B9C6-F6B8900924EF}"/>
    <cellStyle name="SAPBEXHLevel0X 4 6 2 2" xfId="3030" xr:uid="{7F77DB2B-7BA5-4291-B09D-102B2977A5BB}"/>
    <cellStyle name="SAPBEXHLevel0X 4 6 3" xfId="3029" xr:uid="{87270E22-B61F-4940-81B2-F0378D861CDE}"/>
    <cellStyle name="SAPBEXHLevel0X 4 7" xfId="1712" xr:uid="{0869E416-F864-4FEA-9D1E-B061851F583D}"/>
    <cellStyle name="SAPBEXHLevel0X 4 7 2" xfId="1713" xr:uid="{3CAC2DEB-0898-46AF-A04B-5F385C816930}"/>
    <cellStyle name="SAPBEXHLevel0X 4 7 2 2" xfId="3032" xr:uid="{ACCB42E3-3359-4626-907F-A6E4ADD4FE7A}"/>
    <cellStyle name="SAPBEXHLevel0X 4 7 3" xfId="3031" xr:uid="{EFD78948-824C-460F-B3AB-D20E0CE5407D}"/>
    <cellStyle name="SAPBEXHLevel0X 4 8" xfId="1714" xr:uid="{4B60A376-E59B-4C5E-AF3C-8381E305AF41}"/>
    <cellStyle name="SAPBEXHLevel0X 4 8 2" xfId="3033" xr:uid="{A4A68D3F-AF67-4009-A826-8996F31B9AD1}"/>
    <cellStyle name="SAPBEXHLevel0X 4 9" xfId="1715" xr:uid="{288FECE1-D59C-4BAB-BBBF-5B1902F23AFE}"/>
    <cellStyle name="SAPBEXHLevel0X 4 9 2" xfId="3034" xr:uid="{3A4C40A3-58EF-49BF-95E5-9E9D6FF030E2}"/>
    <cellStyle name="SAPBEXHLevel0X 5" xfId="157" xr:uid="{CC22CA4D-347F-40D0-B37B-C7C4F869105C}"/>
    <cellStyle name="SAPBEXHLevel0X 5 10" xfId="1716" xr:uid="{7C68F08C-C3E2-469C-86D7-37C9CD8A1549}"/>
    <cellStyle name="SAPBEXHLevel0X 5 10 2" xfId="3035" xr:uid="{63098665-71B3-43E5-A351-577D42C03104}"/>
    <cellStyle name="SAPBEXHLevel0X 5 11" xfId="1717" xr:uid="{0A6C0638-65AE-448E-9F49-009CE060FD24}"/>
    <cellStyle name="SAPBEXHLevel0X 5 11 2" xfId="3036" xr:uid="{6D023074-7BC6-4329-AD9C-8E07EF99E57E}"/>
    <cellStyle name="SAPBEXHLevel0X 5 12" xfId="1718" xr:uid="{8F578C14-143A-4837-BF68-654AA26BB69B}"/>
    <cellStyle name="SAPBEXHLevel0X 5 12 2" xfId="3037" xr:uid="{D246577E-4027-4C1B-9DB0-1972B0941676}"/>
    <cellStyle name="SAPBEXHLevel0X 5 13" xfId="1719" xr:uid="{1177E90E-6948-412C-9A72-FBD5C83E1184}"/>
    <cellStyle name="SAPBEXHLevel0X 5 13 2" xfId="3038" xr:uid="{CE9B79A2-F451-49C2-9561-5A00EC325E2B}"/>
    <cellStyle name="SAPBEXHLevel0X 5 14" xfId="1720" xr:uid="{5E2A2CE5-F56D-4894-9C6B-B2293C4F6F54}"/>
    <cellStyle name="SAPBEXHLevel0X 5 14 2" xfId="3039" xr:uid="{B956CEC7-6284-426F-91AA-DC14DAA4CA67}"/>
    <cellStyle name="SAPBEXHLevel0X 5 15" xfId="1721" xr:uid="{5E7338D3-6C99-4588-8D68-EA67B501BF2E}"/>
    <cellStyle name="SAPBEXHLevel0X 5 15 2" xfId="3040" xr:uid="{95BBEFCD-D39F-4892-B5B8-A00183F55C98}"/>
    <cellStyle name="SAPBEXHLevel0X 5 16" xfId="1722" xr:uid="{7596B8DF-45E4-42FD-9A52-5F81330D38B8}"/>
    <cellStyle name="SAPBEXHLevel0X 5 16 2" xfId="3041" xr:uid="{A0F11186-8790-4E17-9EDF-1B66719AA5C9}"/>
    <cellStyle name="SAPBEXHLevel0X 5 17" xfId="4185" xr:uid="{F4023E2C-3975-4F9B-A24F-29E57B9E05F0}"/>
    <cellStyle name="SAPBEXHLevel0X 5 18" xfId="2470" xr:uid="{1B86649B-91A2-4012-9EE1-70EB8EA90530}"/>
    <cellStyle name="SAPBEXHLevel0X 5 2" xfId="1723" xr:uid="{D89193D8-45D5-4BF7-BCE1-578EDD81E196}"/>
    <cellStyle name="SAPBEXHLevel0X 5 2 2" xfId="1724" xr:uid="{982D1529-16FF-4951-BA17-A48E0EA8B31C}"/>
    <cellStyle name="SAPBEXHLevel0X 5 2 2 2" xfId="3043" xr:uid="{4ABC4865-AD01-4088-A354-267CEC416454}"/>
    <cellStyle name="SAPBEXHLevel0X 5 2 3" xfId="3042" xr:uid="{1073076A-2747-40B7-AC87-58878A29ECDD}"/>
    <cellStyle name="SAPBEXHLevel0X 5 3" xfId="1725" xr:uid="{C4637B9B-214D-44E0-9B47-CDDB9A290652}"/>
    <cellStyle name="SAPBEXHLevel0X 5 3 2" xfId="1726" xr:uid="{29F9C040-49AE-4C01-9758-73DA3706A479}"/>
    <cellStyle name="SAPBEXHLevel0X 5 3 2 2" xfId="3045" xr:uid="{9F3E4AA7-3D05-45EB-9658-BDAD34232369}"/>
    <cellStyle name="SAPBEXHLevel0X 5 3 3" xfId="3044" xr:uid="{3CDF067A-890A-42F9-B6E7-AC7F217EDE9D}"/>
    <cellStyle name="SAPBEXHLevel0X 5 4" xfId="1727" xr:uid="{0C58E13B-37B9-42BD-959C-E800614D44CF}"/>
    <cellStyle name="SAPBEXHLevel0X 5 4 2" xfId="1728" xr:uid="{4FCF7B66-A525-4A00-ADD4-94089AA7BAE1}"/>
    <cellStyle name="SAPBEXHLevel0X 5 4 2 2" xfId="3047" xr:uid="{6ABEA6CC-7FEC-41AF-B6B1-25DDB41E57A3}"/>
    <cellStyle name="SAPBEXHLevel0X 5 4 3" xfId="3046" xr:uid="{426E9C95-26B8-4E5D-AD88-B83A084B6491}"/>
    <cellStyle name="SAPBEXHLevel0X 5 5" xfId="1729" xr:uid="{6B004CD5-C9F5-4A22-ABCB-A28A5F95A412}"/>
    <cellStyle name="SAPBEXHLevel0X 5 5 2" xfId="1730" xr:uid="{7BEB93CC-1C58-4F9D-AE55-F48E36426657}"/>
    <cellStyle name="SAPBEXHLevel0X 5 5 2 2" xfId="3049" xr:uid="{01821268-DD3A-464F-8A0F-C33F2C96DF8B}"/>
    <cellStyle name="SAPBEXHLevel0X 5 5 3" xfId="3048" xr:uid="{72C9139D-F266-41F1-B9D3-491E8E3D7D4B}"/>
    <cellStyle name="SAPBEXHLevel0X 5 6" xfId="1731" xr:uid="{7F0E7160-96CA-4B49-8355-FD3F4D6BEE3E}"/>
    <cellStyle name="SAPBEXHLevel0X 5 6 2" xfId="1732" xr:uid="{253E1CB9-D0FA-44D2-836D-7D4B96BEEB91}"/>
    <cellStyle name="SAPBEXHLevel0X 5 6 2 2" xfId="3051" xr:uid="{01497723-28C3-4E18-9DC4-24978FA5679C}"/>
    <cellStyle name="SAPBEXHLevel0X 5 6 3" xfId="3050" xr:uid="{57949891-B7AB-4D67-B113-7B4A088AC6A7}"/>
    <cellStyle name="SAPBEXHLevel0X 5 7" xfId="1733" xr:uid="{F462F316-D361-4399-A5CC-44F4F22F0206}"/>
    <cellStyle name="SAPBEXHLevel0X 5 7 2" xfId="1734" xr:uid="{885571AF-2CDE-4A2F-8C13-AAB324BA2008}"/>
    <cellStyle name="SAPBEXHLevel0X 5 7 2 2" xfId="3053" xr:uid="{8CF0E666-15F8-4CE0-A610-A186C2FFB1CF}"/>
    <cellStyle name="SAPBEXHLevel0X 5 7 3" xfId="3052" xr:uid="{21CC039A-E05D-4D5D-BFEE-D2EF5C10770C}"/>
    <cellStyle name="SAPBEXHLevel0X 5 8" xfId="1735" xr:uid="{B671AC65-74DA-468D-AD3E-2729A74E525F}"/>
    <cellStyle name="SAPBEXHLevel0X 5 8 2" xfId="3054" xr:uid="{C2F7423D-596A-47CC-9790-163A1D62942A}"/>
    <cellStyle name="SAPBEXHLevel0X 5 9" xfId="1736" xr:uid="{B96EA0E5-2135-491A-AEB2-98F27DF13CCF}"/>
    <cellStyle name="SAPBEXHLevel0X 5 9 2" xfId="3055" xr:uid="{CDA9C7AB-F9E5-47E9-82B4-21E8CDAB29D4}"/>
    <cellStyle name="SAPBEXHLevel0X 6" xfId="1737" xr:uid="{B8E02D05-0CCE-4D06-BF6A-E81B146BC8D5}"/>
    <cellStyle name="SAPBEXHLevel0X 6 2" xfId="1738" xr:uid="{84258A09-EC8D-41CE-9AD3-E0A64057A5BE}"/>
    <cellStyle name="SAPBEXHLevel0X 6 2 2" xfId="3057" xr:uid="{57AE1895-CB44-41A4-A3CD-AB4A14A45082}"/>
    <cellStyle name="SAPBEXHLevel0X 6 3" xfId="3056" xr:uid="{A1519A16-30F2-4B89-AB53-F5E3292C9496}"/>
    <cellStyle name="SAPBEXHLevel0X 7" xfId="1739" xr:uid="{C90FB297-E454-4E11-9826-AD73C0D72663}"/>
    <cellStyle name="SAPBEXHLevel0X 7 2" xfId="1740" xr:uid="{3AF195A7-D900-4BD9-9B3B-E279CB1CBAB8}"/>
    <cellStyle name="SAPBEXHLevel0X 7 2 2" xfId="3059" xr:uid="{2FCD68A6-03D1-4F9C-BFF7-0AC48FE747B5}"/>
    <cellStyle name="SAPBEXHLevel0X 7 3" xfId="3058" xr:uid="{DDD6DA08-B040-4CB1-93DC-C7A15DA77EA5}"/>
    <cellStyle name="SAPBEXHLevel0X 8" xfId="1741" xr:uid="{18B0F8DA-4AD8-4F57-A175-D1C25E375B94}"/>
    <cellStyle name="SAPBEXHLevel0X 8 2" xfId="1742" xr:uid="{614FE256-45FD-4D31-B681-483EEF5F276F}"/>
    <cellStyle name="SAPBEXHLevel0X 8 2 2" xfId="3061" xr:uid="{E9613110-43AC-44B5-BFCD-FFD6A24ED833}"/>
    <cellStyle name="SAPBEXHLevel0X 8 3" xfId="3060" xr:uid="{BC35D9C7-E7C2-4FC3-9CC3-D067CA3E44AD}"/>
    <cellStyle name="SAPBEXHLevel0X 9" xfId="1743" xr:uid="{CD4401DF-F3EE-4807-A10F-5CA5AAFEA86C}"/>
    <cellStyle name="SAPBEXHLevel0X 9 2" xfId="1744" xr:uid="{12875A21-3625-4375-B7F3-E012BD45FF6A}"/>
    <cellStyle name="SAPBEXHLevel0X 9 2 2" xfId="3063" xr:uid="{0B3A3D85-66C2-4FAB-AD8B-058DA54D4AEC}"/>
    <cellStyle name="SAPBEXHLevel0X 9 3" xfId="3062" xr:uid="{76295B4E-9181-4C29-B59D-56B2D8477CC6}"/>
    <cellStyle name="SAPBEXHLevel0X_Mesquite Solar 277 MW v1" xfId="1745" xr:uid="{1CBCF553-C142-4FBE-8B7E-87F3E057F966}"/>
    <cellStyle name="SAPBEXHLevel1" xfId="158" xr:uid="{AA9A2B82-490B-42FF-BA45-FED3D65DEFDC}"/>
    <cellStyle name="SAPBEXHLevel1 10" xfId="1746" xr:uid="{466FB7C4-068D-455B-AE1F-1C0CDCCB23FC}"/>
    <cellStyle name="SAPBEXHLevel1 10 2" xfId="1747" xr:uid="{8FF87AFC-3BC5-4ABF-825D-8F10A5634D2A}"/>
    <cellStyle name="SAPBEXHLevel1 10 2 2" xfId="3065" xr:uid="{B731B238-D9A3-4FB9-AD78-1834C6812360}"/>
    <cellStyle name="SAPBEXHLevel1 10 3" xfId="3064" xr:uid="{82988DD6-DFBC-418D-96E3-E9F5055CD811}"/>
    <cellStyle name="SAPBEXHLevel1 11" xfId="1748" xr:uid="{070A2D9D-A564-43C4-81E2-D5E560275E5D}"/>
    <cellStyle name="SAPBEXHLevel1 11 2" xfId="1749" xr:uid="{BB5FA640-7262-42BB-A5E5-D5B07D77F1C6}"/>
    <cellStyle name="SAPBEXHLevel1 11 2 2" xfId="3067" xr:uid="{63CC84FE-2814-452B-9448-69D9D812C02A}"/>
    <cellStyle name="SAPBEXHLevel1 11 3" xfId="3066" xr:uid="{192000A0-C25D-4370-987D-67DA63302F50}"/>
    <cellStyle name="SAPBEXHLevel1 11_48MW CMSI CAPEX Budget rev 11Jun10-rev16b (Updated Forecast cash flow)" xfId="1750" xr:uid="{727FD48A-8E15-4691-9AE1-DAA30E6178BF}"/>
    <cellStyle name="SAPBEXHLevel1 12" xfId="1751" xr:uid="{0432CEF8-EB6F-4FEC-8D01-FA13C985C23B}"/>
    <cellStyle name="SAPBEXHLevel1 12 2" xfId="3068" xr:uid="{B52EB854-B980-48C8-AE3B-48402610DE9D}"/>
    <cellStyle name="SAPBEXHLevel1 13" xfId="1752" xr:uid="{2B0EE5A5-BB16-4EE3-9360-1788B6D0C6A8}"/>
    <cellStyle name="SAPBEXHLevel1 13 2" xfId="3069" xr:uid="{C3B770A2-C7BA-4150-9376-754E46D6C3FF}"/>
    <cellStyle name="SAPBEXHLevel1 14" xfId="1753" xr:uid="{F9A40E77-3FD7-48ED-BF61-2ECA793CD274}"/>
    <cellStyle name="SAPBEXHLevel1 14 2" xfId="3070" xr:uid="{AC49FB82-5258-4605-B0F0-0C5D9CAE5A1E}"/>
    <cellStyle name="SAPBEXHLevel1 15" xfId="1754" xr:uid="{EB79A978-BD21-42B6-A147-D3AE25E9F256}"/>
    <cellStyle name="SAPBEXHLevel1 15 2" xfId="3071" xr:uid="{6DE4D9BC-5534-4740-AE9D-5823EE4FEF85}"/>
    <cellStyle name="SAPBEXHLevel1 16" xfId="1755" xr:uid="{F0E899E6-C46C-4BE8-B58C-3A85FDF2F350}"/>
    <cellStyle name="SAPBEXHLevel1 16 2" xfId="3072" xr:uid="{52D0428C-9F9F-4A4F-A887-13D24A07022F}"/>
    <cellStyle name="SAPBEXHLevel1 17" xfId="1756" xr:uid="{8FFFF950-7C77-4954-AE47-3626CFDF9060}"/>
    <cellStyle name="SAPBEXHLevel1 17 2" xfId="3073" xr:uid="{625E51E8-26D5-4E98-BA77-21FEFC64668A}"/>
    <cellStyle name="SAPBEXHLevel1 18" xfId="1757" xr:uid="{E32E1528-2F07-4543-B8B1-B18E217365F1}"/>
    <cellStyle name="SAPBEXHLevel1 18 2" xfId="3074" xr:uid="{421E4A85-6055-4EBF-AA4E-7DA6A4AAA9E5}"/>
    <cellStyle name="SAPBEXHLevel1 19" xfId="1758" xr:uid="{50A75EFD-8ADA-44FF-B949-00EEC593CF93}"/>
    <cellStyle name="SAPBEXHLevel1 19 2" xfId="3075" xr:uid="{841F095A-9EA4-4E89-A706-7BAF136E2F24}"/>
    <cellStyle name="SAPBEXHLevel1 2" xfId="159" xr:uid="{858ECC94-B798-4E65-8492-F87FF4FC4035}"/>
    <cellStyle name="SAPBEXHLevel1 2 10" xfId="1759" xr:uid="{A29746C1-E390-464E-8329-C17051D45E35}"/>
    <cellStyle name="SAPBEXHLevel1 2 10 2" xfId="3076" xr:uid="{516FB851-41F2-41A6-B4B2-90300AFAFACB}"/>
    <cellStyle name="SAPBEXHLevel1 2 11" xfId="1760" xr:uid="{AF664DCA-2197-4548-B5C4-74B6816F3C14}"/>
    <cellStyle name="SAPBEXHLevel1 2 11 2" xfId="3077" xr:uid="{E36F447E-5597-4A39-9B1C-6223408834C8}"/>
    <cellStyle name="SAPBEXHLevel1 2 12" xfId="1761" xr:uid="{F4B22557-CFA9-461E-BA79-2D155E771071}"/>
    <cellStyle name="SAPBEXHLevel1 2 12 2" xfId="3078" xr:uid="{F2BDE84E-20BB-42C0-A848-938490D52892}"/>
    <cellStyle name="SAPBEXHLevel1 2 13" xfId="1762" xr:uid="{7A56188A-6816-4CFF-8C3F-786A4ECE7E5B}"/>
    <cellStyle name="SAPBEXHLevel1 2 13 2" xfId="3079" xr:uid="{43D9393C-DA47-45F3-8998-A84B256F21FF}"/>
    <cellStyle name="SAPBEXHLevel1 2 14" xfId="1763" xr:uid="{742E8BC7-DB9F-45C6-B65C-B0B6FCD6EBC3}"/>
    <cellStyle name="SAPBEXHLevel1 2 14 2" xfId="3080" xr:uid="{31176E26-8A09-457D-9DD3-C4688908C3AC}"/>
    <cellStyle name="SAPBEXHLevel1 2 15" xfId="1764" xr:uid="{CC0AF180-CF23-467A-BD53-2E91C4C6E818}"/>
    <cellStyle name="SAPBEXHLevel1 2 15 2" xfId="3081" xr:uid="{05208AAE-0C89-4DD8-84BE-B0476A2DCFCE}"/>
    <cellStyle name="SAPBEXHLevel1 2 16" xfId="1765" xr:uid="{A3E45123-033A-46B7-B5E9-D2E3B013F3B3}"/>
    <cellStyle name="SAPBEXHLevel1 2 16 2" xfId="3082" xr:uid="{0220992E-FAE6-4EAC-BF55-A4039DA5DE7C}"/>
    <cellStyle name="SAPBEXHLevel1 2 17" xfId="2533" xr:uid="{2EEAC976-6990-4AB9-B6CD-6B3357E83C4B}"/>
    <cellStyle name="SAPBEXHLevel1 2 2" xfId="1766" xr:uid="{CA55BEDC-4794-4027-8CC1-E11D07617507}"/>
    <cellStyle name="SAPBEXHLevel1 2 2 2" xfId="1767" xr:uid="{905217B5-2B54-4176-A190-3EF727E72DF0}"/>
    <cellStyle name="SAPBEXHLevel1 2 2 2 2" xfId="3694" xr:uid="{19E648BE-0C11-4910-BC77-782B76782483}"/>
    <cellStyle name="SAPBEXHLevel1 2 2 2 3" xfId="3084" xr:uid="{A75E0FFD-7E18-400A-936D-F39484B03F79}"/>
    <cellStyle name="SAPBEXHLevel1 2 2 3" xfId="3693" xr:uid="{DB11F73D-D36C-45E6-A8E0-5C1E599515A2}"/>
    <cellStyle name="SAPBEXHLevel1 2 2 4" xfId="3083" xr:uid="{366F9020-E20C-415D-BB16-3AE37EF2728C}"/>
    <cellStyle name="SAPBEXHLevel1 2 3" xfId="1768" xr:uid="{688305CB-F26C-4452-BC6E-7854144BA648}"/>
    <cellStyle name="SAPBEXHLevel1 2 3 2" xfId="1769" xr:uid="{4F1D3D44-1468-4764-8529-3FB4DCA3BC31}"/>
    <cellStyle name="SAPBEXHLevel1 2 3 2 2" xfId="3086" xr:uid="{7099EEA4-55EA-418A-9D4E-72107233BA98}"/>
    <cellStyle name="SAPBEXHLevel1 2 3 3" xfId="3085" xr:uid="{39026339-E847-404E-B46E-6251B1F21E42}"/>
    <cellStyle name="SAPBEXHLevel1 2 4" xfId="1770" xr:uid="{73419914-35BC-4662-A396-CF15FF1AF405}"/>
    <cellStyle name="SAPBEXHLevel1 2 4 2" xfId="1771" xr:uid="{8181C083-AC0F-4581-9658-7FA484D84F87}"/>
    <cellStyle name="SAPBEXHLevel1 2 4 2 2" xfId="3088" xr:uid="{D9701B5B-7526-4905-8FBD-3DB0C3D91089}"/>
    <cellStyle name="SAPBEXHLevel1 2 4 3" xfId="3087" xr:uid="{B461A890-6C89-4A28-8F02-E9364C1A42E9}"/>
    <cellStyle name="SAPBEXHLevel1 2 5" xfId="1772" xr:uid="{AC88BBB5-FE15-4C09-AD3B-848AE460A336}"/>
    <cellStyle name="SAPBEXHLevel1 2 5 2" xfId="1773" xr:uid="{CCBE59D1-F73D-4ECC-A557-16AD3E81C52D}"/>
    <cellStyle name="SAPBEXHLevel1 2 5 2 2" xfId="3090" xr:uid="{6D41FC13-CE05-4355-8600-03C826414EA1}"/>
    <cellStyle name="SAPBEXHLevel1 2 5 3" xfId="3089" xr:uid="{25DE8D14-CF63-4DDD-ABA6-6682FD995B21}"/>
    <cellStyle name="SAPBEXHLevel1 2 6" xfId="1774" xr:uid="{A341B1EF-8E0C-4780-A21B-A56ECD90944A}"/>
    <cellStyle name="SAPBEXHLevel1 2 6 2" xfId="1775" xr:uid="{8558DA98-D00A-46A5-AE9A-117BBEE5BF6F}"/>
    <cellStyle name="SAPBEXHLevel1 2 6 2 2" xfId="3092" xr:uid="{57D66455-38EB-4514-B82A-8B1080716801}"/>
    <cellStyle name="SAPBEXHLevel1 2 6 3" xfId="3091" xr:uid="{07C0FC79-A542-4994-BDF4-3E8CBBFC0B46}"/>
    <cellStyle name="SAPBEXHLevel1 2 7" xfId="1776" xr:uid="{33BD5FE3-75B3-424A-BF55-4E8A2C7C7F33}"/>
    <cellStyle name="SAPBEXHLevel1 2 7 2" xfId="1777" xr:uid="{5D0EDF94-46C8-4F0D-96B2-796C67F17D60}"/>
    <cellStyle name="SAPBEXHLevel1 2 7 2 2" xfId="3094" xr:uid="{EBF5181D-E6AE-4BAE-A8DF-D6DF1CCD8B4F}"/>
    <cellStyle name="SAPBEXHLevel1 2 7 3" xfId="3093" xr:uid="{9850EA00-3DA7-4625-A134-21FD58B190D8}"/>
    <cellStyle name="SAPBEXHLevel1 2 8" xfId="1778" xr:uid="{FBCDEDFA-2504-4ECC-8AB8-F9690C4D62C3}"/>
    <cellStyle name="SAPBEXHLevel1 2 8 2" xfId="3095" xr:uid="{788BD785-839E-44FD-B111-7035D44894CD}"/>
    <cellStyle name="SAPBEXHLevel1 2 9" xfId="1779" xr:uid="{93651776-B233-42DF-AAB8-091CD2A173F6}"/>
    <cellStyle name="SAPBEXHLevel1 2 9 2" xfId="3096" xr:uid="{969D2693-A097-4C60-B9D3-A77D2D34CFE8}"/>
    <cellStyle name="SAPBEXHLevel1 20" xfId="1780" xr:uid="{5905E2B6-F518-4026-96E8-75D3EEADA5D1}"/>
    <cellStyle name="SAPBEXHLevel1 20 2" xfId="3097" xr:uid="{03DDE2C0-FC4D-4F18-A178-F53B7AE5BF7F}"/>
    <cellStyle name="SAPBEXHLevel1 21" xfId="2471" xr:uid="{893D98F9-2BB2-4E52-8CAD-C10E020FCAB5}"/>
    <cellStyle name="SAPBEXHLevel1 22" xfId="2534" xr:uid="{D33A3E71-7C79-4E71-9756-09CC6F7AD2A5}"/>
    <cellStyle name="SAPBEXHLevel1 3" xfId="160" xr:uid="{AF733ACB-5983-4332-A448-D30681B8E3FF}"/>
    <cellStyle name="SAPBEXHLevel1 3 10" xfId="1781" xr:uid="{D76BB33F-6981-4FF0-96C9-EE5FCBFDD740}"/>
    <cellStyle name="SAPBEXHLevel1 3 10 2" xfId="3098" xr:uid="{5CE95939-C224-479F-9F95-45FB1EDDC973}"/>
    <cellStyle name="SAPBEXHLevel1 3 11" xfId="1782" xr:uid="{87914D65-7944-43BF-A55C-D793A350FB08}"/>
    <cellStyle name="SAPBEXHLevel1 3 11 2" xfId="3099" xr:uid="{20F935A3-F59F-43A9-B081-F1085ABEA1B8}"/>
    <cellStyle name="SAPBEXHLevel1 3 12" xfId="1783" xr:uid="{F423D6CE-952D-4B97-9D94-F5A497D7DFD6}"/>
    <cellStyle name="SAPBEXHLevel1 3 12 2" xfId="3100" xr:uid="{BA420477-CB63-45D9-954C-C6C395890596}"/>
    <cellStyle name="SAPBEXHLevel1 3 13" xfId="1784" xr:uid="{5AFF016F-1ADE-4399-9610-C1E8B61A5829}"/>
    <cellStyle name="SAPBEXHLevel1 3 13 2" xfId="3101" xr:uid="{A8B5455A-D79D-487B-8344-35FE8E84104C}"/>
    <cellStyle name="SAPBEXHLevel1 3 14" xfId="1785" xr:uid="{6E56A780-02EF-4F37-ACF5-75E2852815DC}"/>
    <cellStyle name="SAPBEXHLevel1 3 14 2" xfId="3102" xr:uid="{EBE40410-1FA6-4DDA-BC72-4D366A4395A5}"/>
    <cellStyle name="SAPBEXHLevel1 3 15" xfId="1786" xr:uid="{3890E30C-B074-47CE-98CC-6992CA6F5129}"/>
    <cellStyle name="SAPBEXHLevel1 3 15 2" xfId="3103" xr:uid="{A8C1625F-CE6B-469F-A817-0C13EA10E5F1}"/>
    <cellStyle name="SAPBEXHLevel1 3 16" xfId="1787" xr:uid="{1A765372-845A-4FC1-9828-96D5D85AD2FE}"/>
    <cellStyle name="SAPBEXHLevel1 3 16 2" xfId="3104" xr:uid="{EC2C03C3-3B98-4EAA-A21D-2055AE7AD35B}"/>
    <cellStyle name="SAPBEXHLevel1 3 17" xfId="2472" xr:uid="{E70E0FA0-5E00-44D6-A47E-D4C850E609BA}"/>
    <cellStyle name="SAPBEXHLevel1 3 2" xfId="1788" xr:uid="{807022C8-E293-4D9A-BE0F-7243BE109EE3}"/>
    <cellStyle name="SAPBEXHLevel1 3 2 2" xfId="1789" xr:uid="{B3928616-D1CD-46A0-B511-67136BD6E654}"/>
    <cellStyle name="SAPBEXHLevel1 3 2 2 2" xfId="3106" xr:uid="{3623CFE1-6ABC-4E14-B510-177CB2EDC5CB}"/>
    <cellStyle name="SAPBEXHLevel1 3 2 3" xfId="3105" xr:uid="{B06E7D42-1C6F-49ED-BE22-871D99113E5A}"/>
    <cellStyle name="SAPBEXHLevel1 3 3" xfId="1790" xr:uid="{7DED845A-575D-40D9-9057-BD12B92847AA}"/>
    <cellStyle name="SAPBEXHLevel1 3 3 2" xfId="1791" xr:uid="{B609B601-B5DB-441A-B1A7-9C1365BBDD88}"/>
    <cellStyle name="SAPBEXHLevel1 3 3 2 2" xfId="3108" xr:uid="{A1EC949E-B796-4919-9AC5-5EC4EB2130C3}"/>
    <cellStyle name="SAPBEXHLevel1 3 3 3" xfId="3107" xr:uid="{4674A35F-2B0A-4A68-BD0C-61627D7DE8C2}"/>
    <cellStyle name="SAPBEXHLevel1 3 4" xfId="1792" xr:uid="{DAB2D2F3-C6A7-4753-98A3-18E5EF190F55}"/>
    <cellStyle name="SAPBEXHLevel1 3 4 2" xfId="1793" xr:uid="{D9F02705-8DC1-4DCB-BBEA-48A380EF38CA}"/>
    <cellStyle name="SAPBEXHLevel1 3 4 2 2" xfId="3110" xr:uid="{92B7ABB1-A3B3-4D90-9FF8-FAD4813A239B}"/>
    <cellStyle name="SAPBEXHLevel1 3 4 3" xfId="3109" xr:uid="{034D3322-9910-49B2-9834-1683F9028C4C}"/>
    <cellStyle name="SAPBEXHLevel1 3 5" xfId="1794" xr:uid="{AA372766-F7EC-42C6-B9EE-4A57187C38D7}"/>
    <cellStyle name="SAPBEXHLevel1 3 5 2" xfId="1795" xr:uid="{805A805B-CD7C-4546-94B0-2E344587747C}"/>
    <cellStyle name="SAPBEXHLevel1 3 5 2 2" xfId="3112" xr:uid="{0307EB93-30F5-4524-9A78-F8E52A05F343}"/>
    <cellStyle name="SAPBEXHLevel1 3 5 3" xfId="3111" xr:uid="{EDC6014B-56BB-4EA8-89A6-F83CB2B5063B}"/>
    <cellStyle name="SAPBEXHLevel1 3 6" xfId="1796" xr:uid="{B601B98F-9F71-4ECA-B5B1-847750EA5421}"/>
    <cellStyle name="SAPBEXHLevel1 3 6 2" xfId="1797" xr:uid="{027FEEFD-B00E-4CC6-AFBC-B4F8D0A383CC}"/>
    <cellStyle name="SAPBEXHLevel1 3 6 2 2" xfId="3114" xr:uid="{DF630B49-45DE-4F0E-A28F-78080A123580}"/>
    <cellStyle name="SAPBEXHLevel1 3 6 3" xfId="3113" xr:uid="{2D4605F7-4DBD-406D-B6ED-8CDDD526F031}"/>
    <cellStyle name="SAPBEXHLevel1 3 7" xfId="1798" xr:uid="{C50FC405-781F-471F-9BBA-DE37447A498C}"/>
    <cellStyle name="SAPBEXHLevel1 3 7 2" xfId="1799" xr:uid="{0F1466CA-5DAE-4126-B04C-B2C7CCAC622F}"/>
    <cellStyle name="SAPBEXHLevel1 3 7 2 2" xfId="3116" xr:uid="{BF8F1BB0-2CBF-459E-B1BC-B2149826FB93}"/>
    <cellStyle name="SAPBEXHLevel1 3 7 3" xfId="3115" xr:uid="{2170446F-5058-4B26-B4FE-C7E6E5CB3FBA}"/>
    <cellStyle name="SAPBEXHLevel1 3 8" xfId="1800" xr:uid="{D1C5B54D-5E9C-4AEF-BB99-C386C5010129}"/>
    <cellStyle name="SAPBEXHLevel1 3 8 2" xfId="3117" xr:uid="{A40F0E94-39D2-4A89-9136-A2CF42722236}"/>
    <cellStyle name="SAPBEXHLevel1 3 9" xfId="1801" xr:uid="{78F658D8-540C-40A7-AE0F-4F1F7C2229C1}"/>
    <cellStyle name="SAPBEXHLevel1 3 9 2" xfId="3118" xr:uid="{7F2168BD-7E09-4AAA-B9A1-8848FDACF2D0}"/>
    <cellStyle name="SAPBEXHLevel1 4" xfId="161" xr:uid="{760264B4-F118-492E-B508-DF0933D495E4}"/>
    <cellStyle name="SAPBEXHLevel1 4 10" xfId="1802" xr:uid="{D7859FEA-413A-4D97-8B69-E29389CD5125}"/>
    <cellStyle name="SAPBEXHLevel1 4 10 2" xfId="3119" xr:uid="{3472391F-25D9-4D61-BE32-E39A45B63DE7}"/>
    <cellStyle name="SAPBEXHLevel1 4 11" xfId="1803" xr:uid="{9A2DE458-EEFD-45F1-8E8D-15EB81B45EE0}"/>
    <cellStyle name="SAPBEXHLevel1 4 11 2" xfId="3120" xr:uid="{2F4FF09B-0422-462A-9456-3A286D241575}"/>
    <cellStyle name="SAPBEXHLevel1 4 12" xfId="1804" xr:uid="{15DA4505-09CC-4FD9-AC53-C877DD9D1CCA}"/>
    <cellStyle name="SAPBEXHLevel1 4 12 2" xfId="3121" xr:uid="{24F5270B-9AA3-4ABC-ADEA-8BE1953EFA9C}"/>
    <cellStyle name="SAPBEXHLevel1 4 13" xfId="1805" xr:uid="{B493409E-C3E2-449E-BE3A-45536804522C}"/>
    <cellStyle name="SAPBEXHLevel1 4 13 2" xfId="3122" xr:uid="{A6C22A5D-284D-4632-88BB-B2FB34B47DD1}"/>
    <cellStyle name="SAPBEXHLevel1 4 14" xfId="1806" xr:uid="{93C33F2F-3125-4327-A2D3-FCE06EE8D690}"/>
    <cellStyle name="SAPBEXHLevel1 4 14 2" xfId="3123" xr:uid="{C8C0E314-99AF-4D6C-9078-D6470E05AEC6}"/>
    <cellStyle name="SAPBEXHLevel1 4 15" xfId="1807" xr:uid="{36343AA7-FE33-4C9E-8811-2A2461381269}"/>
    <cellStyle name="SAPBEXHLevel1 4 15 2" xfId="3124" xr:uid="{FFD5B44C-3C08-4EBE-8B38-0A9D85B3F303}"/>
    <cellStyle name="SAPBEXHLevel1 4 16" xfId="1808" xr:uid="{3A2D0A41-257E-4BC6-AABC-AC36EA02582D}"/>
    <cellStyle name="SAPBEXHLevel1 4 16 2" xfId="3125" xr:uid="{E03C78EE-913E-4F9D-9E5B-C750C5E0B663}"/>
    <cellStyle name="SAPBEXHLevel1 4 17" xfId="2473" xr:uid="{E3516B74-90C7-4775-A1D9-C6CA95D5530F}"/>
    <cellStyle name="SAPBEXHLevel1 4 2" xfId="1809" xr:uid="{8E9E4C32-E682-49C7-AD10-E720EB9ED430}"/>
    <cellStyle name="SAPBEXHLevel1 4 2 2" xfId="1810" xr:uid="{5E72C15F-2460-4B5F-9476-419E2683CA5C}"/>
    <cellStyle name="SAPBEXHLevel1 4 2 2 2" xfId="3127" xr:uid="{3E5C116D-CF95-4408-991A-511E58311169}"/>
    <cellStyle name="SAPBEXHLevel1 4 2 3" xfId="4186" xr:uid="{51A3293B-B0CB-4EEB-AB66-8D8227B34110}"/>
    <cellStyle name="SAPBEXHLevel1 4 2 4" xfId="3126" xr:uid="{84B6A288-23D3-458E-9D6B-47C9C77C85D8}"/>
    <cellStyle name="SAPBEXHLevel1 4 3" xfId="1811" xr:uid="{74AE50C5-815E-4B68-9E70-BE05EEE2DF84}"/>
    <cellStyle name="SAPBEXHLevel1 4 3 2" xfId="1812" xr:uid="{FCC384BA-161F-4573-A0C8-78A0044AF643}"/>
    <cellStyle name="SAPBEXHLevel1 4 3 2 2" xfId="3129" xr:uid="{1C86393F-EF8A-4A1E-928F-C9644CF72FFB}"/>
    <cellStyle name="SAPBEXHLevel1 4 3 3" xfId="3128" xr:uid="{F45D0DCB-242A-4AB7-B790-A7CCD3F03BB0}"/>
    <cellStyle name="SAPBEXHLevel1 4 4" xfId="1813" xr:uid="{528D6F59-2B4D-438D-AB75-4CCDBBD83860}"/>
    <cellStyle name="SAPBEXHLevel1 4 4 2" xfId="1814" xr:uid="{3D1C01D8-E605-4E25-A8FF-05BEC6097B04}"/>
    <cellStyle name="SAPBEXHLevel1 4 4 2 2" xfId="3131" xr:uid="{45E1FE80-3BA6-4C00-9B55-AD7D4177FC45}"/>
    <cellStyle name="SAPBEXHLevel1 4 4 3" xfId="3130" xr:uid="{560A2314-1927-4025-BACA-1954D12FA07C}"/>
    <cellStyle name="SAPBEXHLevel1 4 5" xfId="1815" xr:uid="{B6DD2600-F2A5-43F4-A668-F7C16D2EFA88}"/>
    <cellStyle name="SAPBEXHLevel1 4 5 2" xfId="1816" xr:uid="{3CC9C226-1EFB-457D-8706-37DF45A9941F}"/>
    <cellStyle name="SAPBEXHLevel1 4 5 2 2" xfId="3133" xr:uid="{A870A70B-737C-4EDF-B98C-8B003DD017E5}"/>
    <cellStyle name="SAPBEXHLevel1 4 5 3" xfId="3132" xr:uid="{5F7D1849-427B-49C8-8611-66275A97AEB5}"/>
    <cellStyle name="SAPBEXHLevel1 4 6" xfId="1817" xr:uid="{80C08F71-A305-4FD7-B890-39C7E39014B0}"/>
    <cellStyle name="SAPBEXHLevel1 4 6 2" xfId="1818" xr:uid="{C87302E7-0132-4CB6-9660-C7049334250E}"/>
    <cellStyle name="SAPBEXHLevel1 4 6 2 2" xfId="3135" xr:uid="{7CCA98C7-CBC1-4BB6-937F-6A598EFED7B1}"/>
    <cellStyle name="SAPBEXHLevel1 4 6 3" xfId="3134" xr:uid="{3CF0DA08-E916-4D1A-9033-CBC8BB36D53B}"/>
    <cellStyle name="SAPBEXHLevel1 4 7" xfId="1819" xr:uid="{2E29CD66-A409-44D0-8A26-94AFBD5FB699}"/>
    <cellStyle name="SAPBEXHLevel1 4 7 2" xfId="1820" xr:uid="{79F922B8-BDE0-4D4E-937F-963B253741DF}"/>
    <cellStyle name="SAPBEXHLevel1 4 7 2 2" xfId="3137" xr:uid="{826572F9-A1AA-4EA0-97ED-5D9550F8C3E7}"/>
    <cellStyle name="SAPBEXHLevel1 4 7 3" xfId="3136" xr:uid="{FEC37746-0E50-4E82-8D66-4CFDD50C5D50}"/>
    <cellStyle name="SAPBEXHLevel1 4 8" xfId="1821" xr:uid="{B2F55321-2076-4B5D-93CC-560D589C460D}"/>
    <cellStyle name="SAPBEXHLevel1 4 8 2" xfId="3138" xr:uid="{FC1522FF-0766-4EB8-BB3C-D397983441AE}"/>
    <cellStyle name="SAPBEXHLevel1 4 9" xfId="1822" xr:uid="{24C5BE98-4AF4-4A74-B6B5-1BCDB800B73A}"/>
    <cellStyle name="SAPBEXHLevel1 4 9 2" xfId="3139" xr:uid="{F074F20E-1E55-455B-AC02-B26D55DEAB06}"/>
    <cellStyle name="SAPBEXHLevel1 5" xfId="162" xr:uid="{A6357E1A-2201-47C0-8E92-5A8BFDFD5B56}"/>
    <cellStyle name="SAPBEXHLevel1 5 10" xfId="1823" xr:uid="{33898F6B-D2C2-492E-AEFE-A9C06D6582A3}"/>
    <cellStyle name="SAPBEXHLevel1 5 10 2" xfId="3140" xr:uid="{CB184A28-2C6F-4511-8816-14DC9AAD22E4}"/>
    <cellStyle name="SAPBEXHLevel1 5 11" xfId="1824" xr:uid="{04A01AEE-9E0C-43BE-9191-60D7BB838C08}"/>
    <cellStyle name="SAPBEXHLevel1 5 11 2" xfId="3141" xr:uid="{D95A8F63-87D9-4FB2-B3AF-65F201673B1B}"/>
    <cellStyle name="SAPBEXHLevel1 5 12" xfId="1825" xr:uid="{A1847284-5FF2-40B2-95E2-817FA0AF2797}"/>
    <cellStyle name="SAPBEXHLevel1 5 12 2" xfId="3142" xr:uid="{66702601-3A1D-49EF-946D-EBD673349B06}"/>
    <cellStyle name="SAPBEXHLevel1 5 13" xfId="1826" xr:uid="{67CC5D8A-2B81-456B-A357-688DA1DEC456}"/>
    <cellStyle name="SAPBEXHLevel1 5 13 2" xfId="3143" xr:uid="{8C9342A9-0557-41F9-8F20-9F41B65A6648}"/>
    <cellStyle name="SAPBEXHLevel1 5 14" xfId="1827" xr:uid="{CB69CF48-F145-48E5-82F6-B6A6EF6A2627}"/>
    <cellStyle name="SAPBEXHLevel1 5 14 2" xfId="3144" xr:uid="{29BBB760-B37C-471F-8347-659CA44FEB77}"/>
    <cellStyle name="SAPBEXHLevel1 5 15" xfId="1828" xr:uid="{F5034E86-6B06-424E-9DF5-6A9D7EAC5091}"/>
    <cellStyle name="SAPBEXHLevel1 5 15 2" xfId="3145" xr:uid="{ED0E1541-830F-4995-9A5E-81EF6497B5EC}"/>
    <cellStyle name="SAPBEXHLevel1 5 16" xfId="1829" xr:uid="{82D88A1C-5B94-464C-A46E-331B2F7A93DF}"/>
    <cellStyle name="SAPBEXHLevel1 5 16 2" xfId="3146" xr:uid="{E5E4FFC8-4E02-49B5-B566-C09F4B28AB23}"/>
    <cellStyle name="SAPBEXHLevel1 5 17" xfId="4187" xr:uid="{0639A9FF-466E-477D-9250-BE37FD51214A}"/>
    <cellStyle name="SAPBEXHLevel1 5 17 2" xfId="4320" xr:uid="{2A45B80A-BF2C-4E90-B9F7-55814EB45B1C}"/>
    <cellStyle name="SAPBEXHLevel1 5 18" xfId="2474" xr:uid="{E2311915-3B08-4A6D-B4FF-92A189226C14}"/>
    <cellStyle name="SAPBEXHLevel1 5 2" xfId="1830" xr:uid="{2416A560-B9F7-4D6B-8FA0-9544481814B5}"/>
    <cellStyle name="SAPBEXHLevel1 5 2 2" xfId="1831" xr:uid="{3F80D34F-13BF-4D05-89B2-0CC2396D9E62}"/>
    <cellStyle name="SAPBEXHLevel1 5 2 2 2" xfId="3148" xr:uid="{08AC5CCB-7BD8-4522-8BCA-491DFB7C1A8C}"/>
    <cellStyle name="SAPBEXHLevel1 5 2 3" xfId="3147" xr:uid="{E8715F2F-93E3-4A45-BCCE-0F0054A12F48}"/>
    <cellStyle name="SAPBEXHLevel1 5 3" xfId="1832" xr:uid="{E95673A2-9875-4724-9015-8EDB27EFA956}"/>
    <cellStyle name="SAPBEXHLevel1 5 3 2" xfId="1833" xr:uid="{D68D1FC1-5197-4192-B85D-F552CB1BF027}"/>
    <cellStyle name="SAPBEXHLevel1 5 3 2 2" xfId="3150" xr:uid="{6A1252D6-868D-43D9-A289-EDD0A6582348}"/>
    <cellStyle name="SAPBEXHLevel1 5 3 3" xfId="3149" xr:uid="{3DFDF62D-D401-448E-B1B1-325F70CE704B}"/>
    <cellStyle name="SAPBEXHLevel1 5 4" xfId="1834" xr:uid="{26027B07-D1B4-494D-BAEB-CEFF2FA269D9}"/>
    <cellStyle name="SAPBEXHLevel1 5 4 2" xfId="1835" xr:uid="{7A19B459-F5BE-467E-9577-8299B3AA45A3}"/>
    <cellStyle name="SAPBEXHLevel1 5 4 2 2" xfId="3152" xr:uid="{CCA1E7A1-139C-4D95-B0B5-8FF5E8B23144}"/>
    <cellStyle name="SAPBEXHLevel1 5 4 3" xfId="3151" xr:uid="{7A8B37AD-573B-4E5C-8F9E-F9529F77774B}"/>
    <cellStyle name="SAPBEXHLevel1 5 5" xfId="1836" xr:uid="{8E9CAA7A-EFEF-4A40-86D6-B2AD8CBDC770}"/>
    <cellStyle name="SAPBEXHLevel1 5 5 2" xfId="1837" xr:uid="{15F34392-13B8-4D73-BA3C-35589DD4A95A}"/>
    <cellStyle name="SAPBEXHLevel1 5 5 2 2" xfId="3154" xr:uid="{7CB3764E-997B-4AEB-BF69-1CEE8E531FC8}"/>
    <cellStyle name="SAPBEXHLevel1 5 5 3" xfId="3153" xr:uid="{3BEC30F5-90AE-4B58-B0C4-D2AC602CBCFC}"/>
    <cellStyle name="SAPBEXHLevel1 5 6" xfId="1838" xr:uid="{A195A052-4CA4-4B01-AD45-6696A40D640F}"/>
    <cellStyle name="SAPBEXHLevel1 5 6 2" xfId="1839" xr:uid="{1BC5121E-5FB2-4FF4-B055-A9349E098F83}"/>
    <cellStyle name="SAPBEXHLevel1 5 6 2 2" xfId="3156" xr:uid="{301CBC87-10C9-4307-B7D1-D99A5AB41DA3}"/>
    <cellStyle name="SAPBEXHLevel1 5 6 3" xfId="3155" xr:uid="{6E08F309-64B4-4ABF-8C3E-9927A63031B6}"/>
    <cellStyle name="SAPBEXHLevel1 5 7" xfId="1840" xr:uid="{3FCD651A-F1C9-4CE1-A5DC-50456D86ECB9}"/>
    <cellStyle name="SAPBEXHLevel1 5 7 2" xfId="1841" xr:uid="{BC71BD5F-FFA4-4099-8AB6-3AF661567140}"/>
    <cellStyle name="SAPBEXHLevel1 5 7 2 2" xfId="3158" xr:uid="{80A66E5C-7932-495B-843E-0ED73C17781E}"/>
    <cellStyle name="SAPBEXHLevel1 5 7 3" xfId="3157" xr:uid="{F836D9AD-DBE8-42A2-ACD4-057763518C81}"/>
    <cellStyle name="SAPBEXHLevel1 5 8" xfId="1842" xr:uid="{04519F44-4DFA-46C1-A193-50732E2CC720}"/>
    <cellStyle name="SAPBEXHLevel1 5 8 2" xfId="3159" xr:uid="{B429783C-CE65-4B4C-9FD0-6526491E5A48}"/>
    <cellStyle name="SAPBEXHLevel1 5 9" xfId="1843" xr:uid="{3AD99ABA-258E-44C0-9617-B54517BFD0DB}"/>
    <cellStyle name="SAPBEXHLevel1 5 9 2" xfId="3160" xr:uid="{8F0239F7-C7C7-429F-BEE4-B53A5EB05E12}"/>
    <cellStyle name="SAPBEXHLevel1 6" xfId="1844" xr:uid="{B97991BE-BF9D-4190-8823-E590556D8FA0}"/>
    <cellStyle name="SAPBEXHLevel1 6 2" xfId="1845" xr:uid="{652F9956-FB24-4CBB-9695-B907488269A3}"/>
    <cellStyle name="SAPBEXHLevel1 6 2 2" xfId="3162" xr:uid="{B99F9004-ADB2-4C83-91AF-3D574C8506AB}"/>
    <cellStyle name="SAPBEXHLevel1 6 3" xfId="4188" xr:uid="{49F7D268-6DC9-4EE3-B274-5B2EF9B6B7F3}"/>
    <cellStyle name="SAPBEXHLevel1 6 3 2" xfId="4321" xr:uid="{EC45F425-20DA-458A-9CB4-5DEEBBD65F5E}"/>
    <cellStyle name="SAPBEXHLevel1 6 4" xfId="3161" xr:uid="{99EBBB95-5A5F-49BD-AF9F-E78A8F54583A}"/>
    <cellStyle name="SAPBEXHLevel1 7" xfId="1846" xr:uid="{5355C2D1-18B7-49F1-8CE6-5AAE8AA489AA}"/>
    <cellStyle name="SAPBEXHLevel1 7 2" xfId="1847" xr:uid="{28B34E90-C8E4-4AED-941C-B67703159A69}"/>
    <cellStyle name="SAPBEXHLevel1 7 2 2" xfId="3164" xr:uid="{3F14A411-65B0-4865-96FB-6EAE20DD40AB}"/>
    <cellStyle name="SAPBEXHLevel1 7 3" xfId="4189" xr:uid="{5D3EC111-5742-4F74-88B4-B610568F2B36}"/>
    <cellStyle name="SAPBEXHLevel1 7 3 2" xfId="4322" xr:uid="{DE6FC040-15B4-4810-885C-EE0E154949FA}"/>
    <cellStyle name="SAPBEXHLevel1 7 4" xfId="3163" xr:uid="{3F407949-2B71-4926-BDFD-F282F0B4DAF6}"/>
    <cellStyle name="SAPBEXHLevel1 8" xfId="1848" xr:uid="{F058FFBD-8C50-463B-865D-FCF42B38F013}"/>
    <cellStyle name="SAPBEXHLevel1 8 2" xfId="1849" xr:uid="{8822C394-F75C-44BA-B82A-FCECEE681BA9}"/>
    <cellStyle name="SAPBEXHLevel1 8 2 2" xfId="3166" xr:uid="{EF984644-F979-462C-998E-960CD2AA1606}"/>
    <cellStyle name="SAPBEXHLevel1 8 3" xfId="4190" xr:uid="{FE3C7569-EC44-43A5-8701-E0E75781A730}"/>
    <cellStyle name="SAPBEXHLevel1 8 3 2" xfId="4323" xr:uid="{24F466A5-7429-4D3E-8DB8-D30EFB306309}"/>
    <cellStyle name="SAPBEXHLevel1 8 4" xfId="3165" xr:uid="{5E95D8D1-3B04-4737-AC3F-739042341DE9}"/>
    <cellStyle name="SAPBEXHLevel1 9" xfId="1850" xr:uid="{AD44F86C-F53F-4A16-9569-672FCE3AF278}"/>
    <cellStyle name="SAPBEXHLevel1 9 2" xfId="1851" xr:uid="{33685ADB-C093-4785-8645-1287D47A5F70}"/>
    <cellStyle name="SAPBEXHLevel1 9 2 2" xfId="3168" xr:uid="{D4582B2A-9066-4F37-89CE-B78BD8352E4C}"/>
    <cellStyle name="SAPBEXHLevel1 9 3" xfId="3167" xr:uid="{41D74EC8-3589-4197-9E41-FEE59F2D31E3}"/>
    <cellStyle name="SAPBEXHLevel1_Mesquite Solar 277 MW v1" xfId="1852" xr:uid="{9F036478-9EFD-4CD7-98C7-B51269FC3C7A}"/>
    <cellStyle name="SAPBEXHLevel1X" xfId="163" xr:uid="{5D828A6C-B501-41D4-BC0B-B122D121A6B7}"/>
    <cellStyle name="SAPBEXHLevel1X 10" xfId="1853" xr:uid="{42E22FAA-5CD2-411F-A9B4-DAC0545E072E}"/>
    <cellStyle name="SAPBEXHLevel1X 10 2" xfId="1854" xr:uid="{D87E153B-F226-42F8-86CF-8A3E73314645}"/>
    <cellStyle name="SAPBEXHLevel1X 10 2 2" xfId="3170" xr:uid="{0F40A10F-5950-447B-9D68-8D95014D9622}"/>
    <cellStyle name="SAPBEXHLevel1X 10 3" xfId="3169" xr:uid="{2D7ABD5C-BAD0-479A-96C7-6E7E7D1DA830}"/>
    <cellStyle name="SAPBEXHLevel1X 11" xfId="1855" xr:uid="{86860D31-690E-4A5A-9716-538EDA698C47}"/>
    <cellStyle name="SAPBEXHLevel1X 11 2" xfId="1856" xr:uid="{709A6E62-D36B-4A9D-9396-5E129720CE96}"/>
    <cellStyle name="SAPBEXHLevel1X 11 2 2" xfId="3172" xr:uid="{9D8145E9-2208-4E5F-81FA-472C6111B45D}"/>
    <cellStyle name="SAPBEXHLevel1X 11 3" xfId="3171" xr:uid="{D260BC8E-89BA-4A71-8025-E9C4F204FF2C}"/>
    <cellStyle name="SAPBEXHLevel1X 11_48MW CMSI CAPEX Budget rev 11Jun10-rev16b (Updated Forecast cash flow)" xfId="1857" xr:uid="{B3EA9400-CA9B-43F2-89CD-6EB2675AC258}"/>
    <cellStyle name="SAPBEXHLevel1X 12" xfId="1858" xr:uid="{F2167AC1-EBEA-48E9-B477-B2EF18A67054}"/>
    <cellStyle name="SAPBEXHLevel1X 12 2" xfId="3173" xr:uid="{5BF6C85B-8597-45FC-9CF1-497849E848BF}"/>
    <cellStyle name="SAPBEXHLevel1X 13" xfId="1859" xr:uid="{4F0D44BC-ADBA-4966-907B-A6AC0B9FD185}"/>
    <cellStyle name="SAPBEXHLevel1X 13 2" xfId="3174" xr:uid="{10935E22-3F10-45E3-A184-A4137933DBC0}"/>
    <cellStyle name="SAPBEXHLevel1X 14" xfId="1860" xr:uid="{0416735D-2EED-4C89-840A-A12AB9EC39EC}"/>
    <cellStyle name="SAPBEXHLevel1X 14 2" xfId="3175" xr:uid="{748B8838-F2F5-4C3E-87BE-08510B1C5C48}"/>
    <cellStyle name="SAPBEXHLevel1X 15" xfId="1861" xr:uid="{9890B06E-92E2-4778-8546-C12028BB1886}"/>
    <cellStyle name="SAPBEXHLevel1X 15 2" xfId="3176" xr:uid="{3259A8D4-6558-4948-BC1A-4C38F8EA2B68}"/>
    <cellStyle name="SAPBEXHLevel1X 16" xfId="1862" xr:uid="{8C194AC1-B115-4EFF-96B9-48AE8D1100D0}"/>
    <cellStyle name="SAPBEXHLevel1X 16 2" xfId="3177" xr:uid="{44D81BB2-5F6D-4662-978F-BA1D26373703}"/>
    <cellStyle name="SAPBEXHLevel1X 17" xfId="1863" xr:uid="{64F41597-5162-4108-8078-2CE6EAB2A303}"/>
    <cellStyle name="SAPBEXHLevel1X 17 2" xfId="3178" xr:uid="{4BF0FD55-8B57-4683-85CC-C8F77A697C35}"/>
    <cellStyle name="SAPBEXHLevel1X 18" xfId="1864" xr:uid="{E74B2065-9FF5-44A1-8B85-3A7FE2EC8926}"/>
    <cellStyle name="SAPBEXHLevel1X 18 2" xfId="3179" xr:uid="{5D352B90-4D3B-4FE3-84A3-BCF50150ADDA}"/>
    <cellStyle name="SAPBEXHLevel1X 19" xfId="1865" xr:uid="{F504FA97-D650-449E-8298-11CA90C2B49C}"/>
    <cellStyle name="SAPBEXHLevel1X 19 2" xfId="3180" xr:uid="{CEF2E5D8-6D20-4947-AEEA-FBDC67CCEC7A}"/>
    <cellStyle name="SAPBEXHLevel1X 2" xfId="164" xr:uid="{0D4CF4F7-E7FF-41CE-BAD0-AF7BE8D82A42}"/>
    <cellStyle name="SAPBEXHLevel1X 2 10" xfId="1866" xr:uid="{B0DD9734-F0FD-4492-A3C4-676A075BE893}"/>
    <cellStyle name="SAPBEXHLevel1X 2 10 2" xfId="3181" xr:uid="{BBD5E9DD-7FF7-443F-A76D-761527E55CFD}"/>
    <cellStyle name="SAPBEXHLevel1X 2 11" xfId="1867" xr:uid="{29770F56-D4AB-40E2-8B00-7F79E863D646}"/>
    <cellStyle name="SAPBEXHLevel1X 2 11 2" xfId="3182" xr:uid="{57B90545-7758-47CA-B381-E1B348EE8B64}"/>
    <cellStyle name="SAPBEXHLevel1X 2 12" xfId="1868" xr:uid="{FB00FF6E-40D2-4D45-A500-A13B36B940AF}"/>
    <cellStyle name="SAPBEXHLevel1X 2 12 2" xfId="3183" xr:uid="{78D096F2-03F1-4EC2-A09C-D86DB0573E4A}"/>
    <cellStyle name="SAPBEXHLevel1X 2 13" xfId="1869" xr:uid="{351DFAA2-AA73-4961-A2BD-F3870856BA64}"/>
    <cellStyle name="SAPBEXHLevel1X 2 13 2" xfId="3184" xr:uid="{FAF2870A-0860-4BF1-9245-068CA08577D9}"/>
    <cellStyle name="SAPBEXHLevel1X 2 14" xfId="1870" xr:uid="{13300C67-7870-44A2-B9F1-E488DC57E61F}"/>
    <cellStyle name="SAPBEXHLevel1X 2 14 2" xfId="3185" xr:uid="{9118F1EC-00DE-4B94-9458-2886C01625D6}"/>
    <cellStyle name="SAPBEXHLevel1X 2 15" xfId="1871" xr:uid="{442EE197-5407-4E4D-9E8D-B0DF6E36E0DD}"/>
    <cellStyle name="SAPBEXHLevel1X 2 15 2" xfId="3186" xr:uid="{9B7A128D-9D31-4F57-8245-B4CA95E16CFB}"/>
    <cellStyle name="SAPBEXHLevel1X 2 16" xfId="1872" xr:uid="{7AF2BF0C-AF24-4E12-87CF-FEE252F72162}"/>
    <cellStyle name="SAPBEXHLevel1X 2 16 2" xfId="3187" xr:uid="{00AF8FF1-B719-4434-932B-B1DEC05B1DC5}"/>
    <cellStyle name="SAPBEXHLevel1X 2 17" xfId="2476" xr:uid="{2A6740B7-68F5-483A-833A-183F2569E8C8}"/>
    <cellStyle name="SAPBEXHLevel1X 2 2" xfId="1873" xr:uid="{CDC00A4E-5181-44A8-A384-DDCBAA51ADFB}"/>
    <cellStyle name="SAPBEXHLevel1X 2 2 2" xfId="3696" xr:uid="{30481156-FA2A-4157-A62E-0B4567C3FCA1}"/>
    <cellStyle name="SAPBEXHLevel1X 2 2 3" xfId="3695" xr:uid="{7945D3C0-F673-4D68-8AA7-980D2EA0E40D}"/>
    <cellStyle name="SAPBEXHLevel1X 2 2 4" xfId="3188" xr:uid="{1F204BF6-3256-4483-B05A-791F500A674A}"/>
    <cellStyle name="SAPBEXHLevel1X 2 3" xfId="1874" xr:uid="{32C79A60-2674-40BE-8562-D71B3CB748F7}"/>
    <cellStyle name="SAPBEXHLevel1X 2 3 2" xfId="3189" xr:uid="{25223B68-9CB4-4544-B537-38E6404A1F71}"/>
    <cellStyle name="SAPBEXHLevel1X 2 4" xfId="1875" xr:uid="{EADC8FDD-4255-4CDB-9B25-050DC455F811}"/>
    <cellStyle name="SAPBEXHLevel1X 2 4 2" xfId="3190" xr:uid="{F376D190-1B84-4DC4-B5A4-4C36BE8A1699}"/>
    <cellStyle name="SAPBEXHLevel1X 2 5" xfId="1876" xr:uid="{0E05E88C-8C28-40E7-BC8F-BA0C872956E4}"/>
    <cellStyle name="SAPBEXHLevel1X 2 5 2" xfId="3191" xr:uid="{5CDC6ECF-9F2A-4C91-8463-9043ABBB21BB}"/>
    <cellStyle name="SAPBEXHLevel1X 2 6" xfId="1877" xr:uid="{0DDC6739-5A7C-4E45-8E85-8AC9191D40D9}"/>
    <cellStyle name="SAPBEXHLevel1X 2 6 2" xfId="3192" xr:uid="{DE204DFE-0D3B-4E4B-96F4-253F0ED7D961}"/>
    <cellStyle name="SAPBEXHLevel1X 2 7" xfId="1878" xr:uid="{6F97521D-A4BA-4635-A04F-C93976677E9F}"/>
    <cellStyle name="SAPBEXHLevel1X 2 7 2" xfId="3193" xr:uid="{609C1356-4896-4CDD-9477-DE34978AD98B}"/>
    <cellStyle name="SAPBEXHLevel1X 2 8" xfId="1879" xr:uid="{F1139E3B-5E72-41BA-9B2A-D75ECFD76B4C}"/>
    <cellStyle name="SAPBEXHLevel1X 2 8 2" xfId="3194" xr:uid="{F6C42018-8755-4E1A-A148-FBB2BBE9CCD1}"/>
    <cellStyle name="SAPBEXHLevel1X 2 9" xfId="1880" xr:uid="{FEC8E4A4-7571-452D-B363-9A3582BB8718}"/>
    <cellStyle name="SAPBEXHLevel1X 2 9 2" xfId="3195" xr:uid="{57DC3516-F7B8-48DA-B1B5-217401F23F4F}"/>
    <cellStyle name="SAPBEXHLevel1X 20" xfId="2475" xr:uid="{7DC0079F-8604-4B77-89C9-E9FC10DF2A4E}"/>
    <cellStyle name="SAPBEXHLevel1X 21" xfId="2532" xr:uid="{5B3616EA-5250-49A0-A2CA-5842590AD00E}"/>
    <cellStyle name="SAPBEXHLevel1X 3" xfId="165" xr:uid="{52F0176F-F896-42CD-A38A-27122ABEB2FA}"/>
    <cellStyle name="SAPBEXHLevel1X 3 10" xfId="1881" xr:uid="{1F2C1038-901F-42BE-AEFF-B7B410CBC3EB}"/>
    <cellStyle name="SAPBEXHLevel1X 3 10 2" xfId="3196" xr:uid="{5B1C0C2B-CCD0-444C-A5AB-ABEAD8C6D61B}"/>
    <cellStyle name="SAPBEXHLevel1X 3 11" xfId="1882" xr:uid="{632D1AB1-6666-4C01-9638-F06229891C5C}"/>
    <cellStyle name="SAPBEXHLevel1X 3 11 2" xfId="3197" xr:uid="{4D9BBE62-6A1F-42D4-9856-B5519A1EB33A}"/>
    <cellStyle name="SAPBEXHLevel1X 3 12" xfId="1883" xr:uid="{4A79EBBD-6EFC-4F60-A169-A626365A946F}"/>
    <cellStyle name="SAPBEXHLevel1X 3 12 2" xfId="3198" xr:uid="{F34C1156-3F52-4E37-BFAE-5BBB54914D13}"/>
    <cellStyle name="SAPBEXHLevel1X 3 13" xfId="1884" xr:uid="{38419BCB-26C2-4BB0-B521-9FD34F946852}"/>
    <cellStyle name="SAPBEXHLevel1X 3 13 2" xfId="3199" xr:uid="{30CFD06B-4335-40FE-9A99-0E28C2841F8E}"/>
    <cellStyle name="SAPBEXHLevel1X 3 14" xfId="1885" xr:uid="{813D3999-C69F-4F78-B082-2BE684F6DFC5}"/>
    <cellStyle name="SAPBEXHLevel1X 3 14 2" xfId="3200" xr:uid="{BC5395EB-45BE-4F53-B749-FCB9798A202D}"/>
    <cellStyle name="SAPBEXHLevel1X 3 15" xfId="1886" xr:uid="{1B30D720-D22B-4410-85CE-E8F7747EC91A}"/>
    <cellStyle name="SAPBEXHLevel1X 3 15 2" xfId="3201" xr:uid="{AE844C18-EA39-4237-A52F-19D51CD7970F}"/>
    <cellStyle name="SAPBEXHLevel1X 3 16" xfId="3697" xr:uid="{C31F52E5-A83C-4C7A-BF1C-E16655EF21A1}"/>
    <cellStyle name="SAPBEXHLevel1X 3 17" xfId="2477" xr:uid="{B9B43525-33E1-4C44-9E64-70C98857EB77}"/>
    <cellStyle name="SAPBEXHLevel1X 3 2" xfId="1887" xr:uid="{AF90C765-D9D2-4E73-B38A-7BFB8EE6000F}"/>
    <cellStyle name="SAPBEXHLevel1X 3 2 2" xfId="3698" xr:uid="{ACA05B34-84D4-42E6-BB60-F19CD5EFE2FF}"/>
    <cellStyle name="SAPBEXHLevel1X 3 2 3" xfId="3202" xr:uid="{D8376268-157D-40FA-8DED-9E6535AE4B99}"/>
    <cellStyle name="SAPBEXHLevel1X 3 3" xfId="1888" xr:uid="{F84A725C-16CF-4824-B44E-87D7AB40A812}"/>
    <cellStyle name="SAPBEXHLevel1X 3 3 2" xfId="3203" xr:uid="{479A54E6-0259-4AE5-AF30-3692EF8FACB1}"/>
    <cellStyle name="SAPBEXHLevel1X 3 4" xfId="1889" xr:uid="{368DD926-BBEE-4687-82E2-1CD278F344C9}"/>
    <cellStyle name="SAPBEXHLevel1X 3 4 2" xfId="3204" xr:uid="{B4D9F020-0122-42B0-9502-9E754922B027}"/>
    <cellStyle name="SAPBEXHLevel1X 3 5" xfId="1890" xr:uid="{68A910F2-CB01-498F-96EC-84B754EC995A}"/>
    <cellStyle name="SAPBEXHLevel1X 3 5 2" xfId="3205" xr:uid="{1E891C25-354B-46FD-818D-28A1FD7A368D}"/>
    <cellStyle name="SAPBEXHLevel1X 3 6" xfId="1891" xr:uid="{90C231D4-6348-49BF-BD36-683EF4BE36E4}"/>
    <cellStyle name="SAPBEXHLevel1X 3 6 2" xfId="3206" xr:uid="{D2F7D79F-54A2-47AB-B610-A9027193AE17}"/>
    <cellStyle name="SAPBEXHLevel1X 3 7" xfId="1892" xr:uid="{77519086-0F76-40C2-83A8-56856378870B}"/>
    <cellStyle name="SAPBEXHLevel1X 3 7 2" xfId="3207" xr:uid="{C0DD9C3E-A988-4584-8BF4-15C9A1524AC3}"/>
    <cellStyle name="SAPBEXHLevel1X 3 8" xfId="1893" xr:uid="{5888BF57-A742-4FB9-B792-D2BF5E05472F}"/>
    <cellStyle name="SAPBEXHLevel1X 3 8 2" xfId="3208" xr:uid="{2C831F90-C648-4109-ADDD-16F94621C814}"/>
    <cellStyle name="SAPBEXHLevel1X 3 9" xfId="1894" xr:uid="{755A31B8-15C5-42EF-9127-FCCF7997D651}"/>
    <cellStyle name="SAPBEXHLevel1X 3 9 2" xfId="3209" xr:uid="{CF05C5F8-830D-495F-923E-A4CB582D2A42}"/>
    <cellStyle name="SAPBEXHLevel1X 4" xfId="166" xr:uid="{870AFE7F-6B50-4F10-9950-E1E3FCB07501}"/>
    <cellStyle name="SAPBEXHLevel1X 4 10" xfId="1895" xr:uid="{001EEDA1-7B2A-4E2E-B026-2FEC7D73B931}"/>
    <cellStyle name="SAPBEXHLevel1X 4 10 2" xfId="3210" xr:uid="{4EB90328-F724-44C7-937A-3835ECA57B3E}"/>
    <cellStyle name="SAPBEXHLevel1X 4 11" xfId="1896" xr:uid="{D0DF3570-FB52-444E-B3FA-797418A9AA1A}"/>
    <cellStyle name="SAPBEXHLevel1X 4 11 2" xfId="3211" xr:uid="{2555F3F1-8FE2-4A48-9A60-2073A0BE3E04}"/>
    <cellStyle name="SAPBEXHLevel1X 4 12" xfId="1897" xr:uid="{5482175D-64E7-4124-8BAC-0AA0323BA537}"/>
    <cellStyle name="SAPBEXHLevel1X 4 12 2" xfId="3212" xr:uid="{C44D6E56-145E-4E2E-86AC-C72D04A2BB7A}"/>
    <cellStyle name="SAPBEXHLevel1X 4 13" xfId="1898" xr:uid="{BB42FC08-FE3F-43FC-9A2E-D92C4D2D47D9}"/>
    <cellStyle name="SAPBEXHLevel1X 4 13 2" xfId="3213" xr:uid="{3C4C723F-F0E7-4F23-9CD3-E27AC6096141}"/>
    <cellStyle name="SAPBEXHLevel1X 4 14" xfId="1899" xr:uid="{27320797-A3CD-4566-9DA4-9D7BAECD906F}"/>
    <cellStyle name="SAPBEXHLevel1X 4 14 2" xfId="3214" xr:uid="{89E40665-D6B5-40D9-AAE3-79AAA769E820}"/>
    <cellStyle name="SAPBEXHLevel1X 4 15" xfId="1900" xr:uid="{035FC966-5A4A-4394-855E-84548B87BD5A}"/>
    <cellStyle name="SAPBEXHLevel1X 4 15 2" xfId="3215" xr:uid="{93443C83-64A8-42AB-BE2A-A143347CB762}"/>
    <cellStyle name="SAPBEXHLevel1X 4 16" xfId="3699" xr:uid="{BE268132-7A03-4DB2-BA8D-FB66B217D981}"/>
    <cellStyle name="SAPBEXHLevel1X 4 17" xfId="2478" xr:uid="{A9E67CBB-F95A-444A-8B2C-D864A0295816}"/>
    <cellStyle name="SAPBEXHLevel1X 4 2" xfId="1901" xr:uid="{AF15A031-1FA9-4E1B-9F1A-F6A097A72B58}"/>
    <cellStyle name="SAPBEXHLevel1X 4 2 2" xfId="4191" xr:uid="{AF1429EA-3629-4114-A8B8-18070DA9A72E}"/>
    <cellStyle name="SAPBEXHLevel1X 4 2 3" xfId="3216" xr:uid="{175ED063-A930-4B2C-93D1-5AB547E5AB73}"/>
    <cellStyle name="SAPBEXHLevel1X 4 3" xfId="1902" xr:uid="{86FFA25D-D91E-4F01-A966-BAB9ED1C1941}"/>
    <cellStyle name="SAPBEXHLevel1X 4 3 2" xfId="3217" xr:uid="{922CBAE9-9C0E-4D51-872B-0D50C4DE948F}"/>
    <cellStyle name="SAPBEXHLevel1X 4 4" xfId="1903" xr:uid="{B714B773-A83D-47FE-907B-E7871CB7C484}"/>
    <cellStyle name="SAPBEXHLevel1X 4 4 2" xfId="3218" xr:uid="{623ECDD1-BF4F-4D54-BCB5-51F1E4E69E39}"/>
    <cellStyle name="SAPBEXHLevel1X 4 5" xfId="1904" xr:uid="{DD8F7BFD-E5DA-4C7B-8C98-7A17540EF44D}"/>
    <cellStyle name="SAPBEXHLevel1X 4 5 2" xfId="3219" xr:uid="{B46E5D51-1B19-4B05-9BB1-5DF3FA9713DB}"/>
    <cellStyle name="SAPBEXHLevel1X 4 6" xfId="1905" xr:uid="{E1D17172-C1CE-4118-B234-9E86E88AE634}"/>
    <cellStyle name="SAPBEXHLevel1X 4 6 2" xfId="3220" xr:uid="{B48B623F-615E-4A0F-AA80-F1464CB8A018}"/>
    <cellStyle name="SAPBEXHLevel1X 4 7" xfId="1906" xr:uid="{5A75BDDA-7412-447E-9307-34E9AA7BEAA7}"/>
    <cellStyle name="SAPBEXHLevel1X 4 7 2" xfId="3221" xr:uid="{AB59232E-FDD7-4971-AFD1-4BE9DEF1BAD7}"/>
    <cellStyle name="SAPBEXHLevel1X 4 8" xfId="1907" xr:uid="{B011C982-3719-46B4-BDBA-F97FCE6153CA}"/>
    <cellStyle name="SAPBEXHLevel1X 4 8 2" xfId="3222" xr:uid="{A8484474-B55D-490C-B8B7-E529D95F72E7}"/>
    <cellStyle name="SAPBEXHLevel1X 4 9" xfId="1908" xr:uid="{D0B84594-43A7-4219-9313-75091CEF1BF2}"/>
    <cellStyle name="SAPBEXHLevel1X 4 9 2" xfId="3223" xr:uid="{1B3E2C26-B6B7-4BE0-A659-004F80A7B62B}"/>
    <cellStyle name="SAPBEXHLevel1X 5" xfId="167" xr:uid="{79763BA3-BAC0-40F9-8CC2-794733D11DDD}"/>
    <cellStyle name="SAPBEXHLevel1X 5 10" xfId="1909" xr:uid="{539FA2CB-53A4-4C1A-8123-923B2974E95E}"/>
    <cellStyle name="SAPBEXHLevel1X 5 10 2" xfId="3224" xr:uid="{5162C770-A42D-42CD-B223-B5CDAB203A7E}"/>
    <cellStyle name="SAPBEXHLevel1X 5 11" xfId="1910" xr:uid="{3E732047-5D97-4667-ADA2-9D219ACB076C}"/>
    <cellStyle name="SAPBEXHLevel1X 5 11 2" xfId="3225" xr:uid="{C50579D6-0FF4-41C6-BD1C-14D5339CE138}"/>
    <cellStyle name="SAPBEXHLevel1X 5 12" xfId="1911" xr:uid="{F34FCD74-8DF4-4C19-91F5-9C6C0490A5F8}"/>
    <cellStyle name="SAPBEXHLevel1X 5 12 2" xfId="3226" xr:uid="{79EFE43A-3A5D-413F-96A6-5E70CD7F7957}"/>
    <cellStyle name="SAPBEXHLevel1X 5 13" xfId="1912" xr:uid="{CBFAD7DD-222C-4CA3-AB7C-C6DBE5387ABD}"/>
    <cellStyle name="SAPBEXHLevel1X 5 13 2" xfId="3227" xr:uid="{C70ED908-05DF-4BCD-97F7-9671DBAE348E}"/>
    <cellStyle name="SAPBEXHLevel1X 5 14" xfId="1913" xr:uid="{805F8678-0416-48F0-9D19-0D2F9CDCAD7E}"/>
    <cellStyle name="SAPBEXHLevel1X 5 14 2" xfId="3228" xr:uid="{1118B668-2EBA-4C0D-9C2C-01F98E38021F}"/>
    <cellStyle name="SAPBEXHLevel1X 5 15" xfId="1914" xr:uid="{7A526E2F-8C36-4F34-B7AF-3DC6DD3B324A}"/>
    <cellStyle name="SAPBEXHLevel1X 5 15 2" xfId="3229" xr:uid="{A0AEC453-B778-4F52-ADD4-075D3FCE7D87}"/>
    <cellStyle name="SAPBEXHLevel1X 5 16" xfId="4192" xr:uid="{D8BB5721-B69C-4828-9120-F25CB4242E90}"/>
    <cellStyle name="SAPBEXHLevel1X 5 17" xfId="2479" xr:uid="{2E136E4A-0B76-4F3C-959C-3ACCC78BB17C}"/>
    <cellStyle name="SAPBEXHLevel1X 5 2" xfId="1915" xr:uid="{49463A0A-42A9-4D7E-893B-108C37ACA8E2}"/>
    <cellStyle name="SAPBEXHLevel1X 5 2 2" xfId="3230" xr:uid="{ED36F393-BCA8-43B9-B6B8-30DEDE56EFAF}"/>
    <cellStyle name="SAPBEXHLevel1X 5 3" xfId="1916" xr:uid="{8B0970CE-8D87-45AE-9B80-0C72C636214D}"/>
    <cellStyle name="SAPBEXHLevel1X 5 3 2" xfId="3231" xr:uid="{EBCD9337-EB60-4063-871B-92010BA8AC1D}"/>
    <cellStyle name="SAPBEXHLevel1X 5 4" xfId="1917" xr:uid="{8B93CAE1-ACAA-4D83-BEA8-873719D2B40F}"/>
    <cellStyle name="SAPBEXHLevel1X 5 4 2" xfId="3232" xr:uid="{6A7E46E9-9880-45C0-87DF-ECF0FDC664BD}"/>
    <cellStyle name="SAPBEXHLevel1X 5 5" xfId="1918" xr:uid="{C573F2CF-4487-4422-B03F-D6DC81FE35B2}"/>
    <cellStyle name="SAPBEXHLevel1X 5 5 2" xfId="3233" xr:uid="{95F3689E-4A36-4440-946A-A6F2777E3085}"/>
    <cellStyle name="SAPBEXHLevel1X 5 6" xfId="1919" xr:uid="{DA256DE9-C45A-4530-A19E-7857E7FBEDDB}"/>
    <cellStyle name="SAPBEXHLevel1X 5 6 2" xfId="3234" xr:uid="{AA12EB9E-51C6-4AAC-8C6E-27697B694F9C}"/>
    <cellStyle name="SAPBEXHLevel1X 5 7" xfId="1920" xr:uid="{918CCFE4-FF4A-4338-AA72-83E3BE143702}"/>
    <cellStyle name="SAPBEXHLevel1X 5 7 2" xfId="3235" xr:uid="{985EA529-8664-419E-BD48-C5F5F8C9E218}"/>
    <cellStyle name="SAPBEXHLevel1X 5 8" xfId="1921" xr:uid="{4CB93B6E-4E4E-492F-B6F8-C180DAFC1495}"/>
    <cellStyle name="SAPBEXHLevel1X 5 8 2" xfId="3236" xr:uid="{04FB530C-C47C-4DD9-A194-9C5DF4565F55}"/>
    <cellStyle name="SAPBEXHLevel1X 5 9" xfId="1922" xr:uid="{8B77E8B8-B4A4-4E19-A886-5918FAC9AEAF}"/>
    <cellStyle name="SAPBEXHLevel1X 5 9 2" xfId="3237" xr:uid="{65745708-17C9-4D86-9BB6-F2E1C73DCD57}"/>
    <cellStyle name="SAPBEXHLevel1X 6" xfId="1923" xr:uid="{687040A3-D185-4289-B5AA-A417621893DA}"/>
    <cellStyle name="SAPBEXHLevel1X 6 2" xfId="3238" xr:uid="{3EFDD6DB-0287-4076-A806-E6331ACE61AD}"/>
    <cellStyle name="SAPBEXHLevel1X 7" xfId="1924" xr:uid="{8A1F931B-22D8-4E29-BE42-A6FA7411CE1D}"/>
    <cellStyle name="SAPBEXHLevel1X 7 2" xfId="3239" xr:uid="{1E7694DF-B401-405B-B8B3-0C47BFD9CAA6}"/>
    <cellStyle name="SAPBEXHLevel1X 8" xfId="1925" xr:uid="{91AD41E2-9571-4F8D-8559-EDCD480AFEDA}"/>
    <cellStyle name="SAPBEXHLevel1X 8 2" xfId="3240" xr:uid="{3D832FB9-338D-4308-A71B-C445E9F8BCED}"/>
    <cellStyle name="SAPBEXHLevel1X 9" xfId="1926" xr:uid="{C3282C60-F5F4-4DEE-95C5-CD5B0EE147C2}"/>
    <cellStyle name="SAPBEXHLevel1X 9 2" xfId="3241" xr:uid="{3978AF9D-FCA2-40A6-BD5D-F16FE5A6415F}"/>
    <cellStyle name="SAPBEXHLevel1X_Mesquite Solar 277 MW v1" xfId="1927" xr:uid="{EF47F116-7E8F-4C94-B53D-F79909DABBBA}"/>
    <cellStyle name="SAPBEXHLevel2" xfId="168" xr:uid="{C468A875-BA4A-4675-A63E-35449C645F8D}"/>
    <cellStyle name="SAPBEXHLevel2 10" xfId="1928" xr:uid="{D2B40554-FAF0-4FAF-B8CD-B4A917E12140}"/>
    <cellStyle name="SAPBEXHLevel2 10 2" xfId="3242" xr:uid="{417F4DF3-0D0D-45F1-9AC8-787FF1825E68}"/>
    <cellStyle name="SAPBEXHLevel2 11" xfId="1929" xr:uid="{7F52D471-BAC0-4E81-BB47-35FE5EF5B9F2}"/>
    <cellStyle name="SAPBEXHLevel2 11 2" xfId="3243" xr:uid="{4DEBFAA0-3E2D-49F2-9154-9BA3C0E17DDB}"/>
    <cellStyle name="SAPBEXHLevel2 12" xfId="1930" xr:uid="{20BAE963-2F85-4652-A838-AF10841D6117}"/>
    <cellStyle name="SAPBEXHLevel2 12 2" xfId="3244" xr:uid="{8376429E-893C-4936-B3CF-B99431809D45}"/>
    <cellStyle name="SAPBEXHLevel2 13" xfId="1931" xr:uid="{B56B248D-E812-4DEB-974D-8995185FEEFD}"/>
    <cellStyle name="SAPBEXHLevel2 13 2" xfId="3245" xr:uid="{6A6BCF1B-69DD-45B0-8ACF-CBCB991AC789}"/>
    <cellStyle name="SAPBEXHLevel2 14" xfId="1932" xr:uid="{BB4AD77F-91F4-4C67-A255-63BC0287AF32}"/>
    <cellStyle name="SAPBEXHLevel2 14 2" xfId="3246" xr:uid="{69A9178A-313B-45E9-AA5A-3473A092A606}"/>
    <cellStyle name="SAPBEXHLevel2 15" xfId="1933" xr:uid="{A0D4DECC-4796-4469-A587-07BD4813E734}"/>
    <cellStyle name="SAPBEXHLevel2 15 2" xfId="3247" xr:uid="{E1CF6B30-2E87-426A-B9AF-CDC3323CF0C5}"/>
    <cellStyle name="SAPBEXHLevel2 16" xfId="1934" xr:uid="{CA9DF514-F8C6-4A3C-8CA8-98775D539942}"/>
    <cellStyle name="SAPBEXHLevel2 16 2" xfId="3248" xr:uid="{FE453DE9-15D9-45C2-9920-0F25526C3C6F}"/>
    <cellStyle name="SAPBEXHLevel2 17" xfId="1935" xr:uid="{87A943B3-946C-40F9-A150-2F111AAA84C7}"/>
    <cellStyle name="SAPBEXHLevel2 17 2" xfId="3249" xr:uid="{4CF4AFB2-06CF-4308-8372-17D87F03C0AD}"/>
    <cellStyle name="SAPBEXHLevel2 18" xfId="1936" xr:uid="{563E1A56-189E-4729-9AE6-8646C338D913}"/>
    <cellStyle name="SAPBEXHLevel2 18 2" xfId="3250" xr:uid="{CB0B091F-0BCD-4F43-AAA9-67200AACF26A}"/>
    <cellStyle name="SAPBEXHLevel2 19" xfId="1937" xr:uid="{0343EF12-75A1-46EF-8801-9BD4FBE9779A}"/>
    <cellStyle name="SAPBEXHLevel2 19 2" xfId="3251" xr:uid="{43864AF7-6E11-4EEE-8D00-26F09BD15D0C}"/>
    <cellStyle name="SAPBEXHLevel2 2" xfId="169" xr:uid="{AFE8B08F-4C77-4FFB-88EC-EA6A45AFF8E7}"/>
    <cellStyle name="SAPBEXHLevel2 2 10" xfId="1938" xr:uid="{6E894D64-8CA6-45E8-8D3A-368378B53AFB}"/>
    <cellStyle name="SAPBEXHLevel2 2 10 2" xfId="3252" xr:uid="{24B83DC7-1AD8-4687-A9C0-3052FAF53050}"/>
    <cellStyle name="SAPBEXHLevel2 2 11" xfId="1939" xr:uid="{7461C268-AF71-4AA3-9FB6-03EAE4F573FD}"/>
    <cellStyle name="SAPBEXHLevel2 2 11 2" xfId="3253" xr:uid="{6E171447-8DDA-4BBF-B0DD-9CF6BBC637F2}"/>
    <cellStyle name="SAPBEXHLevel2 2 12" xfId="1940" xr:uid="{06611C18-046E-4720-BDA2-3400B7A5770A}"/>
    <cellStyle name="SAPBEXHLevel2 2 12 2" xfId="3254" xr:uid="{BDB9E09B-A15F-4EE3-9506-B281B373EA4B}"/>
    <cellStyle name="SAPBEXHLevel2 2 13" xfId="1941" xr:uid="{8DFF1025-D97F-4B63-BB68-185E6A03FCDC}"/>
    <cellStyle name="SAPBEXHLevel2 2 13 2" xfId="3255" xr:uid="{E8AE99A1-4844-4283-8C3A-2F81FD6B57FA}"/>
    <cellStyle name="SAPBEXHLevel2 2 14" xfId="1942" xr:uid="{D5250EF4-0BE6-43EE-933C-B963D4A2317D}"/>
    <cellStyle name="SAPBEXHLevel2 2 14 2" xfId="3256" xr:uid="{FE1E1B6E-6687-4EF7-960B-87FF8CEA87D4}"/>
    <cellStyle name="SAPBEXHLevel2 2 15" xfId="1943" xr:uid="{2E3A6CDD-4BB8-4746-AE51-CDE78ECF006D}"/>
    <cellStyle name="SAPBEXHLevel2 2 15 2" xfId="3257" xr:uid="{2C0C5E86-E672-458F-9212-3EB023881BC6}"/>
    <cellStyle name="SAPBEXHLevel2 2 16" xfId="2421" xr:uid="{98594BA6-E517-4288-9F1F-C114FB063D16}"/>
    <cellStyle name="SAPBEXHLevel2 2 2" xfId="1944" xr:uid="{37B918D2-4CE6-42EF-A892-6AE2C3C2D412}"/>
    <cellStyle name="SAPBEXHLevel2 2 2 2" xfId="3701" xr:uid="{9368CF66-83C0-45B0-B2B8-B8C4D5547864}"/>
    <cellStyle name="SAPBEXHLevel2 2 2 3" xfId="3700" xr:uid="{7D661BEA-B31E-47D7-8405-B5F2A78E7C6D}"/>
    <cellStyle name="SAPBEXHLevel2 2 2 4" xfId="3258" xr:uid="{143CAC2C-1D64-49DA-A874-DB0E0BA8CAAD}"/>
    <cellStyle name="SAPBEXHLevel2 2 3" xfId="1945" xr:uid="{DF01323A-C93D-48CD-AEFC-069A4C23C617}"/>
    <cellStyle name="SAPBEXHLevel2 2 3 2" xfId="3259" xr:uid="{8B549656-9D39-48FC-B1A8-80A78C16683E}"/>
    <cellStyle name="SAPBEXHLevel2 2 4" xfId="1946" xr:uid="{0E190676-9DB1-41EF-93DF-8618C6C3B9F1}"/>
    <cellStyle name="SAPBEXHLevel2 2 4 2" xfId="3260" xr:uid="{6B14AE64-6915-4D22-8CE4-97CD4F220C9F}"/>
    <cellStyle name="SAPBEXHLevel2 2 5" xfId="1947" xr:uid="{0F274A74-2CCA-4571-8FB3-CF3D17095144}"/>
    <cellStyle name="SAPBEXHLevel2 2 5 2" xfId="3261" xr:uid="{D61BB760-64D2-4496-9298-0578AA03AC9B}"/>
    <cellStyle name="SAPBEXHLevel2 2 6" xfId="1948" xr:uid="{EA7A96D2-EBF0-4638-929F-15C19A0EC492}"/>
    <cellStyle name="SAPBEXHLevel2 2 6 2" xfId="3262" xr:uid="{6B4BB9C6-1E8F-4501-8644-C86FE7A0BCF7}"/>
    <cellStyle name="SAPBEXHLevel2 2 7" xfId="1949" xr:uid="{557AA9A5-521C-44B6-A5DD-08F1A22896EF}"/>
    <cellStyle name="SAPBEXHLevel2 2 7 2" xfId="3263" xr:uid="{7D1DF37D-89A9-41E9-8E37-2552808DFBB3}"/>
    <cellStyle name="SAPBEXHLevel2 2 8" xfId="1950" xr:uid="{90939AB7-6FD1-40ED-93D1-98D11F0C1A2A}"/>
    <cellStyle name="SAPBEXHLevel2 2 8 2" xfId="3264" xr:uid="{212E4076-1213-4A1D-9ADA-B55B09C1A49E}"/>
    <cellStyle name="SAPBEXHLevel2 2 9" xfId="1951" xr:uid="{B0A8959F-DF3B-4F82-AFF8-BE76DC69E960}"/>
    <cellStyle name="SAPBEXHLevel2 2 9 2" xfId="3265" xr:uid="{606A15B4-D79B-42E1-ACDA-44FCA398F7AE}"/>
    <cellStyle name="SAPBEXHLevel2 20" xfId="2480" xr:uid="{45DD49F2-8D70-44A6-87DD-0E5D7D7FC588}"/>
    <cellStyle name="SAPBEXHLevel2 3" xfId="170" xr:uid="{F3BC84F1-6854-4873-9242-11AD150A5ED2}"/>
    <cellStyle name="SAPBEXHLevel2 3 10" xfId="1952" xr:uid="{BA7AC981-440D-40CE-9269-7E57D2AA878C}"/>
    <cellStyle name="SAPBEXHLevel2 3 10 2" xfId="3266" xr:uid="{CC48A499-56B5-4452-A7BF-6547C40B8588}"/>
    <cellStyle name="SAPBEXHLevel2 3 11" xfId="1953" xr:uid="{F5B5DAD5-D96B-4CB9-B918-B5FA0141EFD5}"/>
    <cellStyle name="SAPBEXHLevel2 3 11 2" xfId="3267" xr:uid="{3CDC6CE0-AE44-4571-864D-B1A64D5D520E}"/>
    <cellStyle name="SAPBEXHLevel2 3 12" xfId="1954" xr:uid="{9A83D793-D180-4B02-B984-128FE59B88F9}"/>
    <cellStyle name="SAPBEXHLevel2 3 12 2" xfId="3268" xr:uid="{6D5313DC-A1A0-4DB1-AAC5-7ECF609E4536}"/>
    <cellStyle name="SAPBEXHLevel2 3 13" xfId="1955" xr:uid="{A14DBAFF-17CF-4D63-953B-1C0AD3A73213}"/>
    <cellStyle name="SAPBEXHLevel2 3 13 2" xfId="3269" xr:uid="{2632ECE8-44C3-4759-B01D-41BC4942649B}"/>
    <cellStyle name="SAPBEXHLevel2 3 14" xfId="1956" xr:uid="{0103FD71-8F74-431D-BEEB-DBEFCE5C0A29}"/>
    <cellStyle name="SAPBEXHLevel2 3 14 2" xfId="3270" xr:uid="{E3AD04F2-7F8C-42D0-B33E-704C02B7A596}"/>
    <cellStyle name="SAPBEXHLevel2 3 15" xfId="1957" xr:uid="{C6640DDE-FB91-4758-8EEC-115CDECC7515}"/>
    <cellStyle name="SAPBEXHLevel2 3 15 2" xfId="3271" xr:uid="{2A5A3F72-D64C-48BA-9DC7-1D5099DFE97E}"/>
    <cellStyle name="SAPBEXHLevel2 3 16" xfId="2481" xr:uid="{0105D4F9-1AE3-4611-A7C7-C69D8824CF6E}"/>
    <cellStyle name="SAPBEXHLevel2 3 2" xfId="1958" xr:uid="{EC6FEB03-EAA9-43D7-99C4-59D01A2E9F5A}"/>
    <cellStyle name="SAPBEXHLevel2 3 2 2" xfId="3272" xr:uid="{4CAD3E6A-1870-4A14-A6B7-0C24C5989436}"/>
    <cellStyle name="SAPBEXHLevel2 3 3" xfId="1959" xr:uid="{BF20BCC9-607C-46A3-B135-86892A33E6F2}"/>
    <cellStyle name="SAPBEXHLevel2 3 3 2" xfId="3273" xr:uid="{67340FD1-F8D8-46BD-8C93-B4ADFC935310}"/>
    <cellStyle name="SAPBEXHLevel2 3 4" xfId="1960" xr:uid="{FF9224C1-2F4C-48B5-B71E-CC875B7817D1}"/>
    <cellStyle name="SAPBEXHLevel2 3 4 2" xfId="3274" xr:uid="{AB138975-60A1-4DF6-ACF0-CAEE4CFC7420}"/>
    <cellStyle name="SAPBEXHLevel2 3 5" xfId="1961" xr:uid="{A044B036-1C41-4AB1-85B1-1F735CE47671}"/>
    <cellStyle name="SAPBEXHLevel2 3 5 2" xfId="3275" xr:uid="{982ECE0A-A601-418A-8738-BF398B992799}"/>
    <cellStyle name="SAPBEXHLevel2 3 6" xfId="1962" xr:uid="{F104DD44-573B-479C-A189-6A25E47D5260}"/>
    <cellStyle name="SAPBEXHLevel2 3 6 2" xfId="3276" xr:uid="{206FC7C1-CB2B-4D11-9328-607A44129154}"/>
    <cellStyle name="SAPBEXHLevel2 3 7" xfId="1963" xr:uid="{24B5B041-F9AF-4336-BC9E-CC8E702B10EC}"/>
    <cellStyle name="SAPBEXHLevel2 3 7 2" xfId="3277" xr:uid="{DB8265A5-EC33-430F-A60A-D2D0289CC9F1}"/>
    <cellStyle name="SAPBEXHLevel2 3 8" xfId="1964" xr:uid="{30920E98-8D39-4AA5-9E04-B3B1A8D0076C}"/>
    <cellStyle name="SAPBEXHLevel2 3 8 2" xfId="3278" xr:uid="{D0EF8894-897B-41FB-A4FB-A4B059B23256}"/>
    <cellStyle name="SAPBEXHLevel2 3 9" xfId="1965" xr:uid="{D6C20418-4B24-4B99-B7F2-F3869B36A5B1}"/>
    <cellStyle name="SAPBEXHLevel2 3 9 2" xfId="3279" xr:uid="{FB787414-6212-419A-AA92-B5DDB4561EBA}"/>
    <cellStyle name="SAPBEXHLevel2 4" xfId="171" xr:uid="{D571772E-1020-468D-93A1-349197865456}"/>
    <cellStyle name="SAPBEXHLevel2 4 10" xfId="1966" xr:uid="{05B079B7-C178-4A87-A49F-20035AC3911E}"/>
    <cellStyle name="SAPBEXHLevel2 4 10 2" xfId="3280" xr:uid="{685E9F52-0073-4A34-97A1-0E507E400D4C}"/>
    <cellStyle name="SAPBEXHLevel2 4 11" xfId="1967" xr:uid="{3F932658-DC0D-4B4A-A299-678F1EDD3F6F}"/>
    <cellStyle name="SAPBEXHLevel2 4 11 2" xfId="3281" xr:uid="{F180BEA3-983D-427D-BEA6-D17B418CC4D2}"/>
    <cellStyle name="SAPBEXHLevel2 4 12" xfId="1968" xr:uid="{C3C983A8-887B-417C-95D5-3042C57B1098}"/>
    <cellStyle name="SAPBEXHLevel2 4 12 2" xfId="3282" xr:uid="{D4E19A8C-7C24-44B4-8BC8-B41AEE6D744F}"/>
    <cellStyle name="SAPBEXHLevel2 4 13" xfId="1969" xr:uid="{62927BA5-EE1B-4E20-A908-191B2A209749}"/>
    <cellStyle name="SAPBEXHLevel2 4 13 2" xfId="3283" xr:uid="{8998A4B2-ECF4-42CC-B478-29BCB3E576D7}"/>
    <cellStyle name="SAPBEXHLevel2 4 14" xfId="1970" xr:uid="{BBAE0C90-3166-468F-97A6-8F7FE905731E}"/>
    <cellStyle name="SAPBEXHLevel2 4 14 2" xfId="3284" xr:uid="{C83BBF5F-E1C8-4599-8DE4-F954E6AD6CA5}"/>
    <cellStyle name="SAPBEXHLevel2 4 15" xfId="1971" xr:uid="{77D3E1C1-B7AE-4500-BF90-13CF78B929A0}"/>
    <cellStyle name="SAPBEXHLevel2 4 15 2" xfId="3285" xr:uid="{7F2250B2-A3B3-47E8-919D-A54B9D63D939}"/>
    <cellStyle name="SAPBEXHLevel2 4 16" xfId="2482" xr:uid="{6F0CB08B-E0DC-4761-8E80-57DA05EF14EC}"/>
    <cellStyle name="SAPBEXHLevel2 4 2" xfId="1972" xr:uid="{1B565781-3DC3-4A92-9F50-41C4B47A85C0}"/>
    <cellStyle name="SAPBEXHLevel2 4 2 2" xfId="4193" xr:uid="{AE6139B5-EA70-45E9-AE52-BA5D3EE97AC9}"/>
    <cellStyle name="SAPBEXHLevel2 4 2 3" xfId="3286" xr:uid="{6CF02D24-7050-4ED8-991E-CB82A7B75EF4}"/>
    <cellStyle name="SAPBEXHLevel2 4 3" xfId="1973" xr:uid="{1F16316B-4D24-40A4-88B0-E8683133D1F2}"/>
    <cellStyle name="SAPBEXHLevel2 4 3 2" xfId="3287" xr:uid="{DAD6CF31-6F95-4EDC-AB2B-94A18C0826A9}"/>
    <cellStyle name="SAPBEXHLevel2 4 4" xfId="1974" xr:uid="{53C0C22F-CE51-4F98-A416-0221021E820C}"/>
    <cellStyle name="SAPBEXHLevel2 4 4 2" xfId="3288" xr:uid="{93FB5401-C282-4BC2-BA80-A8988FA3FA17}"/>
    <cellStyle name="SAPBEXHLevel2 4 5" xfId="1975" xr:uid="{744BED0D-C005-49DB-B307-A56CB9BE79AC}"/>
    <cellStyle name="SAPBEXHLevel2 4 5 2" xfId="3289" xr:uid="{C051C3F4-4EBA-4849-9BFB-E355D1FBD265}"/>
    <cellStyle name="SAPBEXHLevel2 4 6" xfId="1976" xr:uid="{E970972D-7C98-4192-99D9-BE982559D5B1}"/>
    <cellStyle name="SAPBEXHLevel2 4 6 2" xfId="3290" xr:uid="{50837638-98B4-43A6-A156-042D75FF7735}"/>
    <cellStyle name="SAPBEXHLevel2 4 7" xfId="1977" xr:uid="{EE168CFA-750A-4FBE-94F0-6B2F752E0E51}"/>
    <cellStyle name="SAPBEXHLevel2 4 7 2" xfId="3291" xr:uid="{97D9D60D-8899-4999-B5C0-19C7907B885B}"/>
    <cellStyle name="SAPBEXHLevel2 4 8" xfId="1978" xr:uid="{E1128D8B-8906-4E5F-85E9-C2E8AE11857A}"/>
    <cellStyle name="SAPBEXHLevel2 4 8 2" xfId="3292" xr:uid="{791C3A81-97B1-4DB3-BB4C-26BA543F6645}"/>
    <cellStyle name="SAPBEXHLevel2 4 9" xfId="1979" xr:uid="{21414A24-1FAB-43F4-A2FF-9D60F21B4066}"/>
    <cellStyle name="SAPBEXHLevel2 4 9 2" xfId="3293" xr:uid="{C3FEF284-DFA0-4292-ABFC-3E20D4AEAC73}"/>
    <cellStyle name="SAPBEXHLevel2 5" xfId="172" xr:uid="{A4021636-7BB8-4EE3-811E-88920807C0E6}"/>
    <cellStyle name="SAPBEXHLevel2 5 10" xfId="1980" xr:uid="{8038459A-31D3-4B76-89BC-873E9810FE75}"/>
    <cellStyle name="SAPBEXHLevel2 5 10 2" xfId="3294" xr:uid="{44AA765B-EA8A-4982-8F1B-596E953D6EB7}"/>
    <cellStyle name="SAPBEXHLevel2 5 11" xfId="1981" xr:uid="{4CB78534-9058-49C3-87C2-40D55124F525}"/>
    <cellStyle name="SAPBEXHLevel2 5 11 2" xfId="3295" xr:uid="{50D0F6F6-4764-4961-9899-281298B371B7}"/>
    <cellStyle name="SAPBEXHLevel2 5 12" xfId="1982" xr:uid="{FE4337DC-8DEA-4B82-A0F4-69095CDC0971}"/>
    <cellStyle name="SAPBEXHLevel2 5 12 2" xfId="3296" xr:uid="{C47B036A-5460-46B6-B01E-7159A641444D}"/>
    <cellStyle name="SAPBEXHLevel2 5 13" xfId="1983" xr:uid="{47484C48-6B00-4FB2-8F37-0DD009A31093}"/>
    <cellStyle name="SAPBEXHLevel2 5 13 2" xfId="3297" xr:uid="{199B8280-A6B0-427D-85FF-38BBC4C9D90F}"/>
    <cellStyle name="SAPBEXHLevel2 5 14" xfId="1984" xr:uid="{8D32C499-EFF9-4AED-9C64-DA6B998B56CA}"/>
    <cellStyle name="SAPBEXHLevel2 5 14 2" xfId="3298" xr:uid="{CEB8423B-FB2E-495A-BC9C-2B211DEBEC30}"/>
    <cellStyle name="SAPBEXHLevel2 5 15" xfId="1985" xr:uid="{CBFC27A1-098F-4FF5-8246-910504B9797A}"/>
    <cellStyle name="SAPBEXHLevel2 5 15 2" xfId="3299" xr:uid="{7A7FB50F-89F1-4C7D-AFF2-56ED8A873362}"/>
    <cellStyle name="SAPBEXHLevel2 5 16" xfId="4194" xr:uid="{B762C46E-B425-4230-AB45-A714D71FB832}"/>
    <cellStyle name="SAPBEXHLevel2 5 16 2" xfId="4324" xr:uid="{43DEBC6E-E390-41FC-A71E-0CE89918DD5D}"/>
    <cellStyle name="SAPBEXHLevel2 5 17" xfId="2483" xr:uid="{BAA57FA4-732F-49CF-BEDD-43ADC79F0C2D}"/>
    <cellStyle name="SAPBEXHLevel2 5 2" xfId="1986" xr:uid="{8337BC00-B35D-45D7-A3A3-C4B41751CD80}"/>
    <cellStyle name="SAPBEXHLevel2 5 2 2" xfId="3300" xr:uid="{7F9DC713-E3E3-4930-A1DC-AB53F4F5C6D0}"/>
    <cellStyle name="SAPBEXHLevel2 5 3" xfId="1987" xr:uid="{48E129D6-D4C6-401E-8AB8-52980E5D4D5C}"/>
    <cellStyle name="SAPBEXHLevel2 5 3 2" xfId="3301" xr:uid="{66C2BC91-982A-4405-A243-98B4F82CF317}"/>
    <cellStyle name="SAPBEXHLevel2 5 4" xfId="1988" xr:uid="{7F7812B7-ADF3-43E8-AD05-90C60334EC01}"/>
    <cellStyle name="SAPBEXHLevel2 5 4 2" xfId="3302" xr:uid="{B5A4FD2D-4AEB-4486-A6F9-0FD3FA13865F}"/>
    <cellStyle name="SAPBEXHLevel2 5 5" xfId="1989" xr:uid="{BB3BD549-FB0F-4BAF-8A41-08AA4EE3CC95}"/>
    <cellStyle name="SAPBEXHLevel2 5 5 2" xfId="3303" xr:uid="{F7695E65-F896-4229-B443-1AFEA1169EF3}"/>
    <cellStyle name="SAPBEXHLevel2 5 6" xfId="1990" xr:uid="{488C6F40-2150-47AF-83B2-D888FC538587}"/>
    <cellStyle name="SAPBEXHLevel2 5 6 2" xfId="3304" xr:uid="{A6C3609B-3E39-4F8F-A895-8A52566CBC17}"/>
    <cellStyle name="SAPBEXHLevel2 5 7" xfId="1991" xr:uid="{83E7FB70-B45C-48DF-985F-8BEAD6F7E4BE}"/>
    <cellStyle name="SAPBEXHLevel2 5 7 2" xfId="3305" xr:uid="{F08C579C-5693-4462-9DD5-394BAF000A60}"/>
    <cellStyle name="SAPBEXHLevel2 5 8" xfId="1992" xr:uid="{DDEC4CC3-311B-4177-9264-A062B13326EE}"/>
    <cellStyle name="SAPBEXHLevel2 5 8 2" xfId="3306" xr:uid="{81D33D88-04BB-4990-8E1A-272B827399B0}"/>
    <cellStyle name="SAPBEXHLevel2 5 9" xfId="1993" xr:uid="{752B4FDE-835F-469A-90B6-608A633A4226}"/>
    <cellStyle name="SAPBEXHLevel2 5 9 2" xfId="3307" xr:uid="{EA132DE8-CBDC-4989-8D17-2CC6159B476A}"/>
    <cellStyle name="SAPBEXHLevel2 6" xfId="1994" xr:uid="{C78BDC98-A17C-4695-B1ED-27D244ACB148}"/>
    <cellStyle name="SAPBEXHLevel2 6 2" xfId="4195" xr:uid="{255E0FDF-A71C-4A2B-95B3-0D785640F868}"/>
    <cellStyle name="SAPBEXHLevel2 6 2 2" xfId="4325" xr:uid="{77EBDDFD-7519-456D-93CB-15DC150E7135}"/>
    <cellStyle name="SAPBEXHLevel2 6 3" xfId="3308" xr:uid="{0D8075EB-F4BE-45F8-B064-3FE4AFA1F138}"/>
    <cellStyle name="SAPBEXHLevel2 7" xfId="1995" xr:uid="{EE414E15-72A2-40B5-8A08-CD0C7C6ABF18}"/>
    <cellStyle name="SAPBEXHLevel2 7 2" xfId="4196" xr:uid="{EFF9452C-49D2-4366-9C59-AA6FF7855940}"/>
    <cellStyle name="SAPBEXHLevel2 7 2 2" xfId="4326" xr:uid="{96738521-CDA7-4D1D-ACC5-45CD000068F0}"/>
    <cellStyle name="SAPBEXHLevel2 7 3" xfId="3309" xr:uid="{29DD0067-C3D8-4A8A-B389-F1BA2A2DF4F5}"/>
    <cellStyle name="SAPBEXHLevel2 8" xfId="1996" xr:uid="{225023E7-FA5F-4BD6-A933-406EA38AA35B}"/>
    <cellStyle name="SAPBEXHLevel2 8 2" xfId="4197" xr:uid="{7F9790F5-86FC-455C-973F-46E778442D7F}"/>
    <cellStyle name="SAPBEXHLevel2 8 2 2" xfId="4327" xr:uid="{339FB37F-4993-490D-BF4E-66C7BBC2BFC4}"/>
    <cellStyle name="SAPBEXHLevel2 8 3" xfId="3310" xr:uid="{A82DB6F2-BEF9-440D-AEED-806DC4CE448C}"/>
    <cellStyle name="SAPBEXHLevel2 9" xfId="1997" xr:uid="{4050A205-E13C-4AF9-8342-9AF1113C7E58}"/>
    <cellStyle name="SAPBEXHLevel2 9 2" xfId="3311" xr:uid="{DA0675EB-1580-478A-AF07-903124D2D2CC}"/>
    <cellStyle name="SAPBEXHLevel2_Mesquite Solar 277 MW v1" xfId="1998" xr:uid="{331A55C5-ED5D-423B-B9AB-4DC400A666D5}"/>
    <cellStyle name="SAPBEXHLevel2X" xfId="173" xr:uid="{4CC399D0-A908-46A4-B05F-D53F6B897BF2}"/>
    <cellStyle name="SAPBEXHLevel2X 10" xfId="1999" xr:uid="{0163DF5B-459A-4FBB-A428-422B50969EEC}"/>
    <cellStyle name="SAPBEXHLevel2X 10 2" xfId="3312" xr:uid="{915A950C-FCAB-4203-844A-28E8F3C0C184}"/>
    <cellStyle name="SAPBEXHLevel2X 11" xfId="2000" xr:uid="{8E1DD307-7AA7-423B-86AD-4A19BC1D7A0F}"/>
    <cellStyle name="SAPBEXHLevel2X 11 2" xfId="3313" xr:uid="{FD31FD70-B911-42D2-83B5-EF32ABB90EA3}"/>
    <cellStyle name="SAPBEXHLevel2X 12" xfId="2001" xr:uid="{7FB8F1F1-0C0F-4363-A449-F1E931C7A9C4}"/>
    <cellStyle name="SAPBEXHLevel2X 12 2" xfId="3314" xr:uid="{B2FBC2F4-F94A-49F6-AF77-0258FA69A251}"/>
    <cellStyle name="SAPBEXHLevel2X 13" xfId="2002" xr:uid="{C346FFB2-681D-4BBB-82E4-CA5FED5DD19C}"/>
    <cellStyle name="SAPBEXHLevel2X 13 2" xfId="3315" xr:uid="{38D1B31D-1584-419E-917E-AE62E2CDB2C5}"/>
    <cellStyle name="SAPBEXHLevel2X 14" xfId="2003" xr:uid="{B586BAA7-C6B2-4F37-A44B-05425A6B2F61}"/>
    <cellStyle name="SAPBEXHLevel2X 14 2" xfId="3316" xr:uid="{0C6FDD54-469A-4609-AD60-8A70755D8082}"/>
    <cellStyle name="SAPBEXHLevel2X 15" xfId="2004" xr:uid="{7DC0D00F-A4A4-40AC-A89C-704D3C55AB6E}"/>
    <cellStyle name="SAPBEXHLevel2X 15 2" xfId="3317" xr:uid="{38B8156B-6FC9-4200-83DB-6E955ECF31A5}"/>
    <cellStyle name="SAPBEXHLevel2X 16" xfId="2005" xr:uid="{4C0E0D76-767F-4AF4-91C6-77D9924BC43F}"/>
    <cellStyle name="SAPBEXHLevel2X 16 2" xfId="3318" xr:uid="{EC645A41-8AA5-4261-B6AB-B1D6FAF66844}"/>
    <cellStyle name="SAPBEXHLevel2X 17" xfId="2006" xr:uid="{A36EBF4A-159F-4EA7-98DF-52644E17E9FE}"/>
    <cellStyle name="SAPBEXHLevel2X 17 2" xfId="3319" xr:uid="{D3F1083A-D5AD-49C3-B56A-4DDBE0F9F6C6}"/>
    <cellStyle name="SAPBEXHLevel2X 18" xfId="2007" xr:uid="{AAE878C5-27A1-4982-AAF6-4D8F53D56512}"/>
    <cellStyle name="SAPBEXHLevel2X 18 2" xfId="3320" xr:uid="{59514E7A-BB88-4545-AD2A-5257CC89B990}"/>
    <cellStyle name="SAPBEXHLevel2X 19" xfId="2008" xr:uid="{71514629-3F69-4DE4-91B7-7F15D42832F5}"/>
    <cellStyle name="SAPBEXHLevel2X 19 2" xfId="3321" xr:uid="{CEB26198-E762-4EAF-AEDD-6BD799657D95}"/>
    <cellStyle name="SAPBEXHLevel2X 2" xfId="174" xr:uid="{BD032C13-BC51-4159-AA7A-2FD7B0DF43E4}"/>
    <cellStyle name="SAPBEXHLevel2X 2 10" xfId="2009" xr:uid="{4E8F1D91-E775-426B-833B-8DCFD0DEF1D3}"/>
    <cellStyle name="SAPBEXHLevel2X 2 10 2" xfId="3322" xr:uid="{82BCC100-1DCD-41C9-BA6D-D7F48AD4D751}"/>
    <cellStyle name="SAPBEXHLevel2X 2 11" xfId="2010" xr:uid="{C8A5313D-F8CB-4F7A-801F-E2A646B6B252}"/>
    <cellStyle name="SAPBEXHLevel2X 2 11 2" xfId="3323" xr:uid="{AD8E7B04-2255-4C2F-A211-C5A031EE2991}"/>
    <cellStyle name="SAPBEXHLevel2X 2 12" xfId="2011" xr:uid="{263DDE1D-C479-45F6-B10F-02D4D6EF203B}"/>
    <cellStyle name="SAPBEXHLevel2X 2 12 2" xfId="3324" xr:uid="{8BE2937F-2B7D-406A-BC01-CFBDC215AFA6}"/>
    <cellStyle name="SAPBEXHLevel2X 2 13" xfId="2012" xr:uid="{49B15F2E-356B-4D2F-AD07-9849AB4FA5EA}"/>
    <cellStyle name="SAPBEXHLevel2X 2 13 2" xfId="3325" xr:uid="{39CD4C33-44B4-410E-BEB6-25AF09E3E34E}"/>
    <cellStyle name="SAPBEXHLevel2X 2 14" xfId="2013" xr:uid="{97D8605D-B26D-4B61-AA0B-4C1968100A7F}"/>
    <cellStyle name="SAPBEXHLevel2X 2 14 2" xfId="3326" xr:uid="{97A0C554-04DF-4FAE-A95F-9C40DAF09152}"/>
    <cellStyle name="SAPBEXHLevel2X 2 15" xfId="2014" xr:uid="{4C17E190-25B7-417A-AE24-2A4088CFD98D}"/>
    <cellStyle name="SAPBEXHLevel2X 2 15 2" xfId="3327" xr:uid="{49698D58-0FA6-4A83-B5FF-661034F099B5}"/>
    <cellStyle name="SAPBEXHLevel2X 2 16" xfId="2485" xr:uid="{7F73FF43-E5AA-4659-9F23-2F6AEFCA8E87}"/>
    <cellStyle name="SAPBEXHLevel2X 2 2" xfId="2015" xr:uid="{F44800B4-186D-4066-B8B6-2D144DCF306D}"/>
    <cellStyle name="SAPBEXHLevel2X 2 2 2" xfId="3703" xr:uid="{96552786-ECE4-4879-8D85-EF802A29343E}"/>
    <cellStyle name="SAPBEXHLevel2X 2 2 3" xfId="3702" xr:uid="{F1674760-E7C2-4D34-92A9-ABFEF7F3EC60}"/>
    <cellStyle name="SAPBEXHLevel2X 2 2 4" xfId="3328" xr:uid="{3668EB2E-30E2-466C-9183-FC3930624606}"/>
    <cellStyle name="SAPBEXHLevel2X 2 3" xfId="2016" xr:uid="{A0A35BDF-A7AD-4F6C-B404-FD888A8C1562}"/>
    <cellStyle name="SAPBEXHLevel2X 2 3 2" xfId="3329" xr:uid="{8649039C-B4AD-4764-9E9C-31C0D86CAEA5}"/>
    <cellStyle name="SAPBEXHLevel2X 2 4" xfId="2017" xr:uid="{7EF6E9DF-AB5B-490D-8854-68BD01FDFE84}"/>
    <cellStyle name="SAPBEXHLevel2X 2 4 2" xfId="3330" xr:uid="{75191E9F-E7B8-400F-B3C8-A8AB4E0ED1A6}"/>
    <cellStyle name="SAPBEXHLevel2X 2 5" xfId="2018" xr:uid="{BF526029-5860-49FD-B17F-51D9D52D0F2F}"/>
    <cellStyle name="SAPBEXHLevel2X 2 5 2" xfId="3331" xr:uid="{CF5FAF93-BD86-4F7A-B226-A52A4AB8905C}"/>
    <cellStyle name="SAPBEXHLevel2X 2 6" xfId="2019" xr:uid="{77A257EC-84E4-4805-B898-C5FE8F1DA223}"/>
    <cellStyle name="SAPBEXHLevel2X 2 6 2" xfId="3332" xr:uid="{E46CB51B-7C04-4220-A462-B4C7A370A0E3}"/>
    <cellStyle name="SAPBEXHLevel2X 2 7" xfId="2020" xr:uid="{2F5BF4A5-77CB-4A79-9EDD-1E28F309B0FB}"/>
    <cellStyle name="SAPBEXHLevel2X 2 7 2" xfId="3333" xr:uid="{8265B9F9-329A-48F7-925A-552B68DC136E}"/>
    <cellStyle name="SAPBEXHLevel2X 2 8" xfId="2021" xr:uid="{F6928147-F3B6-4EFD-8F86-68A2F716DDEE}"/>
    <cellStyle name="SAPBEXHLevel2X 2 8 2" xfId="3334" xr:uid="{094593D2-99DE-4B6E-B7DC-5E33B7481905}"/>
    <cellStyle name="SAPBEXHLevel2X 2 9" xfId="2022" xr:uid="{4CFD2953-F5CA-42CB-B2BE-6CCCC5F925A0}"/>
    <cellStyle name="SAPBEXHLevel2X 2 9 2" xfId="3335" xr:uid="{5ACF1935-84EC-481F-A93E-97399CC63AEF}"/>
    <cellStyle name="SAPBEXHLevel2X 20" xfId="2484" xr:uid="{FB6B0695-0FD6-4FFB-8133-629A099D0487}"/>
    <cellStyle name="SAPBEXHLevel2X 3" xfId="175" xr:uid="{F6328757-596E-4DDD-9B6B-71D4F0E36A92}"/>
    <cellStyle name="SAPBEXHLevel2X 3 10" xfId="2023" xr:uid="{0B63EA58-F868-45E2-9E17-02ABC990D59F}"/>
    <cellStyle name="SAPBEXHLevel2X 3 10 2" xfId="3336" xr:uid="{ED81CAE2-6097-46DC-A455-ECAEA91ED319}"/>
    <cellStyle name="SAPBEXHLevel2X 3 11" xfId="2024" xr:uid="{E48A2D46-A844-4525-8738-5A015C4E5379}"/>
    <cellStyle name="SAPBEXHLevel2X 3 11 2" xfId="3337" xr:uid="{C3FB3B05-5072-4C0A-869F-20B8B74AB89F}"/>
    <cellStyle name="SAPBEXHLevel2X 3 12" xfId="2025" xr:uid="{4F63B006-C53A-4B63-AAF4-FA0D66AE2102}"/>
    <cellStyle name="SAPBEXHLevel2X 3 12 2" xfId="3338" xr:uid="{3015E22E-A0B2-4C9B-A4A5-5D821DE8032C}"/>
    <cellStyle name="SAPBEXHLevel2X 3 13" xfId="2026" xr:uid="{E8A86487-0546-4DDC-BA1B-925FB103159A}"/>
    <cellStyle name="SAPBEXHLevel2X 3 13 2" xfId="3339" xr:uid="{E8CA15EA-8C3B-42E6-9D89-785FC20B771E}"/>
    <cellStyle name="SAPBEXHLevel2X 3 14" xfId="2027" xr:uid="{8C1457D6-DFD9-4455-A871-422F754D2C4B}"/>
    <cellStyle name="SAPBEXHLevel2X 3 14 2" xfId="3340" xr:uid="{C4B3C6FC-3CF4-42C1-ADFE-FDDD7214D8FD}"/>
    <cellStyle name="SAPBEXHLevel2X 3 15" xfId="2028" xr:uid="{8A61DAE5-F8E6-401D-A2CC-A2EE93646BE8}"/>
    <cellStyle name="SAPBEXHLevel2X 3 15 2" xfId="3341" xr:uid="{71253F86-666A-47BA-A571-7338CCC5AFFE}"/>
    <cellStyle name="SAPBEXHLevel2X 3 16" xfId="3704" xr:uid="{5B3E82B5-F6C9-4542-A45D-9331F9AF8A1D}"/>
    <cellStyle name="SAPBEXHLevel2X 3 17" xfId="2486" xr:uid="{5918AC0E-710C-45D4-BFA0-3D3C4A0D2295}"/>
    <cellStyle name="SAPBEXHLevel2X 3 2" xfId="2029" xr:uid="{00401CBC-0B40-4796-AAED-96D98EFE4E61}"/>
    <cellStyle name="SAPBEXHLevel2X 3 2 2" xfId="3705" xr:uid="{FDCB1BDF-524F-4E2F-B34A-485CBBE78744}"/>
    <cellStyle name="SAPBEXHLevel2X 3 2 3" xfId="3342" xr:uid="{CF2D8161-845B-401E-9C66-6586A99B86F8}"/>
    <cellStyle name="SAPBEXHLevel2X 3 3" xfId="2030" xr:uid="{5E15C7D3-577B-439E-A6C7-F90300A22DA1}"/>
    <cellStyle name="SAPBEXHLevel2X 3 3 2" xfId="3343" xr:uid="{EAB9947A-031A-4ADD-8D73-69A9CEB1EE70}"/>
    <cellStyle name="SAPBEXHLevel2X 3 4" xfId="2031" xr:uid="{BF41F908-3480-4670-B782-DCCCE5680427}"/>
    <cellStyle name="SAPBEXHLevel2X 3 4 2" xfId="3344" xr:uid="{D22B5245-5BD0-4798-A206-5CFD7842B18A}"/>
    <cellStyle name="SAPBEXHLevel2X 3 5" xfId="2032" xr:uid="{A99EA5C2-7981-4013-AC3B-22CB41CBC6AB}"/>
    <cellStyle name="SAPBEXHLevel2X 3 5 2" xfId="3345" xr:uid="{D55F3E3E-2159-4E9E-8109-D938D087A1C2}"/>
    <cellStyle name="SAPBEXHLevel2X 3 6" xfId="2033" xr:uid="{39DA8778-6ABA-4B7D-BCB9-5DAC3999472F}"/>
    <cellStyle name="SAPBEXHLevel2X 3 6 2" xfId="3346" xr:uid="{5F7496DF-270C-43DD-B75B-CFBC1D11D4C3}"/>
    <cellStyle name="SAPBEXHLevel2X 3 7" xfId="2034" xr:uid="{A661A208-3ED2-474F-8083-B3BF7ED8E496}"/>
    <cellStyle name="SAPBEXHLevel2X 3 7 2" xfId="3347" xr:uid="{72CDAEBC-B581-4782-8BB0-54EF8CDDF8AD}"/>
    <cellStyle name="SAPBEXHLevel2X 3 8" xfId="2035" xr:uid="{DEE75A8C-A7D1-43A4-88F3-1BB1DE71A637}"/>
    <cellStyle name="SAPBEXHLevel2X 3 8 2" xfId="3348" xr:uid="{6E8677F0-3551-4CB2-990C-7C94D9A3529F}"/>
    <cellStyle name="SAPBEXHLevel2X 3 9" xfId="2036" xr:uid="{C03B8346-ECCB-4DC4-9D2E-5936D4025AFC}"/>
    <cellStyle name="SAPBEXHLevel2X 3 9 2" xfId="3349" xr:uid="{4738B2FA-69ED-475A-80BA-13B3C0A05F31}"/>
    <cellStyle name="SAPBEXHLevel2X 4" xfId="176" xr:uid="{F8F4E136-A89B-4338-BF27-E61DADB696F8}"/>
    <cellStyle name="SAPBEXHLevel2X 4 10" xfId="2037" xr:uid="{FC19A452-5019-4B96-ADFF-C54FF49DB3B1}"/>
    <cellStyle name="SAPBEXHLevel2X 4 10 2" xfId="3350" xr:uid="{4D988CCF-9A5D-4E63-8C55-B775D6E17B7E}"/>
    <cellStyle name="SAPBEXHLevel2X 4 11" xfId="2038" xr:uid="{E331AF03-D057-4A73-A5C4-A4B4E59951D9}"/>
    <cellStyle name="SAPBEXHLevel2X 4 11 2" xfId="3351" xr:uid="{AE53B2FD-31EE-448D-8E67-26A9CD1405BF}"/>
    <cellStyle name="SAPBEXHLevel2X 4 12" xfId="2039" xr:uid="{13A0547C-37A7-4887-9F17-826411E588DF}"/>
    <cellStyle name="SAPBEXHLevel2X 4 12 2" xfId="3352" xr:uid="{BE2592FB-1ED4-4FFC-9AC8-292B2F0F2052}"/>
    <cellStyle name="SAPBEXHLevel2X 4 13" xfId="2040" xr:uid="{3EC929C5-7982-4AB2-A977-B44726336D33}"/>
    <cellStyle name="SAPBEXHLevel2X 4 13 2" xfId="3353" xr:uid="{DE37E4E9-149C-4EF9-B239-16330460BEAC}"/>
    <cellStyle name="SAPBEXHLevel2X 4 14" xfId="2041" xr:uid="{2633B280-2277-422B-9080-76226A2F343B}"/>
    <cellStyle name="SAPBEXHLevel2X 4 14 2" xfId="3354" xr:uid="{CCF643E2-B3D6-4682-9CA0-20A01C947440}"/>
    <cellStyle name="SAPBEXHLevel2X 4 15" xfId="2042" xr:uid="{E713AE81-41B0-42C9-B9E6-14CCAD7FA5AC}"/>
    <cellStyle name="SAPBEXHLevel2X 4 15 2" xfId="3355" xr:uid="{3090E27A-5446-48C5-8386-87A1A67BC4E9}"/>
    <cellStyle name="SAPBEXHLevel2X 4 16" xfId="3706" xr:uid="{FE8E7F27-1DE4-4829-ACDA-D5777B6A8606}"/>
    <cellStyle name="SAPBEXHLevel2X 4 17" xfId="2487" xr:uid="{CD53C8C1-54EC-421A-A8E1-21C637246C85}"/>
    <cellStyle name="SAPBEXHLevel2X 4 2" xfId="2043" xr:uid="{033AD463-C477-4543-BCF2-7222ED27487A}"/>
    <cellStyle name="SAPBEXHLevel2X 4 2 2" xfId="4198" xr:uid="{3DC693ED-299D-401E-961C-1F087B4171D2}"/>
    <cellStyle name="SAPBEXHLevel2X 4 2 3" xfId="3356" xr:uid="{16324E4F-BB80-4D5E-BCA0-7BE74792FE41}"/>
    <cellStyle name="SAPBEXHLevel2X 4 3" xfId="2044" xr:uid="{0AA28CFD-42C0-492B-82B4-2123FC925329}"/>
    <cellStyle name="SAPBEXHLevel2X 4 3 2" xfId="3357" xr:uid="{442AAFAC-9661-4066-A175-9A0F2A092570}"/>
    <cellStyle name="SAPBEXHLevel2X 4 4" xfId="2045" xr:uid="{E70C90E6-55D3-4D6E-815F-E9E460FCCDDE}"/>
    <cellStyle name="SAPBEXHLevel2X 4 4 2" xfId="3358" xr:uid="{7C7FB664-2F1D-4727-A8A4-F8FA479315AA}"/>
    <cellStyle name="SAPBEXHLevel2X 4 5" xfId="2046" xr:uid="{C9245B9C-700F-4281-BF4E-DDA8D051D37F}"/>
    <cellStyle name="SAPBEXHLevel2X 4 5 2" xfId="3359" xr:uid="{13087B5E-0063-4C40-8977-2CC8B2641CCA}"/>
    <cellStyle name="SAPBEXHLevel2X 4 6" xfId="2047" xr:uid="{3E975219-D99B-477B-A03D-105A3FF7FE65}"/>
    <cellStyle name="SAPBEXHLevel2X 4 6 2" xfId="3360" xr:uid="{943E8C97-8B22-411D-B962-F750F4970289}"/>
    <cellStyle name="SAPBEXHLevel2X 4 7" xfId="2048" xr:uid="{08B366F3-E7CC-40A7-A07A-1F50CE474363}"/>
    <cellStyle name="SAPBEXHLevel2X 4 7 2" xfId="3361" xr:uid="{0D4222C3-C1A9-419D-9A7A-01BB64D855BB}"/>
    <cellStyle name="SAPBEXHLevel2X 4 8" xfId="2049" xr:uid="{443AF8C9-3571-4C76-ACAC-28513BD28329}"/>
    <cellStyle name="SAPBEXHLevel2X 4 8 2" xfId="3362" xr:uid="{830AE09D-95CA-4155-8FDE-B33355EB5E07}"/>
    <cellStyle name="SAPBEXHLevel2X 4 9" xfId="2050" xr:uid="{3DDAFD0C-AEC8-44B0-ACED-D3D184FEF72F}"/>
    <cellStyle name="SAPBEXHLevel2X 4 9 2" xfId="3363" xr:uid="{5EF99A47-151E-4494-8C18-E800016A10A6}"/>
    <cellStyle name="SAPBEXHLevel2X 5" xfId="177" xr:uid="{7AAA7B9B-39F9-46F2-ABA6-27DF2D73D3F2}"/>
    <cellStyle name="SAPBEXHLevel2X 5 10" xfId="2051" xr:uid="{21CBC2BB-5074-4CF9-8FB1-A629F410210D}"/>
    <cellStyle name="SAPBEXHLevel2X 5 10 2" xfId="3364" xr:uid="{248EB697-54F2-4804-98D5-46D8D04CBCFF}"/>
    <cellStyle name="SAPBEXHLevel2X 5 11" xfId="2052" xr:uid="{06330A89-C6FB-4FB4-AC4B-94C994781710}"/>
    <cellStyle name="SAPBEXHLevel2X 5 11 2" xfId="3365" xr:uid="{810855B9-2A72-490B-A076-F614B8BC9808}"/>
    <cellStyle name="SAPBEXHLevel2X 5 12" xfId="2053" xr:uid="{D70BA606-2C59-4640-A704-5AAB8BE7FD20}"/>
    <cellStyle name="SAPBEXHLevel2X 5 12 2" xfId="3366" xr:uid="{2688FC43-21B0-4D72-9034-2F251103E582}"/>
    <cellStyle name="SAPBEXHLevel2X 5 13" xfId="2054" xr:uid="{87671095-C6FE-40A6-AA8A-B17129F641D1}"/>
    <cellStyle name="SAPBEXHLevel2X 5 13 2" xfId="3367" xr:uid="{E76C6EA1-4B84-4328-8EDC-201B18BA01CB}"/>
    <cellStyle name="SAPBEXHLevel2X 5 14" xfId="2055" xr:uid="{C87704E4-78AD-477B-B206-725D51784E75}"/>
    <cellStyle name="SAPBEXHLevel2X 5 14 2" xfId="3368" xr:uid="{CE857983-7B7C-495B-B160-B674B0CCC72D}"/>
    <cellStyle name="SAPBEXHLevel2X 5 15" xfId="2056" xr:uid="{CB1D73EF-C1CC-481A-A263-AB943CE0A1CC}"/>
    <cellStyle name="SAPBEXHLevel2X 5 15 2" xfId="3369" xr:uid="{35FD21B9-5A19-4C6B-A8EF-4343D53E505F}"/>
    <cellStyle name="SAPBEXHLevel2X 5 16" xfId="4199" xr:uid="{7ACE24C3-960C-4138-9C30-10BA851CC717}"/>
    <cellStyle name="SAPBEXHLevel2X 5 17" xfId="2488" xr:uid="{7E258F8D-CD2F-4F79-B071-C183D0D974E3}"/>
    <cellStyle name="SAPBEXHLevel2X 5 2" xfId="2057" xr:uid="{3CBBC3E8-CC40-4C03-AEAD-75E9A6F58CE0}"/>
    <cellStyle name="SAPBEXHLevel2X 5 2 2" xfId="3370" xr:uid="{02D7C2F2-E7E6-4207-AC19-5CEA419BC7E3}"/>
    <cellStyle name="SAPBEXHLevel2X 5 3" xfId="2058" xr:uid="{7414F70B-8853-4790-83C6-48B0F98B9319}"/>
    <cellStyle name="SAPBEXHLevel2X 5 3 2" xfId="3371" xr:uid="{F2410202-95B8-45F2-97ED-0622F0910927}"/>
    <cellStyle name="SAPBEXHLevel2X 5 4" xfId="2059" xr:uid="{8984A69B-DF4A-4CB2-81A2-01AE71555C87}"/>
    <cellStyle name="SAPBEXHLevel2X 5 4 2" xfId="3372" xr:uid="{D26FD066-10D4-41E2-ABE4-411829E4B5CF}"/>
    <cellStyle name="SAPBEXHLevel2X 5 5" xfId="2060" xr:uid="{F58C1192-D58E-4601-8F84-33A687C72818}"/>
    <cellStyle name="SAPBEXHLevel2X 5 5 2" xfId="3373" xr:uid="{B9DA880A-D1C1-4DAC-8973-7438B24F2EFF}"/>
    <cellStyle name="SAPBEXHLevel2X 5 6" xfId="2061" xr:uid="{F8A5AC31-9F3A-4F1D-9750-F2B26DF0884C}"/>
    <cellStyle name="SAPBEXHLevel2X 5 6 2" xfId="3374" xr:uid="{2797E981-95A6-4696-B1F5-97FFA3233F9C}"/>
    <cellStyle name="SAPBEXHLevel2X 5 7" xfId="2062" xr:uid="{53D13125-ACB4-4261-89DD-93EDC8A90C2B}"/>
    <cellStyle name="SAPBEXHLevel2X 5 7 2" xfId="3375" xr:uid="{17DCE23E-364E-41B8-9738-1FC86601EB3B}"/>
    <cellStyle name="SAPBEXHLevel2X 5 8" xfId="2063" xr:uid="{ED7AD848-73AB-499D-8EB7-D9A41E6DDC20}"/>
    <cellStyle name="SAPBEXHLevel2X 5 8 2" xfId="3376" xr:uid="{9F6981A8-2BA6-4244-8DED-4A2AC3072400}"/>
    <cellStyle name="SAPBEXHLevel2X 5 9" xfId="2064" xr:uid="{FC5884C9-511E-4A64-BD29-758B2CE99BE0}"/>
    <cellStyle name="SAPBEXHLevel2X 5 9 2" xfId="3377" xr:uid="{3738DBEE-D429-4D85-AF6D-9ACB574BCC70}"/>
    <cellStyle name="SAPBEXHLevel2X 6" xfId="2065" xr:uid="{303CAD5C-1535-47FB-AB65-B37C3DA542BB}"/>
    <cellStyle name="SAPBEXHLevel2X 6 2" xfId="3378" xr:uid="{D84FFC03-F250-4883-8B20-C045FED8E1A1}"/>
    <cellStyle name="SAPBEXHLevel2X 7" xfId="2066" xr:uid="{75BD0FB6-0DC3-42D9-A605-4BA5D365D0A0}"/>
    <cellStyle name="SAPBEXHLevel2X 7 2" xfId="3379" xr:uid="{E6BCFA5B-8DFB-4C06-8683-4EEADD1C15BC}"/>
    <cellStyle name="SAPBEXHLevel2X 8" xfId="2067" xr:uid="{DC1D1A0E-5248-408B-90E1-091C82081677}"/>
    <cellStyle name="SAPBEXHLevel2X 8 2" xfId="3380" xr:uid="{18A6254E-7707-43B3-9EE2-F8F90C460A16}"/>
    <cellStyle name="SAPBEXHLevel2X 9" xfId="2068" xr:uid="{AAEED9EB-F3D1-47C4-AA96-3756BFA3919A}"/>
    <cellStyle name="SAPBEXHLevel2X 9 2" xfId="3381" xr:uid="{18AED2DB-9DA5-4B48-BE65-C26704A6ED40}"/>
    <cellStyle name="SAPBEXHLevel2X_Mesquite Solar 277 MW v1" xfId="2069" xr:uid="{C537A579-47E4-413C-8FE4-E57192B94608}"/>
    <cellStyle name="SAPBEXHLevel3" xfId="178" xr:uid="{20723FFC-A020-47CC-AF61-267E7B32AC49}"/>
    <cellStyle name="SAPBEXHLevel3 10" xfId="2070" xr:uid="{C4F7A926-D0D0-45C0-9344-008C1320B2B3}"/>
    <cellStyle name="SAPBEXHLevel3 10 2" xfId="3382" xr:uid="{B8837D7B-CEA0-432F-B62E-1F21D1768A91}"/>
    <cellStyle name="SAPBEXHLevel3 11" xfId="2071" xr:uid="{D3CEEE2E-A03D-4E09-A7FA-E8B7E05A114D}"/>
    <cellStyle name="SAPBEXHLevel3 11 2" xfId="3383" xr:uid="{AA99EC14-3AFE-4343-B277-72F09FFC861A}"/>
    <cellStyle name="SAPBEXHLevel3 12" xfId="2072" xr:uid="{6CE6AC91-048B-4195-A13A-8448421F450D}"/>
    <cellStyle name="SAPBEXHLevel3 12 2" xfId="3384" xr:uid="{39E847A2-4061-4439-9018-F8EEE16D122D}"/>
    <cellStyle name="SAPBEXHLevel3 13" xfId="2073" xr:uid="{ABBEB21A-DE36-471A-991F-03E1B078C007}"/>
    <cellStyle name="SAPBEXHLevel3 13 2" xfId="3385" xr:uid="{01A3304B-82ED-41A0-B856-2F25509A20D2}"/>
    <cellStyle name="SAPBEXHLevel3 14" xfId="2074" xr:uid="{E3763C17-192B-4FA8-B370-FA0EAB85AF19}"/>
    <cellStyle name="SAPBEXHLevel3 14 2" xfId="3386" xr:uid="{A3CAF148-568C-42A4-B0AB-A44E18734AC7}"/>
    <cellStyle name="SAPBEXHLevel3 15" xfId="2075" xr:uid="{CCCC1CA0-1C5E-49D7-BC1F-07602CFDE3D1}"/>
    <cellStyle name="SAPBEXHLevel3 15 2" xfId="3387" xr:uid="{E03B77DD-93A2-4707-AE4D-A9C271AF7C98}"/>
    <cellStyle name="SAPBEXHLevel3 16" xfId="2076" xr:uid="{B8B04DB5-2FED-4414-AFCA-ECD27C670387}"/>
    <cellStyle name="SAPBEXHLevel3 16 2" xfId="3388" xr:uid="{C6C12833-0C28-422E-8576-6BD4B66F0639}"/>
    <cellStyle name="SAPBEXHLevel3 17" xfId="2077" xr:uid="{1FED65CF-A3C9-4AA3-8C24-9B5B01A9DF53}"/>
    <cellStyle name="SAPBEXHLevel3 17 2" xfId="3389" xr:uid="{2FA61F05-F6B6-4381-8FF6-D602C811699C}"/>
    <cellStyle name="SAPBEXHLevel3 18" xfId="2078" xr:uid="{2DCDE1E9-5261-433D-950A-FA9AC1E68662}"/>
    <cellStyle name="SAPBEXHLevel3 18 2" xfId="3390" xr:uid="{5F93C560-8A4F-4715-9207-E3356FDAEFB4}"/>
    <cellStyle name="SAPBEXHLevel3 19" xfId="2079" xr:uid="{346D4C39-BD51-4ED0-90D0-9B7DC27F7356}"/>
    <cellStyle name="SAPBEXHLevel3 19 2" xfId="3391" xr:uid="{6DD0CB1A-FAD4-4DC2-9DEF-D36B74DF46FC}"/>
    <cellStyle name="SAPBEXHLevel3 2" xfId="179" xr:uid="{28BC23AF-1BBA-4992-A07D-5604BF9B916B}"/>
    <cellStyle name="SAPBEXHLevel3 2 10" xfId="2080" xr:uid="{5112EF1D-DF27-42C2-9414-CA3DD3D2E18C}"/>
    <cellStyle name="SAPBEXHLevel3 2 10 2" xfId="3392" xr:uid="{915D8DE5-9421-40D9-8681-A802B2FB1CB0}"/>
    <cellStyle name="SAPBEXHLevel3 2 11" xfId="2081" xr:uid="{A5315C5E-7662-435D-BC30-38650BC9837E}"/>
    <cellStyle name="SAPBEXHLevel3 2 11 2" xfId="3393" xr:uid="{48F2A580-2B17-4DE9-9AD6-8BED78B3C39C}"/>
    <cellStyle name="SAPBEXHLevel3 2 12" xfId="2082" xr:uid="{80B4846C-8BC3-4199-9C85-2D50C55D9A11}"/>
    <cellStyle name="SAPBEXHLevel3 2 12 2" xfId="3394" xr:uid="{E393FF82-C9C0-428E-9A69-831E6A8DB7E0}"/>
    <cellStyle name="SAPBEXHLevel3 2 13" xfId="2083" xr:uid="{B50B3C4C-3BEF-4A99-BCA8-0AEEE8D911BE}"/>
    <cellStyle name="SAPBEXHLevel3 2 13 2" xfId="3395" xr:uid="{C98D5BD5-8080-44A7-87F6-674CE8F9D117}"/>
    <cellStyle name="SAPBEXHLevel3 2 14" xfId="2084" xr:uid="{2420AE0A-50BF-4BC9-9233-124F258E25DC}"/>
    <cellStyle name="SAPBEXHLevel3 2 14 2" xfId="3396" xr:uid="{09FFA950-37B5-49A3-B951-E849F6E7488D}"/>
    <cellStyle name="SAPBEXHLevel3 2 15" xfId="2085" xr:uid="{FA35B195-3817-4141-B220-76D61FD10C0C}"/>
    <cellStyle name="SAPBEXHLevel3 2 15 2" xfId="3397" xr:uid="{E9932616-57E9-4B69-96C8-FC7F974C2071}"/>
    <cellStyle name="SAPBEXHLevel3 2 16" xfId="2555" xr:uid="{35405852-4396-45C5-AE4D-F4D1C539A280}"/>
    <cellStyle name="SAPBEXHLevel3 2 2" xfId="2086" xr:uid="{96CE6B03-CCF9-442D-93FE-0A67F80E3678}"/>
    <cellStyle name="SAPBEXHLevel3 2 2 2" xfId="3708" xr:uid="{5228951F-DA43-4409-A03D-56D82B524234}"/>
    <cellStyle name="SAPBEXHLevel3 2 2 3" xfId="3707" xr:uid="{36E46D70-9767-4F3D-B163-FCCAD40EB971}"/>
    <cellStyle name="SAPBEXHLevel3 2 2 4" xfId="3398" xr:uid="{7D0C2F8B-3E6E-4626-808A-88CFFB0321D7}"/>
    <cellStyle name="SAPBEXHLevel3 2 3" xfId="2087" xr:uid="{088D641D-CD31-459F-911A-F8A86E8B5FCB}"/>
    <cellStyle name="SAPBEXHLevel3 2 3 2" xfId="3399" xr:uid="{281CCBD0-6FF2-4260-BE16-3127DF72867F}"/>
    <cellStyle name="SAPBEXHLevel3 2 4" xfId="2088" xr:uid="{3F1D3F2C-B5ED-429E-85A2-90BFDE20914C}"/>
    <cellStyle name="SAPBEXHLevel3 2 4 2" xfId="3400" xr:uid="{B625A186-F8BF-4877-A80E-464BEE52471F}"/>
    <cellStyle name="SAPBEXHLevel3 2 5" xfId="2089" xr:uid="{B012E546-626B-4FEA-B5D9-75474A63D4B3}"/>
    <cellStyle name="SAPBEXHLevel3 2 5 2" xfId="3401" xr:uid="{BAB81EC2-BCFA-4BF0-86BB-F429E5EDA97D}"/>
    <cellStyle name="SAPBEXHLevel3 2 6" xfId="2090" xr:uid="{66DF56CA-9542-4B3D-B335-DC72C553050A}"/>
    <cellStyle name="SAPBEXHLevel3 2 6 2" xfId="3402" xr:uid="{F2BC362E-CE23-4504-8C4E-2A7BB3F8B565}"/>
    <cellStyle name="SAPBEXHLevel3 2 7" xfId="2091" xr:uid="{5E10AB15-6E64-4765-84F5-3667AB0A9B1E}"/>
    <cellStyle name="SAPBEXHLevel3 2 7 2" xfId="3403" xr:uid="{EA0ACEE5-258D-4A37-852F-9213C76DA606}"/>
    <cellStyle name="SAPBEXHLevel3 2 8" xfId="2092" xr:uid="{1E5D323A-2F5F-4BCB-8F84-66FE6F3F15F9}"/>
    <cellStyle name="SAPBEXHLevel3 2 8 2" xfId="3404" xr:uid="{B6B80B73-CC48-4777-9ED9-2AB9E062423B}"/>
    <cellStyle name="SAPBEXHLevel3 2 9" xfId="2093" xr:uid="{41BC7F3D-EBD9-448D-8ED8-FB03D9F9873D}"/>
    <cellStyle name="SAPBEXHLevel3 2 9 2" xfId="3405" xr:uid="{F074814B-C132-4B60-931D-8D0AD3782365}"/>
    <cellStyle name="SAPBEXHLevel3 20" xfId="2489" xr:uid="{3AF6BDBE-AFBC-48BF-B73A-BB2C3D7919A2}"/>
    <cellStyle name="SAPBEXHLevel3 3" xfId="180" xr:uid="{F5552C9C-8415-4E90-8D4E-153E06C7AF9E}"/>
    <cellStyle name="SAPBEXHLevel3 3 10" xfId="2094" xr:uid="{FFDCB032-617C-4CC2-82D3-4403412D3D4B}"/>
    <cellStyle name="SAPBEXHLevel3 3 10 2" xfId="3406" xr:uid="{B7DBB57C-330B-425D-BEA4-B5389670ED11}"/>
    <cellStyle name="SAPBEXHLevel3 3 11" xfId="2095" xr:uid="{AB8F1225-BFDC-4819-B5CD-101772F783CB}"/>
    <cellStyle name="SAPBEXHLevel3 3 11 2" xfId="3407" xr:uid="{99A1B91C-A9EB-495B-B5DA-1242E1A440B2}"/>
    <cellStyle name="SAPBEXHLevel3 3 12" xfId="2096" xr:uid="{E6B88C25-D7E0-462B-9080-2A3D5A7FA013}"/>
    <cellStyle name="SAPBEXHLevel3 3 12 2" xfId="3408" xr:uid="{1BE32A20-B2AB-44AC-BE57-CA63EF5329E8}"/>
    <cellStyle name="SAPBEXHLevel3 3 13" xfId="2097" xr:uid="{B3F9BD04-4320-4813-914B-726D06F94B74}"/>
    <cellStyle name="SAPBEXHLevel3 3 13 2" xfId="3409" xr:uid="{62B3C7A6-9B8F-4085-ACE9-9C7B441B3EA0}"/>
    <cellStyle name="SAPBEXHLevel3 3 14" xfId="2098" xr:uid="{3B3EC605-182F-4970-8B35-9A3D1ADD539F}"/>
    <cellStyle name="SAPBEXHLevel3 3 14 2" xfId="3410" xr:uid="{B1D95F64-34CE-4310-BA35-FCBC1B11204C}"/>
    <cellStyle name="SAPBEXHLevel3 3 15" xfId="2099" xr:uid="{33AA7AC9-7A51-4016-8036-F59AF3DE23CF}"/>
    <cellStyle name="SAPBEXHLevel3 3 15 2" xfId="3411" xr:uid="{1F5869EF-9E06-425A-8D32-8F5298DD9F2E}"/>
    <cellStyle name="SAPBEXHLevel3 3 16" xfId="2490" xr:uid="{7B31BBAD-33A9-4D53-80C3-92D62BC7548E}"/>
    <cellStyle name="SAPBEXHLevel3 3 2" xfId="2100" xr:uid="{231E70BC-5E4A-4AA7-81E4-19B394EE7D1E}"/>
    <cellStyle name="SAPBEXHLevel3 3 2 2" xfId="3412" xr:uid="{B12F8A9A-FD40-4122-9526-7371B9EA2893}"/>
    <cellStyle name="SAPBEXHLevel3 3 3" xfId="2101" xr:uid="{4E50851B-FDD7-41E9-AFB1-6C5005419A94}"/>
    <cellStyle name="SAPBEXHLevel3 3 3 2" xfId="3413" xr:uid="{E1AA74B5-53EC-4454-8360-6DACD4F21A7C}"/>
    <cellStyle name="SAPBEXHLevel3 3 4" xfId="2102" xr:uid="{D30F6811-00C9-4A32-976D-2BB3F3AF4CA1}"/>
    <cellStyle name="SAPBEXHLevel3 3 4 2" xfId="3414" xr:uid="{37E3E180-5A0B-46A2-ABDE-742E675C3206}"/>
    <cellStyle name="SAPBEXHLevel3 3 5" xfId="2103" xr:uid="{AD664F5B-A701-4AB4-8C82-4BECFF19915A}"/>
    <cellStyle name="SAPBEXHLevel3 3 5 2" xfId="3415" xr:uid="{C28453CB-98DA-41FF-9A7C-71A2309E989F}"/>
    <cellStyle name="SAPBEXHLevel3 3 6" xfId="2104" xr:uid="{5624D0AF-92B4-4E3D-807F-81EC51C2D8BE}"/>
    <cellStyle name="SAPBEXHLevel3 3 6 2" xfId="3416" xr:uid="{450C9AD5-6054-47A6-9E7E-68FAFE88B029}"/>
    <cellStyle name="SAPBEXHLevel3 3 7" xfId="2105" xr:uid="{38A43B06-0D9B-44F6-AE6E-E33EA41526A7}"/>
    <cellStyle name="SAPBEXHLevel3 3 7 2" xfId="3417" xr:uid="{9798AD8F-ED0B-4B0B-AF38-440AC0A28B76}"/>
    <cellStyle name="SAPBEXHLevel3 3 8" xfId="2106" xr:uid="{2D220EEC-A99D-433B-A318-9D74A8FB8B0B}"/>
    <cellStyle name="SAPBEXHLevel3 3 8 2" xfId="3418" xr:uid="{F36551FD-5226-41E7-AF47-8F85CE6131E7}"/>
    <cellStyle name="SAPBEXHLevel3 3 9" xfId="2107" xr:uid="{7ADC43DD-37FB-49FE-93FE-91AAADB0675D}"/>
    <cellStyle name="SAPBEXHLevel3 3 9 2" xfId="3419" xr:uid="{D02715F2-692B-4C9C-BB46-F7953DC2E887}"/>
    <cellStyle name="SAPBEXHLevel3 4" xfId="181" xr:uid="{95AF02DA-20CE-45BC-BA03-1971DDF1D9E4}"/>
    <cellStyle name="SAPBEXHLevel3 4 10" xfId="2108" xr:uid="{03F62125-2A4C-4297-8136-24033BBDE71E}"/>
    <cellStyle name="SAPBEXHLevel3 4 10 2" xfId="3420" xr:uid="{6A433820-5C51-4672-A15D-7559A519348A}"/>
    <cellStyle name="SAPBEXHLevel3 4 11" xfId="2109" xr:uid="{E7C847BC-AF68-4A38-B7BA-89F7CEDF49CA}"/>
    <cellStyle name="SAPBEXHLevel3 4 11 2" xfId="3421" xr:uid="{901A385E-D2CC-4A3D-AFE3-569949DB4DE0}"/>
    <cellStyle name="SAPBEXHLevel3 4 12" xfId="2110" xr:uid="{34FFB416-D627-4A27-ACA8-4AAA867074EE}"/>
    <cellStyle name="SAPBEXHLevel3 4 12 2" xfId="3422" xr:uid="{83770612-1923-4450-A3FC-B5E108538844}"/>
    <cellStyle name="SAPBEXHLevel3 4 13" xfId="2111" xr:uid="{8FC4FE04-D817-41F6-BD21-6E92B1F40553}"/>
    <cellStyle name="SAPBEXHLevel3 4 13 2" xfId="3423" xr:uid="{787EBDEC-6DF5-465C-A9BB-EC16C64B6F09}"/>
    <cellStyle name="SAPBEXHLevel3 4 14" xfId="2112" xr:uid="{4D8BE5CA-905D-4EAA-BC00-EC5457408D4E}"/>
    <cellStyle name="SAPBEXHLevel3 4 14 2" xfId="3424" xr:uid="{F88D84FE-6116-4897-A64A-242629F0CC1B}"/>
    <cellStyle name="SAPBEXHLevel3 4 15" xfId="2113" xr:uid="{B1F5539E-E5CE-4728-A845-7394AABC54FD}"/>
    <cellStyle name="SAPBEXHLevel3 4 15 2" xfId="3425" xr:uid="{667BEF43-F40F-4C03-A0A9-AB9EC2420693}"/>
    <cellStyle name="SAPBEXHLevel3 4 16" xfId="2491" xr:uid="{FE3064C0-6FE8-46CC-8D9A-BD8BE4C7EFE9}"/>
    <cellStyle name="SAPBEXHLevel3 4 2" xfId="2114" xr:uid="{3CAB86C7-7C34-49E8-B14B-1F6F400DBF8D}"/>
    <cellStyle name="SAPBEXHLevel3 4 2 2" xfId="4200" xr:uid="{C0C12F5C-884B-4418-B18A-0EBA9244E4D7}"/>
    <cellStyle name="SAPBEXHLevel3 4 2 3" xfId="3426" xr:uid="{9428752D-4A7A-47BB-B935-4BDE7ED02FBD}"/>
    <cellStyle name="SAPBEXHLevel3 4 3" xfId="2115" xr:uid="{ED747E21-F5FB-4AC2-9C6B-B5CF4606253C}"/>
    <cellStyle name="SAPBEXHLevel3 4 3 2" xfId="3427" xr:uid="{6037C573-BE1B-433E-A6F0-24282F626E12}"/>
    <cellStyle name="SAPBEXHLevel3 4 4" xfId="2116" xr:uid="{A0BAA894-BD49-4759-8E34-91FE99829264}"/>
    <cellStyle name="SAPBEXHLevel3 4 4 2" xfId="3428" xr:uid="{BB24A9F6-F3A6-4002-825C-530E66D400FA}"/>
    <cellStyle name="SAPBEXHLevel3 4 5" xfId="2117" xr:uid="{D5436520-0368-481F-A35B-60A00AA0705A}"/>
    <cellStyle name="SAPBEXHLevel3 4 5 2" xfId="3429" xr:uid="{EDE98A5F-CC14-4433-9A8A-4AC399A8FE92}"/>
    <cellStyle name="SAPBEXHLevel3 4 6" xfId="2118" xr:uid="{55D6F94B-7A50-4D9B-8D75-ABA4911F0856}"/>
    <cellStyle name="SAPBEXHLevel3 4 6 2" xfId="3430" xr:uid="{A940BB8A-AADF-4F2D-B0EF-EB942E744F9A}"/>
    <cellStyle name="SAPBEXHLevel3 4 7" xfId="2119" xr:uid="{BD8A37B6-04F9-48E9-BC4C-CC2446F95282}"/>
    <cellStyle name="SAPBEXHLevel3 4 7 2" xfId="3431" xr:uid="{62CBF4DE-09B7-4ACC-96F0-DD1C6E83D62B}"/>
    <cellStyle name="SAPBEXHLevel3 4 8" xfId="2120" xr:uid="{2D197B2F-A14F-4F4B-9063-1645E24793CC}"/>
    <cellStyle name="SAPBEXHLevel3 4 8 2" xfId="3432" xr:uid="{6A80E114-75A7-4432-A2CB-DB497955DAF0}"/>
    <cellStyle name="SAPBEXHLevel3 4 9" xfId="2121" xr:uid="{1E8513E0-F79A-4DDD-8DCE-93A8D2D6A07F}"/>
    <cellStyle name="SAPBEXHLevel3 4 9 2" xfId="3433" xr:uid="{38C95F72-07C0-46F2-BBE4-0DA0C863CB17}"/>
    <cellStyle name="SAPBEXHLevel3 5" xfId="182" xr:uid="{558536BA-31CF-41F9-BAE5-0E0D83B31EF9}"/>
    <cellStyle name="SAPBEXHLevel3 5 10" xfId="2122" xr:uid="{DA2475D8-E627-4031-8AAA-1514326EE0D6}"/>
    <cellStyle name="SAPBEXHLevel3 5 10 2" xfId="3434" xr:uid="{F202F788-9AD1-4B6D-9D80-180BF84FA241}"/>
    <cellStyle name="SAPBEXHLevel3 5 11" xfId="2123" xr:uid="{1BF4201F-76F0-45DE-9DE7-F04C58A01267}"/>
    <cellStyle name="SAPBEXHLevel3 5 11 2" xfId="3435" xr:uid="{0D33B803-6F2E-4CD7-A4F5-654B7A4BE983}"/>
    <cellStyle name="SAPBEXHLevel3 5 12" xfId="2124" xr:uid="{9E880A94-2591-49C9-9C01-32C6045DA9EA}"/>
    <cellStyle name="SAPBEXHLevel3 5 12 2" xfId="3436" xr:uid="{E10E8D1D-561F-4F03-9751-E117351F3F37}"/>
    <cellStyle name="SAPBEXHLevel3 5 13" xfId="2125" xr:uid="{0ADE9983-505A-4A0B-85B0-BD85ADF9BF61}"/>
    <cellStyle name="SAPBEXHLevel3 5 13 2" xfId="3437" xr:uid="{BF710288-34A8-45CD-B35F-468A655894C8}"/>
    <cellStyle name="SAPBEXHLevel3 5 14" xfId="2126" xr:uid="{401687A0-1F7A-4B12-BA43-570E5E82A369}"/>
    <cellStyle name="SAPBEXHLevel3 5 14 2" xfId="3438" xr:uid="{1FE3F16B-F916-447A-A8B2-81A3CF333F25}"/>
    <cellStyle name="SAPBEXHLevel3 5 15" xfId="2127" xr:uid="{EC9EAD9F-2C0A-4E72-B56B-4AF41624C819}"/>
    <cellStyle name="SAPBEXHLevel3 5 15 2" xfId="3439" xr:uid="{DE7BC5FB-72BA-4ADC-B928-1877F398677E}"/>
    <cellStyle name="SAPBEXHLevel3 5 16" xfId="4201" xr:uid="{69D0D366-88B9-4919-B89B-ECAA4AC293C6}"/>
    <cellStyle name="SAPBEXHLevel3 5 16 2" xfId="4328" xr:uid="{2C631DB1-943E-42EA-B836-23655CB64453}"/>
    <cellStyle name="SAPBEXHLevel3 5 17" xfId="2492" xr:uid="{ACB29FC5-8D28-40C0-A851-19A9FBDF5E58}"/>
    <cellStyle name="SAPBEXHLevel3 5 2" xfId="2128" xr:uid="{BFE74151-D0E2-4241-A5E2-43ED79E73244}"/>
    <cellStyle name="SAPBEXHLevel3 5 2 2" xfId="3440" xr:uid="{DCBCC0D1-B943-4D24-9FEE-510AC948328D}"/>
    <cellStyle name="SAPBEXHLevel3 5 3" xfId="2129" xr:uid="{322CDA8F-6F83-4E4E-975A-D746FC820F50}"/>
    <cellStyle name="SAPBEXHLevel3 5 3 2" xfId="3441" xr:uid="{0E7BC8A7-FCE1-4066-BBA3-A1AEFF220677}"/>
    <cellStyle name="SAPBEXHLevel3 5 4" xfId="2130" xr:uid="{79400505-19DC-4406-A9FC-7927ACD27D7D}"/>
    <cellStyle name="SAPBEXHLevel3 5 4 2" xfId="3442" xr:uid="{9C2F588F-3EB5-45DF-87CF-2E36C1C1800E}"/>
    <cellStyle name="SAPBEXHLevel3 5 5" xfId="2131" xr:uid="{76D95DE1-4A43-4B6A-B473-822906A9C44D}"/>
    <cellStyle name="SAPBEXHLevel3 5 5 2" xfId="3443" xr:uid="{977E37AF-46D3-4C4D-8F59-492E55D2F00E}"/>
    <cellStyle name="SAPBEXHLevel3 5 6" xfId="2132" xr:uid="{E34D0B3F-C229-438B-9648-BFCA1C9720F0}"/>
    <cellStyle name="SAPBEXHLevel3 5 6 2" xfId="3444" xr:uid="{CEDA6C39-C244-4928-BB07-74455BEF1885}"/>
    <cellStyle name="SAPBEXHLevel3 5 7" xfId="2133" xr:uid="{91DB27BE-C025-4061-8601-792EB2C6DC78}"/>
    <cellStyle name="SAPBEXHLevel3 5 7 2" xfId="3445" xr:uid="{30D3EBE8-0204-44A8-AD5A-F7AED0318C77}"/>
    <cellStyle name="SAPBEXHLevel3 5 8" xfId="2134" xr:uid="{BFBBA9BE-5EC4-4619-9CBA-C50B0281C922}"/>
    <cellStyle name="SAPBEXHLevel3 5 8 2" xfId="3446" xr:uid="{30976798-2D53-4FD1-AC69-9FEAFC10E0E1}"/>
    <cellStyle name="SAPBEXHLevel3 5 9" xfId="2135" xr:uid="{F55A1E45-9D22-4FD8-946E-EEC9C6AE66C3}"/>
    <cellStyle name="SAPBEXHLevel3 5 9 2" xfId="3447" xr:uid="{3D9B85C9-444F-4A95-A688-5954A12804B0}"/>
    <cellStyle name="SAPBEXHLevel3 6" xfId="2136" xr:uid="{74DBA123-5C0A-4277-A0E5-7909C8ABAA32}"/>
    <cellStyle name="SAPBEXHLevel3 6 2" xfId="4202" xr:uid="{C89B7DD5-8C21-435E-9F35-A41AC5A89D2D}"/>
    <cellStyle name="SAPBEXHLevel3 6 2 2" xfId="4329" xr:uid="{D2EFC631-DDA6-4E5A-BB43-60AA1664515D}"/>
    <cellStyle name="SAPBEXHLevel3 6 3" xfId="3448" xr:uid="{04CD8873-18F8-487D-BAF9-F7BF1571E400}"/>
    <cellStyle name="SAPBEXHLevel3 7" xfId="2137" xr:uid="{738498B8-09A3-4474-AE9A-9D6C973A74DE}"/>
    <cellStyle name="SAPBEXHLevel3 7 2" xfId="4203" xr:uid="{DA0E7C3B-6111-4F51-8FEB-27213FD93E5E}"/>
    <cellStyle name="SAPBEXHLevel3 7 2 2" xfId="4330" xr:uid="{B63554BA-804B-4FD2-9CB1-6C69D568B25F}"/>
    <cellStyle name="SAPBEXHLevel3 7 3" xfId="3449" xr:uid="{7F2A84F8-0D49-4261-BEBC-05BF06DDD871}"/>
    <cellStyle name="SAPBEXHLevel3 8" xfId="2138" xr:uid="{D2A6BE71-C6F2-4732-AE78-8548397BEE87}"/>
    <cellStyle name="SAPBEXHLevel3 8 2" xfId="4204" xr:uid="{7726D0F6-0CD6-4BDE-A0FF-AA6100073489}"/>
    <cellStyle name="SAPBEXHLevel3 8 2 2" xfId="4331" xr:uid="{0ECF422F-3C6C-435F-9E3D-A3B0142405D4}"/>
    <cellStyle name="SAPBEXHLevel3 8 3" xfId="3450" xr:uid="{DA7EE47A-A131-402C-8576-43144079BB71}"/>
    <cellStyle name="SAPBEXHLevel3 9" xfId="2139" xr:uid="{8CAE2D77-B5A2-4F2A-9E2D-7F646E7F0179}"/>
    <cellStyle name="SAPBEXHLevel3 9 2" xfId="3451" xr:uid="{A4758126-A11E-447C-BF81-AAC4FB673F3A}"/>
    <cellStyle name="SAPBEXHLevel3_Mesquite Solar 277 MW v1" xfId="2140" xr:uid="{F3B067A2-C2EF-448C-BC29-1133A7B213EE}"/>
    <cellStyle name="SAPBEXHLevel3X" xfId="183" xr:uid="{414FC427-45BB-4E07-BF39-29DE274A5C7B}"/>
    <cellStyle name="SAPBEXHLevel3X 10" xfId="2141" xr:uid="{B069F225-ED3A-4937-BA95-22E0A4E034D2}"/>
    <cellStyle name="SAPBEXHLevel3X 10 2" xfId="3452" xr:uid="{564B7C8A-84E3-458C-A8AA-00952C35154E}"/>
    <cellStyle name="SAPBEXHLevel3X 11" xfId="2142" xr:uid="{2D40F99A-5B79-474A-8C8F-502B3D336051}"/>
    <cellStyle name="SAPBEXHLevel3X 11 2" xfId="3453" xr:uid="{267A6DDA-DB61-4C2C-909C-48EFB97ABDDD}"/>
    <cellStyle name="SAPBEXHLevel3X 12" xfId="2143" xr:uid="{BA64FFA0-4FB9-4EB6-AE91-F57027D741BD}"/>
    <cellStyle name="SAPBEXHLevel3X 12 2" xfId="3454" xr:uid="{DD1FFEF1-4FB0-47B9-BDC4-29BF49B72C7C}"/>
    <cellStyle name="SAPBEXHLevel3X 13" xfId="2144" xr:uid="{28FE7BD0-EA1E-4146-9AEA-F8C1F3532E2E}"/>
    <cellStyle name="SAPBEXHLevel3X 13 2" xfId="3455" xr:uid="{5E6825A4-AE60-4142-9F44-22FC40FB04DA}"/>
    <cellStyle name="SAPBEXHLevel3X 14" xfId="2145" xr:uid="{68485555-B326-4D09-88DC-B3205E8AB1B9}"/>
    <cellStyle name="SAPBEXHLevel3X 14 2" xfId="3456" xr:uid="{14D17C13-E09E-418F-B76C-82810300195C}"/>
    <cellStyle name="SAPBEXHLevel3X 15" xfId="2146" xr:uid="{30CB0F1D-900A-4720-8AEF-FE2EB358FB5C}"/>
    <cellStyle name="SAPBEXHLevel3X 15 2" xfId="3457" xr:uid="{926C0820-29FA-4271-8821-83FB87F5487C}"/>
    <cellStyle name="SAPBEXHLevel3X 16" xfId="2147" xr:uid="{A2433717-0E10-4D71-8649-E179735E722D}"/>
    <cellStyle name="SAPBEXHLevel3X 16 2" xfId="3458" xr:uid="{24822457-50BC-44EB-A579-62695F739B16}"/>
    <cellStyle name="SAPBEXHLevel3X 17" xfId="2148" xr:uid="{919503E1-F0C5-433F-83D2-87EFE6593AFD}"/>
    <cellStyle name="SAPBEXHLevel3X 17 2" xfId="3459" xr:uid="{0B479698-1434-4E1B-BCA8-69EDD6A5803A}"/>
    <cellStyle name="SAPBEXHLevel3X 18" xfId="2149" xr:uid="{C7EC1377-5881-481A-B25F-924BAC8FC739}"/>
    <cellStyle name="SAPBEXHLevel3X 18 2" xfId="3460" xr:uid="{0C914318-A267-4EC8-A94D-99A6F8C04BF7}"/>
    <cellStyle name="SAPBEXHLevel3X 19" xfId="2150" xr:uid="{A4234366-9883-4EEB-9838-B38E6BBEE2D5}"/>
    <cellStyle name="SAPBEXHLevel3X 19 2" xfId="3461" xr:uid="{FC20FE9F-B794-4571-97A2-134D6C2D5E8A}"/>
    <cellStyle name="SAPBEXHLevel3X 2" xfId="184" xr:uid="{BF689C89-EDE1-4C05-B84F-A986A4B94BA9}"/>
    <cellStyle name="SAPBEXHLevel3X 2 10" xfId="2151" xr:uid="{014BF3AC-BDF5-42F7-9E41-46A2A6DCF3F3}"/>
    <cellStyle name="SAPBEXHLevel3X 2 10 2" xfId="3462" xr:uid="{3EDC6044-6B36-4CFE-9D49-AD097201DD69}"/>
    <cellStyle name="SAPBEXHLevel3X 2 11" xfId="2152" xr:uid="{B790F49B-9FCC-4BB1-AEB6-75F7EDBEEAF6}"/>
    <cellStyle name="SAPBEXHLevel3X 2 11 2" xfId="3463" xr:uid="{12E597AD-8F3E-4235-B825-A92E5F028C68}"/>
    <cellStyle name="SAPBEXHLevel3X 2 12" xfId="2153" xr:uid="{B34AE0E7-05D8-4809-AE6C-4DB6C53809F8}"/>
    <cellStyle name="SAPBEXHLevel3X 2 12 2" xfId="3464" xr:uid="{6609E829-5CE1-4438-9922-C9595888ABD8}"/>
    <cellStyle name="SAPBEXHLevel3X 2 13" xfId="2154" xr:uid="{F2335399-0B78-449E-AC80-F30E1363D0FD}"/>
    <cellStyle name="SAPBEXHLevel3X 2 13 2" xfId="3465" xr:uid="{E67C9493-403A-4274-B7EA-3AF7781D8986}"/>
    <cellStyle name="SAPBEXHLevel3X 2 14" xfId="2155" xr:uid="{6E952782-662A-444A-AEA1-AE9189A113A2}"/>
    <cellStyle name="SAPBEXHLevel3X 2 14 2" xfId="3466" xr:uid="{130003AF-1919-4176-A973-768F696EA59C}"/>
    <cellStyle name="SAPBEXHLevel3X 2 15" xfId="2156" xr:uid="{7EA66F51-EBA3-4F67-A38F-2ACA56A554F6}"/>
    <cellStyle name="SAPBEXHLevel3X 2 15 2" xfId="3467" xr:uid="{84A32EAA-B708-493C-8FAC-1727078CD984}"/>
    <cellStyle name="SAPBEXHLevel3X 2 16" xfId="2494" xr:uid="{364709ED-37E8-48F5-828F-FE8059E435AE}"/>
    <cellStyle name="SAPBEXHLevel3X 2 2" xfId="2157" xr:uid="{9EC92DCA-1DF6-4E8C-9AB1-A25C0DC6D50B}"/>
    <cellStyle name="SAPBEXHLevel3X 2 2 2" xfId="3710" xr:uid="{980E9AE7-BD47-4365-BFB8-628C5C497390}"/>
    <cellStyle name="SAPBEXHLevel3X 2 2 3" xfId="3709" xr:uid="{EB6DF0B1-18F4-4BDF-9B6A-7136EA5D3E00}"/>
    <cellStyle name="SAPBEXHLevel3X 2 2 4" xfId="3468" xr:uid="{B5FC8209-E998-4718-9B23-10F066FFDD66}"/>
    <cellStyle name="SAPBEXHLevel3X 2 3" xfId="2158" xr:uid="{F676EA22-E860-45FB-A8A1-D3F68ADA08A9}"/>
    <cellStyle name="SAPBEXHLevel3X 2 3 2" xfId="3469" xr:uid="{3F607FFE-968E-4E34-84B5-AB2E19C99ECE}"/>
    <cellStyle name="SAPBEXHLevel3X 2 4" xfId="2159" xr:uid="{8ED548A3-76E9-4324-9F20-E7B1D108E91E}"/>
    <cellStyle name="SAPBEXHLevel3X 2 4 2" xfId="3470" xr:uid="{28E91B14-96D0-4D26-AF4C-F0A1A842A2B4}"/>
    <cellStyle name="SAPBEXHLevel3X 2 5" xfId="2160" xr:uid="{42245B5C-8039-4E96-AF44-38721B94658E}"/>
    <cellStyle name="SAPBEXHLevel3X 2 5 2" xfId="3471" xr:uid="{61ED5339-6D66-41C4-81A0-573FB2350B18}"/>
    <cellStyle name="SAPBEXHLevel3X 2 6" xfId="2161" xr:uid="{5FA41A63-6FA7-48AB-8468-43678C1FB2E3}"/>
    <cellStyle name="SAPBEXHLevel3X 2 6 2" xfId="3472" xr:uid="{A478948A-21F4-4349-A0C1-BE04A457A775}"/>
    <cellStyle name="SAPBEXHLevel3X 2 7" xfId="2162" xr:uid="{61C8BF59-AB2C-4A4A-A188-7C0B51724D8D}"/>
    <cellStyle name="SAPBEXHLevel3X 2 7 2" xfId="3473" xr:uid="{80C9B4D2-7069-4F5A-9873-7B680C40F66E}"/>
    <cellStyle name="SAPBEXHLevel3X 2 8" xfId="2163" xr:uid="{50CBEF67-A254-42CE-AC12-2F656CE9E437}"/>
    <cellStyle name="SAPBEXHLevel3X 2 8 2" xfId="3474" xr:uid="{3730C885-74D9-4988-AD4D-EAC1137FEB07}"/>
    <cellStyle name="SAPBEXHLevel3X 2 9" xfId="2164" xr:uid="{D4C85413-C525-4C9B-B1E6-65D857D71947}"/>
    <cellStyle name="SAPBEXHLevel3X 2 9 2" xfId="3475" xr:uid="{BADCEC61-0D6F-4951-B20B-4720F397915A}"/>
    <cellStyle name="SAPBEXHLevel3X 20" xfId="2493" xr:uid="{BC873801-26D8-48A4-8BAD-CDE794F10A20}"/>
    <cellStyle name="SAPBEXHLevel3X 3" xfId="185" xr:uid="{97CA3728-FA14-4420-8A08-9349ECECB853}"/>
    <cellStyle name="SAPBEXHLevel3X 3 10" xfId="2165" xr:uid="{FD3D2BA7-2DAA-4440-8CF7-ED283A2B02A6}"/>
    <cellStyle name="SAPBEXHLevel3X 3 10 2" xfId="3476" xr:uid="{C102F308-D661-41E6-98A6-FD3ADE86BAA9}"/>
    <cellStyle name="SAPBEXHLevel3X 3 11" xfId="2166" xr:uid="{97EFE726-96B8-4830-A038-9A0F3CB6D58C}"/>
    <cellStyle name="SAPBEXHLevel3X 3 11 2" xfId="3477" xr:uid="{1F1861FE-CCB2-497F-ACD7-32A151EA752B}"/>
    <cellStyle name="SAPBEXHLevel3X 3 12" xfId="2167" xr:uid="{F1556DF5-A7C3-4908-B153-96A85AFBCA08}"/>
    <cellStyle name="SAPBEXHLevel3X 3 12 2" xfId="3478" xr:uid="{ECA4FA07-7865-4B12-A96C-7C41981B88DF}"/>
    <cellStyle name="SAPBEXHLevel3X 3 13" xfId="2168" xr:uid="{549B1D45-F762-443D-A02F-939A2E538187}"/>
    <cellStyle name="SAPBEXHLevel3X 3 13 2" xfId="3479" xr:uid="{EC68302B-4FC0-4E2A-A789-74D2582DECFB}"/>
    <cellStyle name="SAPBEXHLevel3X 3 14" xfId="2169" xr:uid="{BFC05FDD-0F07-4BB5-ACF5-60CBB97B900E}"/>
    <cellStyle name="SAPBEXHLevel3X 3 14 2" xfId="3480" xr:uid="{4AC050FA-8A01-4F89-BBF8-6C82CFFE9702}"/>
    <cellStyle name="SAPBEXHLevel3X 3 15" xfId="2170" xr:uid="{05484AF8-8C04-4308-8CFD-CB50FA0588B8}"/>
    <cellStyle name="SAPBEXHLevel3X 3 15 2" xfId="3481" xr:uid="{0428C1C2-58E5-4162-9A6D-4311FD5ED3F4}"/>
    <cellStyle name="SAPBEXHLevel3X 3 16" xfId="3711" xr:uid="{61F7DD29-1FBD-4C74-8576-8CBCF51A1D23}"/>
    <cellStyle name="SAPBEXHLevel3X 3 17" xfId="2495" xr:uid="{F2F04385-330E-431A-BC2E-195F5F3F86BE}"/>
    <cellStyle name="SAPBEXHLevel3X 3 2" xfId="2171" xr:uid="{7E621A24-58DA-4D2C-A9A8-A97D859DF6B7}"/>
    <cellStyle name="SAPBEXHLevel3X 3 2 2" xfId="3712" xr:uid="{C76B5C80-289D-4472-9BAA-D500CBE2D950}"/>
    <cellStyle name="SAPBEXHLevel3X 3 2 3" xfId="3482" xr:uid="{CAFE83FA-6FBF-40B1-A77C-1776161EDA16}"/>
    <cellStyle name="SAPBEXHLevel3X 3 3" xfId="2172" xr:uid="{D47E2287-8560-4648-A2B1-10CC6F79EFD2}"/>
    <cellStyle name="SAPBEXHLevel3X 3 3 2" xfId="3483" xr:uid="{D8C35466-977E-4D8D-B5DF-C328F83EDDD2}"/>
    <cellStyle name="SAPBEXHLevel3X 3 4" xfId="2173" xr:uid="{0B74BC61-7E29-48DF-87FD-EB8E4423D567}"/>
    <cellStyle name="SAPBEXHLevel3X 3 4 2" xfId="3484" xr:uid="{CFBC1EE7-C741-43B0-9DE7-872AE76FD92F}"/>
    <cellStyle name="SAPBEXHLevel3X 3 5" xfId="2174" xr:uid="{37EE6444-B298-483A-ACDA-986767877186}"/>
    <cellStyle name="SAPBEXHLevel3X 3 5 2" xfId="3485" xr:uid="{3028C310-0774-4F6A-AEBA-8777ED29D6EB}"/>
    <cellStyle name="SAPBEXHLevel3X 3 6" xfId="2175" xr:uid="{4EE6BA1B-4DCF-45D9-A66A-922895B4B5E3}"/>
    <cellStyle name="SAPBEXHLevel3X 3 6 2" xfId="3486" xr:uid="{756BD12A-3020-41DB-A1AA-C065DB3AA7AD}"/>
    <cellStyle name="SAPBEXHLevel3X 3 7" xfId="2176" xr:uid="{C465996E-4086-4C74-A96F-418354D5EC4F}"/>
    <cellStyle name="SAPBEXHLevel3X 3 7 2" xfId="3487" xr:uid="{FD7E1B78-C604-4BA3-A541-62ACA26D6D4C}"/>
    <cellStyle name="SAPBEXHLevel3X 3 8" xfId="2177" xr:uid="{BBA6D7BD-094D-49CC-B2C9-FF52DC132537}"/>
    <cellStyle name="SAPBEXHLevel3X 3 8 2" xfId="3488" xr:uid="{2CCDC9D6-9532-42DA-AD12-DC8749EF52D1}"/>
    <cellStyle name="SAPBEXHLevel3X 3 9" xfId="2178" xr:uid="{7610CECF-A229-417C-8237-13AD2CC07AC4}"/>
    <cellStyle name="SAPBEXHLevel3X 3 9 2" xfId="3489" xr:uid="{A3BAAFF1-700C-42BF-B37A-30D4B783CE40}"/>
    <cellStyle name="SAPBEXHLevel3X 4" xfId="186" xr:uid="{1F4BCB0C-5D62-4A20-8121-A2D1FA35CCB2}"/>
    <cellStyle name="SAPBEXHLevel3X 4 10" xfId="2179" xr:uid="{F6D01348-BF17-432C-B2E3-CF6C9C2BE269}"/>
    <cellStyle name="SAPBEXHLevel3X 4 10 2" xfId="3490" xr:uid="{A5B5FF83-F338-4C6B-AF60-BF32C156CABB}"/>
    <cellStyle name="SAPBEXHLevel3X 4 11" xfId="2180" xr:uid="{CB012E0A-410A-4D4E-9A41-156B7B72242A}"/>
    <cellStyle name="SAPBEXHLevel3X 4 11 2" xfId="3491" xr:uid="{541F238A-0B0C-4F2C-AC4A-AD690588F907}"/>
    <cellStyle name="SAPBEXHLevel3X 4 12" xfId="2181" xr:uid="{B1C86A48-67A6-418E-A231-A458189293BE}"/>
    <cellStyle name="SAPBEXHLevel3X 4 12 2" xfId="3492" xr:uid="{6AE7E9DA-0403-4D64-AA60-9213A499F9BF}"/>
    <cellStyle name="SAPBEXHLevel3X 4 13" xfId="2182" xr:uid="{1C1D9B70-1BD2-4EB5-873C-004811409154}"/>
    <cellStyle name="SAPBEXHLevel3X 4 13 2" xfId="3493" xr:uid="{81046D6F-C3E6-490E-941A-8D81CD9E7A77}"/>
    <cellStyle name="SAPBEXHLevel3X 4 14" xfId="2183" xr:uid="{A739D6FC-40B9-43A3-BB9E-104DCB0F1073}"/>
    <cellStyle name="SAPBEXHLevel3X 4 14 2" xfId="3494" xr:uid="{2CFAAE46-84AF-40B0-9DFE-FD0C29CD36DE}"/>
    <cellStyle name="SAPBEXHLevel3X 4 15" xfId="2184" xr:uid="{C5AFF483-F4E1-461C-8027-D3C376E8124C}"/>
    <cellStyle name="SAPBEXHLevel3X 4 15 2" xfId="3495" xr:uid="{A6A84AA8-E78C-4069-9389-04752E4ABC70}"/>
    <cellStyle name="SAPBEXHLevel3X 4 16" xfId="3713" xr:uid="{BB461040-4788-4485-9B54-79DB9BA1C138}"/>
    <cellStyle name="SAPBEXHLevel3X 4 17" xfId="2496" xr:uid="{5ACB3F16-D48E-4278-AB47-C1D33B999154}"/>
    <cellStyle name="SAPBEXHLevel3X 4 2" xfId="2185" xr:uid="{614C4FFB-719F-4FEB-A093-6E730BC4E78B}"/>
    <cellStyle name="SAPBEXHLevel3X 4 2 2" xfId="4205" xr:uid="{A120ABDA-AD77-4F2D-A5E1-800A99A642E6}"/>
    <cellStyle name="SAPBEXHLevel3X 4 2 3" xfId="3496" xr:uid="{BA1EE581-6769-4132-8EDD-A3C4BEE6457A}"/>
    <cellStyle name="SAPBEXHLevel3X 4 3" xfId="2186" xr:uid="{3DA2CCFB-F10C-424C-8507-54B8D682AE1F}"/>
    <cellStyle name="SAPBEXHLevel3X 4 3 2" xfId="3497" xr:uid="{A270CD8C-A34A-4517-BC48-1910BC73F05A}"/>
    <cellStyle name="SAPBEXHLevel3X 4 4" xfId="2187" xr:uid="{78B094F5-5479-4502-B3D3-50A8DF0475FD}"/>
    <cellStyle name="SAPBEXHLevel3X 4 4 2" xfId="3498" xr:uid="{6AD055C2-998A-440C-8837-4052C80D4E22}"/>
    <cellStyle name="SAPBEXHLevel3X 4 5" xfId="2188" xr:uid="{F4EE8078-1ABA-4866-AA72-83A5F827C9CF}"/>
    <cellStyle name="SAPBEXHLevel3X 4 5 2" xfId="3499" xr:uid="{F2ED9F2F-ED2D-43AE-B4EE-4B69B9F7A7F9}"/>
    <cellStyle name="SAPBEXHLevel3X 4 6" xfId="2189" xr:uid="{728F5F55-A69F-45B5-A550-BBDF0F049E2A}"/>
    <cellStyle name="SAPBEXHLevel3X 4 6 2" xfId="3500" xr:uid="{B6695B3E-6D7A-40C3-A50E-7E88D8407B7C}"/>
    <cellStyle name="SAPBEXHLevel3X 4 7" xfId="2190" xr:uid="{23367423-CCFF-45D7-BFD9-EBB85B7E92BB}"/>
    <cellStyle name="SAPBEXHLevel3X 4 7 2" xfId="3501" xr:uid="{BC496E3D-57C1-4B1D-80DD-D0CA621A0082}"/>
    <cellStyle name="SAPBEXHLevel3X 4 8" xfId="2191" xr:uid="{5C598AEF-BF0C-407D-B0AE-7BA8A08BE452}"/>
    <cellStyle name="SAPBEXHLevel3X 4 8 2" xfId="3502" xr:uid="{C06D7FFC-E8E7-46FF-AAB4-32D909C52155}"/>
    <cellStyle name="SAPBEXHLevel3X 4 9" xfId="2192" xr:uid="{B4D7693B-A0B8-448D-B025-3BABD77157A5}"/>
    <cellStyle name="SAPBEXHLevel3X 4 9 2" xfId="3503" xr:uid="{6E7174DF-CAD1-4DF5-A5C1-00B78CBB2F02}"/>
    <cellStyle name="SAPBEXHLevel3X 5" xfId="187" xr:uid="{798CAAE6-105C-431F-AC17-37A953821231}"/>
    <cellStyle name="SAPBEXHLevel3X 5 10" xfId="2193" xr:uid="{D138DE3C-A7D8-4E0D-A7B4-84524E6B79F0}"/>
    <cellStyle name="SAPBEXHLevel3X 5 10 2" xfId="3504" xr:uid="{F554CE11-C2C4-429F-8096-5921890A1F4B}"/>
    <cellStyle name="SAPBEXHLevel3X 5 11" xfId="2194" xr:uid="{E5C5A380-3BAA-4C21-8557-4B565A089A39}"/>
    <cellStyle name="SAPBEXHLevel3X 5 11 2" xfId="3505" xr:uid="{BAD819A3-6770-434C-A32F-97221C2EB59B}"/>
    <cellStyle name="SAPBEXHLevel3X 5 12" xfId="2195" xr:uid="{C5390AEC-20E3-4F1A-8D47-255C8A3D0092}"/>
    <cellStyle name="SAPBEXHLevel3X 5 12 2" xfId="3506" xr:uid="{B78D4BE8-13ED-44C6-82D2-9DDA9646827A}"/>
    <cellStyle name="SAPBEXHLevel3X 5 13" xfId="2196" xr:uid="{4176395A-644E-407D-BFF4-C735C0AD8856}"/>
    <cellStyle name="SAPBEXHLevel3X 5 13 2" xfId="3507" xr:uid="{BAC1CA58-F69A-44E8-989A-0F356EC3503C}"/>
    <cellStyle name="SAPBEXHLevel3X 5 14" xfId="2197" xr:uid="{7BCB9AFE-D77E-4F1B-AEC6-481D79EBA62B}"/>
    <cellStyle name="SAPBEXHLevel3X 5 14 2" xfId="3508" xr:uid="{1564524E-7E0B-4521-BEF8-77D14A3634CF}"/>
    <cellStyle name="SAPBEXHLevel3X 5 15" xfId="2198" xr:uid="{073281B5-8363-4DE6-BDD6-E773AD840ADC}"/>
    <cellStyle name="SAPBEXHLevel3X 5 15 2" xfId="3509" xr:uid="{6966F138-82CE-4FC3-B18E-53A3F759D60C}"/>
    <cellStyle name="SAPBEXHLevel3X 5 16" xfId="4206" xr:uid="{AC04B392-3435-4B0E-BAFD-1D5557D14EE8}"/>
    <cellStyle name="SAPBEXHLevel3X 5 17" xfId="2497" xr:uid="{83317AAD-F6D6-4C73-A64C-39CE5E093CCB}"/>
    <cellStyle name="SAPBEXHLevel3X 5 2" xfId="2199" xr:uid="{D7B47B3F-047B-4CE6-A14D-ACCDD10C4C41}"/>
    <cellStyle name="SAPBEXHLevel3X 5 2 2" xfId="3510" xr:uid="{A31BACBB-F796-4F26-B6B7-5AE0AB1C65BF}"/>
    <cellStyle name="SAPBEXHLevel3X 5 3" xfId="2200" xr:uid="{24C7D5D2-19BF-4507-A327-1582B6F3C891}"/>
    <cellStyle name="SAPBEXHLevel3X 5 3 2" xfId="3511" xr:uid="{69B537E0-A470-4A24-92D1-1D5D0BC2E4E3}"/>
    <cellStyle name="SAPBEXHLevel3X 5 4" xfId="2201" xr:uid="{42CBC388-7847-4D6F-AA48-EE162BBD18A2}"/>
    <cellStyle name="SAPBEXHLevel3X 5 4 2" xfId="3512" xr:uid="{5761A28B-ACD4-4C26-897F-94EB79C40203}"/>
    <cellStyle name="SAPBEXHLevel3X 5 5" xfId="2202" xr:uid="{E2B13CD9-8B35-4034-AB81-5F7689C0B2AB}"/>
    <cellStyle name="SAPBEXHLevel3X 5 5 2" xfId="3513" xr:uid="{E853139A-F554-4290-8172-B93784803AB8}"/>
    <cellStyle name="SAPBEXHLevel3X 5 6" xfId="2203" xr:uid="{D08CC5AF-A61E-43B6-9F06-31AC155E928B}"/>
    <cellStyle name="SAPBEXHLevel3X 5 6 2" xfId="3514" xr:uid="{AF9F4084-9273-4AAB-8E82-09B6ACB0871B}"/>
    <cellStyle name="SAPBEXHLevel3X 5 7" xfId="2204" xr:uid="{81A66885-0EA8-4F2E-A97E-EC5C0E9853C7}"/>
    <cellStyle name="SAPBEXHLevel3X 5 7 2" xfId="3515" xr:uid="{685E509F-7485-40C6-BEEB-8447C8D942B5}"/>
    <cellStyle name="SAPBEXHLevel3X 5 8" xfId="2205" xr:uid="{77D25ADD-45EF-477D-9188-1679843B80A8}"/>
    <cellStyle name="SAPBEXHLevel3X 5 8 2" xfId="3516" xr:uid="{2CFC42ED-1365-4432-BBD2-CB64FD5006F3}"/>
    <cellStyle name="SAPBEXHLevel3X 5 9" xfId="2206" xr:uid="{45778FAD-0E99-4C87-A53D-9F0FA4B207FD}"/>
    <cellStyle name="SAPBEXHLevel3X 5 9 2" xfId="3517" xr:uid="{B6220272-7F4B-49B5-B6A1-07845533B85F}"/>
    <cellStyle name="SAPBEXHLevel3X 6" xfId="2207" xr:uid="{99D7BC73-CDE9-49EC-ADA9-F3851397F58A}"/>
    <cellStyle name="SAPBEXHLevel3X 6 2" xfId="3518" xr:uid="{382E9AF9-4AB3-4068-8526-73749EAA2A5D}"/>
    <cellStyle name="SAPBEXHLevel3X 7" xfId="2208" xr:uid="{27B1B516-27CE-469A-965F-CCD01C586B11}"/>
    <cellStyle name="SAPBEXHLevel3X 7 2" xfId="3519" xr:uid="{3B9AF675-6BF4-4B41-BC20-51B1E8AFC55A}"/>
    <cellStyle name="SAPBEXHLevel3X 8" xfId="2209" xr:uid="{C419CE5D-8A76-435C-BC53-A2884F9FD682}"/>
    <cellStyle name="SAPBEXHLevel3X 8 2" xfId="3520" xr:uid="{D83DC425-52CC-46F7-A7E6-2E7CA00A1C58}"/>
    <cellStyle name="SAPBEXHLevel3X 9" xfId="2210" xr:uid="{F6BBD8F2-84DB-4324-A8A1-BE4DECDA5404}"/>
    <cellStyle name="SAPBEXHLevel3X 9 2" xfId="3521" xr:uid="{3ABCA193-7126-4BC3-B3EB-A312922E6EB6}"/>
    <cellStyle name="SAPBEXHLevel3X_Mesquite Solar 277 MW v1" xfId="2211" xr:uid="{A02242B7-6FD8-4231-9424-E687689343B7}"/>
    <cellStyle name="SAPBEXinputData" xfId="188" xr:uid="{27EE1D89-AB13-477A-BBF1-18EEFACABC9F}"/>
    <cellStyle name="SAPBEXinputData 2" xfId="3714" xr:uid="{F68F74DE-2015-48CB-8E02-BB233E5F8D66}"/>
    <cellStyle name="SAPBEXinputData 2 2" xfId="4255" xr:uid="{10D7D7C6-9A1B-421E-B4B5-688025FDB534}"/>
    <cellStyle name="SAPBEXinputData 3" xfId="3715" xr:uid="{879C09F5-6EB0-4557-A041-F8486989A54B}"/>
    <cellStyle name="SAPBEXinputData 3 2" xfId="3716" xr:uid="{561A990D-7780-462B-BFE3-0C0E762CB2D0}"/>
    <cellStyle name="SAPBEXinputData 3 2 2" xfId="4257" xr:uid="{06800108-0F9B-4FF3-B3D4-30065E03A416}"/>
    <cellStyle name="SAPBEXinputData 3 3" xfId="4256" xr:uid="{B5A01CEA-44AD-42DB-8CC1-BE80030B0D2C}"/>
    <cellStyle name="SAPBEXinputData 4" xfId="3717" xr:uid="{FCE6FC1C-E5F9-4FF8-9DAA-CDE91AFF29FC}"/>
    <cellStyle name="SAPBEXinputData 4 2" xfId="4258" xr:uid="{972597E3-EEB5-4EBE-B844-247136F683BA}"/>
    <cellStyle name="SAPBEXinputData 5" xfId="2498" xr:uid="{6A951EF6-7038-43FA-BE20-E7E6FA5CEAE3}"/>
    <cellStyle name="SAPBEXinputData 6" xfId="2530" xr:uid="{48E94C64-511F-4E1A-AA79-BF4533F7ECAB}"/>
    <cellStyle name="SAPBEXItemHeader" xfId="189" xr:uid="{28C64AE6-42F1-4418-891F-417C47977B8C}"/>
    <cellStyle name="SAPBEXItemHeader 2" xfId="2499" xr:uid="{E4D32811-943C-4546-A085-F26C4197CD8E}"/>
    <cellStyle name="SAPBEXresData" xfId="190" xr:uid="{86F4C3CC-3B96-4434-904C-9BC22888FFE5}"/>
    <cellStyle name="SAPBEXresData 10" xfId="2212" xr:uid="{54D79E27-B3CC-49CC-BE23-F0E44755C2A3}"/>
    <cellStyle name="SAPBEXresData 10 2" xfId="3522" xr:uid="{F06B63FB-57B8-4217-A895-C69958D83CCD}"/>
    <cellStyle name="SAPBEXresData 11" xfId="2213" xr:uid="{4D2DD283-9D08-4A6D-9933-1CE039F244A9}"/>
    <cellStyle name="SAPBEXresData 11 2" xfId="3523" xr:uid="{2DB34125-EE8F-4E12-9C89-85725BD76C98}"/>
    <cellStyle name="SAPBEXresData 12" xfId="2214" xr:uid="{E72F9BB0-6D98-4728-B110-E1B6F74BD486}"/>
    <cellStyle name="SAPBEXresData 12 2" xfId="3524" xr:uid="{DDF5EAC9-F66F-4283-A35A-BA8F61BF4CD5}"/>
    <cellStyle name="SAPBEXresData 13" xfId="2215" xr:uid="{6A859BBE-F71B-4663-B28E-9565D78B5F88}"/>
    <cellStyle name="SAPBEXresData 13 2" xfId="3525" xr:uid="{D32E801B-D63A-4F63-8D91-0F1942763B88}"/>
    <cellStyle name="SAPBEXresData 14" xfId="2216" xr:uid="{E37574A5-BC30-4A4F-A3B8-E132C70C27C7}"/>
    <cellStyle name="SAPBEXresData 14 2" xfId="3526" xr:uid="{8F89FF35-1BD0-4BC1-81C1-F7B21BB007B4}"/>
    <cellStyle name="SAPBEXresData 15" xfId="2217" xr:uid="{CF9E635C-5DD8-40F1-90D8-D2055C7C77CF}"/>
    <cellStyle name="SAPBEXresData 15 2" xfId="3527" xr:uid="{F03351A8-CFD8-427F-BF4A-347B87CD7707}"/>
    <cellStyle name="SAPBEXresData 16" xfId="2218" xr:uid="{57B13813-9FF9-403C-99F9-FB592A0642E3}"/>
    <cellStyle name="SAPBEXresData 16 2" xfId="3528" xr:uid="{0354D922-726C-4654-9971-023BF06D8F17}"/>
    <cellStyle name="SAPBEXresData 17" xfId="2500" xr:uid="{FF254B25-7C4C-4C3C-AF7F-12E637B55014}"/>
    <cellStyle name="SAPBEXresData 2" xfId="191" xr:uid="{D9618A72-E733-40A9-AF13-8E10F14E0C0F}"/>
    <cellStyle name="SAPBEXresData 2 2" xfId="4207" xr:uid="{FB0DF09A-9975-4FAF-B78D-6ADCED736C41}"/>
    <cellStyle name="SAPBEXresData 2 3" xfId="3718" xr:uid="{5D0A3267-5328-48A1-B2CD-6C3DFEB908AB}"/>
    <cellStyle name="SAPBEXresData 2 4" xfId="2501" xr:uid="{BA90035C-F230-4EF1-8D79-F75601EF4DE6}"/>
    <cellStyle name="SAPBEXresData 3" xfId="2219" xr:uid="{81F458C1-8BEC-45CA-B72B-79DD7DDF3D97}"/>
    <cellStyle name="SAPBEXresData 3 2" xfId="4208" xr:uid="{D6E20816-69F7-4511-851C-BD33BBD259E6}"/>
    <cellStyle name="SAPBEXresData 3 3" xfId="3719" xr:uid="{AD467B9C-E62F-4171-AF32-89411ADC88F1}"/>
    <cellStyle name="SAPBEXresData 3 4" xfId="3529" xr:uid="{42CA64B3-27E7-470A-8AE3-47CCED88258C}"/>
    <cellStyle name="SAPBEXresData 4" xfId="2220" xr:uid="{3A192749-2D28-4968-8D34-57C8498C87A2}"/>
    <cellStyle name="SAPBEXresData 4 2" xfId="4209" xr:uid="{95A11174-1EB1-43BE-AC91-9AFA5298EF53}"/>
    <cellStyle name="SAPBEXresData 4 3" xfId="3530" xr:uid="{484058C8-A030-4A7C-A9B2-7F7A04236B08}"/>
    <cellStyle name="SAPBEXresData 5" xfId="2221" xr:uid="{051A8603-4AF5-4D02-BCCA-B8A6BDC834A1}"/>
    <cellStyle name="SAPBEXresData 5 2" xfId="3531" xr:uid="{7BB20A90-C40C-4AA4-ABB2-75217738FC45}"/>
    <cellStyle name="SAPBEXresData 6" xfId="2222" xr:uid="{01633F54-DCDA-431A-8CD4-119656D50300}"/>
    <cellStyle name="SAPBEXresData 6 2" xfId="3532" xr:uid="{F9887BB7-617A-4760-B202-911108A15C44}"/>
    <cellStyle name="SAPBEXresData 7" xfId="2223" xr:uid="{F6008350-0204-4D1C-9D7B-B5B1D90197B2}"/>
    <cellStyle name="SAPBEXresData 7 2" xfId="3533" xr:uid="{4AF31155-7AF5-4F54-81AB-068FB026249A}"/>
    <cellStyle name="SAPBEXresData 8" xfId="2224" xr:uid="{F086A887-4172-4784-8F14-982A8E9E3583}"/>
    <cellStyle name="SAPBEXresData 8 2" xfId="3534" xr:uid="{E6AC7960-1BE8-4170-B037-D5FD5A6DDD9B}"/>
    <cellStyle name="SAPBEXresData 9" xfId="2225" xr:uid="{67639C49-DF69-4E33-B9CA-D5FE7B98EA17}"/>
    <cellStyle name="SAPBEXresData 9 2" xfId="3535" xr:uid="{D630E4A0-8A37-4A52-AB90-EF9F0341E2F8}"/>
    <cellStyle name="SAPBEXresData_Mesquite Solar 277 MW v1" xfId="2226" xr:uid="{24FD8C0F-3D77-41F0-9B09-BE87B4D3CFA5}"/>
    <cellStyle name="SAPBEXresDataEmph" xfId="192" xr:uid="{AC72CB77-EBFD-4234-8ECC-82772E5988DF}"/>
    <cellStyle name="SAPBEXresDataEmph 10" xfId="2227" xr:uid="{E1311995-F481-42D3-AE19-132FB5039D78}"/>
    <cellStyle name="SAPBEXresDataEmph 10 2" xfId="3536" xr:uid="{CF90B967-705D-43B9-9F5A-690973F43C54}"/>
    <cellStyle name="SAPBEXresDataEmph 11" xfId="2228" xr:uid="{5D300884-1D53-4F94-BCBE-44E7CF51CCBE}"/>
    <cellStyle name="SAPBEXresDataEmph 11 2" xfId="3537" xr:uid="{A93E219B-B5BA-4046-B76C-AFE6B57B29DA}"/>
    <cellStyle name="SAPBEXresDataEmph 12" xfId="2229" xr:uid="{B093D93E-9B58-4788-A591-EE91069A1CE5}"/>
    <cellStyle name="SAPBEXresDataEmph 12 2" xfId="3538" xr:uid="{D2AA6774-682B-4386-AEBC-034A3C70D63E}"/>
    <cellStyle name="SAPBEXresDataEmph 13" xfId="2230" xr:uid="{4E3E8C0B-4AC2-4EA5-97AA-148E647A61A7}"/>
    <cellStyle name="SAPBEXresDataEmph 13 2" xfId="3539" xr:uid="{34BFD89E-A0D3-4DF1-B757-64D04D2F5A40}"/>
    <cellStyle name="SAPBEXresDataEmph 14" xfId="2231" xr:uid="{3B9E7929-84CD-4F1A-92FA-3D2A97F1636B}"/>
    <cellStyle name="SAPBEXresDataEmph 14 2" xfId="3540" xr:uid="{6F29B721-E88C-412B-A688-E4C7F3A49ABD}"/>
    <cellStyle name="SAPBEXresDataEmph 15" xfId="2232" xr:uid="{0BCB3A50-8034-47D0-9C77-D1CD3E9E6F4C}"/>
    <cellStyle name="SAPBEXresDataEmph 15 2" xfId="3541" xr:uid="{26359F7A-324A-4441-A940-5D690297751B}"/>
    <cellStyle name="SAPBEXresDataEmph 16" xfId="2233" xr:uid="{C5584F79-9E33-4D13-90A9-C553C0813B38}"/>
    <cellStyle name="SAPBEXresDataEmph 16 2" xfId="3542" xr:uid="{CA091889-4A8E-4F22-9396-52D2448431EC}"/>
    <cellStyle name="SAPBEXresDataEmph 17" xfId="2502" xr:uid="{2184F205-D27A-4057-B50E-BCB977EB88C0}"/>
    <cellStyle name="SAPBEXresDataEmph 2" xfId="193" xr:uid="{70B0281E-3806-4129-B979-7E260FE482A7}"/>
    <cellStyle name="SAPBEXresDataEmph 2 2" xfId="3720" xr:uid="{373CD4D4-2A80-4E69-A5E3-20400728D33D}"/>
    <cellStyle name="SAPBEXresDataEmph 2 3" xfId="2503" xr:uid="{1416BF5C-4CD9-4360-A75D-BB99AD80E84A}"/>
    <cellStyle name="SAPBEXresDataEmph 3" xfId="2234" xr:uid="{A622F32A-21C8-45EE-B826-FE4F261BFCE7}"/>
    <cellStyle name="SAPBEXresDataEmph 3 2" xfId="3721" xr:uid="{A95FCAEB-A2A0-43B7-9E7F-734E48C6B833}"/>
    <cellStyle name="SAPBEXresDataEmph 3 3" xfId="3543" xr:uid="{E3C29792-BF5E-42B5-8AA3-9892D321734E}"/>
    <cellStyle name="SAPBEXresDataEmph 4" xfId="2235" xr:uid="{3CB81B4D-771B-4A7D-8000-5C204518984B}"/>
    <cellStyle name="SAPBEXresDataEmph 4 2" xfId="3544" xr:uid="{C2A53CCA-3C9C-4C69-B465-9F616461E0A7}"/>
    <cellStyle name="SAPBEXresDataEmph 5" xfId="2236" xr:uid="{FCB217EA-5A95-4081-904F-AF90554DA25E}"/>
    <cellStyle name="SAPBEXresDataEmph 5 2" xfId="3545" xr:uid="{CA2AAD84-A1DD-42C2-8A75-745BDEBBE13E}"/>
    <cellStyle name="SAPBEXresDataEmph 6" xfId="2237" xr:uid="{82CFDB9D-861B-4838-BD75-DC0D42413CAE}"/>
    <cellStyle name="SAPBEXresDataEmph 6 2" xfId="3546" xr:uid="{BC41FFAF-E120-4CC7-8818-02C3956DBD73}"/>
    <cellStyle name="SAPBEXresDataEmph 7" xfId="2238" xr:uid="{4C034EA3-4082-451B-A647-6F339202F2D0}"/>
    <cellStyle name="SAPBEXresDataEmph 7 2" xfId="3547" xr:uid="{8F39EF60-B53C-487B-A214-738D2BC05B87}"/>
    <cellStyle name="SAPBEXresDataEmph 8" xfId="2239" xr:uid="{F0A6706D-6166-4D50-9A02-03C2287B8DCE}"/>
    <cellStyle name="SAPBEXresDataEmph 8 2" xfId="3548" xr:uid="{F8E9C2B5-183B-4A7C-8ADC-1E64538A1973}"/>
    <cellStyle name="SAPBEXresDataEmph 9" xfId="2240" xr:uid="{6BBBD64C-7C24-40B8-8201-35027A272DF6}"/>
    <cellStyle name="SAPBEXresDataEmph 9 2" xfId="3549" xr:uid="{A7583B37-2B90-499F-AC4E-A0318E815156}"/>
    <cellStyle name="SAPBEXresDataEmph_Mesquite Solar 277 MW v1" xfId="2241" xr:uid="{8CB23D69-9C64-4161-8D0F-BFEF561478BD}"/>
    <cellStyle name="SAPBEXresItem" xfId="194" xr:uid="{901E42BB-D590-444B-8240-2F51979481B5}"/>
    <cellStyle name="SAPBEXresItem 10" xfId="2242" xr:uid="{52B984F9-E03F-479F-96D8-5FF4DA8171FD}"/>
    <cellStyle name="SAPBEXresItem 10 2" xfId="3550" xr:uid="{C4827D1D-7EC8-427A-82C8-C441F37D6414}"/>
    <cellStyle name="SAPBEXresItem 11" xfId="2243" xr:uid="{487EC09A-4F51-4537-94B6-B10009AA9C0D}"/>
    <cellStyle name="SAPBEXresItem 11 2" xfId="3551" xr:uid="{4D5847CB-FED5-4E87-B5C9-6C8FD1EE2BAB}"/>
    <cellStyle name="SAPBEXresItem 12" xfId="2244" xr:uid="{61CB340F-82D2-4DEF-8CAA-CFFEB40FDA6F}"/>
    <cellStyle name="SAPBEXresItem 12 2" xfId="3552" xr:uid="{E564F731-D3C8-4563-BB05-B1742893036D}"/>
    <cellStyle name="SAPBEXresItem 13" xfId="2245" xr:uid="{88D0243C-8F20-4289-8886-BD737130906E}"/>
    <cellStyle name="SAPBEXresItem 13 2" xfId="3553" xr:uid="{CB5B252A-689C-4EBF-B2DC-669EBED8FC92}"/>
    <cellStyle name="SAPBEXresItem 14" xfId="2246" xr:uid="{447F776A-863A-43CA-AF4C-E7DBA4E5EFFE}"/>
    <cellStyle name="SAPBEXresItem 14 2" xfId="3554" xr:uid="{7AE06E23-0B47-41AD-A7CB-A997B386F0E6}"/>
    <cellStyle name="SAPBEXresItem 15" xfId="2247" xr:uid="{A96359BF-C41A-4FD7-B1D6-CAE6439DF870}"/>
    <cellStyle name="SAPBEXresItem 15 2" xfId="3555" xr:uid="{47290B97-9776-45B9-93E9-7597DEA7857B}"/>
    <cellStyle name="SAPBEXresItem 16" xfId="2248" xr:uid="{456409D5-665C-4C32-897E-570C5EB77347}"/>
    <cellStyle name="SAPBEXresItem 16 2" xfId="3556" xr:uid="{44735402-C7BD-4865-8D5D-6B10FA3839BB}"/>
    <cellStyle name="SAPBEXresItem 17" xfId="2504" xr:uid="{6AAD3417-4C77-4279-B912-A4F5CEDFDE62}"/>
    <cellStyle name="SAPBEXresItem 2" xfId="195" xr:uid="{8F4CB1CB-C5BE-4D74-B49C-F94DD227FD90}"/>
    <cellStyle name="SAPBEXresItem 2 2" xfId="4210" xr:uid="{51F8B129-52FC-4EE9-864A-AE24C6BE7287}"/>
    <cellStyle name="SAPBEXresItem 2 3" xfId="3722" xr:uid="{00834646-DA4E-4EC7-AAAC-3D4C605C1896}"/>
    <cellStyle name="SAPBEXresItem 2 4" xfId="2505" xr:uid="{547C9971-5E92-4976-B3EB-6EB0F3B919CF}"/>
    <cellStyle name="SAPBEXresItem 3" xfId="2249" xr:uid="{C5EF9E29-3EC6-42E0-AAF3-DAF1CD693AE1}"/>
    <cellStyle name="SAPBEXresItem 3 2" xfId="4211" xr:uid="{5403C23A-126D-4B40-B261-41868549CA9C}"/>
    <cellStyle name="SAPBEXresItem 3 3" xfId="3723" xr:uid="{2A04C6CC-4F91-4BE1-8D99-4898F67CDE9E}"/>
    <cellStyle name="SAPBEXresItem 3 4" xfId="3557" xr:uid="{3CCDF53D-88ED-4B9C-9B8B-799098269B3D}"/>
    <cellStyle name="SAPBEXresItem 4" xfId="2250" xr:uid="{168034A7-01D0-4F26-976D-5E5EFD75DC1A}"/>
    <cellStyle name="SAPBEXresItem 4 2" xfId="4212" xr:uid="{7943DD55-0EDC-460C-A2E6-8B73B65064E9}"/>
    <cellStyle name="SAPBEXresItem 4 3" xfId="3558" xr:uid="{C4C6B68C-A882-4F6E-8C7C-B355A6E187BD}"/>
    <cellStyle name="SAPBEXresItem 5" xfId="2251" xr:uid="{856DEA75-D24C-4DB5-A976-A4FB0EA9FCE5}"/>
    <cellStyle name="SAPBEXresItem 5 2" xfId="3559" xr:uid="{0FAA4BE9-05CF-49C5-A277-45CB630750B5}"/>
    <cellStyle name="SAPBEXresItem 6" xfId="2252" xr:uid="{28A40E68-1661-4696-A718-02C678C8FA77}"/>
    <cellStyle name="SAPBEXresItem 6 2" xfId="3560" xr:uid="{11EFEB0E-DD6B-41E7-B0D5-45A8B6781040}"/>
    <cellStyle name="SAPBEXresItem 7" xfId="2253" xr:uid="{A36DA480-EB14-4598-B673-B2544EE13B20}"/>
    <cellStyle name="SAPBEXresItem 7 2" xfId="3561" xr:uid="{6FB31036-6ED4-41AD-A3D5-167A5D992EDE}"/>
    <cellStyle name="SAPBEXresItem 8" xfId="2254" xr:uid="{97B80E2B-967F-4CC4-818B-DC2F219CF434}"/>
    <cellStyle name="SAPBEXresItem 8 2" xfId="3562" xr:uid="{AD877A61-E88A-43A3-AFF5-D572698D7737}"/>
    <cellStyle name="SAPBEXresItem 9" xfId="2255" xr:uid="{BA0256A8-9C01-444A-B7C5-ABB3F736C3E8}"/>
    <cellStyle name="SAPBEXresItem 9 2" xfId="3563" xr:uid="{A3C31C8D-7D3D-4FA0-8A2B-FFD3B0268369}"/>
    <cellStyle name="SAPBEXresItem_Mesquite Solar 277 MW v1" xfId="2256" xr:uid="{4FD2350F-C0AA-499A-B39C-3AADCBAC0F20}"/>
    <cellStyle name="SAPBEXresItemX" xfId="196" xr:uid="{C9BCBED1-FDB0-4928-892D-AEB0A7BFC79D}"/>
    <cellStyle name="SAPBEXresItemX 10" xfId="2257" xr:uid="{A3E135AD-D253-4AC5-98A4-DE9DF609EB33}"/>
    <cellStyle name="SAPBEXresItemX 10 2" xfId="3564" xr:uid="{A56F12B7-BC01-4E50-9E1D-EA6FA4C6EDBA}"/>
    <cellStyle name="SAPBEXresItemX 11" xfId="2258" xr:uid="{BFB1198D-D82C-425F-B561-8027A479C43B}"/>
    <cellStyle name="SAPBEXresItemX 11 2" xfId="3565" xr:uid="{BCF283BB-D653-4BA6-A9F7-70B2689DA3AC}"/>
    <cellStyle name="SAPBEXresItemX 12" xfId="2259" xr:uid="{61B931EC-E91E-4750-A713-EF259BD3F649}"/>
    <cellStyle name="SAPBEXresItemX 12 2" xfId="3566" xr:uid="{9D39920A-2F00-4AB4-A619-EE694F1C1366}"/>
    <cellStyle name="SAPBEXresItemX 13" xfId="2260" xr:uid="{AA6D1E48-2289-4FFB-9D12-1A0F3DEFEB80}"/>
    <cellStyle name="SAPBEXresItemX 13 2" xfId="3567" xr:uid="{3F5579D3-F8D2-4894-90F0-BAFE06958475}"/>
    <cellStyle name="SAPBEXresItemX 14" xfId="2261" xr:uid="{87C6AF05-E4DC-40A0-9BFD-53DF1B8D9029}"/>
    <cellStyle name="SAPBEXresItemX 14 2" xfId="3568" xr:uid="{B91E3A3D-E51A-49E3-A09B-46C203F3DE17}"/>
    <cellStyle name="SAPBEXresItemX 15" xfId="2262" xr:uid="{B9F8472C-5E6E-44A7-B461-C81520B59607}"/>
    <cellStyle name="SAPBEXresItemX 15 2" xfId="3569" xr:uid="{B7A0272F-7056-4090-85AE-029B965FD921}"/>
    <cellStyle name="SAPBEXresItemX 16" xfId="2506" xr:uid="{76B48398-DA54-4B7A-8F32-C94CEB0ECD81}"/>
    <cellStyle name="SAPBEXresItemX 2" xfId="197" xr:uid="{D4D89C74-B9F8-4B32-8C93-6ECCA31704B7}"/>
    <cellStyle name="SAPBEXresItemX 2 2" xfId="4213" xr:uid="{2EDA525A-3546-43C4-963E-0DC9D37756F2}"/>
    <cellStyle name="SAPBEXresItemX 2 3" xfId="3724" xr:uid="{39BCC167-0492-4ADA-ACF0-AB250748705E}"/>
    <cellStyle name="SAPBEXresItemX 2 4" xfId="2507" xr:uid="{3A20E272-E2DE-4A72-A037-0A2325B4C8BC}"/>
    <cellStyle name="SAPBEXresItemX 3" xfId="2263" xr:uid="{5CD480D6-8A8B-4448-B0FA-651084ED5D81}"/>
    <cellStyle name="SAPBEXresItemX 3 2" xfId="4214" xr:uid="{1312F726-0CC8-499D-B3BE-02481100FDC2}"/>
    <cellStyle name="SAPBEXresItemX 3 3" xfId="3725" xr:uid="{B13EA80F-739E-4A31-8EB8-43D4C95175E9}"/>
    <cellStyle name="SAPBEXresItemX 3 4" xfId="3570" xr:uid="{23FE6A31-3701-46F3-AE73-3DA0B6257A7A}"/>
    <cellStyle name="SAPBEXresItemX 4" xfId="2264" xr:uid="{62BF0961-54F8-4128-AEF9-9FCABBAEF6CE}"/>
    <cellStyle name="SAPBEXresItemX 4 2" xfId="4215" xr:uid="{0DE59CF5-8563-4949-BF78-9648F0563EC4}"/>
    <cellStyle name="SAPBEXresItemX 4 3" xfId="3571" xr:uid="{FBFB5A5F-289B-4B7B-B266-6694D167C2D5}"/>
    <cellStyle name="SAPBEXresItemX 5" xfId="2265" xr:uid="{7852E8BE-F495-407A-8D25-26854A132AFF}"/>
    <cellStyle name="SAPBEXresItemX 5 2" xfId="3572" xr:uid="{4E990080-5C72-4719-8DFE-4C21EC9A1604}"/>
    <cellStyle name="SAPBEXresItemX 6" xfId="2266" xr:uid="{130D98C2-1044-4A18-8D88-64ED3D8E5908}"/>
    <cellStyle name="SAPBEXresItemX 6 2" xfId="3573" xr:uid="{90D28B15-78AE-48A6-95FB-9E9996400C19}"/>
    <cellStyle name="SAPBEXresItemX 7" xfId="2267" xr:uid="{3C224600-353D-4461-9D57-6366CC3681BE}"/>
    <cellStyle name="SAPBEXresItemX 7 2" xfId="3574" xr:uid="{62215242-58A7-407C-B31B-3AAFCCBDF9CE}"/>
    <cellStyle name="SAPBEXresItemX 8" xfId="2268" xr:uid="{D6F7D6B7-72B3-40BE-A1D9-0BE4AB7FC1FF}"/>
    <cellStyle name="SAPBEXresItemX 8 2" xfId="3575" xr:uid="{5A649222-518B-42AD-B238-0284A3E1DD38}"/>
    <cellStyle name="SAPBEXresItemX 9" xfId="2269" xr:uid="{680E9B1B-F2B3-44D7-B53A-ADBC544DDBC8}"/>
    <cellStyle name="SAPBEXresItemX 9 2" xfId="3576" xr:uid="{2F5C251A-E903-4613-A981-D29CC67F77D0}"/>
    <cellStyle name="SAPBEXresItemX_Mesquite Solar 277 MW v1" xfId="2270" xr:uid="{F45C99B8-2E64-4017-8D44-DA504106A276}"/>
    <cellStyle name="SAPBEXstdData" xfId="198" xr:uid="{B9D9CF0F-ABA9-47F0-8019-BBF776F6D35B}"/>
    <cellStyle name="SAPBEXstdData 10" xfId="2271" xr:uid="{758113A8-E1BF-4CA5-84CB-E5109C775B3E}"/>
    <cellStyle name="SAPBEXstdData 10 2" xfId="3577" xr:uid="{0AC71EB1-6DD6-48FE-A091-B89F296255D8}"/>
    <cellStyle name="SAPBEXstdData 11" xfId="2272" xr:uid="{077C5FC4-A858-45B9-ADDE-3D0B378F3C7F}"/>
    <cellStyle name="SAPBEXstdData 11 2" xfId="3578" xr:uid="{3D22D1E2-E711-4EAE-983D-21BE20A1793B}"/>
    <cellStyle name="SAPBEXstdData 12" xfId="2273" xr:uid="{5F148AD4-61CD-4651-B293-D90D42E310F1}"/>
    <cellStyle name="SAPBEXstdData 12 2" xfId="3579" xr:uid="{EF42FCF2-137C-4489-B583-E7FFCC84401C}"/>
    <cellStyle name="SAPBEXstdData 13" xfId="2274" xr:uid="{FFB5471F-F640-48B1-81A1-8A26D5AE1362}"/>
    <cellStyle name="SAPBEXstdData 13 2" xfId="3580" xr:uid="{0D8E804D-347C-454C-B676-3A96F02641CB}"/>
    <cellStyle name="SAPBEXstdData 14" xfId="2275" xr:uid="{DDF11504-BBCB-44EB-A2F1-4B55F16D9BEB}"/>
    <cellStyle name="SAPBEXstdData 14 2" xfId="3581" xr:uid="{A3B43B1B-D4FA-4F18-AAE4-1BF4F762EA06}"/>
    <cellStyle name="SAPBEXstdData 15" xfId="2276" xr:uid="{60257C3A-2DB4-4409-A585-0A3122627F0B}"/>
    <cellStyle name="SAPBEXstdData 15 2" xfId="3582" xr:uid="{70E32CE3-31A3-498A-9C96-AD16D398A017}"/>
    <cellStyle name="SAPBEXstdData 16" xfId="2277" xr:uid="{82E81E37-CB66-4D4F-BA2E-E5F62476ED50}"/>
    <cellStyle name="SAPBEXstdData 16 2" xfId="3583" xr:uid="{A8CA189E-3717-4B17-AC5F-E9EDE6ABE8FC}"/>
    <cellStyle name="SAPBEXstdData 17" xfId="3647" xr:uid="{821436C0-E7EA-4555-8654-856FD5469B3F}"/>
    <cellStyle name="SAPBEXstdData 18" xfId="2508" xr:uid="{36A18C9B-0086-48DE-8731-4FE5AA4946C9}"/>
    <cellStyle name="SAPBEXstdData 2" xfId="199" xr:uid="{152A35ED-5C31-4A39-A698-2CCB96214283}"/>
    <cellStyle name="SAPBEXstdData 2 2" xfId="3726" xr:uid="{3BED6242-6508-439D-BAC1-3F7AC11DDC28}"/>
    <cellStyle name="SAPBEXstdData 2 3" xfId="2529" xr:uid="{1ECBBEA4-A3AC-4493-AC89-6BB8DC1CECB7}"/>
    <cellStyle name="SAPBEXstdData 3" xfId="2278" xr:uid="{550A3765-A345-47AB-879E-56998211DBC7}"/>
    <cellStyle name="SAPBEXstdData 3 2" xfId="4217" xr:uid="{9B2F5606-A3D9-4207-85B0-2977AD016422}"/>
    <cellStyle name="SAPBEXstdData 3 3" xfId="4216" xr:uid="{6F3909B6-2474-42D3-A5F5-DA7D1626828C}"/>
    <cellStyle name="SAPBEXstdData 3 4" xfId="3584" xr:uid="{B2C5A3DC-576E-4E43-90EC-4ACADA076B62}"/>
    <cellStyle name="SAPBEXstdData 4" xfId="2279" xr:uid="{9DB6E250-0086-4916-964C-9B7B7B6F6C92}"/>
    <cellStyle name="SAPBEXstdData 4 2" xfId="4219" xr:uid="{1528843B-75B7-4572-9EEF-02B8AF768CED}"/>
    <cellStyle name="SAPBEXstdData 4 3" xfId="4218" xr:uid="{E061D861-09D3-43E4-A62E-723930CB02EE}"/>
    <cellStyle name="SAPBEXstdData 4 4" xfId="3585" xr:uid="{243439F9-665D-4229-BBCA-037819BDC75C}"/>
    <cellStyle name="SAPBEXstdData 5" xfId="2280" xr:uid="{337C1744-FB71-4D6F-BF5C-17195DA02F37}"/>
    <cellStyle name="SAPBEXstdData 5 2" xfId="4220" xr:uid="{BD576B4D-4072-40CC-924C-88B292856B90}"/>
    <cellStyle name="SAPBEXstdData 5 2 2" xfId="4332" xr:uid="{1EB122D2-72AE-42DB-A42C-3A40A5103DE4}"/>
    <cellStyle name="SAPBEXstdData 5 3" xfId="3586" xr:uid="{68C42180-4A5E-490E-8D9A-7C4852395DC6}"/>
    <cellStyle name="SAPBEXstdData 6" xfId="2281" xr:uid="{68385ACA-32A2-45DC-B1F5-108E8F3AAEF3}"/>
    <cellStyle name="SAPBEXstdData 6 2" xfId="4221" xr:uid="{AF5C0559-6558-4906-845C-F1BD38BA2F9A}"/>
    <cellStyle name="SAPBEXstdData 6 3" xfId="3587" xr:uid="{884E293B-A05B-4499-A459-05972F707B0F}"/>
    <cellStyle name="SAPBEXstdData 7" xfId="2282" xr:uid="{6D36680F-6D1D-43C0-949B-ED28BD2E48BB}"/>
    <cellStyle name="SAPBEXstdData 7 2" xfId="4222" xr:uid="{B80794EB-469F-4698-9048-DD2486DFC2B5}"/>
    <cellStyle name="SAPBEXstdData 7 2 2" xfId="4333" xr:uid="{0ED8E652-B538-44F4-B4DE-27FB50F15462}"/>
    <cellStyle name="SAPBEXstdData 7 3" xfId="3588" xr:uid="{5E7B9F12-7B4A-4E86-BA1C-69D876CEA3B8}"/>
    <cellStyle name="SAPBEXstdData 8" xfId="2283" xr:uid="{A1D382CB-AEA9-4448-B4DE-621A61111D89}"/>
    <cellStyle name="SAPBEXstdData 8 2" xfId="4223" xr:uid="{0CF7A733-25FB-42DB-9F69-C22218C4F2BE}"/>
    <cellStyle name="SAPBEXstdData 8 2 2" xfId="4334" xr:uid="{3F8A0E40-270B-4D20-BAED-84E9D2F0E7BB}"/>
    <cellStyle name="SAPBEXstdData 8 3" xfId="3589" xr:uid="{5BCF1B76-4BCB-4AD2-BE07-EFE4C69E5069}"/>
    <cellStyle name="SAPBEXstdData 9" xfId="2284" xr:uid="{78CE5937-3C84-4196-9715-771230972AD3}"/>
    <cellStyle name="SAPBEXstdData 9 2" xfId="4224" xr:uid="{4B595B09-CCAB-4505-9078-56D0117464EC}"/>
    <cellStyle name="SAPBEXstdData 9 2 2" xfId="4335" xr:uid="{D8A5F48A-D29D-48B8-A98C-CBE61F931BDD}"/>
    <cellStyle name="SAPBEXstdData 9 3" xfId="3590" xr:uid="{40640ACB-9E8B-4D6C-BA77-3A259204C692}"/>
    <cellStyle name="SAPBEXstdData_(chuck) OpEx On-going GRC Forecast Sum 4-20-10" xfId="2285" xr:uid="{FE8B9A18-B4CB-408C-A958-9294C5395644}"/>
    <cellStyle name="SAPBEXstdDataEmph" xfId="200" xr:uid="{28CF848C-A6F3-4538-AE15-C1C40C85CE52}"/>
    <cellStyle name="SAPBEXstdDataEmph 10" xfId="2286" xr:uid="{22A6A777-46A2-47BD-B8A3-A6399AD4691E}"/>
    <cellStyle name="SAPBEXstdDataEmph 10 2" xfId="3591" xr:uid="{292510BF-B9E9-4688-8615-7F8B140DC847}"/>
    <cellStyle name="SAPBEXstdDataEmph 11" xfId="2287" xr:uid="{0E8B8CE9-EB47-4680-B993-5FB50687075C}"/>
    <cellStyle name="SAPBEXstdDataEmph 11 2" xfId="3592" xr:uid="{38F6FE6D-6DEC-4925-B3A8-1DE24E5C5825}"/>
    <cellStyle name="SAPBEXstdDataEmph 12" xfId="2288" xr:uid="{CC0BB02A-F703-40DB-8587-6107DC2427FB}"/>
    <cellStyle name="SAPBEXstdDataEmph 12 2" xfId="3593" xr:uid="{FF1E91BC-CC2C-4736-BFD1-304F8CF68A28}"/>
    <cellStyle name="SAPBEXstdDataEmph 13" xfId="2289" xr:uid="{C541D866-7783-4E73-B295-FC25A12281A8}"/>
    <cellStyle name="SAPBEXstdDataEmph 13 2" xfId="3594" xr:uid="{C8E7780E-7581-4DCD-989C-7EB404D12843}"/>
    <cellStyle name="SAPBEXstdDataEmph 14" xfId="2290" xr:uid="{C2BABFE5-8B96-4A23-A95C-BFC08B131EAC}"/>
    <cellStyle name="SAPBEXstdDataEmph 14 2" xfId="3595" xr:uid="{C0FF2B2C-D951-4A80-8204-B458A1226A15}"/>
    <cellStyle name="SAPBEXstdDataEmph 15" xfId="2291" xr:uid="{6CD2D602-7428-4D86-BCE1-644057659B6F}"/>
    <cellStyle name="SAPBEXstdDataEmph 15 2" xfId="3596" xr:uid="{8EFED60C-BA04-4C15-94C5-584C2A07AEEC}"/>
    <cellStyle name="SAPBEXstdDataEmph 16" xfId="2292" xr:uid="{56E383B1-8265-4E9F-9312-3191516D1646}"/>
    <cellStyle name="SAPBEXstdDataEmph 16 2" xfId="3597" xr:uid="{BA07DFE5-38F8-4FC3-BC49-61A24F424A13}"/>
    <cellStyle name="SAPBEXstdDataEmph 17" xfId="2509" xr:uid="{EA4FA513-98DE-400F-BD5B-2BE49F26E191}"/>
    <cellStyle name="SAPBEXstdDataEmph 2" xfId="201" xr:uid="{D53883C9-0FCE-414F-BA28-32489D4F5156}"/>
    <cellStyle name="SAPBEXstdDataEmph 2 2" xfId="3727" xr:uid="{5604BAB9-81E8-4ED6-8FAB-44AE32CC109B}"/>
    <cellStyle name="SAPBEXstdDataEmph 2 3" xfId="2528" xr:uid="{58E35226-0E28-432C-AB98-E647DDE5FDD1}"/>
    <cellStyle name="SAPBEXstdDataEmph 3" xfId="2293" xr:uid="{C675F64D-3679-4142-ABFA-06FB3214E245}"/>
    <cellStyle name="SAPBEXstdDataEmph 3 2" xfId="3728" xr:uid="{DB637EC1-4899-4B31-A3BB-C8128D1ED589}"/>
    <cellStyle name="SAPBEXstdDataEmph 3 2 2" xfId="4259" xr:uid="{A30530F8-3F97-4147-8FC5-50FA3A55475A}"/>
    <cellStyle name="SAPBEXstdDataEmph 3 3" xfId="3598" xr:uid="{D5368735-3B69-4752-A3AA-5FCDB94CEEF8}"/>
    <cellStyle name="SAPBEXstdDataEmph 4" xfId="2294" xr:uid="{D51F0610-71F0-47C4-9A5D-532CA6ADC048}"/>
    <cellStyle name="SAPBEXstdDataEmph 4 2" xfId="3599" xr:uid="{6E6362DB-03EC-41A2-AE5E-B40B8A2B476C}"/>
    <cellStyle name="SAPBEXstdDataEmph 5" xfId="2295" xr:uid="{DA354281-1625-4E46-AB34-7F66B3B5808E}"/>
    <cellStyle name="SAPBEXstdDataEmph 5 2" xfId="3600" xr:uid="{73D1933C-0BA6-4786-9EB2-6AD0908F864D}"/>
    <cellStyle name="SAPBEXstdDataEmph 6" xfId="2296" xr:uid="{C727D02E-448A-410D-B534-E51195E86AE9}"/>
    <cellStyle name="SAPBEXstdDataEmph 6 2" xfId="3601" xr:uid="{06C835DA-C7E1-4D2E-8182-8A75C7A671AF}"/>
    <cellStyle name="SAPBEXstdDataEmph 7" xfId="2297" xr:uid="{663849B8-324C-4A3F-B1C4-1FB7687CC93D}"/>
    <cellStyle name="SAPBEXstdDataEmph 7 2" xfId="3602" xr:uid="{077B642B-70FA-461E-B249-30269BDDCE3B}"/>
    <cellStyle name="SAPBEXstdDataEmph 8" xfId="2298" xr:uid="{B703D312-5E06-443A-A9E1-AB5A97FEB7EA}"/>
    <cellStyle name="SAPBEXstdDataEmph 8 2" xfId="3603" xr:uid="{B7636D02-C93D-40AD-907D-6F196C4E5D17}"/>
    <cellStyle name="SAPBEXstdDataEmph 9" xfId="2299" xr:uid="{C3EA31E2-00E5-433F-A433-4B3AF46DF41B}"/>
    <cellStyle name="SAPBEXstdDataEmph 9 2" xfId="3604" xr:uid="{83584931-AEBD-4407-9452-1396D2E506B0}"/>
    <cellStyle name="SAPBEXstdDataEmph_Mesquite Solar 277 MW v1" xfId="2300" xr:uid="{8BE98EDE-B47E-43F4-AA06-C44E35588ADD}"/>
    <cellStyle name="SAPBEXstdItem" xfId="202" xr:uid="{6C130C27-4FBE-47F2-83AE-566F5C92CF57}"/>
    <cellStyle name="SAPBEXstdItem 10" xfId="2301" xr:uid="{DB250C22-A7DD-4F78-87E7-5F58376F88F4}"/>
    <cellStyle name="SAPBEXstdItem 10 2" xfId="3605" xr:uid="{C90DBCE7-E76C-4290-92F2-1E83EAA45571}"/>
    <cellStyle name="SAPBEXstdItem 11" xfId="2302" xr:uid="{208A88FE-3586-4C87-A16A-D7E584092FEC}"/>
    <cellStyle name="SAPBEXstdItem 11 2" xfId="3606" xr:uid="{72C8AEF7-E2D8-4EE2-8194-1268C7285439}"/>
    <cellStyle name="SAPBEXstdItem 12" xfId="2303" xr:uid="{04C73B84-0731-4A07-998C-A0E8C6CCEF42}"/>
    <cellStyle name="SAPBEXstdItem 12 2" xfId="3607" xr:uid="{CA87A7F0-F650-46FF-B520-FE2F5F570ED8}"/>
    <cellStyle name="SAPBEXstdItem 13" xfId="2304" xr:uid="{6CDA4349-B341-499D-A759-E335E13EC1CD}"/>
    <cellStyle name="SAPBEXstdItem 13 2" xfId="3608" xr:uid="{F28D7634-C7BE-46B6-BC9B-C9982DABA7B4}"/>
    <cellStyle name="SAPBEXstdItem 14" xfId="2305" xr:uid="{A75F07C4-4D98-4E8C-9BD0-42333AD4933E}"/>
    <cellStyle name="SAPBEXstdItem 14 2" xfId="3609" xr:uid="{5617C71F-2143-462F-BE10-E24E631E62A1}"/>
    <cellStyle name="SAPBEXstdItem 15" xfId="2306" xr:uid="{23334126-122F-4418-9EB6-CA09A1D7BFC6}"/>
    <cellStyle name="SAPBEXstdItem 15 2" xfId="3610" xr:uid="{82B876D9-0070-4823-A0A0-0F4DB3FF7083}"/>
    <cellStyle name="SAPBEXstdItem 16" xfId="3648" xr:uid="{35C1A70F-7B95-4126-8194-52CE9F8967CA}"/>
    <cellStyle name="SAPBEXstdItem 17" xfId="2510" xr:uid="{BD363D70-1B96-4FB8-B986-D21E20929F05}"/>
    <cellStyle name="SAPBEXstdItem 2" xfId="203" xr:uid="{DBB6E400-3E2E-45A4-8DC2-95B7BB3E0C2A}"/>
    <cellStyle name="SAPBEXstdItem 2 2" xfId="204" xr:uid="{097A49F7-B87D-48E4-B430-0811007B7389}"/>
    <cellStyle name="SAPBEXstdItem 2 2 2" xfId="3731" xr:uid="{6F661D44-1D37-4C94-87F4-539A73999620}"/>
    <cellStyle name="SAPBEXstdItem 2 2 3" xfId="3730" xr:uid="{75E0F975-4FFB-4B09-B493-53FE75A60D03}"/>
    <cellStyle name="SAPBEXstdItem 2 2 4" xfId="2512" xr:uid="{0EF5C1F9-8DE4-4C83-9ED3-1C8164279ACB}"/>
    <cellStyle name="SAPBEXstdItem 2 3" xfId="3729" xr:uid="{5A941B26-C5AC-4224-AF34-34ADB7041E61}"/>
    <cellStyle name="SAPBEXstdItem 2 3 2" xfId="4260" xr:uid="{78FC0FC2-7DDB-4D17-AF25-D923CACEA97A}"/>
    <cellStyle name="SAPBEXstdItem 2 4" xfId="2511" xr:uid="{BB47FFE5-31D1-4F2F-95BF-5ECE7029F385}"/>
    <cellStyle name="SAPBEXstdItem 3" xfId="205" xr:uid="{2389BD1B-C9D7-4D15-BB24-1418690C10F9}"/>
    <cellStyle name="SAPBEXstdItem 3 2" xfId="4226" xr:uid="{AB3C73E6-DF8C-40FD-A8B0-4A7693BC6786}"/>
    <cellStyle name="SAPBEXstdItem 3 3" xfId="4225" xr:uid="{60A988B2-3F86-4F3A-A9D0-9C6D7346E14E}"/>
    <cellStyle name="SAPBEXstdItem 3 4" xfId="2527" xr:uid="{F2A005EF-52B6-439E-ABF4-87B34B4F43E2}"/>
    <cellStyle name="SAPBEXstdItem 4" xfId="206" xr:uid="{9B8AB1CA-7E51-4569-AD22-AF3DCE38F9A5}"/>
    <cellStyle name="SAPBEXstdItem 4 2" xfId="4228" xr:uid="{B0059013-F4B4-4A71-9EC8-09C3927E1F1F}"/>
    <cellStyle name="SAPBEXstdItem 4 3" xfId="4227" xr:uid="{73DDE977-2463-4DF7-85F1-6622C8FF4CEC}"/>
    <cellStyle name="SAPBEXstdItem 4 4" xfId="2513" xr:uid="{AE378EDA-9B2E-47C4-A1C0-830EA6F965AD}"/>
    <cellStyle name="SAPBEXstdItem 5" xfId="207" xr:uid="{4982131C-DFF0-489A-BF58-F301A470C35A}"/>
    <cellStyle name="SAPBEXstdItem 5 2" xfId="4229" xr:uid="{D84AE008-06D6-4948-B960-C3A0A7C93B39}"/>
    <cellStyle name="SAPBEXstdItem 5 2 2" xfId="4336" xr:uid="{E82DC049-01E2-43E0-9AD1-EFDC5A5BCFD3}"/>
    <cellStyle name="SAPBEXstdItem 5 3" xfId="2514" xr:uid="{02633616-2C11-4054-81D0-0B386B4AD59A}"/>
    <cellStyle name="SAPBEXstdItem 6" xfId="2307" xr:uid="{AC5EDE65-54F2-4DF2-9481-686AA4C40D12}"/>
    <cellStyle name="SAPBEXstdItem 6 2" xfId="4231" xr:uid="{5CF0F9FD-12A2-4854-8274-52CBA931B42F}"/>
    <cellStyle name="SAPBEXstdItem 6 3" xfId="4230" xr:uid="{A4772071-B861-45CA-9EE7-1D16AB23D8E5}"/>
    <cellStyle name="SAPBEXstdItem 6 4" xfId="3611" xr:uid="{BF96E001-7670-4F4E-AE60-A823AB4C8FDB}"/>
    <cellStyle name="SAPBEXstdItem 7" xfId="2308" xr:uid="{AA198053-8A6F-4072-ACB9-94FA8E5B5F41}"/>
    <cellStyle name="SAPBEXstdItem 7 2" xfId="4232" xr:uid="{F6AF41B4-E2CE-4B56-A848-0286606EB18E}"/>
    <cellStyle name="SAPBEXstdItem 7 2 2" xfId="4337" xr:uid="{0147F43D-283F-4F1A-88D5-54794E2BDF78}"/>
    <cellStyle name="SAPBEXstdItem 7 3" xfId="3612" xr:uid="{DDA87140-8B36-4A8C-9517-4C7F59460F30}"/>
    <cellStyle name="SAPBEXstdItem 8" xfId="2309" xr:uid="{8F44C29A-528F-4C54-B257-C80C5EF3CEA0}"/>
    <cellStyle name="SAPBEXstdItem 8 2" xfId="4233" xr:uid="{73619B16-1F50-4852-9506-55FAEDC540A2}"/>
    <cellStyle name="SAPBEXstdItem 8 2 2" xfId="4338" xr:uid="{4EB56000-5BC2-4C77-8243-D548B13538D4}"/>
    <cellStyle name="SAPBEXstdItem 8 3" xfId="3613" xr:uid="{0A654684-1816-4302-B93C-F8FC1AA877BB}"/>
    <cellStyle name="SAPBEXstdItem 9" xfId="2310" xr:uid="{3EBFF337-FCAF-40E4-9122-560A1B8A7A3D}"/>
    <cellStyle name="SAPBEXstdItem 9 2" xfId="4234" xr:uid="{D043AA42-F1C2-41BD-9205-31EE5871E488}"/>
    <cellStyle name="SAPBEXstdItem 9 2 2" xfId="4339" xr:uid="{CC94E45F-5C5C-4B40-875F-A4FEA1EE2E2B}"/>
    <cellStyle name="SAPBEXstdItem 9 3" xfId="3614" xr:uid="{6A58BBCE-5D05-4542-92F5-0A14F20CC06E}"/>
    <cellStyle name="SAPBEXstdItem_(chuck) OpEx On-going GRC Forecast Sum 4-20-10" xfId="2311" xr:uid="{4A29C536-89D1-46FD-9AC8-1895EDD253A2}"/>
    <cellStyle name="SAPBEXstdItemX" xfId="208" xr:uid="{EFF8C07C-B9AD-4E19-959A-9DC6FE64E267}"/>
    <cellStyle name="SAPBEXstdItemX 10" xfId="2312" xr:uid="{ED51AE9E-1D1C-4258-B5F6-C5760D74FD08}"/>
    <cellStyle name="SAPBEXstdItemX 10 2" xfId="3615" xr:uid="{9750E1DF-03CE-4553-9ECF-2A8EC27CDB95}"/>
    <cellStyle name="SAPBEXstdItemX 11" xfId="2313" xr:uid="{7959DE63-C4B2-44DD-B36A-7C2AC7760610}"/>
    <cellStyle name="SAPBEXstdItemX 11 2" xfId="3616" xr:uid="{50A70000-005F-41B7-B2DF-75B3ED5D410E}"/>
    <cellStyle name="SAPBEXstdItemX 12" xfId="2314" xr:uid="{042592E4-A2B9-407B-9159-5BC3FEABBA86}"/>
    <cellStyle name="SAPBEXstdItemX 12 2" xfId="3617" xr:uid="{0372EEAB-5579-47DC-B8FE-98820873221C}"/>
    <cellStyle name="SAPBEXstdItemX 13" xfId="2315" xr:uid="{CB1EBA4C-E6DC-41A9-9983-C641AF68604B}"/>
    <cellStyle name="SAPBEXstdItemX 13 2" xfId="3618" xr:uid="{C5D445B4-1D03-4E70-833A-27DA69A7E80C}"/>
    <cellStyle name="SAPBEXstdItemX 14" xfId="2316" xr:uid="{AAB9452B-0C79-4E57-818D-D938D0F02E67}"/>
    <cellStyle name="SAPBEXstdItemX 14 2" xfId="3619" xr:uid="{FE8AB4E6-C1B6-4AE9-A7D5-CD1D6D21685E}"/>
    <cellStyle name="SAPBEXstdItemX 15" xfId="2317" xr:uid="{7C4AB0A4-5AD1-4889-AE51-45512B6CAC4A}"/>
    <cellStyle name="SAPBEXstdItemX 15 2" xfId="3620" xr:uid="{CB7C6433-AB81-4D78-A69A-356DB4AD7BFB}"/>
    <cellStyle name="SAPBEXstdItemX 16" xfId="2515" xr:uid="{FEBB6B1B-98F5-43C1-A1ED-9E7D7E473867}"/>
    <cellStyle name="SAPBEXstdItemX 2" xfId="209" xr:uid="{6A5F9F72-B5A4-454F-9710-C4C51A80E0E9}"/>
    <cellStyle name="SAPBEXstdItemX 2 2" xfId="210" xr:uid="{256B1D65-6460-4F60-AE51-CE2CD92AD1DA}"/>
    <cellStyle name="SAPBEXstdItemX 2 2 2" xfId="2517" xr:uid="{0440CD23-1D3F-4979-B8BF-061DA7C50F08}"/>
    <cellStyle name="SAPBEXstdItemX 2 3" xfId="2516" xr:uid="{E0C4BE62-B0CE-4D7D-B5D6-8927377D052C}"/>
    <cellStyle name="SAPBEXstdItemX 3" xfId="211" xr:uid="{2702B60F-FDDC-4EBA-9DF6-21AC58AB8C32}"/>
    <cellStyle name="SAPBEXstdItemX 3 2" xfId="4235" xr:uid="{C7340008-1178-40E9-96D0-7AE01A4D7883}"/>
    <cellStyle name="SAPBEXstdItemX 3 3" xfId="2518" xr:uid="{FA0E482D-9170-476D-AB64-61C1C459D0AF}"/>
    <cellStyle name="SAPBEXstdItemX 4" xfId="212" xr:uid="{756B5D14-FB2A-4530-9767-6256D8F54365}"/>
    <cellStyle name="SAPBEXstdItemX 4 2" xfId="4236" xr:uid="{FC6569A6-1B3F-4506-98BC-654B3F57A100}"/>
    <cellStyle name="SAPBEXstdItemX 4 3" xfId="2519" xr:uid="{98C738AE-25D8-4911-AAF3-3B406D27B2E4}"/>
    <cellStyle name="SAPBEXstdItemX 5" xfId="213" xr:uid="{77ECE991-EF8A-4CF9-AF8E-918F494C0F9D}"/>
    <cellStyle name="SAPBEXstdItemX 5 2" xfId="2520" xr:uid="{74E540C2-366B-444A-8E5A-EE528FC14C75}"/>
    <cellStyle name="SAPBEXstdItemX 6" xfId="2318" xr:uid="{494743B9-060F-4371-ACE5-0FF2F4721666}"/>
    <cellStyle name="SAPBEXstdItemX 6 2" xfId="3621" xr:uid="{F197B491-FC24-4497-80EE-BA69491C75E2}"/>
    <cellStyle name="SAPBEXstdItemX 7" xfId="2319" xr:uid="{B6F1E7BA-939E-4FBF-A463-F2E2FE5B9766}"/>
    <cellStyle name="SAPBEXstdItemX 7 2" xfId="3622" xr:uid="{F2AC1DD7-64C1-4E1E-85C2-6BC83118E84E}"/>
    <cellStyle name="SAPBEXstdItemX 8" xfId="2320" xr:uid="{683EE21D-8E6D-4BE7-9415-0FB0B5DBB344}"/>
    <cellStyle name="SAPBEXstdItemX 8 2" xfId="3623" xr:uid="{C4209C98-7D56-4028-8D7D-C70ED69D949B}"/>
    <cellStyle name="SAPBEXstdItemX 9" xfId="2321" xr:uid="{C86C6B3B-7341-4BD3-A702-917354F9DCD1}"/>
    <cellStyle name="SAPBEXstdItemX 9 2" xfId="3624" xr:uid="{3E8A23DA-60F4-42FE-B8D8-07854B1B3D9F}"/>
    <cellStyle name="SAPBEXstdItemX_2009 Fleet segmentation" xfId="4237" xr:uid="{4AFD80D6-7986-441A-A391-695C85E7D63E}"/>
    <cellStyle name="SAPBEXsubData" xfId="2418" xr:uid="{A784D051-8C52-4519-88D0-5F18F41D0F21}"/>
    <cellStyle name="SAPBEXsubDataEmph" xfId="2419" xr:uid="{D4C540B3-6EB8-4C9A-895D-B693AC258D8F}"/>
    <cellStyle name="SAPBEXsubItem" xfId="2420" xr:uid="{F5466435-D832-4560-B58C-520E9E7E355F}"/>
    <cellStyle name="SAPBEXtitle" xfId="214" xr:uid="{E58B6CB2-A054-4DB9-8CD9-5E41C9D7FE0F}"/>
    <cellStyle name="SAPBEXtitle 2" xfId="215" xr:uid="{755F201F-F425-4CC5-8B88-C3CC50787EF1}"/>
    <cellStyle name="SAPBEXtitle 2 2" xfId="216" xr:uid="{27B57CB3-33DC-46E6-84A3-A21D34D6AAA8}"/>
    <cellStyle name="SAPBEXtitle 3" xfId="217" xr:uid="{ADD732C0-9362-4BF5-93E3-D51DCB4DF51E}"/>
    <cellStyle name="SAPBEXtitle 3 2" xfId="2521" xr:uid="{696F9216-DEA0-4F93-81A1-4445590C62BA}"/>
    <cellStyle name="SAPBEXtitle 4" xfId="4238" xr:uid="{ABEADFCF-00A7-4B29-96B1-88DD64B20C8E}"/>
    <cellStyle name="SAPBEXtitle 4 2" xfId="4239" xr:uid="{0A68F985-BCA9-4C81-919E-8299CD286A1E}"/>
    <cellStyle name="SAPBEXtitle_2009 Fleet segmentation" xfId="4240" xr:uid="{A765BD27-898C-46ED-B360-AEEF063E2396}"/>
    <cellStyle name="SAPBEXunassignedItem" xfId="218" xr:uid="{B158208A-51B0-4C96-8322-B9B6C86E0ACB}"/>
    <cellStyle name="SAPBEXunassignedItem 2" xfId="3732" xr:uid="{B569B62B-BDB9-4623-AB49-AACF41A457FE}"/>
    <cellStyle name="SAPBEXunassignedItem 3" xfId="4241" xr:uid="{8B49F4C8-471E-4869-8511-E10D1C30F7CB}"/>
    <cellStyle name="SAPBEXunassignedItem 4" xfId="4242" xr:uid="{EDE4EF0D-1A3A-45EB-B640-50C36D82E359}"/>
    <cellStyle name="SAPBEXunassignedItem 5" xfId="4243" xr:uid="{AD0E1ABD-B56A-4EDF-B78D-BC2983D52174}"/>
    <cellStyle name="SAPBEXunassignedItem 6" xfId="2522" xr:uid="{CA9AF701-EC56-4EC1-A3AB-25F6DC783F92}"/>
    <cellStyle name="SAPBEXundefined" xfId="219" xr:uid="{A1155B6E-5906-4EEB-9D7C-61576640DE12}"/>
    <cellStyle name="SAPBEXundefined 10" xfId="2322" xr:uid="{42177429-7A14-4E9D-8713-9E2D56F0D4A3}"/>
    <cellStyle name="SAPBEXundefined 10 2" xfId="3625" xr:uid="{E307C148-4F62-4E6F-B954-C5250153F364}"/>
    <cellStyle name="SAPBEXundefined 11" xfId="2323" xr:uid="{CA0E5603-F94E-4A25-8FD6-1C1001B38BC6}"/>
    <cellStyle name="SAPBEXundefined 11 2" xfId="3626" xr:uid="{E446BB9A-334D-4797-A8D2-8199075FB5E6}"/>
    <cellStyle name="SAPBEXundefined 12" xfId="2324" xr:uid="{FA26A603-3803-43E2-A33C-C81ADC0FFA72}"/>
    <cellStyle name="SAPBEXundefined 12 2" xfId="3627" xr:uid="{291428D3-83BD-4033-A398-562BE6A9DDD9}"/>
    <cellStyle name="SAPBEXundefined 13" xfId="2325" xr:uid="{07BD89B5-6627-4ABF-BFF7-435C1E46928B}"/>
    <cellStyle name="SAPBEXundefined 13 2" xfId="3628" xr:uid="{91A2BA4F-1A7E-4F8F-9565-6F50E498FFB8}"/>
    <cellStyle name="SAPBEXundefined 14" xfId="2326" xr:uid="{592C0297-2C7B-40C7-B118-2AF86AA713CA}"/>
    <cellStyle name="SAPBEXundefined 14 2" xfId="3629" xr:uid="{B426B2C0-26ED-4CBC-A062-F9A6D7F916E7}"/>
    <cellStyle name="SAPBEXundefined 15" xfId="2327" xr:uid="{8EED3348-1322-48EA-9738-FADA290C832F}"/>
    <cellStyle name="SAPBEXundefined 15 2" xfId="3630" xr:uid="{118E823F-2C93-4550-8092-C1FBB8928C55}"/>
    <cellStyle name="SAPBEXundefined 16" xfId="2328" xr:uid="{E1DC3CDF-4628-4D86-91ED-A5B8F302620E}"/>
    <cellStyle name="SAPBEXundefined 16 2" xfId="3631" xr:uid="{F3485E6D-B54E-4F88-9468-466F6823B6FA}"/>
    <cellStyle name="SAPBEXundefined 17" xfId="2523" xr:uid="{FCDD14B2-549A-42CA-AFE9-65A800C1654C}"/>
    <cellStyle name="SAPBEXundefined 2" xfId="220" xr:uid="{5E39EA5B-7D9B-4AD4-B949-05200D70CFA3}"/>
    <cellStyle name="SAPBEXundefined 2 2" xfId="3733" xr:uid="{0F47CF5A-759C-40B4-BB0B-61E61DA9E797}"/>
    <cellStyle name="SAPBEXundefined 2 3" xfId="2526" xr:uid="{2F9578A0-B3C2-4535-95EC-0115F98DCA25}"/>
    <cellStyle name="SAPBEXundefined 3" xfId="2329" xr:uid="{5D11F377-D367-4C02-8FE8-E52EF039DA7A}"/>
    <cellStyle name="SAPBEXundefined 3 2" xfId="3734" xr:uid="{D05215B6-E564-430D-9E67-A4EABBB5C5A7}"/>
    <cellStyle name="SAPBEXundefined 3 2 2" xfId="4261" xr:uid="{54827907-7177-4759-97A1-4000A5495047}"/>
    <cellStyle name="SAPBEXundefined 3 3" xfId="3632" xr:uid="{3AF89620-B2E2-4437-9138-113BCE62DE6B}"/>
    <cellStyle name="SAPBEXundefined 4" xfId="2330" xr:uid="{44FBDEEC-408A-4667-8DB7-C14BC433FDF3}"/>
    <cellStyle name="SAPBEXundefined 4 2" xfId="3633" xr:uid="{EB7D95E7-5820-4D6E-91B0-38095D82F7D7}"/>
    <cellStyle name="SAPBEXundefined 5" xfId="2331" xr:uid="{B6D79289-F2ED-420D-8525-02AC6E50633D}"/>
    <cellStyle name="SAPBEXundefined 5 2" xfId="3634" xr:uid="{4DB7845C-156B-4B8D-8A4C-2A1591254B54}"/>
    <cellStyle name="SAPBEXundefined 6" xfId="2332" xr:uid="{B4782150-A3B9-4FB2-B6B4-7C5FB4350A95}"/>
    <cellStyle name="SAPBEXundefined 6 2" xfId="3635" xr:uid="{9285D5AA-81B2-4872-BB8D-D3C61966B2C7}"/>
    <cellStyle name="SAPBEXundefined 7" xfId="2333" xr:uid="{FBDBE814-BECB-4D0E-B8B9-48D7A9375873}"/>
    <cellStyle name="SAPBEXundefined 7 2" xfId="3636" xr:uid="{FFB219DA-E113-489A-A8F8-74FB1ACF6550}"/>
    <cellStyle name="SAPBEXundefined 8" xfId="2334" xr:uid="{AFD9304D-8848-4BBB-B70E-4C21B3BFE682}"/>
    <cellStyle name="SAPBEXundefined 8 2" xfId="3637" xr:uid="{8267B9C9-ED5C-46B1-B2DA-014C1610108C}"/>
    <cellStyle name="SAPBEXundefined 9" xfId="2335" xr:uid="{1FB50A54-7387-43EC-97D1-A5E6C2C18C42}"/>
    <cellStyle name="SAPBEXundefined 9 2" xfId="3638" xr:uid="{4A9C85FE-A2F1-49A2-9BC4-5E66CEE96126}"/>
    <cellStyle name="SAPBEXundefined_Mesquite Solar 277 MW v1" xfId="2336" xr:uid="{F8DBB627-F1ED-4D5D-BF9A-D868F4A853ED}"/>
    <cellStyle name="Section" xfId="2337" xr:uid="{0D9753A1-F503-4A0C-B241-74BCBDF56F71}"/>
    <cellStyle name="SEM-BPS-data" xfId="2338" xr:uid="{8A6CB02F-2539-422C-8F72-9B9471BB5163}"/>
    <cellStyle name="SEM-BPS-head" xfId="2339" xr:uid="{CD8B97CA-414B-4B28-B4FF-E8B449892791}"/>
    <cellStyle name="SEM-BPS-headdata" xfId="2340" xr:uid="{F2E5086B-EB65-434A-A9B9-B8F2922C03A7}"/>
    <cellStyle name="SEM-BPS-headdata 2" xfId="4248" xr:uid="{C533B1AF-CE33-4E2F-A25B-7493B5A08D53}"/>
    <cellStyle name="SEM-BPS-headkey" xfId="2341" xr:uid="{188DAEA7-9513-43CF-A0E5-6706858F1C99}"/>
    <cellStyle name="SEM-BPS-input-on" xfId="2342" xr:uid="{21C90F71-D8BE-41B9-A473-12926D25D7D8}"/>
    <cellStyle name="SEM-BPS-input-on 2" xfId="4249" xr:uid="{25394957-2B1D-4BEF-B4D4-CA067B4D01EB}"/>
    <cellStyle name="SEM-BPS-key" xfId="2343" xr:uid="{21D9160C-BA80-4E87-A1F9-3F05D78748C1}"/>
    <cellStyle name="SEM-BPS-total" xfId="2344" xr:uid="{122CB653-A009-4503-97DF-D2D6C1F8A048}"/>
    <cellStyle name="SHADED TOTAL" xfId="2345" xr:uid="{A8CF0BD9-E0ED-4DDD-BD05-88C831CFFF94}"/>
    <cellStyle name="SHADED TOTAL 2" xfId="3639" xr:uid="{DAB5CDBA-D3E2-4AB1-9F05-84765DB86BF6}"/>
    <cellStyle name="Sheet Title" xfId="221" xr:uid="{E66084B0-4D82-4999-B52A-6EE96F7A0E6D}"/>
    <cellStyle name="Standard_Anpassen der Amortisation" xfId="2346" xr:uid="{C21CB5B7-1914-490F-B08D-0FBE66DE01B2}"/>
    <cellStyle name="Stock Comma" xfId="2347" xr:uid="{19559589-B5AE-4D6D-8A83-9C47219A61E6}"/>
    <cellStyle name="Stock Price" xfId="2348" xr:uid="{5B90DC18-90E6-40D1-9DCE-4F80C5763185}"/>
    <cellStyle name="Style 1" xfId="2349" xr:uid="{5029DC9E-3E11-4933-9694-D2B839EE022B}"/>
    <cellStyle name="Style 1 2" xfId="2350" xr:uid="{D58EE5F7-BF9C-4492-94BC-F1EEA0CE0773}"/>
    <cellStyle name="Style 1 3" xfId="2351" xr:uid="{827A7F59-F1EF-4E46-8F5D-06B7FED9361E}"/>
    <cellStyle name="Style 1 4" xfId="2352" xr:uid="{0FB065CB-ED60-4F7D-8E08-A9D7B93CA2D2}"/>
    <cellStyle name="Style 1 5" xfId="2353" xr:uid="{C1F98AC7-7345-4086-A645-DFFF3D89E2CD}"/>
    <cellStyle name="Style 1 6" xfId="2354" xr:uid="{E01AA737-19BE-479C-B5F6-6299F8E620D1}"/>
    <cellStyle name="Style 1_Mesquite Solar 277 MW v1" xfId="2355" xr:uid="{91E56497-5E54-4C9A-9AF4-3004DA3FD401}"/>
    <cellStyle name="STYLE1" xfId="2356" xr:uid="{49FA8CFD-32CF-4BED-8C5A-4E6C299FF914}"/>
    <cellStyle name="STYLE2" xfId="2357" xr:uid="{707800E5-57F7-4A76-873B-6A826C1593CB}"/>
    <cellStyle name="STYLE3" xfId="2358" xr:uid="{BEC02D44-DBF3-40CF-91C8-AE0038A1EEBE}"/>
    <cellStyle name="STYLE4" xfId="2359" xr:uid="{D93AA147-10C5-4CC1-86A3-3F9FA3C57AC3}"/>
    <cellStyle name="STYLE5_BalanceSheet 07-2006 " xfId="2360" xr:uid="{C568A11F-5C82-4484-B4DE-61086B0D30BB}"/>
    <cellStyle name="Table Head" xfId="2361" xr:uid="{1B3AD7A0-1099-43D6-A286-E9F6E328792B}"/>
    <cellStyle name="Table Head Aligned" xfId="2362" xr:uid="{DCC26389-9706-4F00-8930-F44C7A29B2DE}"/>
    <cellStyle name="Table Head Blue" xfId="2363" xr:uid="{15179E27-F0BC-476E-93A6-71645B9E8D9A}"/>
    <cellStyle name="Table Head Green" xfId="2364" xr:uid="{1D01EA30-85C6-4FB9-BE6C-7A8F17EB6A49}"/>
    <cellStyle name="Table reference" xfId="2365" xr:uid="{253FCE51-6A75-4135-B48B-51A0918A405F}"/>
    <cellStyle name="Table Title" xfId="2366" xr:uid="{78DF3001-159C-4990-A257-185E3C8E4F79}"/>
    <cellStyle name="Table Units" xfId="2367" xr:uid="{8FF7279D-2838-4679-9CDE-AB688517E914}"/>
    <cellStyle name="Tax Change" xfId="2368" xr:uid="{523DB2F0-58BB-4B5E-A782-ADF72247DCB1}"/>
    <cellStyle name="Test" xfId="2369" xr:uid="{13E1C335-39D3-40C6-AF62-509B851A07DC}"/>
    <cellStyle name="Tickmark" xfId="2370" xr:uid="{726B7E9E-AB0C-4140-9D60-BD20A1E3179D}"/>
    <cellStyle name="Title 2" xfId="799" xr:uid="{EEB03C31-88F6-4CA2-AE3A-BAEE00534803}"/>
    <cellStyle name="Top Edge" xfId="2371" xr:uid="{84A877C2-814E-44D0-BFE7-C96B86DED2CC}"/>
    <cellStyle name="Total 2" xfId="222" xr:uid="{28D36CC5-CC6A-43AC-BCCC-AD870C91DC7B}"/>
    <cellStyle name="Total 2 2" xfId="2524" xr:uid="{829B4F4F-F3AE-427D-88FA-57D8E22C1278}"/>
    <cellStyle name="Total 3" xfId="2372" xr:uid="{B4987CA2-CF86-4EF2-88F4-9D2D2CB2E639}"/>
    <cellStyle name="Total 3 2" xfId="4244" xr:uid="{E36F38F6-1A39-439A-8312-57DA93057926}"/>
    <cellStyle name="Total 3 3" xfId="3640" xr:uid="{85CAFCC3-566D-4CD6-874B-6A487BBBC423}"/>
    <cellStyle name="totals" xfId="2373" xr:uid="{331BE902-B90C-4CE7-BE8B-89034F7E903B}"/>
    <cellStyle name="Tusental (0)_laroux" xfId="2374" xr:uid="{536BA990-E66B-4452-86D3-4D30CF275407}"/>
    <cellStyle name="Tusental_laroux" xfId="2375" xr:uid="{9FF79461-0C18-4F39-8C9B-9ACC78050D92}"/>
    <cellStyle name="ubordinated Debt" xfId="2376" xr:uid="{214BFBE7-0A07-4FD0-B962-84EEF80BB869}"/>
    <cellStyle name="uk" xfId="2377" xr:uid="{E70C652A-6F1F-4FB5-B305-30DD9B1D7DDE}"/>
    <cellStyle name="Un" xfId="2378" xr:uid="{F928841D-5F52-4229-B108-1B07807DBB8C}"/>
    <cellStyle name="Unprot" xfId="2379" xr:uid="{71BD1CD3-4264-4506-B46A-36506A44EAD2}"/>
    <cellStyle name="Unprot$" xfId="2380" xr:uid="{F44498F5-8D77-4F6C-9964-275EEA916ABD}"/>
    <cellStyle name="Unprot_1 3 6 LIBOR" xfId="2381" xr:uid="{702CFF41-8843-40A7-952C-DA0E978FFA99}"/>
    <cellStyle name="Unprotect" xfId="2382" xr:uid="{41231ADD-EF4C-4C7A-8BE6-27B1905EC27B}"/>
    <cellStyle name="Valuta (0)_laroux" xfId="2383" xr:uid="{27E0C9AE-D008-4438-9731-F97A02817A02}"/>
    <cellStyle name="Valuta_laroux" xfId="2384" xr:uid="{3E1C6043-5E91-4F2C-A879-67D09A6AD26D}"/>
    <cellStyle name="Währung [0]_Compiling Utility Macros" xfId="2385" xr:uid="{1F0E1421-FDB5-4B5B-A7E7-1E121827BD4D}"/>
    <cellStyle name="Währung_Compiling Utility Macros" xfId="2386" xr:uid="{2A6EA03B-32BC-41DD-B406-8F0161731816}"/>
    <cellStyle name="Warning Text 2" xfId="223" xr:uid="{CF3BE3C3-CF59-49DA-AC70-4E57B34DE830}"/>
    <cellStyle name="Warning Text 3" xfId="2387" xr:uid="{A1D9DF82-A3D8-4D98-9AEB-93D05F3BF9E6}"/>
    <cellStyle name="Warning Text 3 2" xfId="4245" xr:uid="{CAF6828C-A554-4124-A2AE-ECCB3DA1E737}"/>
    <cellStyle name="year (column)" xfId="2388" xr:uid="{06D1DD21-C04C-4A19-BCF1-31278BA800CF}"/>
    <cellStyle name="year (column) 2" xfId="3641" xr:uid="{0316116A-D487-4265-BF9F-499DC0D6CBA9}"/>
    <cellStyle name="Zero" xfId="2389" xr:uid="{32B2E6EB-F750-4462-A1D1-013872FF3AF7}"/>
    <cellStyle name="Zero Currency" xfId="2390" xr:uid="{3FD05A6F-736F-4E3E-B0C9-BEA01E2AB47A}"/>
    <cellStyle name="Zero_Generation Presentation Inserts V1" xfId="2391" xr:uid="{A211E84B-76AC-4793-81C4-1F7E551F34C1}"/>
  </cellStyles>
  <dxfs count="0"/>
  <tableStyles count="1" defaultTableStyle="TableStyleMedium2" defaultPivotStyle="PivotStyleLight16">
    <tableStyle name="Invisible" pivot="0" table="0" count="0" xr9:uid="{5EFFEF15-B0CF-4C56-A4DB-852DA5F9FD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127</xdr:row>
      <xdr:rowOff>9525</xdr:rowOff>
    </xdr:from>
    <xdr:to>
      <xdr:col>1</xdr:col>
      <xdr:colOff>3581077</xdr:colOff>
      <xdr:row>127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B1F752-4288-4DEF-94F9-7811D761BB8B}"/>
            </a:ext>
          </a:extLst>
        </xdr:cNvPr>
        <xdr:cNvSpPr>
          <a:spLocks noChangeShapeType="1"/>
        </xdr:cNvSpPr>
      </xdr:nvSpPr>
      <xdr:spPr bwMode="auto">
        <a:xfrm>
          <a:off x="1898652" y="25822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139</xdr:row>
      <xdr:rowOff>-1</xdr:rowOff>
    </xdr:from>
    <xdr:to>
      <xdr:col>2</xdr:col>
      <xdr:colOff>312424</xdr:colOff>
      <xdr:row>139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6B86DCA-342D-4603-B5CA-D7430DFC750F}"/>
            </a:ext>
          </a:extLst>
        </xdr:cNvPr>
        <xdr:cNvSpPr>
          <a:spLocks noChangeShapeType="1"/>
        </xdr:cNvSpPr>
      </xdr:nvSpPr>
      <xdr:spPr bwMode="auto">
        <a:xfrm>
          <a:off x="1755780" y="28160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0D79688-2285-4AB9-8CF9-F0EECE4C8EC8}"/>
            </a:ext>
          </a:extLst>
        </xdr:cNvPr>
        <xdr:cNvSpPr>
          <a:spLocks noChangeShapeType="1"/>
        </xdr:cNvSpPr>
      </xdr:nvSpPr>
      <xdr:spPr bwMode="auto">
        <a:xfrm>
          <a:off x="1898652" y="41014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204</xdr:row>
      <xdr:rowOff>9525</xdr:rowOff>
    </xdr:from>
    <xdr:to>
      <xdr:col>1</xdr:col>
      <xdr:colOff>3581077</xdr:colOff>
      <xdr:row>204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4F0822A-C391-48FE-8DD1-EF68970C47D7}"/>
            </a:ext>
          </a:extLst>
        </xdr:cNvPr>
        <xdr:cNvSpPr>
          <a:spLocks noChangeShapeType="1"/>
        </xdr:cNvSpPr>
      </xdr:nvSpPr>
      <xdr:spPr bwMode="auto">
        <a:xfrm>
          <a:off x="1898652" y="41014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216</xdr:row>
      <xdr:rowOff>-1</xdr:rowOff>
    </xdr:from>
    <xdr:to>
      <xdr:col>2</xdr:col>
      <xdr:colOff>312424</xdr:colOff>
      <xdr:row>216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EA966685-A446-424C-9795-840BD60C8536}"/>
            </a:ext>
          </a:extLst>
        </xdr:cNvPr>
        <xdr:cNvSpPr>
          <a:spLocks noChangeShapeType="1"/>
        </xdr:cNvSpPr>
      </xdr:nvSpPr>
      <xdr:spPr bwMode="auto">
        <a:xfrm>
          <a:off x="1755780" y="4334827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160</xdr:row>
      <xdr:rowOff>9525</xdr:rowOff>
    </xdr:from>
    <xdr:to>
      <xdr:col>1</xdr:col>
      <xdr:colOff>3581077</xdr:colOff>
      <xdr:row>160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996E53B1-699C-4D54-BDB1-94ADD6A69801}"/>
            </a:ext>
          </a:extLst>
        </xdr:cNvPr>
        <xdr:cNvSpPr>
          <a:spLocks noChangeShapeType="1"/>
        </xdr:cNvSpPr>
      </xdr:nvSpPr>
      <xdr:spPr bwMode="auto">
        <a:xfrm>
          <a:off x="1898652" y="32346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172</xdr:row>
      <xdr:rowOff>-1</xdr:rowOff>
    </xdr:from>
    <xdr:to>
      <xdr:col>2</xdr:col>
      <xdr:colOff>312424</xdr:colOff>
      <xdr:row>172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F25954E-01CF-493D-906B-5889D37E75B6}"/>
            </a:ext>
          </a:extLst>
        </xdr:cNvPr>
        <xdr:cNvSpPr>
          <a:spLocks noChangeShapeType="1"/>
        </xdr:cNvSpPr>
      </xdr:nvSpPr>
      <xdr:spPr bwMode="auto">
        <a:xfrm>
          <a:off x="1755780" y="34685287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8CD123E-7D09-4B2D-A736-93BC3A1D2607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E5C6B386-2DB5-4D82-874F-8F9D489C2090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249</xdr:row>
      <xdr:rowOff>-1</xdr:rowOff>
    </xdr:from>
    <xdr:to>
      <xdr:col>2</xdr:col>
      <xdr:colOff>312424</xdr:colOff>
      <xdr:row>249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1EF48D6F-C111-4666-9C6E-741345D52304}"/>
            </a:ext>
          </a:extLst>
        </xdr:cNvPr>
        <xdr:cNvSpPr>
          <a:spLocks noChangeShapeType="1"/>
        </xdr:cNvSpPr>
      </xdr:nvSpPr>
      <xdr:spPr bwMode="auto">
        <a:xfrm>
          <a:off x="1755780" y="49863374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237</xdr:row>
      <xdr:rowOff>9525</xdr:rowOff>
    </xdr:from>
    <xdr:to>
      <xdr:col>1</xdr:col>
      <xdr:colOff>3581077</xdr:colOff>
      <xdr:row>237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F4BEAEC-9EB0-4BF8-B3B6-EEBBE5A8D3F2}"/>
            </a:ext>
          </a:extLst>
        </xdr:cNvPr>
        <xdr:cNvSpPr>
          <a:spLocks noChangeShapeType="1"/>
        </xdr:cNvSpPr>
      </xdr:nvSpPr>
      <xdr:spPr bwMode="auto">
        <a:xfrm>
          <a:off x="1898652" y="475297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202405</xdr:rowOff>
    </xdr:from>
    <xdr:to>
      <xdr:col>2</xdr:col>
      <xdr:colOff>312424</xdr:colOff>
      <xdr:row>249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6FF7D0E-22CD-4EC9-9F9B-F36BC5B38086}"/>
            </a:ext>
          </a:extLst>
        </xdr:cNvPr>
        <xdr:cNvSpPr>
          <a:spLocks noChangeShapeType="1"/>
        </xdr:cNvSpPr>
      </xdr:nvSpPr>
      <xdr:spPr bwMode="auto">
        <a:xfrm>
          <a:off x="1755780" y="49865756"/>
          <a:ext cx="2885757" cy="55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5CD0F2-EF6A-48A1-96EB-85A77BDC5D46}"/>
            </a:ext>
          </a:extLst>
        </xdr:cNvPr>
        <xdr:cNvSpPr>
          <a:spLocks noChangeShapeType="1"/>
        </xdr:cNvSpPr>
      </xdr:nvSpPr>
      <xdr:spPr bwMode="auto">
        <a:xfrm>
          <a:off x="1903414" y="26469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-1</xdr:rowOff>
    </xdr:from>
    <xdr:to>
      <xdr:col>2</xdr:col>
      <xdr:colOff>312424</xdr:colOff>
      <xdr:row>141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50F6CA4-0B57-4A86-B4A3-A97D62CEBD3E}"/>
            </a:ext>
          </a:extLst>
        </xdr:cNvPr>
        <xdr:cNvSpPr>
          <a:spLocks noChangeShapeType="1"/>
        </xdr:cNvSpPr>
      </xdr:nvSpPr>
      <xdr:spPr bwMode="auto">
        <a:xfrm>
          <a:off x="1760542" y="2886074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419870E-094C-4720-9E08-2831708B5EBC}"/>
            </a:ext>
          </a:extLst>
        </xdr:cNvPr>
        <xdr:cNvSpPr>
          <a:spLocks noChangeShapeType="1"/>
        </xdr:cNvSpPr>
      </xdr:nvSpPr>
      <xdr:spPr bwMode="auto">
        <a:xfrm>
          <a:off x="1903414" y="41995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A78AC24-C5B5-4F73-BAB5-BA8ABE89AC64}"/>
            </a:ext>
          </a:extLst>
        </xdr:cNvPr>
        <xdr:cNvSpPr>
          <a:spLocks noChangeShapeType="1"/>
        </xdr:cNvSpPr>
      </xdr:nvSpPr>
      <xdr:spPr bwMode="auto">
        <a:xfrm>
          <a:off x="1903414" y="41995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5F0EF3F-3E6D-4030-A242-D30137B3BFE6}"/>
            </a:ext>
          </a:extLst>
        </xdr:cNvPr>
        <xdr:cNvSpPr>
          <a:spLocks noChangeShapeType="1"/>
        </xdr:cNvSpPr>
      </xdr:nvSpPr>
      <xdr:spPr bwMode="auto">
        <a:xfrm>
          <a:off x="1760542" y="443864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A1AD7AA-613D-402D-84C6-1EAEA239CC20}"/>
            </a:ext>
          </a:extLst>
        </xdr:cNvPr>
        <xdr:cNvSpPr>
          <a:spLocks noChangeShapeType="1"/>
        </xdr:cNvSpPr>
      </xdr:nvSpPr>
      <xdr:spPr bwMode="auto">
        <a:xfrm>
          <a:off x="1903414" y="33137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-1</xdr:rowOff>
    </xdr:from>
    <xdr:to>
      <xdr:col>2</xdr:col>
      <xdr:colOff>312424</xdr:colOff>
      <xdr:row>174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EC63BB7-F0B1-48E6-B1A4-3EC6279F8EF9}"/>
            </a:ext>
          </a:extLst>
        </xdr:cNvPr>
        <xdr:cNvSpPr>
          <a:spLocks noChangeShapeType="1"/>
        </xdr:cNvSpPr>
      </xdr:nvSpPr>
      <xdr:spPr bwMode="auto">
        <a:xfrm>
          <a:off x="1760542" y="3552824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5C9F29FD-16DA-4067-BCA1-BC0E9AF5B59C}"/>
            </a:ext>
          </a:extLst>
        </xdr:cNvPr>
        <xdr:cNvSpPr>
          <a:spLocks noChangeShapeType="1"/>
        </xdr:cNvSpPr>
      </xdr:nvSpPr>
      <xdr:spPr bwMode="auto">
        <a:xfrm>
          <a:off x="1903414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54CD0CB-F8EA-4F05-9A72-305183928805}"/>
            </a:ext>
          </a:extLst>
        </xdr:cNvPr>
        <xdr:cNvSpPr>
          <a:spLocks noChangeShapeType="1"/>
        </xdr:cNvSpPr>
      </xdr:nvSpPr>
      <xdr:spPr bwMode="auto">
        <a:xfrm>
          <a:off x="1903414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3F6012BF-81CC-42FA-9695-F83F96B1EE88}"/>
            </a:ext>
          </a:extLst>
        </xdr:cNvPr>
        <xdr:cNvSpPr>
          <a:spLocks noChangeShapeType="1"/>
        </xdr:cNvSpPr>
      </xdr:nvSpPr>
      <xdr:spPr bwMode="auto">
        <a:xfrm>
          <a:off x="1760542" y="510539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FACC432-5639-40B0-85F4-333F99CBE137}"/>
            </a:ext>
          </a:extLst>
        </xdr:cNvPr>
        <xdr:cNvSpPr>
          <a:spLocks noChangeShapeType="1"/>
        </xdr:cNvSpPr>
      </xdr:nvSpPr>
      <xdr:spPr bwMode="auto">
        <a:xfrm>
          <a:off x="1903414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250</xdr:row>
      <xdr:rowOff>202405</xdr:rowOff>
    </xdr:from>
    <xdr:to>
      <xdr:col>2</xdr:col>
      <xdr:colOff>312424</xdr:colOff>
      <xdr:row>251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A55568D-53A8-4497-BA65-CD944D779FC3}"/>
            </a:ext>
          </a:extLst>
        </xdr:cNvPr>
        <xdr:cNvSpPr>
          <a:spLocks noChangeShapeType="1"/>
        </xdr:cNvSpPr>
      </xdr:nvSpPr>
      <xdr:spPr bwMode="auto">
        <a:xfrm>
          <a:off x="1760542" y="51056380"/>
          <a:ext cx="28857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2118-89F3-4C7D-86E1-59CA235F356E}">
  <sheetPr>
    <pageSetUpPr fitToPage="1"/>
  </sheetPr>
  <dimension ref="A2:H42"/>
  <sheetViews>
    <sheetView tabSelected="1" zoomScale="80" zoomScaleNormal="110" workbookViewId="0"/>
  </sheetViews>
  <sheetFormatPr defaultColWidth="9.21875" defaultRowHeight="14.4"/>
  <cols>
    <col min="1" max="1" width="4.77734375" style="360" bestFit="1" customWidth="1"/>
    <col min="2" max="2" width="71.5546875" style="360" customWidth="1"/>
    <col min="3" max="3" width="1.5546875" style="360" customWidth="1"/>
    <col min="4" max="4" width="20.77734375" style="360" customWidth="1"/>
    <col min="5" max="5" width="1.5546875" style="360" customWidth="1"/>
    <col min="6" max="6" width="42.6640625" style="360" customWidth="1"/>
    <col min="7" max="7" width="4.77734375" style="360" customWidth="1"/>
    <col min="8" max="16384" width="9.21875" style="360"/>
  </cols>
  <sheetData>
    <row r="2" spans="1:8" ht="17.399999999999999">
      <c r="B2" s="361" t="s">
        <v>0</v>
      </c>
      <c r="C2" s="361"/>
      <c r="D2" s="362"/>
      <c r="E2" s="362"/>
      <c r="F2" s="362"/>
    </row>
    <row r="3" spans="1:8" ht="20.399999999999999">
      <c r="B3" s="363" t="s">
        <v>536</v>
      </c>
      <c r="C3" s="361"/>
      <c r="D3" s="362"/>
      <c r="E3" s="362"/>
      <c r="F3" s="362"/>
    </row>
    <row r="4" spans="1:8" ht="17.399999999999999">
      <c r="B4" s="363" t="s">
        <v>1</v>
      </c>
      <c r="C4" s="361"/>
      <c r="D4" s="361"/>
      <c r="E4" s="361"/>
      <c r="F4" s="361"/>
    </row>
    <row r="5" spans="1:8" ht="15.6">
      <c r="B5" s="388" t="s">
        <v>2</v>
      </c>
      <c r="C5" s="388"/>
      <c r="D5" s="388"/>
      <c r="E5" s="388"/>
      <c r="F5" s="388"/>
      <c r="G5" s="1"/>
      <c r="H5" s="1"/>
    </row>
    <row r="6" spans="1:8" ht="15.6">
      <c r="B6" s="4"/>
      <c r="C6" s="4"/>
      <c r="D6" s="364"/>
      <c r="E6" s="365"/>
      <c r="F6" s="4"/>
      <c r="G6" s="4"/>
    </row>
    <row r="7" spans="1:8" ht="15.6">
      <c r="A7" s="2" t="s">
        <v>3</v>
      </c>
      <c r="B7" s="366" t="s">
        <v>4</v>
      </c>
      <c r="C7" s="366"/>
      <c r="D7" s="366" t="s">
        <v>5</v>
      </c>
      <c r="E7" s="367"/>
      <c r="F7" s="366" t="s">
        <v>6</v>
      </c>
      <c r="G7" s="2" t="s">
        <v>3</v>
      </c>
    </row>
    <row r="8" spans="1:8" ht="15.6">
      <c r="A8" s="3" t="s">
        <v>7</v>
      </c>
      <c r="B8" s="4"/>
      <c r="C8" s="4"/>
      <c r="D8" s="368"/>
      <c r="E8" s="368"/>
      <c r="F8" s="368"/>
      <c r="G8" s="3" t="s">
        <v>7</v>
      </c>
    </row>
    <row r="9" spans="1:8" ht="15.6">
      <c r="A9" s="2">
        <v>1</v>
      </c>
      <c r="B9" s="365" t="s">
        <v>8</v>
      </c>
      <c r="C9" s="365"/>
      <c r="D9" s="368"/>
      <c r="E9" s="368"/>
      <c r="F9" s="368"/>
      <c r="G9" s="2">
        <v>1</v>
      </c>
    </row>
    <row r="10" spans="1:8" ht="15.6">
      <c r="A10" s="2">
        <f>A9+1</f>
        <v>2</v>
      </c>
      <c r="B10" s="4" t="s">
        <v>9</v>
      </c>
      <c r="C10" s="367"/>
      <c r="D10" s="369">
        <f>'Pg2 BK-1 Comparison '!I93</f>
        <v>-188.95511367113795</v>
      </c>
      <c r="E10" s="369"/>
      <c r="F10" s="368" t="s">
        <v>10</v>
      </c>
      <c r="G10" s="2">
        <f>G9+1</f>
        <v>2</v>
      </c>
    </row>
    <row r="11" spans="1:8" ht="15.6">
      <c r="A11" s="2">
        <f t="shared" ref="A11:A22" si="0">A10+1</f>
        <v>3</v>
      </c>
      <c r="B11" s="4"/>
      <c r="C11" s="368"/>
      <c r="D11" s="369"/>
      <c r="E11" s="369"/>
      <c r="F11" s="368"/>
      <c r="G11" s="2">
        <f t="shared" ref="G11:G22" si="1">G10+1</f>
        <v>3</v>
      </c>
    </row>
    <row r="12" spans="1:8" ht="15.6">
      <c r="A12" s="2">
        <f t="shared" si="0"/>
        <v>4</v>
      </c>
      <c r="B12" s="4" t="s">
        <v>11</v>
      </c>
      <c r="C12" s="368"/>
      <c r="D12" s="370">
        <f>'Pg9 TO5 C2 Int Calc'!G76</f>
        <v>-39.406527255614428</v>
      </c>
      <c r="E12" s="371"/>
      <c r="F12" s="368" t="s">
        <v>12</v>
      </c>
      <c r="G12" s="2">
        <f t="shared" si="1"/>
        <v>4</v>
      </c>
    </row>
    <row r="13" spans="1:8" ht="15.6">
      <c r="A13" s="2">
        <f t="shared" si="0"/>
        <v>5</v>
      </c>
      <c r="B13" s="4"/>
      <c r="C13" s="368"/>
      <c r="D13" s="372"/>
      <c r="E13" s="372"/>
      <c r="F13" s="368"/>
      <c r="G13" s="2">
        <f t="shared" si="1"/>
        <v>5</v>
      </c>
    </row>
    <row r="14" spans="1:8" ht="15.6">
      <c r="A14" s="2">
        <f t="shared" si="0"/>
        <v>6</v>
      </c>
      <c r="B14" s="373" t="s">
        <v>13</v>
      </c>
      <c r="C14" s="367"/>
      <c r="D14" s="374">
        <f>D10+D12</f>
        <v>-228.36164092675239</v>
      </c>
      <c r="E14" s="369"/>
      <c r="F14" s="368" t="s">
        <v>14</v>
      </c>
      <c r="G14" s="2">
        <f t="shared" si="1"/>
        <v>6</v>
      </c>
    </row>
    <row r="15" spans="1:8" ht="15.6">
      <c r="A15" s="2">
        <f t="shared" si="0"/>
        <v>7</v>
      </c>
      <c r="B15" s="4"/>
      <c r="C15" s="368"/>
      <c r="D15" s="4"/>
      <c r="E15" s="4"/>
      <c r="F15" s="4"/>
      <c r="G15" s="2">
        <f t="shared" si="1"/>
        <v>7</v>
      </c>
    </row>
    <row r="16" spans="1:8" ht="15.6">
      <c r="A16" s="2">
        <f t="shared" si="0"/>
        <v>8</v>
      </c>
      <c r="B16" s="4" t="s">
        <v>15</v>
      </c>
      <c r="C16" s="367"/>
      <c r="D16" s="31">
        <f>D14*0.010275</f>
        <v>-2.3464158605223808</v>
      </c>
      <c r="E16" s="4"/>
      <c r="F16" s="2" t="s">
        <v>537</v>
      </c>
      <c r="G16" s="2">
        <f t="shared" si="1"/>
        <v>8</v>
      </c>
      <c r="H16" s="375"/>
    </row>
    <row r="17" spans="1:8" ht="15.6">
      <c r="A17" s="2">
        <f t="shared" si="0"/>
        <v>9</v>
      </c>
      <c r="B17" s="4"/>
      <c r="C17" s="368"/>
      <c r="D17" s="369"/>
      <c r="E17" s="4"/>
      <c r="G17" s="2">
        <f t="shared" si="1"/>
        <v>9</v>
      </c>
    </row>
    <row r="18" spans="1:8" ht="15.6">
      <c r="A18" s="2">
        <f t="shared" si="0"/>
        <v>10</v>
      </c>
      <c r="B18" s="376" t="s">
        <v>16</v>
      </c>
      <c r="C18" s="368"/>
      <c r="D18" s="23">
        <f>D14+D16</f>
        <v>-230.70805678727476</v>
      </c>
      <c r="E18" s="4"/>
      <c r="F18" s="368" t="s">
        <v>17</v>
      </c>
      <c r="G18" s="2">
        <f t="shared" si="1"/>
        <v>10</v>
      </c>
      <c r="H18" s="377"/>
    </row>
    <row r="19" spans="1:8" ht="15.6">
      <c r="A19" s="2">
        <f t="shared" si="0"/>
        <v>11</v>
      </c>
      <c r="B19" s="4"/>
      <c r="C19" s="368"/>
      <c r="D19" s="369"/>
      <c r="E19" s="4"/>
      <c r="G19" s="2">
        <f t="shared" si="1"/>
        <v>11</v>
      </c>
    </row>
    <row r="20" spans="1:8" ht="15.6">
      <c r="A20" s="2">
        <f t="shared" si="0"/>
        <v>12</v>
      </c>
      <c r="B20" s="4" t="s">
        <v>18</v>
      </c>
      <c r="C20" s="367"/>
      <c r="D20" s="31">
        <f>D14*0.00173</f>
        <v>-0.3950656388032816</v>
      </c>
      <c r="E20" s="4"/>
      <c r="F20" s="2" t="s">
        <v>538</v>
      </c>
      <c r="G20" s="2">
        <f t="shared" si="1"/>
        <v>12</v>
      </c>
    </row>
    <row r="21" spans="1:8" ht="15.6">
      <c r="A21" s="2">
        <f t="shared" si="0"/>
        <v>13</v>
      </c>
      <c r="B21" s="4"/>
      <c r="C21" s="368"/>
      <c r="D21" s="378"/>
      <c r="E21" s="4"/>
      <c r="F21" s="2"/>
      <c r="G21" s="2">
        <f t="shared" si="1"/>
        <v>13</v>
      </c>
    </row>
    <row r="22" spans="1:8" ht="16.2" thickBot="1">
      <c r="A22" s="2">
        <f t="shared" si="0"/>
        <v>14</v>
      </c>
      <c r="B22" s="376" t="s">
        <v>19</v>
      </c>
      <c r="C22" s="367"/>
      <c r="D22" s="379">
        <f>D18+D20</f>
        <v>-231.10312242607804</v>
      </c>
      <c r="E22" s="4"/>
      <c r="F22" s="368" t="s">
        <v>20</v>
      </c>
      <c r="G22" s="2">
        <f t="shared" si="1"/>
        <v>14</v>
      </c>
    </row>
    <row r="23" spans="1:8" ht="16.2" thickTop="1">
      <c r="B23" s="4"/>
      <c r="C23" s="4"/>
      <c r="D23" s="4"/>
      <c r="E23" s="4"/>
      <c r="F23" s="4"/>
      <c r="G23" s="4"/>
    </row>
    <row r="24" spans="1:8" ht="15.6">
      <c r="B24" s="4"/>
      <c r="C24" s="4"/>
      <c r="D24" s="4"/>
      <c r="E24" s="4"/>
      <c r="F24" s="4"/>
      <c r="G24" s="4"/>
    </row>
    <row r="25" spans="1:8" ht="17.399999999999999">
      <c r="A25" s="380">
        <v>1</v>
      </c>
      <c r="B25" s="4" t="s">
        <v>21</v>
      </c>
      <c r="C25" s="4"/>
      <c r="D25" s="4"/>
      <c r="E25" s="4"/>
      <c r="F25" s="4"/>
      <c r="G25" s="4"/>
    </row>
    <row r="26" spans="1:8" ht="15.6">
      <c r="B26" s="4" t="s">
        <v>539</v>
      </c>
      <c r="C26" s="4"/>
      <c r="D26" s="4"/>
      <c r="E26" s="4"/>
      <c r="F26" s="4"/>
      <c r="G26" s="4"/>
    </row>
    <row r="27" spans="1:8" ht="15.6">
      <c r="B27" s="4"/>
      <c r="C27" s="4"/>
      <c r="D27" s="4"/>
      <c r="E27" s="4"/>
      <c r="F27" s="4"/>
      <c r="G27" s="4"/>
    </row>
    <row r="28" spans="1:8" ht="15.6">
      <c r="B28" s="4"/>
      <c r="C28" s="4"/>
      <c r="D28" s="4"/>
      <c r="E28" s="4"/>
      <c r="F28" s="4"/>
      <c r="G28" s="4"/>
    </row>
    <row r="29" spans="1:8" ht="15.6">
      <c r="B29" s="4"/>
      <c r="C29" s="4"/>
      <c r="D29" s="4"/>
      <c r="E29" s="4"/>
      <c r="F29" s="4"/>
      <c r="G29" s="4"/>
    </row>
    <row r="30" spans="1:8" ht="17.399999999999999">
      <c r="A30" s="380"/>
      <c r="B30" s="4"/>
      <c r="C30" s="4"/>
      <c r="D30" s="4"/>
      <c r="E30" s="4"/>
      <c r="F30" s="4"/>
      <c r="G30" s="4"/>
    </row>
    <row r="31" spans="1:8" ht="15.6">
      <c r="B31" s="4"/>
      <c r="C31" s="4"/>
      <c r="D31" s="4"/>
      <c r="E31" s="4"/>
      <c r="F31" s="4"/>
      <c r="G31" s="4"/>
    </row>
    <row r="32" spans="1:8" ht="15.6">
      <c r="B32" s="4"/>
      <c r="C32" s="4"/>
      <c r="D32" s="4"/>
      <c r="E32" s="4"/>
      <c r="F32" s="4"/>
      <c r="G32" s="4"/>
    </row>
    <row r="33" spans="2:7" ht="15.6">
      <c r="B33" s="4"/>
      <c r="C33" s="4"/>
      <c r="D33" s="4"/>
      <c r="E33" s="4"/>
      <c r="F33" s="4"/>
      <c r="G33" s="4"/>
    </row>
    <row r="34" spans="2:7" ht="15.6">
      <c r="B34" s="4"/>
      <c r="C34" s="4"/>
      <c r="D34" s="4"/>
      <c r="E34" s="4"/>
      <c r="F34" s="4"/>
      <c r="G34" s="4"/>
    </row>
    <row r="35" spans="2:7" ht="15.6">
      <c r="B35" s="4"/>
      <c r="C35" s="4"/>
      <c r="D35" s="4"/>
      <c r="E35" s="4"/>
      <c r="F35" s="4"/>
      <c r="G35" s="4"/>
    </row>
    <row r="36" spans="2:7" ht="15.6">
      <c r="B36" s="4"/>
      <c r="C36" s="4"/>
      <c r="D36" s="4"/>
      <c r="E36" s="4"/>
      <c r="F36" s="4"/>
      <c r="G36" s="4"/>
    </row>
    <row r="37" spans="2:7" ht="15.6">
      <c r="B37" s="4"/>
      <c r="C37" s="4"/>
      <c r="D37" s="4"/>
      <c r="E37" s="4"/>
      <c r="F37" s="4"/>
      <c r="G37" s="4"/>
    </row>
    <row r="38" spans="2:7" ht="15.6">
      <c r="B38" s="4"/>
      <c r="C38" s="4"/>
      <c r="D38" s="4"/>
      <c r="E38" s="4"/>
      <c r="F38" s="4"/>
      <c r="G38" s="4"/>
    </row>
    <row r="39" spans="2:7" ht="15.6">
      <c r="B39" s="4"/>
      <c r="C39" s="4"/>
      <c r="D39" s="4"/>
      <c r="E39" s="4"/>
      <c r="F39" s="4"/>
      <c r="G39" s="4"/>
    </row>
    <row r="40" spans="2:7" ht="15.6">
      <c r="B40" s="4"/>
      <c r="C40" s="4"/>
      <c r="D40" s="4"/>
      <c r="E40" s="4"/>
      <c r="F40" s="4"/>
      <c r="G40" s="4"/>
    </row>
    <row r="41" spans="2:7" ht="15.6">
      <c r="B41" s="4"/>
      <c r="C41" s="4"/>
      <c r="D41" s="4"/>
      <c r="E41" s="4"/>
      <c r="F41" s="4"/>
      <c r="G41" s="4"/>
    </row>
    <row r="42" spans="2:7" ht="15.6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FDC5-F21E-43B5-999E-A0FAAE487A38}">
  <sheetPr>
    <pageSetUpPr fitToPage="1"/>
  </sheetPr>
  <dimension ref="A2:J37"/>
  <sheetViews>
    <sheetView zoomScale="80" zoomScaleNormal="80" workbookViewId="0"/>
  </sheetViews>
  <sheetFormatPr defaultColWidth="8.77734375" defaultRowHeight="15.6"/>
  <cols>
    <col min="1" max="1" width="5.77734375" style="170" customWidth="1"/>
    <col min="2" max="2" width="50.77734375" style="171" customWidth="1"/>
    <col min="3" max="3" width="16.777343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23.44140625" style="171" bestFit="1" customWidth="1"/>
    <col min="8" max="8" width="2.21875" style="171" bestFit="1" customWidth="1"/>
    <col min="9" max="9" width="46.21875" style="171" customWidth="1"/>
    <col min="10" max="10" width="5.21875" style="170" customWidth="1"/>
    <col min="11" max="16384" width="8.77734375" style="171"/>
  </cols>
  <sheetData>
    <row r="2" spans="1:10">
      <c r="B2" s="399" t="s">
        <v>210</v>
      </c>
      <c r="C2" s="399"/>
      <c r="D2" s="399"/>
      <c r="E2" s="399"/>
      <c r="F2" s="399"/>
      <c r="G2" s="399"/>
      <c r="H2" s="399"/>
      <c r="I2" s="399"/>
    </row>
    <row r="3" spans="1:10">
      <c r="B3" s="399" t="s">
        <v>295</v>
      </c>
      <c r="C3" s="399"/>
      <c r="D3" s="399"/>
      <c r="E3" s="399"/>
      <c r="F3" s="399"/>
      <c r="G3" s="399"/>
      <c r="H3" s="399"/>
      <c r="I3" s="399"/>
    </row>
    <row r="4" spans="1:10">
      <c r="B4" s="399" t="s">
        <v>296</v>
      </c>
      <c r="C4" s="399"/>
      <c r="D4" s="399"/>
      <c r="E4" s="399"/>
      <c r="F4" s="399"/>
      <c r="G4" s="399"/>
      <c r="H4" s="399"/>
      <c r="I4" s="399"/>
    </row>
    <row r="5" spans="1:10">
      <c r="B5" s="399" t="s">
        <v>297</v>
      </c>
      <c r="C5" s="399"/>
      <c r="D5" s="399"/>
      <c r="E5" s="399"/>
      <c r="F5" s="399"/>
      <c r="G5" s="399"/>
      <c r="H5" s="399"/>
      <c r="I5" s="399"/>
    </row>
    <row r="6" spans="1:10" ht="15.6" customHeight="1">
      <c r="B6" s="402" t="s">
        <v>2</v>
      </c>
      <c r="C6" s="402"/>
      <c r="D6" s="402"/>
      <c r="E6" s="402"/>
      <c r="F6" s="402"/>
      <c r="G6" s="402"/>
      <c r="H6" s="402"/>
      <c r="I6" s="402"/>
    </row>
    <row r="8" spans="1:10" ht="18">
      <c r="A8" s="170" t="s">
        <v>3</v>
      </c>
      <c r="B8" s="190"/>
      <c r="C8" s="310" t="s">
        <v>312</v>
      </c>
      <c r="D8" s="310"/>
      <c r="E8" s="310" t="s">
        <v>299</v>
      </c>
      <c r="G8" s="310" t="s">
        <v>300</v>
      </c>
      <c r="H8" s="310"/>
      <c r="I8" s="310"/>
      <c r="J8" s="170" t="s">
        <v>3</v>
      </c>
    </row>
    <row r="9" spans="1:10">
      <c r="A9" s="170" t="s">
        <v>7</v>
      </c>
      <c r="B9" s="192" t="s">
        <v>4</v>
      </c>
      <c r="C9" s="311">
        <v>43100</v>
      </c>
      <c r="D9" s="311"/>
      <c r="E9" s="311">
        <v>43465</v>
      </c>
      <c r="F9" s="311"/>
      <c r="G9" s="192" t="s">
        <v>301</v>
      </c>
      <c r="H9" s="192"/>
      <c r="I9" s="192" t="s">
        <v>6</v>
      </c>
      <c r="J9" s="170" t="s">
        <v>7</v>
      </c>
    </row>
    <row r="10" spans="1:10">
      <c r="B10" s="190"/>
      <c r="C10" s="322"/>
      <c r="D10" s="322"/>
      <c r="E10" s="322"/>
      <c r="F10" s="322"/>
      <c r="G10" s="182"/>
      <c r="H10" s="182"/>
      <c r="I10" s="182"/>
    </row>
    <row r="11" spans="1:10">
      <c r="A11" s="170">
        <v>1</v>
      </c>
      <c r="B11" s="171" t="s">
        <v>302</v>
      </c>
      <c r="C11" s="323"/>
      <c r="D11" s="323"/>
      <c r="E11" s="323"/>
      <c r="F11" s="323"/>
      <c r="G11" s="182"/>
      <c r="H11" s="182"/>
      <c r="I11" s="182"/>
      <c r="J11" s="170">
        <f>A11</f>
        <v>1</v>
      </c>
    </row>
    <row r="12" spans="1:10">
      <c r="A12" s="170">
        <f>A11+1</f>
        <v>2</v>
      </c>
      <c r="B12" s="178" t="s">
        <v>313</v>
      </c>
      <c r="C12" s="187">
        <v>-473</v>
      </c>
      <c r="D12" s="187"/>
      <c r="E12" s="187">
        <v>-1027</v>
      </c>
      <c r="F12" s="187"/>
      <c r="G12" s="166">
        <f>(C12+E12)/2</f>
        <v>-750</v>
      </c>
      <c r="H12" s="166"/>
      <c r="I12" s="324" t="s">
        <v>314</v>
      </c>
      <c r="J12" s="170">
        <f>J11+1</f>
        <v>2</v>
      </c>
    </row>
    <row r="13" spans="1:10">
      <c r="A13" s="170">
        <f t="shared" ref="A13:A29" si="0">A12+1</f>
        <v>3</v>
      </c>
      <c r="B13" s="178" t="s">
        <v>315</v>
      </c>
      <c r="C13" s="325">
        <f>C$34</f>
        <v>0.13745004</v>
      </c>
      <c r="D13" s="217"/>
      <c r="E13" s="325">
        <v>0.14308521451860481</v>
      </c>
      <c r="F13" s="217"/>
      <c r="G13" s="237">
        <f>(C13+E13)/2</f>
        <v>0.14026762725930242</v>
      </c>
      <c r="H13" s="237"/>
      <c r="I13" s="324" t="s">
        <v>316</v>
      </c>
      <c r="J13" s="170">
        <f t="shared" ref="J13:J29" si="1">J12+1</f>
        <v>3</v>
      </c>
    </row>
    <row r="14" spans="1:10" ht="16.2" thickBot="1">
      <c r="A14" s="170">
        <f t="shared" si="0"/>
        <v>4</v>
      </c>
      <c r="B14" s="186" t="s">
        <v>317</v>
      </c>
      <c r="C14" s="387">
        <f>C12*C13</f>
        <v>-65.013868919999993</v>
      </c>
      <c r="D14" s="181"/>
      <c r="E14" s="387">
        <f>E12*E13</f>
        <v>-146.94851531060715</v>
      </c>
      <c r="F14" s="197"/>
      <c r="G14" s="387">
        <f>G12*G13</f>
        <v>-105.20072044447681</v>
      </c>
      <c r="H14" s="194"/>
      <c r="I14" s="326" t="s">
        <v>318</v>
      </c>
      <c r="J14" s="170">
        <f t="shared" si="1"/>
        <v>4</v>
      </c>
    </row>
    <row r="15" spans="1:10" ht="16.2" thickTop="1">
      <c r="A15" s="170">
        <f t="shared" si="0"/>
        <v>5</v>
      </c>
      <c r="C15" s="327"/>
      <c r="D15" s="327"/>
      <c r="E15" s="327"/>
      <c r="F15" s="327"/>
      <c r="G15" s="327"/>
      <c r="H15" s="327"/>
      <c r="I15" s="327"/>
      <c r="J15" s="170">
        <f t="shared" si="1"/>
        <v>5</v>
      </c>
    </row>
    <row r="16" spans="1:10">
      <c r="A16" s="170">
        <f t="shared" si="0"/>
        <v>6</v>
      </c>
      <c r="B16" s="178" t="s">
        <v>304</v>
      </c>
      <c r="C16" s="323"/>
      <c r="D16" s="323"/>
      <c r="E16" s="323"/>
      <c r="F16" s="323"/>
      <c r="G16" s="182"/>
      <c r="H16" s="182"/>
      <c r="I16" s="182"/>
      <c r="J16" s="170">
        <f t="shared" si="1"/>
        <v>6</v>
      </c>
    </row>
    <row r="17" spans="1:10">
      <c r="A17" s="170">
        <f t="shared" si="0"/>
        <v>7</v>
      </c>
      <c r="B17" s="178" t="s">
        <v>319</v>
      </c>
      <c r="C17" s="166">
        <v>-22414</v>
      </c>
      <c r="D17" s="166"/>
      <c r="E17" s="166">
        <v>-24552</v>
      </c>
      <c r="F17" s="166"/>
      <c r="G17" s="166">
        <f>(C17+E17)/2</f>
        <v>-23483</v>
      </c>
      <c r="H17" s="166"/>
      <c r="I17" s="324" t="s">
        <v>314</v>
      </c>
      <c r="J17" s="170">
        <f t="shared" si="1"/>
        <v>7</v>
      </c>
    </row>
    <row r="18" spans="1:10">
      <c r="A18" s="170">
        <f t="shared" si="0"/>
        <v>8</v>
      </c>
      <c r="B18" s="178" t="s">
        <v>315</v>
      </c>
      <c r="C18" s="325">
        <f>C$34</f>
        <v>0.13745004</v>
      </c>
      <c r="D18" s="181"/>
      <c r="E18" s="237">
        <v>0.14308521451860481</v>
      </c>
      <c r="F18" s="181"/>
      <c r="G18" s="237">
        <f>(C18+E18)/2</f>
        <v>0.14026762725930242</v>
      </c>
      <c r="H18" s="237"/>
      <c r="I18" s="324" t="s">
        <v>316</v>
      </c>
      <c r="J18" s="170">
        <f t="shared" si="1"/>
        <v>8</v>
      </c>
    </row>
    <row r="19" spans="1:10" ht="16.2" thickBot="1">
      <c r="A19" s="170">
        <f t="shared" si="0"/>
        <v>9</v>
      </c>
      <c r="B19" s="186" t="s">
        <v>320</v>
      </c>
      <c r="C19" s="387">
        <f>C17*C18</f>
        <v>-3080.8051965599998</v>
      </c>
      <c r="D19" s="181"/>
      <c r="E19" s="387">
        <f>E17*E18</f>
        <v>-3513.0281868607854</v>
      </c>
      <c r="F19" s="197"/>
      <c r="G19" s="387">
        <f>G17*G18</f>
        <v>-3293.9046909301987</v>
      </c>
      <c r="H19" s="194"/>
      <c r="I19" s="326" t="s">
        <v>86</v>
      </c>
      <c r="J19" s="170">
        <f t="shared" si="1"/>
        <v>9</v>
      </c>
    </row>
    <row r="20" spans="1:10" ht="16.2" thickTop="1">
      <c r="A20" s="170">
        <f t="shared" si="0"/>
        <v>10</v>
      </c>
      <c r="J20" s="170">
        <f t="shared" si="1"/>
        <v>10</v>
      </c>
    </row>
    <row r="21" spans="1:10">
      <c r="A21" s="170">
        <f t="shared" si="0"/>
        <v>11</v>
      </c>
      <c r="B21" s="171" t="s">
        <v>306</v>
      </c>
      <c r="C21" s="323"/>
      <c r="D21" s="323"/>
      <c r="E21" s="323"/>
      <c r="F21" s="323"/>
      <c r="G21" s="182"/>
      <c r="H21" s="182"/>
      <c r="I21" s="170"/>
      <c r="J21" s="170">
        <f t="shared" si="1"/>
        <v>11</v>
      </c>
    </row>
    <row r="22" spans="1:10">
      <c r="A22" s="170">
        <f t="shared" si="0"/>
        <v>12</v>
      </c>
      <c r="B22" s="186" t="s">
        <v>321</v>
      </c>
      <c r="C22" s="331">
        <v>-32455.525000000001</v>
      </c>
      <c r="D22" s="331"/>
      <c r="E22" s="331">
        <v>-25915.248</v>
      </c>
      <c r="F22" s="331"/>
      <c r="G22" s="332">
        <f>(C22+E22)/2</f>
        <v>-29185.386500000001</v>
      </c>
      <c r="H22" s="20" t="s">
        <v>55</v>
      </c>
      <c r="I22" s="324" t="s">
        <v>314</v>
      </c>
      <c r="J22" s="170">
        <f t="shared" si="1"/>
        <v>12</v>
      </c>
    </row>
    <row r="23" spans="1:10">
      <c r="A23" s="170">
        <f t="shared" si="0"/>
        <v>13</v>
      </c>
      <c r="B23" s="178" t="s">
        <v>315</v>
      </c>
      <c r="C23" s="325">
        <f>C$34</f>
        <v>0.13745004</v>
      </c>
      <c r="D23" s="181"/>
      <c r="E23" s="325">
        <v>0.14308521451860481</v>
      </c>
      <c r="F23" s="217"/>
      <c r="G23" s="237">
        <f>(C23+E23)/2</f>
        <v>0.14026762725930242</v>
      </c>
      <c r="H23" s="237"/>
      <c r="I23" s="324" t="s">
        <v>316</v>
      </c>
      <c r="J23" s="170">
        <f t="shared" si="1"/>
        <v>13</v>
      </c>
    </row>
    <row r="24" spans="1:10" ht="16.2" thickBot="1">
      <c r="A24" s="170">
        <f t="shared" si="0"/>
        <v>14</v>
      </c>
      <c r="B24" s="186" t="s">
        <v>322</v>
      </c>
      <c r="C24" s="352">
        <f>C22*C23</f>
        <v>-4461.0132094709998</v>
      </c>
      <c r="D24" s="181"/>
      <c r="E24" s="352">
        <f>E22*E23</f>
        <v>-3708.0888193828441</v>
      </c>
      <c r="F24" s="194"/>
      <c r="G24" s="352">
        <f>G22*G23</f>
        <v>-4093.7649150006769</v>
      </c>
      <c r="H24" s="20" t="s">
        <v>55</v>
      </c>
      <c r="I24" s="326" t="s">
        <v>323</v>
      </c>
      <c r="J24" s="170">
        <f t="shared" si="1"/>
        <v>14</v>
      </c>
    </row>
    <row r="25" spans="1:10" ht="16.2" thickTop="1">
      <c r="A25" s="170">
        <f t="shared" si="0"/>
        <v>15</v>
      </c>
      <c r="J25" s="170">
        <f t="shared" si="1"/>
        <v>15</v>
      </c>
    </row>
    <row r="26" spans="1:10">
      <c r="A26" s="170">
        <f t="shared" si="0"/>
        <v>16</v>
      </c>
      <c r="B26" s="171" t="s">
        <v>308</v>
      </c>
      <c r="C26" s="323"/>
      <c r="D26" s="323"/>
      <c r="E26" s="323"/>
      <c r="F26" s="323"/>
      <c r="G26" s="182"/>
      <c r="H26" s="182"/>
      <c r="I26" s="170"/>
      <c r="J26" s="170">
        <f t="shared" si="1"/>
        <v>16</v>
      </c>
    </row>
    <row r="27" spans="1:10">
      <c r="A27" s="170">
        <f t="shared" si="0"/>
        <v>17</v>
      </c>
      <c r="B27" s="178" t="s">
        <v>324</v>
      </c>
      <c r="C27" s="187">
        <v>-19992</v>
      </c>
      <c r="D27" s="187"/>
      <c r="E27" s="187">
        <v>-20938</v>
      </c>
      <c r="F27" s="187"/>
      <c r="G27" s="166">
        <f>(C27+E27)/2</f>
        <v>-20465</v>
      </c>
      <c r="H27" s="166"/>
      <c r="I27" s="324" t="s">
        <v>314</v>
      </c>
      <c r="J27" s="170">
        <f t="shared" si="1"/>
        <v>17</v>
      </c>
    </row>
    <row r="28" spans="1:10">
      <c r="A28" s="170">
        <f t="shared" si="0"/>
        <v>18</v>
      </c>
      <c r="B28" s="178" t="s">
        <v>315</v>
      </c>
      <c r="C28" s="325">
        <f>C$34</f>
        <v>0.13745004</v>
      </c>
      <c r="D28" s="181"/>
      <c r="E28" s="325">
        <v>0.14308521451860481</v>
      </c>
      <c r="F28" s="217"/>
      <c r="G28" s="237">
        <f>(C28+E28)/2</f>
        <v>0.14026762725930242</v>
      </c>
      <c r="H28" s="237"/>
      <c r="I28" s="324" t="s">
        <v>316</v>
      </c>
      <c r="J28" s="170">
        <f t="shared" si="1"/>
        <v>18</v>
      </c>
    </row>
    <row r="29" spans="1:10" ht="16.2" thickBot="1">
      <c r="A29" s="170">
        <f t="shared" si="0"/>
        <v>19</v>
      </c>
      <c r="B29" s="186" t="s">
        <v>325</v>
      </c>
      <c r="C29" s="387">
        <f>C27*C28</f>
        <v>-2747.90119968</v>
      </c>
      <c r="D29" s="181"/>
      <c r="E29" s="387">
        <f>E27*E28</f>
        <v>-2995.9182215905475</v>
      </c>
      <c r="F29" s="197"/>
      <c r="G29" s="387">
        <f>G27*G28</f>
        <v>-2870.5769918616238</v>
      </c>
      <c r="H29" s="194"/>
      <c r="I29" s="326" t="s">
        <v>58</v>
      </c>
      <c r="J29" s="170">
        <f t="shared" si="1"/>
        <v>19</v>
      </c>
    </row>
    <row r="30" spans="1:10" ht="16.2" thickTop="1"/>
    <row r="31" spans="1:10" ht="18">
      <c r="A31" s="310" t="s">
        <v>326</v>
      </c>
      <c r="B31" s="171" t="s">
        <v>327</v>
      </c>
    </row>
    <row r="32" spans="1:10">
      <c r="A32" s="170" t="s">
        <v>328</v>
      </c>
      <c r="B32" s="171" t="s">
        <v>329</v>
      </c>
      <c r="C32" s="237">
        <v>0.74619999999999997</v>
      </c>
      <c r="E32" s="184"/>
      <c r="I32" s="2" t="s">
        <v>330</v>
      </c>
      <c r="J32" s="170" t="s">
        <v>328</v>
      </c>
    </row>
    <row r="33" spans="1:10">
      <c r="A33" s="170" t="s">
        <v>331</v>
      </c>
      <c r="B33" s="171" t="s">
        <v>332</v>
      </c>
      <c r="C33" s="237">
        <v>0.1842</v>
      </c>
      <c r="I33" s="170" t="s">
        <v>333</v>
      </c>
      <c r="J33" s="170" t="s">
        <v>331</v>
      </c>
    </row>
    <row r="34" spans="1:10" ht="16.2" thickBot="1">
      <c r="A34" s="170" t="s">
        <v>334</v>
      </c>
      <c r="B34" s="171" t="s">
        <v>315</v>
      </c>
      <c r="C34" s="353">
        <f>C32*C33</f>
        <v>0.13745004</v>
      </c>
      <c r="I34" s="170" t="s">
        <v>335</v>
      </c>
      <c r="J34" s="170" t="s">
        <v>334</v>
      </c>
    </row>
    <row r="35" spans="1:10" s="383" customFormat="1" ht="16.2" thickTop="1">
      <c r="A35" s="170"/>
      <c r="C35" s="386"/>
      <c r="I35" s="170"/>
      <c r="J35" s="170"/>
    </row>
    <row r="37" spans="1:10">
      <c r="A37" s="20" t="s">
        <v>55</v>
      </c>
      <c r="B37" s="190" t="str">
        <f>'Pg6 Rev Stmt Misc'!B21</f>
        <v xml:space="preserve">Items in BOLD have changed due to unfunded reserves error adjustment as compared to the original TO5 Cycle 2 filing per ER20-503. </v>
      </c>
      <c r="I37" s="170"/>
      <c r="J37" s="171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9" orientation="portrait" horizontalDpi="200" verticalDpi="200" r:id="rId1"/>
  <headerFooter scaleWithDoc="0" alignWithMargins="0">
    <oddHeader>&amp;C&amp;"Times New Roman,Bold"&amp;8REVISED</oddHeader>
    <oddFooter>&amp;CPage 6.3&amp;R&amp;F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ACD1-68BB-4305-B879-2F355CDDFC13}">
  <sheetPr>
    <pageSetUpPr fitToPage="1"/>
  </sheetPr>
  <dimension ref="A1:I38"/>
  <sheetViews>
    <sheetView zoomScale="80" zoomScaleNormal="80" workbookViewId="0"/>
  </sheetViews>
  <sheetFormatPr defaultColWidth="8.77734375" defaultRowHeight="15.6"/>
  <cols>
    <col min="1" max="1" width="5.77734375" style="170" customWidth="1"/>
    <col min="2" max="2" width="50.77734375" style="171" customWidth="1"/>
    <col min="3" max="3" width="16.777343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23.44140625" style="171" bestFit="1" customWidth="1"/>
    <col min="8" max="8" width="47.44140625" style="171" customWidth="1"/>
    <col min="9" max="9" width="5.21875" style="170" customWidth="1"/>
    <col min="10" max="16384" width="8.77734375" style="171"/>
  </cols>
  <sheetData>
    <row r="1" spans="1:9" s="385" customFormat="1">
      <c r="A1" s="308" t="s">
        <v>541</v>
      </c>
      <c r="I1" s="170"/>
    </row>
    <row r="3" spans="1:9">
      <c r="B3" s="399" t="s">
        <v>210</v>
      </c>
      <c r="C3" s="399"/>
      <c r="D3" s="399"/>
      <c r="E3" s="399"/>
      <c r="F3" s="399"/>
      <c r="G3" s="399"/>
      <c r="H3" s="399"/>
    </row>
    <row r="4" spans="1:9">
      <c r="B4" s="399" t="s">
        <v>295</v>
      </c>
      <c r="C4" s="399"/>
      <c r="D4" s="399"/>
      <c r="E4" s="399"/>
      <c r="F4" s="399"/>
      <c r="G4" s="399"/>
      <c r="H4" s="399"/>
    </row>
    <row r="5" spans="1:9">
      <c r="B5" s="399" t="s">
        <v>296</v>
      </c>
      <c r="C5" s="399"/>
      <c r="D5" s="399"/>
      <c r="E5" s="399"/>
      <c r="F5" s="399"/>
      <c r="G5" s="399"/>
      <c r="H5" s="399"/>
    </row>
    <row r="6" spans="1:9">
      <c r="B6" s="399" t="s">
        <v>297</v>
      </c>
      <c r="C6" s="399"/>
      <c r="D6" s="399"/>
      <c r="E6" s="399"/>
      <c r="F6" s="399"/>
      <c r="G6" s="399"/>
      <c r="H6" s="399"/>
    </row>
    <row r="7" spans="1:9" ht="15.6" customHeight="1">
      <c r="B7" s="402" t="s">
        <v>2</v>
      </c>
      <c r="C7" s="402"/>
      <c r="D7" s="402"/>
      <c r="E7" s="402"/>
      <c r="F7" s="402"/>
      <c r="G7" s="402"/>
      <c r="H7" s="402"/>
    </row>
    <row r="9" spans="1:9" ht="18">
      <c r="A9" s="170" t="s">
        <v>3</v>
      </c>
      <c r="B9" s="190"/>
      <c r="C9" s="310" t="s">
        <v>312</v>
      </c>
      <c r="D9" s="310"/>
      <c r="E9" s="310" t="s">
        <v>299</v>
      </c>
      <c r="G9" s="310" t="s">
        <v>300</v>
      </c>
      <c r="H9" s="310"/>
      <c r="I9" s="170" t="s">
        <v>3</v>
      </c>
    </row>
    <row r="10" spans="1:9">
      <c r="A10" s="170" t="s">
        <v>7</v>
      </c>
      <c r="B10" s="192" t="s">
        <v>4</v>
      </c>
      <c r="C10" s="311">
        <v>43100</v>
      </c>
      <c r="D10" s="311"/>
      <c r="E10" s="311">
        <v>43465</v>
      </c>
      <c r="F10" s="311"/>
      <c r="G10" s="192" t="s">
        <v>301</v>
      </c>
      <c r="H10" s="192" t="s">
        <v>6</v>
      </c>
      <c r="I10" s="170" t="s">
        <v>7</v>
      </c>
    </row>
    <row r="11" spans="1:9">
      <c r="B11" s="190"/>
      <c r="C11" s="322"/>
      <c r="D11" s="322"/>
      <c r="E11" s="322"/>
      <c r="F11" s="322"/>
      <c r="G11" s="182"/>
      <c r="H11" s="182"/>
    </row>
    <row r="12" spans="1:9">
      <c r="A12" s="170">
        <v>1</v>
      </c>
      <c r="B12" s="171" t="s">
        <v>302</v>
      </c>
      <c r="C12" s="323"/>
      <c r="D12" s="323"/>
      <c r="E12" s="323"/>
      <c r="F12" s="323"/>
      <c r="G12" s="182"/>
      <c r="H12" s="182"/>
      <c r="I12" s="170">
        <f>A12</f>
        <v>1</v>
      </c>
    </row>
    <row r="13" spans="1:9">
      <c r="A13" s="170">
        <f>A12+1</f>
        <v>2</v>
      </c>
      <c r="B13" s="178" t="s">
        <v>313</v>
      </c>
      <c r="C13" s="187">
        <v>-473</v>
      </c>
      <c r="D13" s="187"/>
      <c r="E13" s="187">
        <v>-1027</v>
      </c>
      <c r="F13" s="187"/>
      <c r="G13" s="166">
        <f>(C13+E13)/2</f>
        <v>-750</v>
      </c>
      <c r="H13" s="324" t="s">
        <v>314</v>
      </c>
      <c r="I13" s="170">
        <f>I12+1</f>
        <v>2</v>
      </c>
    </row>
    <row r="14" spans="1:9">
      <c r="A14" s="170">
        <f t="shared" ref="A14:A30" si="0">A13+1</f>
        <v>3</v>
      </c>
      <c r="B14" s="178" t="s">
        <v>315</v>
      </c>
      <c r="C14" s="325">
        <f>C$35</f>
        <v>0.13745004</v>
      </c>
      <c r="D14" s="217"/>
      <c r="E14" s="325">
        <v>0.14308521451860481</v>
      </c>
      <c r="F14" s="217"/>
      <c r="G14" s="237">
        <f>(C14+E14)/2</f>
        <v>0.14026762725930242</v>
      </c>
      <c r="H14" s="324" t="s">
        <v>316</v>
      </c>
      <c r="I14" s="170">
        <f t="shared" ref="I14:I30" si="1">I13+1</f>
        <v>3</v>
      </c>
    </row>
    <row r="15" spans="1:9" ht="16.2" thickBot="1">
      <c r="A15" s="170">
        <f t="shared" si="0"/>
        <v>4</v>
      </c>
      <c r="B15" s="186" t="s">
        <v>317</v>
      </c>
      <c r="C15" s="352">
        <f>C13*C14</f>
        <v>-65.013868919999993</v>
      </c>
      <c r="D15" s="181"/>
      <c r="E15" s="352">
        <f>E13*E14</f>
        <v>-146.94851531060715</v>
      </c>
      <c r="F15" s="194"/>
      <c r="G15" s="352">
        <f>G13*G14</f>
        <v>-105.20072044447681</v>
      </c>
      <c r="H15" s="326" t="s">
        <v>318</v>
      </c>
      <c r="I15" s="170">
        <f t="shared" si="1"/>
        <v>4</v>
      </c>
    </row>
    <row r="16" spans="1:9" ht="16.2" thickTop="1">
      <c r="A16" s="170">
        <f t="shared" si="0"/>
        <v>5</v>
      </c>
      <c r="C16" s="327"/>
      <c r="D16" s="327"/>
      <c r="E16" s="327"/>
      <c r="F16" s="327"/>
      <c r="G16" s="327"/>
      <c r="H16" s="327"/>
      <c r="I16" s="170">
        <f t="shared" si="1"/>
        <v>5</v>
      </c>
    </row>
    <row r="17" spans="1:9">
      <c r="A17" s="170">
        <f t="shared" si="0"/>
        <v>6</v>
      </c>
      <c r="B17" s="178" t="s">
        <v>304</v>
      </c>
      <c r="C17" s="323"/>
      <c r="D17" s="323"/>
      <c r="E17" s="323"/>
      <c r="F17" s="323"/>
      <c r="G17" s="182"/>
      <c r="H17" s="182"/>
      <c r="I17" s="170">
        <f t="shared" si="1"/>
        <v>6</v>
      </c>
    </row>
    <row r="18" spans="1:9">
      <c r="A18" s="170">
        <f t="shared" si="0"/>
        <v>7</v>
      </c>
      <c r="B18" s="178" t="s">
        <v>319</v>
      </c>
      <c r="C18" s="166">
        <v>-22414</v>
      </c>
      <c r="D18" s="166"/>
      <c r="E18" s="166">
        <v>-24552</v>
      </c>
      <c r="F18" s="166"/>
      <c r="G18" s="166">
        <f>(C18+E18)/2</f>
        <v>-23483</v>
      </c>
      <c r="H18" s="324" t="s">
        <v>314</v>
      </c>
      <c r="I18" s="170">
        <f t="shared" si="1"/>
        <v>7</v>
      </c>
    </row>
    <row r="19" spans="1:9">
      <c r="A19" s="170">
        <f t="shared" si="0"/>
        <v>8</v>
      </c>
      <c r="B19" s="178" t="s">
        <v>315</v>
      </c>
      <c r="C19" s="325">
        <f>C$35</f>
        <v>0.13745004</v>
      </c>
      <c r="D19" s="181"/>
      <c r="E19" s="237">
        <v>0.14308521451860481</v>
      </c>
      <c r="F19" s="181"/>
      <c r="G19" s="237">
        <f>(C19+E19)/2</f>
        <v>0.14026762725930242</v>
      </c>
      <c r="H19" s="324" t="s">
        <v>316</v>
      </c>
      <c r="I19" s="170">
        <f t="shared" si="1"/>
        <v>8</v>
      </c>
    </row>
    <row r="20" spans="1:9" ht="16.2" thickBot="1">
      <c r="A20" s="170">
        <f t="shared" si="0"/>
        <v>9</v>
      </c>
      <c r="B20" s="186" t="s">
        <v>320</v>
      </c>
      <c r="C20" s="352">
        <f>C18*C19</f>
        <v>-3080.8051965599998</v>
      </c>
      <c r="D20" s="181"/>
      <c r="E20" s="352">
        <f>E18*E19</f>
        <v>-3513.0281868607854</v>
      </c>
      <c r="F20" s="194"/>
      <c r="G20" s="352">
        <f>G18*G19</f>
        <v>-3293.9046909301987</v>
      </c>
      <c r="H20" s="326" t="s">
        <v>86</v>
      </c>
      <c r="I20" s="170">
        <f t="shared" si="1"/>
        <v>9</v>
      </c>
    </row>
    <row r="21" spans="1:9" ht="16.2" thickTop="1">
      <c r="A21" s="170">
        <f t="shared" si="0"/>
        <v>10</v>
      </c>
      <c r="I21" s="170">
        <f t="shared" si="1"/>
        <v>10</v>
      </c>
    </row>
    <row r="22" spans="1:9">
      <c r="A22" s="170">
        <f t="shared" si="0"/>
        <v>11</v>
      </c>
      <c r="B22" s="171" t="s">
        <v>306</v>
      </c>
      <c r="C22" s="323"/>
      <c r="D22" s="323"/>
      <c r="E22" s="323"/>
      <c r="F22" s="323"/>
      <c r="G22" s="182"/>
      <c r="H22" s="170"/>
      <c r="I22" s="170">
        <f t="shared" si="1"/>
        <v>11</v>
      </c>
    </row>
    <row r="23" spans="1:9">
      <c r="A23" s="170">
        <f t="shared" si="0"/>
        <v>12</v>
      </c>
      <c r="B23" s="178" t="s">
        <v>321</v>
      </c>
      <c r="C23" s="187">
        <f>-22765</f>
        <v>-22765</v>
      </c>
      <c r="D23" s="187"/>
      <c r="E23" s="187">
        <v>-9010</v>
      </c>
      <c r="F23" s="187"/>
      <c r="G23" s="166">
        <f>(C23+E23)/2</f>
        <v>-15887.5</v>
      </c>
      <c r="H23" s="324" t="s">
        <v>314</v>
      </c>
      <c r="I23" s="170">
        <f t="shared" si="1"/>
        <v>12</v>
      </c>
    </row>
    <row r="24" spans="1:9">
      <c r="A24" s="170">
        <f t="shared" si="0"/>
        <v>13</v>
      </c>
      <c r="B24" s="178" t="s">
        <v>315</v>
      </c>
      <c r="C24" s="325">
        <f>C$35</f>
        <v>0.13745004</v>
      </c>
      <c r="D24" s="181"/>
      <c r="E24" s="325">
        <v>0.14308521451860481</v>
      </c>
      <c r="F24" s="217"/>
      <c r="G24" s="237">
        <f>(C24+E24)/2</f>
        <v>0.14026762725930242</v>
      </c>
      <c r="H24" s="324" t="s">
        <v>316</v>
      </c>
      <c r="I24" s="170">
        <f t="shared" si="1"/>
        <v>13</v>
      </c>
    </row>
    <row r="25" spans="1:9" ht="16.2" thickBot="1">
      <c r="A25" s="170">
        <f t="shared" si="0"/>
        <v>14</v>
      </c>
      <c r="B25" s="186" t="s">
        <v>322</v>
      </c>
      <c r="C25" s="352">
        <f>C23*C24</f>
        <v>-3129.0501605999998</v>
      </c>
      <c r="D25" s="181"/>
      <c r="E25" s="352">
        <f>E23*E24</f>
        <v>-1289.1977828126294</v>
      </c>
      <c r="F25" s="194"/>
      <c r="G25" s="352">
        <f>G23*G24</f>
        <v>-2228.5019280821671</v>
      </c>
      <c r="H25" s="326" t="s">
        <v>323</v>
      </c>
      <c r="I25" s="170">
        <f t="shared" si="1"/>
        <v>14</v>
      </c>
    </row>
    <row r="26" spans="1:9" ht="16.2" thickTop="1">
      <c r="A26" s="170">
        <f t="shared" si="0"/>
        <v>15</v>
      </c>
      <c r="I26" s="170">
        <f t="shared" si="1"/>
        <v>15</v>
      </c>
    </row>
    <row r="27" spans="1:9">
      <c r="A27" s="170">
        <f t="shared" si="0"/>
        <v>16</v>
      </c>
      <c r="B27" s="171" t="s">
        <v>308</v>
      </c>
      <c r="C27" s="323"/>
      <c r="D27" s="323"/>
      <c r="E27" s="323"/>
      <c r="F27" s="323"/>
      <c r="G27" s="182"/>
      <c r="H27" s="170"/>
      <c r="I27" s="170">
        <f t="shared" si="1"/>
        <v>16</v>
      </c>
    </row>
    <row r="28" spans="1:9">
      <c r="A28" s="170">
        <f t="shared" si="0"/>
        <v>17</v>
      </c>
      <c r="B28" s="178" t="s">
        <v>324</v>
      </c>
      <c r="C28" s="187">
        <v>-19992</v>
      </c>
      <c r="D28" s="187"/>
      <c r="E28" s="187">
        <v>-20938</v>
      </c>
      <c r="F28" s="187"/>
      <c r="G28" s="166">
        <f>(C28+E28)/2</f>
        <v>-20465</v>
      </c>
      <c r="H28" s="324" t="s">
        <v>314</v>
      </c>
      <c r="I28" s="170">
        <f t="shared" si="1"/>
        <v>17</v>
      </c>
    </row>
    <row r="29" spans="1:9">
      <c r="A29" s="170">
        <f t="shared" si="0"/>
        <v>18</v>
      </c>
      <c r="B29" s="178" t="s">
        <v>315</v>
      </c>
      <c r="C29" s="325">
        <f>C$35</f>
        <v>0.13745004</v>
      </c>
      <c r="D29" s="181"/>
      <c r="E29" s="325">
        <v>0.14308521451860481</v>
      </c>
      <c r="F29" s="217"/>
      <c r="G29" s="237">
        <f>(C29+E29)/2</f>
        <v>0.14026762725930242</v>
      </c>
      <c r="H29" s="324" t="s">
        <v>316</v>
      </c>
      <c r="I29" s="170">
        <f t="shared" si="1"/>
        <v>18</v>
      </c>
    </row>
    <row r="30" spans="1:9" ht="16.2" thickBot="1">
      <c r="A30" s="170">
        <f t="shared" si="0"/>
        <v>19</v>
      </c>
      <c r="B30" s="186" t="s">
        <v>325</v>
      </c>
      <c r="C30" s="352">
        <f>C28*C29</f>
        <v>-2747.90119968</v>
      </c>
      <c r="D30" s="181"/>
      <c r="E30" s="352">
        <f>E28*E29</f>
        <v>-2995.9182215905475</v>
      </c>
      <c r="F30" s="194"/>
      <c r="G30" s="352">
        <f>G28*G29</f>
        <v>-2870.5769918616238</v>
      </c>
      <c r="H30" s="326" t="s">
        <v>58</v>
      </c>
      <c r="I30" s="170">
        <f t="shared" si="1"/>
        <v>19</v>
      </c>
    </row>
    <row r="31" spans="1:9" ht="16.2" thickTop="1"/>
    <row r="32" spans="1:9" ht="18">
      <c r="A32" s="310" t="s">
        <v>326</v>
      </c>
      <c r="B32" s="171" t="s">
        <v>327</v>
      </c>
    </row>
    <row r="33" spans="1:9">
      <c r="A33" s="170" t="s">
        <v>328</v>
      </c>
      <c r="B33" s="171" t="s">
        <v>329</v>
      </c>
      <c r="C33" s="237">
        <v>0.74619999999999997</v>
      </c>
      <c r="E33" s="184"/>
      <c r="H33" s="2" t="s">
        <v>330</v>
      </c>
      <c r="I33" s="170" t="s">
        <v>328</v>
      </c>
    </row>
    <row r="34" spans="1:9">
      <c r="A34" s="170" t="s">
        <v>331</v>
      </c>
      <c r="B34" s="171" t="s">
        <v>332</v>
      </c>
      <c r="C34" s="237">
        <v>0.1842</v>
      </c>
      <c r="H34" s="170" t="s">
        <v>333</v>
      </c>
      <c r="I34" s="170" t="s">
        <v>331</v>
      </c>
    </row>
    <row r="35" spans="1:9" ht="16.2" thickBot="1">
      <c r="A35" s="170" t="s">
        <v>334</v>
      </c>
      <c r="B35" s="171" t="s">
        <v>315</v>
      </c>
      <c r="C35" s="353">
        <f>C33*C34</f>
        <v>0.13745004</v>
      </c>
      <c r="H35" s="170" t="s">
        <v>335</v>
      </c>
      <c r="I35" s="170" t="s">
        <v>334</v>
      </c>
    </row>
    <row r="36" spans="1:9" ht="16.2" thickTop="1"/>
    <row r="38" spans="1:9">
      <c r="H38" s="170"/>
      <c r="I38" s="171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0" orientation="portrait" horizontalDpi="200" verticalDpi="200" r:id="rId1"/>
  <headerFooter scaleWithDoc="0" alignWithMargins="0">
    <oddHeader>&amp;C&amp;"Times New Roman,Bold"&amp;8AS FILED</oddHeader>
    <oddFooter>&amp;CPage 6.3A&amp;R&amp;F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53D1-44B2-495B-B675-F4976150BD1E}">
  <dimension ref="A1:L260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9.77734375" style="171" customWidth="1"/>
    <col min="3" max="5" width="15.5546875" style="171" customWidth="1"/>
    <col min="6" max="6" width="1.5546875" style="171" customWidth="1"/>
    <col min="7" max="7" width="16.77734375" style="171" customWidth="1"/>
    <col min="8" max="8" width="1.5546875" style="171" customWidth="1"/>
    <col min="9" max="9" width="45.33203125" style="227" customWidth="1"/>
    <col min="10" max="10" width="5.21875" style="171" customWidth="1"/>
    <col min="11" max="11" width="16.21875" style="171" bestFit="1" customWidth="1"/>
    <col min="12" max="12" width="10.44140625" style="171" bestFit="1" customWidth="1"/>
    <col min="13" max="16384" width="8.77734375" style="171"/>
  </cols>
  <sheetData>
    <row r="1" spans="1:10">
      <c r="I1" s="89"/>
    </row>
    <row r="2" spans="1:10">
      <c r="B2" s="399" t="s">
        <v>210</v>
      </c>
      <c r="C2" s="399"/>
      <c r="D2" s="399"/>
      <c r="E2" s="399"/>
      <c r="F2" s="399"/>
      <c r="G2" s="399"/>
      <c r="H2" s="399"/>
      <c r="I2" s="399"/>
      <c r="J2" s="170"/>
    </row>
    <row r="3" spans="1:10">
      <c r="B3" s="399" t="s">
        <v>336</v>
      </c>
      <c r="C3" s="399"/>
      <c r="D3" s="399"/>
      <c r="E3" s="399"/>
      <c r="F3" s="399"/>
      <c r="G3" s="399"/>
      <c r="H3" s="399"/>
      <c r="I3" s="399"/>
      <c r="J3" s="170"/>
    </row>
    <row r="4" spans="1:10">
      <c r="B4" s="399" t="s">
        <v>337</v>
      </c>
      <c r="C4" s="399"/>
      <c r="D4" s="399"/>
      <c r="E4" s="399"/>
      <c r="F4" s="399"/>
      <c r="G4" s="399"/>
      <c r="H4" s="399"/>
      <c r="I4" s="399"/>
      <c r="J4" s="170"/>
    </row>
    <row r="5" spans="1:10">
      <c r="B5" s="401" t="s">
        <v>285</v>
      </c>
      <c r="C5" s="401"/>
      <c r="D5" s="401"/>
      <c r="E5" s="401"/>
      <c r="F5" s="401"/>
      <c r="G5" s="401"/>
      <c r="H5" s="401"/>
      <c r="I5" s="401"/>
      <c r="J5" s="170"/>
    </row>
    <row r="6" spans="1:10">
      <c r="B6" s="402" t="s">
        <v>2</v>
      </c>
      <c r="C6" s="403"/>
      <c r="D6" s="403"/>
      <c r="E6" s="403"/>
      <c r="F6" s="403"/>
      <c r="G6" s="403"/>
      <c r="H6" s="403"/>
      <c r="I6" s="403"/>
      <c r="J6" s="170"/>
    </row>
    <row r="7" spans="1:10">
      <c r="B7" s="170"/>
      <c r="C7" s="170"/>
      <c r="D7" s="170"/>
      <c r="E7" s="170"/>
      <c r="F7" s="170"/>
      <c r="G7" s="170"/>
      <c r="H7" s="170"/>
      <c r="I7" s="182"/>
      <c r="J7" s="170"/>
    </row>
    <row r="8" spans="1:10">
      <c r="A8" s="170" t="s">
        <v>3</v>
      </c>
      <c r="B8" s="174"/>
      <c r="C8" s="174"/>
      <c r="D8" s="174"/>
      <c r="E8" s="170" t="s">
        <v>286</v>
      </c>
      <c r="F8" s="174"/>
      <c r="G8" s="174"/>
      <c r="H8" s="174"/>
      <c r="I8" s="182"/>
      <c r="J8" s="170" t="s">
        <v>3</v>
      </c>
    </row>
    <row r="9" spans="1:10">
      <c r="A9" s="175" t="s">
        <v>7</v>
      </c>
      <c r="B9" s="170"/>
      <c r="C9" s="170"/>
      <c r="D9" s="170"/>
      <c r="E9" s="175" t="s">
        <v>287</v>
      </c>
      <c r="F9" s="170"/>
      <c r="G9" s="176" t="s">
        <v>5</v>
      </c>
      <c r="H9" s="174"/>
      <c r="I9" s="198" t="s">
        <v>6</v>
      </c>
      <c r="J9" s="175" t="s">
        <v>7</v>
      </c>
    </row>
    <row r="10" spans="1:10">
      <c r="A10" s="170">
        <v>1</v>
      </c>
      <c r="B10" s="177" t="s">
        <v>338</v>
      </c>
      <c r="I10" s="182"/>
      <c r="J10" s="170">
        <f>A10</f>
        <v>1</v>
      </c>
    </row>
    <row r="11" spans="1:10">
      <c r="A11" s="170">
        <f>A10+1</f>
        <v>2</v>
      </c>
      <c r="B11" s="171" t="s">
        <v>339</v>
      </c>
      <c r="E11" s="170" t="s">
        <v>340</v>
      </c>
      <c r="F11" s="199"/>
      <c r="G11" s="200">
        <v>4776266</v>
      </c>
      <c r="H11" s="174"/>
      <c r="I11" s="201"/>
      <c r="J11" s="170">
        <f>J10+1</f>
        <v>2</v>
      </c>
    </row>
    <row r="12" spans="1:10">
      <c r="A12" s="170">
        <f t="shared" ref="A12:A51" si="0">A11+1</f>
        <v>3</v>
      </c>
      <c r="B12" s="171" t="s">
        <v>341</v>
      </c>
      <c r="E12" s="170" t="s">
        <v>342</v>
      </c>
      <c r="F12" s="199"/>
      <c r="G12" s="202">
        <v>0</v>
      </c>
      <c r="H12" s="174"/>
      <c r="I12" s="201"/>
      <c r="J12" s="170">
        <f t="shared" ref="J12:J51" si="1">J11+1</f>
        <v>3</v>
      </c>
    </row>
    <row r="13" spans="1:10">
      <c r="A13" s="170">
        <f t="shared" si="0"/>
        <v>4</v>
      </c>
      <c r="B13" s="171" t="s">
        <v>343</v>
      </c>
      <c r="E13" s="170" t="s">
        <v>344</v>
      </c>
      <c r="F13" s="199"/>
      <c r="G13" s="180">
        <v>0</v>
      </c>
      <c r="H13" s="174"/>
      <c r="I13" s="201"/>
      <c r="J13" s="170">
        <f t="shared" si="1"/>
        <v>4</v>
      </c>
    </row>
    <row r="14" spans="1:10">
      <c r="A14" s="170">
        <f t="shared" si="0"/>
        <v>5</v>
      </c>
      <c r="B14" s="171" t="s">
        <v>345</v>
      </c>
      <c r="E14" s="170" t="s">
        <v>346</v>
      </c>
      <c r="F14" s="199"/>
      <c r="G14" s="180">
        <v>0</v>
      </c>
      <c r="H14" s="174"/>
      <c r="I14" s="201"/>
      <c r="J14" s="170">
        <f t="shared" si="1"/>
        <v>5</v>
      </c>
    </row>
    <row r="15" spans="1:10">
      <c r="A15" s="170">
        <f t="shared" si="0"/>
        <v>6</v>
      </c>
      <c r="B15" s="171" t="s">
        <v>347</v>
      </c>
      <c r="E15" s="170" t="s">
        <v>348</v>
      </c>
      <c r="F15" s="199"/>
      <c r="G15" s="185">
        <v>-12609.584860000001</v>
      </c>
      <c r="H15" s="174"/>
      <c r="I15" s="201"/>
      <c r="J15" s="170">
        <f t="shared" si="1"/>
        <v>6</v>
      </c>
    </row>
    <row r="16" spans="1:10">
      <c r="A16" s="170">
        <f t="shared" si="0"/>
        <v>7</v>
      </c>
      <c r="B16" s="171" t="s">
        <v>349</v>
      </c>
      <c r="G16" s="203">
        <f>SUM(G11:G15)</f>
        <v>4763656.4151400002</v>
      </c>
      <c r="H16" s="197"/>
      <c r="I16" s="182" t="s">
        <v>350</v>
      </c>
      <c r="J16" s="170">
        <f t="shared" si="1"/>
        <v>7</v>
      </c>
    </row>
    <row r="17" spans="1:10">
      <c r="A17" s="170">
        <f t="shared" si="0"/>
        <v>8</v>
      </c>
      <c r="I17" s="182"/>
      <c r="J17" s="170">
        <f t="shared" si="1"/>
        <v>8</v>
      </c>
    </row>
    <row r="18" spans="1:10">
      <c r="A18" s="170">
        <f t="shared" si="0"/>
        <v>9</v>
      </c>
      <c r="B18" s="177" t="s">
        <v>351</v>
      </c>
      <c r="G18" s="181"/>
      <c r="H18" s="181"/>
      <c r="I18" s="182"/>
      <c r="J18" s="170">
        <f t="shared" si="1"/>
        <v>9</v>
      </c>
    </row>
    <row r="19" spans="1:10">
      <c r="A19" s="170">
        <f t="shared" si="0"/>
        <v>10</v>
      </c>
      <c r="B19" s="171" t="s">
        <v>352</v>
      </c>
      <c r="E19" s="170" t="s">
        <v>353</v>
      </c>
      <c r="F19" s="199"/>
      <c r="G19" s="200">
        <v>200012.28902</v>
      </c>
      <c r="H19" s="174"/>
      <c r="I19" s="204"/>
      <c r="J19" s="170">
        <f t="shared" si="1"/>
        <v>10</v>
      </c>
    </row>
    <row r="20" spans="1:10">
      <c r="A20" s="170">
        <f t="shared" si="0"/>
        <v>11</v>
      </c>
      <c r="B20" s="171" t="s">
        <v>354</v>
      </c>
      <c r="E20" s="170" t="s">
        <v>355</v>
      </c>
      <c r="F20" s="199"/>
      <c r="G20" s="202">
        <v>3450.8071800000002</v>
      </c>
      <c r="H20" s="174"/>
      <c r="I20" s="204"/>
      <c r="J20" s="170">
        <f t="shared" si="1"/>
        <v>11</v>
      </c>
    </row>
    <row r="21" spans="1:10">
      <c r="A21" s="170">
        <f t="shared" si="0"/>
        <v>12</v>
      </c>
      <c r="B21" s="171" t="s">
        <v>356</v>
      </c>
      <c r="E21" s="170" t="s">
        <v>357</v>
      </c>
      <c r="F21" s="199"/>
      <c r="G21" s="202">
        <v>2799.42463</v>
      </c>
      <c r="H21" s="174"/>
      <c r="I21" s="204"/>
      <c r="J21" s="170">
        <f t="shared" si="1"/>
        <v>12</v>
      </c>
    </row>
    <row r="22" spans="1:10">
      <c r="A22" s="170">
        <f t="shared" si="0"/>
        <v>13</v>
      </c>
      <c r="B22" s="171" t="s">
        <v>358</v>
      </c>
      <c r="E22" s="170" t="s">
        <v>359</v>
      </c>
      <c r="F22" s="199"/>
      <c r="G22" s="202">
        <v>0</v>
      </c>
      <c r="H22" s="174"/>
      <c r="I22" s="204"/>
      <c r="J22" s="170">
        <f t="shared" si="1"/>
        <v>13</v>
      </c>
    </row>
    <row r="23" spans="1:10">
      <c r="A23" s="170">
        <f t="shared" si="0"/>
        <v>14</v>
      </c>
      <c r="B23" s="171" t="s">
        <v>360</v>
      </c>
      <c r="E23" s="170" t="s">
        <v>361</v>
      </c>
      <c r="F23" s="199"/>
      <c r="G23" s="185">
        <v>0</v>
      </c>
      <c r="H23" s="174"/>
      <c r="I23" s="204"/>
      <c r="J23" s="170">
        <f t="shared" si="1"/>
        <v>14</v>
      </c>
    </row>
    <row r="24" spans="1:10">
      <c r="A24" s="170">
        <f t="shared" si="0"/>
        <v>15</v>
      </c>
      <c r="B24" s="171" t="s">
        <v>362</v>
      </c>
      <c r="G24" s="205">
        <f>SUM(G19:G23)</f>
        <v>206262.52082999999</v>
      </c>
      <c r="H24" s="206"/>
      <c r="I24" s="182" t="s">
        <v>363</v>
      </c>
      <c r="J24" s="170">
        <f t="shared" si="1"/>
        <v>15</v>
      </c>
    </row>
    <row r="25" spans="1:10">
      <c r="A25" s="170">
        <f t="shared" si="0"/>
        <v>16</v>
      </c>
      <c r="I25" s="182"/>
      <c r="J25" s="170">
        <f t="shared" si="1"/>
        <v>16</v>
      </c>
    </row>
    <row r="26" spans="1:10" ht="16.2" thickBot="1">
      <c r="A26" s="170">
        <f t="shared" si="0"/>
        <v>17</v>
      </c>
      <c r="B26" s="177" t="s">
        <v>364</v>
      </c>
      <c r="G26" s="354">
        <f>G24/G16</f>
        <v>4.329920188501632E-2</v>
      </c>
      <c r="H26" s="207"/>
      <c r="I26" s="182" t="s">
        <v>365</v>
      </c>
      <c r="J26" s="170">
        <f t="shared" si="1"/>
        <v>17</v>
      </c>
    </row>
    <row r="27" spans="1:10" ht="16.2" thickTop="1">
      <c r="A27" s="170">
        <f t="shared" si="0"/>
        <v>18</v>
      </c>
      <c r="I27" s="182"/>
      <c r="J27" s="170">
        <f t="shared" si="1"/>
        <v>18</v>
      </c>
    </row>
    <row r="28" spans="1:10">
      <c r="A28" s="170">
        <f t="shared" si="0"/>
        <v>19</v>
      </c>
      <c r="B28" s="177" t="s">
        <v>366</v>
      </c>
      <c r="I28" s="182"/>
      <c r="J28" s="170">
        <f t="shared" si="1"/>
        <v>19</v>
      </c>
    </row>
    <row r="29" spans="1:10">
      <c r="A29" s="170">
        <f t="shared" si="0"/>
        <v>20</v>
      </c>
      <c r="B29" s="171" t="s">
        <v>367</v>
      </c>
      <c r="E29" s="170" t="s">
        <v>368</v>
      </c>
      <c r="F29" s="199"/>
      <c r="G29" s="200">
        <v>0</v>
      </c>
      <c r="H29" s="174"/>
      <c r="I29" s="204"/>
      <c r="J29" s="170">
        <f t="shared" si="1"/>
        <v>20</v>
      </c>
    </row>
    <row r="30" spans="1:10">
      <c r="A30" s="170">
        <f t="shared" si="0"/>
        <v>21</v>
      </c>
      <c r="B30" s="171" t="s">
        <v>369</v>
      </c>
      <c r="E30" s="170" t="s">
        <v>370</v>
      </c>
      <c r="F30" s="199"/>
      <c r="G30" s="208">
        <v>0</v>
      </c>
      <c r="H30" s="174"/>
      <c r="I30" s="204"/>
      <c r="J30" s="170">
        <f t="shared" si="1"/>
        <v>21</v>
      </c>
    </row>
    <row r="31" spans="1:10" ht="16.2" thickBot="1">
      <c r="A31" s="170">
        <f t="shared" si="0"/>
        <v>22</v>
      </c>
      <c r="B31" s="171" t="s">
        <v>371</v>
      </c>
      <c r="G31" s="354">
        <f>IFERROR((G30/G29),0)</f>
        <v>0</v>
      </c>
      <c r="H31" s="207"/>
      <c r="I31" s="182" t="s">
        <v>372</v>
      </c>
      <c r="J31" s="170">
        <f t="shared" si="1"/>
        <v>22</v>
      </c>
    </row>
    <row r="32" spans="1:10" ht="16.2" thickTop="1">
      <c r="A32" s="170">
        <f t="shared" si="0"/>
        <v>23</v>
      </c>
      <c r="I32" s="182"/>
      <c r="J32" s="170">
        <f t="shared" si="1"/>
        <v>23</v>
      </c>
    </row>
    <row r="33" spans="1:11">
      <c r="A33" s="170">
        <f t="shared" si="0"/>
        <v>24</v>
      </c>
      <c r="B33" s="177" t="s">
        <v>373</v>
      </c>
      <c r="I33" s="182"/>
      <c r="J33" s="170">
        <f t="shared" si="1"/>
        <v>24</v>
      </c>
    </row>
    <row r="34" spans="1:11">
      <c r="A34" s="170">
        <f t="shared" si="0"/>
        <v>25</v>
      </c>
      <c r="B34" s="171" t="s">
        <v>374</v>
      </c>
      <c r="E34" s="170" t="s">
        <v>375</v>
      </c>
      <c r="F34" s="199"/>
      <c r="G34" s="200">
        <v>6011923.3266400006</v>
      </c>
      <c r="H34" s="174"/>
      <c r="I34" s="204"/>
      <c r="J34" s="170">
        <f t="shared" si="1"/>
        <v>25</v>
      </c>
      <c r="K34" s="184"/>
    </row>
    <row r="35" spans="1:11">
      <c r="A35" s="170">
        <f t="shared" si="0"/>
        <v>26</v>
      </c>
      <c r="B35" s="171" t="s">
        <v>376</v>
      </c>
      <c r="E35" s="170" t="s">
        <v>368</v>
      </c>
      <c r="G35" s="209">
        <f>-G29</f>
        <v>0</v>
      </c>
      <c r="H35" s="209"/>
      <c r="I35" s="182" t="s">
        <v>377</v>
      </c>
      <c r="J35" s="170">
        <f t="shared" si="1"/>
        <v>26</v>
      </c>
    </row>
    <row r="36" spans="1:11">
      <c r="A36" s="170">
        <f t="shared" si="0"/>
        <v>27</v>
      </c>
      <c r="B36" s="171" t="s">
        <v>378</v>
      </c>
      <c r="E36" s="170" t="s">
        <v>379</v>
      </c>
      <c r="G36" s="180">
        <v>0</v>
      </c>
      <c r="H36" s="174"/>
      <c r="I36" s="204"/>
      <c r="J36" s="170">
        <f t="shared" si="1"/>
        <v>27</v>
      </c>
    </row>
    <row r="37" spans="1:11">
      <c r="A37" s="170">
        <f t="shared" si="0"/>
        <v>28</v>
      </c>
      <c r="B37" s="171" t="s">
        <v>380</v>
      </c>
      <c r="E37" s="170" t="s">
        <v>381</v>
      </c>
      <c r="G37" s="180">
        <v>9578.0788499999999</v>
      </c>
      <c r="H37" s="174"/>
      <c r="I37" s="204"/>
      <c r="J37" s="170">
        <f t="shared" si="1"/>
        <v>28</v>
      </c>
    </row>
    <row r="38" spans="1:11" ht="16.2" thickBot="1">
      <c r="A38" s="170">
        <f t="shared" si="0"/>
        <v>29</v>
      </c>
      <c r="B38" s="171" t="s">
        <v>382</v>
      </c>
      <c r="G38" s="210">
        <f>SUM(G34:G37)</f>
        <v>6021501.4054900007</v>
      </c>
      <c r="H38" s="211"/>
      <c r="I38" s="182" t="s">
        <v>383</v>
      </c>
      <c r="J38" s="170">
        <f t="shared" si="1"/>
        <v>29</v>
      </c>
    </row>
    <row r="39" spans="1:11" ht="16.8" thickTop="1" thickBot="1">
      <c r="A39" s="212">
        <f t="shared" si="0"/>
        <v>30</v>
      </c>
      <c r="B39" s="193"/>
      <c r="C39" s="193"/>
      <c r="D39" s="193"/>
      <c r="E39" s="193"/>
      <c r="F39" s="193"/>
      <c r="G39" s="193"/>
      <c r="H39" s="193"/>
      <c r="I39" s="213"/>
      <c r="J39" s="212">
        <f t="shared" si="1"/>
        <v>30</v>
      </c>
    </row>
    <row r="40" spans="1:11">
      <c r="A40" s="170">
        <f>A39+1</f>
        <v>31</v>
      </c>
      <c r="I40" s="182"/>
      <c r="J40" s="170">
        <f>J39+1</f>
        <v>31</v>
      </c>
    </row>
    <row r="41" spans="1:11" ht="16.2" thickBot="1">
      <c r="A41" s="170">
        <f>A40+1</f>
        <v>32</v>
      </c>
      <c r="B41" s="177" t="s">
        <v>384</v>
      </c>
      <c r="G41" s="355">
        <v>0.10100000000000001</v>
      </c>
      <c r="H41" s="174"/>
      <c r="I41" s="182" t="s">
        <v>385</v>
      </c>
      <c r="J41" s="170">
        <f>J40+1</f>
        <v>32</v>
      </c>
    </row>
    <row r="42" spans="1:11" ht="16.2" thickTop="1">
      <c r="A42" s="170">
        <f t="shared" si="0"/>
        <v>33</v>
      </c>
      <c r="C42" s="191" t="s">
        <v>298</v>
      </c>
      <c r="D42" s="191" t="s">
        <v>299</v>
      </c>
      <c r="E42" s="191" t="s">
        <v>386</v>
      </c>
      <c r="F42" s="191"/>
      <c r="G42" s="191" t="s">
        <v>387</v>
      </c>
      <c r="H42" s="191"/>
      <c r="I42" s="182"/>
      <c r="J42" s="170">
        <f t="shared" si="1"/>
        <v>33</v>
      </c>
    </row>
    <row r="43" spans="1:11">
      <c r="A43" s="170">
        <f t="shared" si="0"/>
        <v>34</v>
      </c>
      <c r="D43" s="170" t="s">
        <v>388</v>
      </c>
      <c r="E43" s="170" t="s">
        <v>389</v>
      </c>
      <c r="F43" s="170"/>
      <c r="G43" s="170" t="s">
        <v>390</v>
      </c>
      <c r="H43" s="170"/>
      <c r="I43" s="182"/>
      <c r="J43" s="170">
        <f t="shared" si="1"/>
        <v>34</v>
      </c>
    </row>
    <row r="44" spans="1:11" ht="18">
      <c r="A44" s="170">
        <f t="shared" si="0"/>
        <v>35</v>
      </c>
      <c r="B44" s="177" t="s">
        <v>391</v>
      </c>
      <c r="C44" s="175" t="s">
        <v>392</v>
      </c>
      <c r="D44" s="175" t="s">
        <v>393</v>
      </c>
      <c r="E44" s="175" t="s">
        <v>394</v>
      </c>
      <c r="F44" s="175"/>
      <c r="G44" s="175" t="s">
        <v>395</v>
      </c>
      <c r="H44" s="170"/>
      <c r="I44" s="182"/>
      <c r="J44" s="170">
        <f t="shared" si="1"/>
        <v>35</v>
      </c>
    </row>
    <row r="45" spans="1:11">
      <c r="A45" s="170">
        <f t="shared" si="0"/>
        <v>36</v>
      </c>
      <c r="I45" s="182"/>
      <c r="J45" s="170">
        <f t="shared" si="1"/>
        <v>36</v>
      </c>
    </row>
    <row r="46" spans="1:11">
      <c r="A46" s="170">
        <f t="shared" si="0"/>
        <v>37</v>
      </c>
      <c r="B46" s="171" t="s">
        <v>396</v>
      </c>
      <c r="C46" s="187">
        <f>G16</f>
        <v>4763656.4151400002</v>
      </c>
      <c r="D46" s="214">
        <f>C46/C$49</f>
        <v>0.4416862965164971</v>
      </c>
      <c r="E46" s="215">
        <f>G26</f>
        <v>4.329920188501632E-2</v>
      </c>
      <c r="G46" s="216">
        <f>D46*E46</f>
        <v>1.9124664122712989E-2</v>
      </c>
      <c r="H46" s="216"/>
      <c r="I46" s="182" t="s">
        <v>397</v>
      </c>
      <c r="J46" s="170">
        <f t="shared" si="1"/>
        <v>37</v>
      </c>
    </row>
    <row r="47" spans="1:11">
      <c r="A47" s="170">
        <f t="shared" si="0"/>
        <v>38</v>
      </c>
      <c r="B47" s="171" t="s">
        <v>398</v>
      </c>
      <c r="C47" s="217">
        <f>G29</f>
        <v>0</v>
      </c>
      <c r="D47" s="214">
        <f>C47/C$49</f>
        <v>0</v>
      </c>
      <c r="E47" s="215">
        <f>G31</f>
        <v>0</v>
      </c>
      <c r="G47" s="216">
        <f>D47*E47</f>
        <v>0</v>
      </c>
      <c r="H47" s="216"/>
      <c r="I47" s="182" t="s">
        <v>399</v>
      </c>
      <c r="J47" s="170">
        <f t="shared" si="1"/>
        <v>38</v>
      </c>
    </row>
    <row r="48" spans="1:11">
      <c r="A48" s="170">
        <f t="shared" si="0"/>
        <v>39</v>
      </c>
      <c r="B48" s="171" t="s">
        <v>400</v>
      </c>
      <c r="C48" s="217">
        <f>G38</f>
        <v>6021501.4054900007</v>
      </c>
      <c r="D48" s="218">
        <f>C48/C$49</f>
        <v>0.55831370348350295</v>
      </c>
      <c r="E48" s="219">
        <f>G41</f>
        <v>0.10100000000000001</v>
      </c>
      <c r="G48" s="220">
        <f>D48*E48</f>
        <v>5.6389684051833804E-2</v>
      </c>
      <c r="H48" s="207"/>
      <c r="I48" s="182" t="s">
        <v>401</v>
      </c>
      <c r="J48" s="170">
        <f t="shared" si="1"/>
        <v>39</v>
      </c>
    </row>
    <row r="49" spans="1:10" ht="16.2" thickBot="1">
      <c r="A49" s="170">
        <f t="shared" si="0"/>
        <v>40</v>
      </c>
      <c r="B49" s="171" t="s">
        <v>402</v>
      </c>
      <c r="C49" s="221">
        <f>SUM(C46:C48)</f>
        <v>10785157.820630001</v>
      </c>
      <c r="D49" s="356">
        <f>SUM(D46:D48)</f>
        <v>1</v>
      </c>
      <c r="G49" s="354">
        <f>SUM(G46:G48)</f>
        <v>7.5514348174546789E-2</v>
      </c>
      <c r="H49" s="207"/>
      <c r="I49" s="182" t="s">
        <v>403</v>
      </c>
      <c r="J49" s="170">
        <f t="shared" si="1"/>
        <v>40</v>
      </c>
    </row>
    <row r="50" spans="1:10" ht="16.2" thickTop="1">
      <c r="A50" s="170">
        <f t="shared" si="0"/>
        <v>41</v>
      </c>
      <c r="I50" s="182"/>
      <c r="J50" s="170">
        <f t="shared" si="1"/>
        <v>41</v>
      </c>
    </row>
    <row r="51" spans="1:10" ht="16.2" thickBot="1">
      <c r="A51" s="170">
        <f t="shared" si="0"/>
        <v>42</v>
      </c>
      <c r="B51" s="177" t="s">
        <v>404</v>
      </c>
      <c r="G51" s="354">
        <f>G47+G48</f>
        <v>5.6389684051833804E-2</v>
      </c>
      <c r="H51" s="207"/>
      <c r="I51" s="182" t="s">
        <v>405</v>
      </c>
      <c r="J51" s="170">
        <f t="shared" si="1"/>
        <v>42</v>
      </c>
    </row>
    <row r="52" spans="1:10" ht="16.8" thickTop="1" thickBot="1">
      <c r="A52" s="212">
        <f>A51+1</f>
        <v>43</v>
      </c>
      <c r="B52" s="193"/>
      <c r="C52" s="193"/>
      <c r="D52" s="193"/>
      <c r="E52" s="193"/>
      <c r="F52" s="193"/>
      <c r="G52" s="193"/>
      <c r="H52" s="193"/>
      <c r="I52" s="213"/>
      <c r="J52" s="212">
        <f>J51+1</f>
        <v>43</v>
      </c>
    </row>
    <row r="53" spans="1:10">
      <c r="A53" s="170">
        <f t="shared" ref="A53:A101" si="2">A52+1</f>
        <v>44</v>
      </c>
      <c r="I53" s="182"/>
      <c r="J53" s="170">
        <f t="shared" ref="J53:J101" si="3">J52+1</f>
        <v>44</v>
      </c>
    </row>
    <row r="54" spans="1:10" ht="16.2" thickBot="1">
      <c r="A54" s="170">
        <f>A53+1</f>
        <v>45</v>
      </c>
      <c r="B54" s="177" t="s">
        <v>406</v>
      </c>
      <c r="G54" s="355">
        <v>5.0000000000000001E-3</v>
      </c>
      <c r="I54" s="182" t="s">
        <v>407</v>
      </c>
      <c r="J54" s="170">
        <f>J53+1</f>
        <v>45</v>
      </c>
    </row>
    <row r="55" spans="1:10" ht="16.2" thickTop="1">
      <c r="A55" s="170">
        <f t="shared" si="2"/>
        <v>46</v>
      </c>
      <c r="C55" s="191" t="s">
        <v>298</v>
      </c>
      <c r="D55" s="191" t="s">
        <v>299</v>
      </c>
      <c r="E55" s="191" t="s">
        <v>386</v>
      </c>
      <c r="F55" s="191"/>
      <c r="G55" s="191" t="s">
        <v>387</v>
      </c>
      <c r="I55" s="182"/>
      <c r="J55" s="170">
        <f t="shared" si="3"/>
        <v>46</v>
      </c>
    </row>
    <row r="56" spans="1:10">
      <c r="A56" s="170">
        <f t="shared" si="2"/>
        <v>47</v>
      </c>
      <c r="D56" s="170" t="s">
        <v>388</v>
      </c>
      <c r="E56" s="170" t="s">
        <v>389</v>
      </c>
      <c r="F56" s="170"/>
      <c r="G56" s="170" t="s">
        <v>390</v>
      </c>
      <c r="I56" s="182"/>
      <c r="J56" s="170">
        <f t="shared" si="3"/>
        <v>47</v>
      </c>
    </row>
    <row r="57" spans="1:10" ht="18">
      <c r="A57" s="170">
        <f t="shared" si="2"/>
        <v>48</v>
      </c>
      <c r="B57" s="177" t="s">
        <v>391</v>
      </c>
      <c r="C57" s="175" t="s">
        <v>392</v>
      </c>
      <c r="D57" s="175" t="s">
        <v>393</v>
      </c>
      <c r="E57" s="175" t="s">
        <v>394</v>
      </c>
      <c r="F57" s="175"/>
      <c r="G57" s="175" t="s">
        <v>395</v>
      </c>
      <c r="I57" s="182"/>
      <c r="J57" s="170">
        <f t="shared" si="3"/>
        <v>48</v>
      </c>
    </row>
    <row r="58" spans="1:10">
      <c r="A58" s="170">
        <f t="shared" si="2"/>
        <v>49</v>
      </c>
      <c r="I58" s="182"/>
      <c r="J58" s="170">
        <f t="shared" si="3"/>
        <v>49</v>
      </c>
    </row>
    <row r="59" spans="1:10">
      <c r="A59" s="170">
        <f t="shared" si="2"/>
        <v>50</v>
      </c>
      <c r="B59" s="171" t="s">
        <v>396</v>
      </c>
      <c r="C59" s="187">
        <f>G16</f>
        <v>4763656.4151400002</v>
      </c>
      <c r="D59" s="214">
        <f>C59/C$62</f>
        <v>0.4416862965164971</v>
      </c>
      <c r="E59" s="222">
        <v>0</v>
      </c>
      <c r="G59" s="216">
        <f>D59*E59</f>
        <v>0</v>
      </c>
      <c r="I59" s="182" t="s">
        <v>408</v>
      </c>
      <c r="J59" s="170">
        <f t="shared" si="3"/>
        <v>50</v>
      </c>
    </row>
    <row r="60" spans="1:10">
      <c r="A60" s="170">
        <f t="shared" si="2"/>
        <v>51</v>
      </c>
      <c r="B60" s="171" t="s">
        <v>398</v>
      </c>
      <c r="C60" s="217">
        <f>G29</f>
        <v>0</v>
      </c>
      <c r="D60" s="214">
        <f>C60/C$62</f>
        <v>0</v>
      </c>
      <c r="E60" s="222">
        <v>0</v>
      </c>
      <c r="G60" s="216">
        <f>D60*E60</f>
        <v>0</v>
      </c>
      <c r="I60" s="182" t="s">
        <v>408</v>
      </c>
      <c r="J60" s="170">
        <f t="shared" si="3"/>
        <v>51</v>
      </c>
    </row>
    <row r="61" spans="1:10">
      <c r="A61" s="170">
        <f t="shared" si="2"/>
        <v>52</v>
      </c>
      <c r="B61" s="171" t="s">
        <v>400</v>
      </c>
      <c r="C61" s="217">
        <f>G38</f>
        <v>6021501.4054900007</v>
      </c>
      <c r="D61" s="218">
        <f>C61/C$62</f>
        <v>0.55831370348350295</v>
      </c>
      <c r="E61" s="219">
        <f>G54</f>
        <v>5.0000000000000001E-3</v>
      </c>
      <c r="G61" s="220">
        <f>D61*E61</f>
        <v>2.791568517417515E-3</v>
      </c>
      <c r="I61" s="182" t="s">
        <v>409</v>
      </c>
      <c r="J61" s="170">
        <f t="shared" si="3"/>
        <v>52</v>
      </c>
    </row>
    <row r="62" spans="1:10" ht="16.2" thickBot="1">
      <c r="A62" s="170">
        <f t="shared" si="2"/>
        <v>53</v>
      </c>
      <c r="B62" s="171" t="s">
        <v>402</v>
      </c>
      <c r="C62" s="221">
        <f>SUM(C59:C61)</f>
        <v>10785157.820630001</v>
      </c>
      <c r="D62" s="356">
        <f>SUM(D59:D61)</f>
        <v>1</v>
      </c>
      <c r="G62" s="354">
        <f>SUM(G59:G61)</f>
        <v>2.791568517417515E-3</v>
      </c>
      <c r="I62" s="182" t="s">
        <v>410</v>
      </c>
      <c r="J62" s="170">
        <f t="shared" si="3"/>
        <v>53</v>
      </c>
    </row>
    <row r="63" spans="1:10" ht="16.2" thickTop="1">
      <c r="A63" s="170">
        <f t="shared" si="2"/>
        <v>54</v>
      </c>
      <c r="I63" s="182"/>
      <c r="J63" s="170">
        <f t="shared" si="3"/>
        <v>54</v>
      </c>
    </row>
    <row r="64" spans="1:10" ht="16.2" thickBot="1">
      <c r="A64" s="170">
        <f t="shared" si="2"/>
        <v>55</v>
      </c>
      <c r="B64" s="177" t="s">
        <v>411</v>
      </c>
      <c r="G64" s="356">
        <f>G61</f>
        <v>2.791568517417515E-3</v>
      </c>
      <c r="I64" s="182" t="s">
        <v>412</v>
      </c>
      <c r="J64" s="170">
        <f t="shared" si="3"/>
        <v>55</v>
      </c>
    </row>
    <row r="65" spans="1:10" ht="16.2" thickTop="1">
      <c r="B65" s="177"/>
      <c r="G65" s="223"/>
      <c r="I65" s="182"/>
      <c r="J65" s="170"/>
    </row>
    <row r="66" spans="1:10" ht="18">
      <c r="A66" s="189">
        <v>1</v>
      </c>
      <c r="B66" s="171" t="s">
        <v>413</v>
      </c>
      <c r="G66" s="223"/>
      <c r="I66" s="182"/>
      <c r="J66" s="170"/>
    </row>
    <row r="67" spans="1:10">
      <c r="B67" s="177"/>
      <c r="G67" s="223"/>
      <c r="I67" s="182"/>
      <c r="J67" s="170"/>
    </row>
    <row r="68" spans="1:10">
      <c r="B68" s="177"/>
      <c r="G68" s="223"/>
      <c r="I68" s="89"/>
      <c r="J68" s="170"/>
    </row>
    <row r="69" spans="1:10">
      <c r="B69" s="399" t="s">
        <v>210</v>
      </c>
      <c r="C69" s="399"/>
      <c r="D69" s="399"/>
      <c r="E69" s="399"/>
      <c r="F69" s="399"/>
      <c r="G69" s="399"/>
      <c r="H69" s="399"/>
      <c r="I69" s="399"/>
      <c r="J69" s="170"/>
    </row>
    <row r="70" spans="1:10">
      <c r="B70" s="399" t="s">
        <v>336</v>
      </c>
      <c r="C70" s="399"/>
      <c r="D70" s="399"/>
      <c r="E70" s="399"/>
      <c r="F70" s="399"/>
      <c r="G70" s="399"/>
      <c r="H70" s="399"/>
      <c r="I70" s="399"/>
      <c r="J70" s="170"/>
    </row>
    <row r="71" spans="1:10">
      <c r="B71" s="399" t="s">
        <v>337</v>
      </c>
      <c r="C71" s="399"/>
      <c r="D71" s="399"/>
      <c r="E71" s="399"/>
      <c r="F71" s="399"/>
      <c r="G71" s="399"/>
      <c r="H71" s="399"/>
      <c r="I71" s="399"/>
      <c r="J71" s="170"/>
    </row>
    <row r="72" spans="1:10">
      <c r="B72" s="401" t="str">
        <f>B5</f>
        <v>Base Period &amp; True-Up Period 12 - Months Ending December 31, 2018</v>
      </c>
      <c r="C72" s="401"/>
      <c r="D72" s="401"/>
      <c r="E72" s="401"/>
      <c r="F72" s="401"/>
      <c r="G72" s="401"/>
      <c r="H72" s="401"/>
      <c r="I72" s="401"/>
      <c r="J72" s="170"/>
    </row>
    <row r="73" spans="1:10">
      <c r="B73" s="402" t="s">
        <v>2</v>
      </c>
      <c r="C73" s="403"/>
      <c r="D73" s="403"/>
      <c r="E73" s="403"/>
      <c r="F73" s="403"/>
      <c r="G73" s="403"/>
      <c r="H73" s="403"/>
      <c r="I73" s="403"/>
      <c r="J73" s="170"/>
    </row>
    <row r="74" spans="1:10" s="195" customFormat="1">
      <c r="A74" s="170"/>
      <c r="B74" s="170"/>
      <c r="C74" s="170"/>
      <c r="D74" s="170"/>
      <c r="E74" s="170"/>
      <c r="F74" s="170"/>
      <c r="G74" s="170"/>
      <c r="H74" s="170"/>
      <c r="I74" s="182"/>
      <c r="J74" s="170"/>
    </row>
    <row r="75" spans="1:10" s="195" customFormat="1">
      <c r="A75" s="170" t="s">
        <v>3</v>
      </c>
      <c r="B75" s="174"/>
      <c r="C75" s="174"/>
      <c r="D75" s="174"/>
      <c r="E75" s="170" t="s">
        <v>286</v>
      </c>
      <c r="F75" s="174"/>
      <c r="G75" s="174"/>
      <c r="H75" s="174"/>
      <c r="I75" s="182"/>
      <c r="J75" s="170" t="s">
        <v>3</v>
      </c>
    </row>
    <row r="76" spans="1:10" s="195" customFormat="1">
      <c r="A76" s="170" t="s">
        <v>7</v>
      </c>
      <c r="B76" s="170"/>
      <c r="C76" s="170"/>
      <c r="D76" s="170"/>
      <c r="E76" s="175" t="s">
        <v>287</v>
      </c>
      <c r="F76" s="170"/>
      <c r="G76" s="176" t="s">
        <v>5</v>
      </c>
      <c r="H76" s="174"/>
      <c r="I76" s="198" t="s">
        <v>6</v>
      </c>
      <c r="J76" s="170" t="s">
        <v>7</v>
      </c>
    </row>
    <row r="77" spans="1:10">
      <c r="I77" s="182"/>
      <c r="J77" s="170"/>
    </row>
    <row r="78" spans="1:10" ht="18.600000000000001" thickBot="1">
      <c r="A78" s="170">
        <v>1</v>
      </c>
      <c r="B78" s="177" t="s">
        <v>414</v>
      </c>
      <c r="G78" s="355">
        <v>0</v>
      </c>
      <c r="H78" s="174"/>
      <c r="I78" s="224"/>
      <c r="J78" s="170">
        <f>A78</f>
        <v>1</v>
      </c>
    </row>
    <row r="79" spans="1:10" ht="16.2" thickTop="1">
      <c r="A79" s="170">
        <f t="shared" si="2"/>
        <v>2</v>
      </c>
      <c r="C79" s="191" t="s">
        <v>298</v>
      </c>
      <c r="D79" s="191" t="s">
        <v>299</v>
      </c>
      <c r="E79" s="191" t="s">
        <v>386</v>
      </c>
      <c r="F79" s="191"/>
      <c r="G79" s="191" t="s">
        <v>387</v>
      </c>
      <c r="H79" s="191"/>
      <c r="I79" s="182"/>
      <c r="J79" s="170">
        <f t="shared" si="3"/>
        <v>2</v>
      </c>
    </row>
    <row r="80" spans="1:10">
      <c r="A80" s="170">
        <f t="shared" si="2"/>
        <v>3</v>
      </c>
      <c r="D80" s="170" t="s">
        <v>388</v>
      </c>
      <c r="E80" s="170" t="s">
        <v>389</v>
      </c>
      <c r="F80" s="170"/>
      <c r="G80" s="170" t="s">
        <v>390</v>
      </c>
      <c r="H80" s="170"/>
      <c r="I80" s="182"/>
      <c r="J80" s="170">
        <f t="shared" si="3"/>
        <v>3</v>
      </c>
    </row>
    <row r="81" spans="1:10" ht="18">
      <c r="A81" s="170">
        <f t="shared" si="2"/>
        <v>4</v>
      </c>
      <c r="B81" s="177" t="s">
        <v>415</v>
      </c>
      <c r="C81" s="175" t="s">
        <v>416</v>
      </c>
      <c r="D81" s="175" t="s">
        <v>393</v>
      </c>
      <c r="E81" s="175" t="s">
        <v>394</v>
      </c>
      <c r="F81" s="175"/>
      <c r="G81" s="175" t="s">
        <v>395</v>
      </c>
      <c r="H81" s="170"/>
      <c r="I81" s="182"/>
      <c r="J81" s="170">
        <f t="shared" si="3"/>
        <v>4</v>
      </c>
    </row>
    <row r="82" spans="1:10">
      <c r="A82" s="170">
        <f t="shared" si="2"/>
        <v>5</v>
      </c>
      <c r="I82" s="182"/>
      <c r="J82" s="170">
        <f t="shared" si="3"/>
        <v>5</v>
      </c>
    </row>
    <row r="83" spans="1:10">
      <c r="A83" s="170">
        <f t="shared" si="2"/>
        <v>6</v>
      </c>
      <c r="B83" s="171" t="s">
        <v>396</v>
      </c>
      <c r="C83" s="187">
        <f>G16</f>
        <v>4763656.4151400002</v>
      </c>
      <c r="D83" s="214">
        <f>C83/C$86</f>
        <v>0.4416862965164971</v>
      </c>
      <c r="E83" s="215">
        <f>G26</f>
        <v>4.329920188501632E-2</v>
      </c>
      <c r="G83" s="216">
        <f>D83*E83</f>
        <v>1.9124664122712989E-2</v>
      </c>
      <c r="H83" s="216"/>
      <c r="I83" s="182" t="s">
        <v>417</v>
      </c>
      <c r="J83" s="170">
        <f t="shared" si="3"/>
        <v>6</v>
      </c>
    </row>
    <row r="84" spans="1:10">
      <c r="A84" s="170">
        <f t="shared" si="2"/>
        <v>7</v>
      </c>
      <c r="B84" s="171" t="s">
        <v>398</v>
      </c>
      <c r="C84" s="217">
        <f>G29</f>
        <v>0</v>
      </c>
      <c r="D84" s="214">
        <f>C84/C$86</f>
        <v>0</v>
      </c>
      <c r="E84" s="215">
        <f>G31</f>
        <v>0</v>
      </c>
      <c r="G84" s="216">
        <f>D84*E84</f>
        <v>0</v>
      </c>
      <c r="H84" s="216"/>
      <c r="I84" s="182" t="s">
        <v>418</v>
      </c>
      <c r="J84" s="170">
        <f t="shared" si="3"/>
        <v>7</v>
      </c>
    </row>
    <row r="85" spans="1:10">
      <c r="A85" s="170">
        <f t="shared" si="2"/>
        <v>8</v>
      </c>
      <c r="B85" s="171" t="s">
        <v>400</v>
      </c>
      <c r="C85" s="217">
        <f>G38</f>
        <v>6021501.4054900007</v>
      </c>
      <c r="D85" s="218">
        <f>C85/C$86</f>
        <v>0.55831370348350295</v>
      </c>
      <c r="E85" s="219">
        <f>G78</f>
        <v>0</v>
      </c>
      <c r="G85" s="220">
        <f>D85*E85</f>
        <v>0</v>
      </c>
      <c r="H85" s="207"/>
      <c r="I85" s="182" t="s">
        <v>419</v>
      </c>
      <c r="J85" s="170">
        <f t="shared" si="3"/>
        <v>8</v>
      </c>
    </row>
    <row r="86" spans="1:10" ht="16.2" thickBot="1">
      <c r="A86" s="170">
        <f t="shared" si="2"/>
        <v>9</v>
      </c>
      <c r="B86" s="171" t="s">
        <v>402</v>
      </c>
      <c r="C86" s="221">
        <f>SUM(C83:C85)</f>
        <v>10785157.820630001</v>
      </c>
      <c r="D86" s="356">
        <f>SUM(D83:D85)</f>
        <v>1</v>
      </c>
      <c r="G86" s="354">
        <f>SUM(G83:G85)</f>
        <v>1.9124664122712989E-2</v>
      </c>
      <c r="H86" s="207"/>
      <c r="I86" s="182" t="s">
        <v>420</v>
      </c>
      <c r="J86" s="170">
        <f t="shared" si="3"/>
        <v>9</v>
      </c>
    </row>
    <row r="87" spans="1:10" ht="16.2" thickTop="1">
      <c r="A87" s="170">
        <f t="shared" si="2"/>
        <v>10</v>
      </c>
      <c r="I87" s="182"/>
      <c r="J87" s="170">
        <f t="shared" si="3"/>
        <v>10</v>
      </c>
    </row>
    <row r="88" spans="1:10" ht="16.2" thickBot="1">
      <c r="A88" s="170">
        <f t="shared" si="2"/>
        <v>11</v>
      </c>
      <c r="B88" s="177" t="s">
        <v>421</v>
      </c>
      <c r="G88" s="354">
        <f>G84+G85</f>
        <v>0</v>
      </c>
      <c r="H88" s="207"/>
      <c r="I88" s="182" t="s">
        <v>422</v>
      </c>
      <c r="J88" s="170">
        <f t="shared" si="3"/>
        <v>11</v>
      </c>
    </row>
    <row r="89" spans="1:10" ht="16.8" thickTop="1" thickBot="1">
      <c r="A89" s="212">
        <f t="shared" si="2"/>
        <v>12</v>
      </c>
      <c r="B89" s="225"/>
      <c r="C89" s="193"/>
      <c r="D89" s="193"/>
      <c r="E89" s="193"/>
      <c r="F89" s="193"/>
      <c r="G89" s="226"/>
      <c r="H89" s="226"/>
      <c r="I89" s="213"/>
      <c r="J89" s="212">
        <f t="shared" si="3"/>
        <v>12</v>
      </c>
    </row>
    <row r="90" spans="1:10">
      <c r="A90" s="170">
        <f t="shared" si="2"/>
        <v>13</v>
      </c>
      <c r="I90" s="182"/>
      <c r="J90" s="170">
        <f t="shared" si="3"/>
        <v>13</v>
      </c>
    </row>
    <row r="91" spans="1:10" ht="16.2" thickBot="1">
      <c r="A91" s="170">
        <f t="shared" si="2"/>
        <v>14</v>
      </c>
      <c r="B91" s="177" t="s">
        <v>406</v>
      </c>
      <c r="G91" s="355">
        <v>0</v>
      </c>
      <c r="I91" s="182" t="s">
        <v>407</v>
      </c>
      <c r="J91" s="170">
        <f t="shared" si="3"/>
        <v>14</v>
      </c>
    </row>
    <row r="92" spans="1:10" ht="16.2" thickTop="1">
      <c r="A92" s="170">
        <f t="shared" si="2"/>
        <v>15</v>
      </c>
      <c r="C92" s="191" t="s">
        <v>298</v>
      </c>
      <c r="D92" s="191" t="s">
        <v>299</v>
      </c>
      <c r="E92" s="191" t="s">
        <v>386</v>
      </c>
      <c r="F92" s="191"/>
      <c r="G92" s="191" t="s">
        <v>387</v>
      </c>
      <c r="I92" s="182"/>
      <c r="J92" s="170">
        <f t="shared" si="3"/>
        <v>15</v>
      </c>
    </row>
    <row r="93" spans="1:10">
      <c r="A93" s="170">
        <f t="shared" si="2"/>
        <v>16</v>
      </c>
      <c r="D93" s="170" t="s">
        <v>388</v>
      </c>
      <c r="E93" s="170" t="s">
        <v>389</v>
      </c>
      <c r="F93" s="170"/>
      <c r="G93" s="170" t="s">
        <v>390</v>
      </c>
      <c r="I93" s="182"/>
      <c r="J93" s="170">
        <f t="shared" si="3"/>
        <v>16</v>
      </c>
    </row>
    <row r="94" spans="1:10" ht="18">
      <c r="A94" s="170">
        <f t="shared" si="2"/>
        <v>17</v>
      </c>
      <c r="B94" s="177" t="s">
        <v>391</v>
      </c>
      <c r="C94" s="175" t="s">
        <v>416</v>
      </c>
      <c r="D94" s="175" t="s">
        <v>393</v>
      </c>
      <c r="E94" s="175" t="s">
        <v>394</v>
      </c>
      <c r="F94" s="175"/>
      <c r="G94" s="175" t="s">
        <v>395</v>
      </c>
      <c r="I94" s="182"/>
      <c r="J94" s="170">
        <f t="shared" si="3"/>
        <v>17</v>
      </c>
    </row>
    <row r="95" spans="1:10">
      <c r="A95" s="170">
        <f t="shared" si="2"/>
        <v>18</v>
      </c>
      <c r="I95" s="182"/>
      <c r="J95" s="170">
        <f t="shared" si="3"/>
        <v>18</v>
      </c>
    </row>
    <row r="96" spans="1:10">
      <c r="A96" s="170">
        <f t="shared" si="2"/>
        <v>19</v>
      </c>
      <c r="B96" s="171" t="s">
        <v>396</v>
      </c>
      <c r="C96" s="187">
        <f>G16</f>
        <v>4763656.4151400002</v>
      </c>
      <c r="D96" s="214">
        <f>C96/C$99</f>
        <v>0.4416862965164971</v>
      </c>
      <c r="E96" s="222">
        <v>0</v>
      </c>
      <c r="G96" s="216">
        <f>D96*E96</f>
        <v>0</v>
      </c>
      <c r="I96" s="182" t="s">
        <v>408</v>
      </c>
      <c r="J96" s="170">
        <f t="shared" si="3"/>
        <v>19</v>
      </c>
    </row>
    <row r="97" spans="1:10">
      <c r="A97" s="170">
        <f t="shared" si="2"/>
        <v>20</v>
      </c>
      <c r="B97" s="171" t="s">
        <v>398</v>
      </c>
      <c r="C97" s="217">
        <f>G29</f>
        <v>0</v>
      </c>
      <c r="D97" s="214">
        <f>C97/C$99</f>
        <v>0</v>
      </c>
      <c r="E97" s="222">
        <v>0</v>
      </c>
      <c r="G97" s="216">
        <f>D97*E97</f>
        <v>0</v>
      </c>
      <c r="I97" s="182" t="s">
        <v>408</v>
      </c>
      <c r="J97" s="170">
        <f t="shared" si="3"/>
        <v>20</v>
      </c>
    </row>
    <row r="98" spans="1:10">
      <c r="A98" s="170">
        <f t="shared" si="2"/>
        <v>21</v>
      </c>
      <c r="B98" s="171" t="s">
        <v>400</v>
      </c>
      <c r="C98" s="217">
        <f>G38</f>
        <v>6021501.4054900007</v>
      </c>
      <c r="D98" s="218">
        <f>C98/C$99</f>
        <v>0.55831370348350295</v>
      </c>
      <c r="E98" s="219">
        <f>G91</f>
        <v>0</v>
      </c>
      <c r="G98" s="220">
        <f>D98*E98</f>
        <v>0</v>
      </c>
      <c r="I98" s="182" t="s">
        <v>423</v>
      </c>
      <c r="J98" s="170">
        <f t="shared" si="3"/>
        <v>21</v>
      </c>
    </row>
    <row r="99" spans="1:10" ht="16.2" thickBot="1">
      <c r="A99" s="170">
        <f t="shared" si="2"/>
        <v>22</v>
      </c>
      <c r="B99" s="171" t="s">
        <v>402</v>
      </c>
      <c r="C99" s="221">
        <f>SUM(C96:C98)</f>
        <v>10785157.820630001</v>
      </c>
      <c r="D99" s="356">
        <f>SUM(D96:D98)</f>
        <v>1</v>
      </c>
      <c r="G99" s="354">
        <f>SUM(G96:G98)</f>
        <v>0</v>
      </c>
      <c r="I99" s="182" t="s">
        <v>156</v>
      </c>
      <c r="J99" s="170">
        <f t="shared" si="3"/>
        <v>22</v>
      </c>
    </row>
    <row r="100" spans="1:10" ht="16.2" thickTop="1">
      <c r="A100" s="170">
        <f t="shared" si="2"/>
        <v>23</v>
      </c>
      <c r="I100" s="182"/>
      <c r="J100" s="170">
        <f t="shared" si="3"/>
        <v>23</v>
      </c>
    </row>
    <row r="101" spans="1:10" ht="16.2" thickBot="1">
      <c r="A101" s="170">
        <f t="shared" si="2"/>
        <v>24</v>
      </c>
      <c r="B101" s="177" t="s">
        <v>411</v>
      </c>
      <c r="G101" s="356">
        <f>G98</f>
        <v>0</v>
      </c>
      <c r="I101" s="182" t="s">
        <v>424</v>
      </c>
      <c r="J101" s="170">
        <f t="shared" si="3"/>
        <v>24</v>
      </c>
    </row>
    <row r="102" spans="1:10" ht="16.2" thickTop="1">
      <c r="B102" s="177"/>
      <c r="G102" s="223"/>
      <c r="I102" s="182"/>
      <c r="J102" s="170"/>
    </row>
    <row r="103" spans="1:10" ht="18">
      <c r="A103" s="189">
        <v>1</v>
      </c>
      <c r="B103" s="171" t="s">
        <v>425</v>
      </c>
      <c r="G103" s="223"/>
      <c r="I103" s="182"/>
      <c r="J103" s="170"/>
    </row>
    <row r="104" spans="1:10" ht="18">
      <c r="A104" s="189">
        <v>2</v>
      </c>
      <c r="B104" s="171" t="s">
        <v>413</v>
      </c>
      <c r="G104" s="188"/>
      <c r="H104" s="188"/>
      <c r="J104" s="170" t="s">
        <v>22</v>
      </c>
    </row>
    <row r="105" spans="1:10" ht="18">
      <c r="A105" s="228"/>
      <c r="B105" s="195"/>
      <c r="G105" s="188"/>
      <c r="H105" s="188"/>
      <c r="J105" s="170"/>
    </row>
    <row r="106" spans="1:10" ht="18">
      <c r="A106" s="189"/>
      <c r="G106" s="188"/>
      <c r="H106" s="188"/>
      <c r="I106" s="89"/>
      <c r="J106" s="170"/>
    </row>
    <row r="107" spans="1:10">
      <c r="B107" s="399" t="s">
        <v>210</v>
      </c>
      <c r="C107" s="399"/>
      <c r="D107" s="399"/>
      <c r="E107" s="399"/>
      <c r="F107" s="399"/>
      <c r="G107" s="399"/>
      <c r="H107" s="399"/>
      <c r="I107" s="399"/>
      <c r="J107" s="170"/>
    </row>
    <row r="108" spans="1:10">
      <c r="B108" s="399" t="s">
        <v>336</v>
      </c>
      <c r="C108" s="399"/>
      <c r="D108" s="399"/>
      <c r="E108" s="399"/>
      <c r="F108" s="399"/>
      <c r="G108" s="399"/>
      <c r="H108" s="399"/>
      <c r="I108" s="399"/>
      <c r="J108" s="170"/>
    </row>
    <row r="109" spans="1:10">
      <c r="B109" s="399" t="s">
        <v>337</v>
      </c>
      <c r="C109" s="399"/>
      <c r="D109" s="399"/>
      <c r="E109" s="399"/>
      <c r="F109" s="399"/>
      <c r="G109" s="399"/>
      <c r="H109" s="399"/>
      <c r="I109" s="399"/>
      <c r="J109" s="170"/>
    </row>
    <row r="110" spans="1:10">
      <c r="B110" s="401" t="str">
        <f>B5</f>
        <v>Base Period &amp; True-Up Period 12 - Months Ending December 31, 2018</v>
      </c>
      <c r="C110" s="401"/>
      <c r="D110" s="401"/>
      <c r="E110" s="401"/>
      <c r="F110" s="401"/>
      <c r="G110" s="401"/>
      <c r="H110" s="401"/>
      <c r="I110" s="401"/>
      <c r="J110" s="170"/>
    </row>
    <row r="111" spans="1:10">
      <c r="B111" s="402" t="s">
        <v>2</v>
      </c>
      <c r="C111" s="403"/>
      <c r="D111" s="403"/>
      <c r="E111" s="403"/>
      <c r="F111" s="403"/>
      <c r="G111" s="403"/>
      <c r="H111" s="403"/>
      <c r="I111" s="403"/>
      <c r="J111" s="170"/>
    </row>
    <row r="112" spans="1:10">
      <c r="B112" s="170"/>
      <c r="C112" s="170"/>
      <c r="D112" s="170"/>
      <c r="E112" s="170"/>
      <c r="F112" s="170"/>
      <c r="G112" s="170"/>
      <c r="H112" s="170"/>
      <c r="I112" s="182"/>
      <c r="J112" s="170"/>
    </row>
    <row r="113" spans="1:12">
      <c r="A113" s="170" t="s">
        <v>3</v>
      </c>
      <c r="B113" s="174"/>
      <c r="C113" s="174"/>
      <c r="D113" s="174"/>
      <c r="E113" s="174"/>
      <c r="F113" s="174"/>
      <c r="G113" s="174"/>
      <c r="H113" s="174"/>
      <c r="I113" s="182"/>
      <c r="J113" s="170" t="s">
        <v>3</v>
      </c>
    </row>
    <row r="114" spans="1:12">
      <c r="A114" s="170" t="s">
        <v>7</v>
      </c>
      <c r="B114" s="170"/>
      <c r="C114" s="170"/>
      <c r="D114" s="170"/>
      <c r="E114" s="170"/>
      <c r="F114" s="170"/>
      <c r="G114" s="175" t="s">
        <v>5</v>
      </c>
      <c r="H114" s="174"/>
      <c r="I114" s="198" t="s">
        <v>6</v>
      </c>
      <c r="J114" s="170" t="s">
        <v>7</v>
      </c>
    </row>
    <row r="115" spans="1:12">
      <c r="G115" s="170"/>
      <c r="H115" s="170"/>
      <c r="I115" s="182"/>
      <c r="J115" s="170"/>
    </row>
    <row r="116" spans="1:12" ht="18">
      <c r="A116" s="170">
        <v>1</v>
      </c>
      <c r="B116" s="177" t="s">
        <v>426</v>
      </c>
      <c r="E116" s="174"/>
      <c r="F116" s="174"/>
      <c r="G116" s="229"/>
      <c r="H116" s="229"/>
      <c r="I116" s="182"/>
      <c r="J116" s="170">
        <v>1</v>
      </c>
    </row>
    <row r="117" spans="1:12">
      <c r="A117" s="170">
        <f>A116+1</f>
        <v>2</v>
      </c>
      <c r="B117" s="230"/>
      <c r="E117" s="174"/>
      <c r="F117" s="174"/>
      <c r="G117" s="229"/>
      <c r="H117" s="229"/>
      <c r="I117" s="182"/>
      <c r="J117" s="170">
        <f>J116+1</f>
        <v>2</v>
      </c>
    </row>
    <row r="118" spans="1:12">
      <c r="A118" s="170">
        <f>A117+1</f>
        <v>3</v>
      </c>
      <c r="B118" s="177" t="s">
        <v>427</v>
      </c>
      <c r="E118" s="174"/>
      <c r="F118" s="174"/>
      <c r="G118" s="229"/>
      <c r="H118" s="229"/>
      <c r="I118" s="182"/>
      <c r="J118" s="170">
        <f>J117+1</f>
        <v>3</v>
      </c>
    </row>
    <row r="119" spans="1:12">
      <c r="A119" s="170">
        <f>A118+1</f>
        <v>4</v>
      </c>
      <c r="B119" s="174"/>
      <c r="C119" s="174"/>
      <c r="D119" s="174"/>
      <c r="E119" s="174"/>
      <c r="F119" s="174"/>
      <c r="G119" s="229"/>
      <c r="H119" s="229"/>
      <c r="I119" s="182"/>
      <c r="J119" s="170">
        <f>J118+1</f>
        <v>4</v>
      </c>
    </row>
    <row r="120" spans="1:12">
      <c r="A120" s="170">
        <f t="shared" ref="A120:A179" si="4">A119+1</f>
        <v>5</v>
      </c>
      <c r="B120" s="178" t="s">
        <v>428</v>
      </c>
      <c r="C120" s="174"/>
      <c r="D120" s="174"/>
      <c r="E120" s="174"/>
      <c r="F120" s="174"/>
      <c r="G120" s="229"/>
      <c r="H120" s="229"/>
      <c r="I120" s="231"/>
      <c r="J120" s="170">
        <f t="shared" ref="J120:J179" si="5">J119+1</f>
        <v>5</v>
      </c>
    </row>
    <row r="121" spans="1:12">
      <c r="A121" s="170">
        <f t="shared" si="4"/>
        <v>6</v>
      </c>
      <c r="B121" s="171" t="s">
        <v>429</v>
      </c>
      <c r="D121" s="174"/>
      <c r="E121" s="174"/>
      <c r="F121" s="174"/>
      <c r="G121" s="232">
        <f>G51</f>
        <v>5.6389684051833804E-2</v>
      </c>
      <c r="H121" s="174"/>
      <c r="I121" s="182" t="s">
        <v>430</v>
      </c>
      <c r="J121" s="170">
        <f t="shared" si="5"/>
        <v>6</v>
      </c>
      <c r="K121" s="170"/>
    </row>
    <row r="122" spans="1:12">
      <c r="A122" s="170">
        <f t="shared" si="4"/>
        <v>7</v>
      </c>
      <c r="B122" s="171" t="s">
        <v>431</v>
      </c>
      <c r="D122" s="174"/>
      <c r="E122" s="174"/>
      <c r="F122" s="174"/>
      <c r="G122" s="233">
        <v>5297.6101976756618</v>
      </c>
      <c r="H122" s="174"/>
      <c r="I122" s="182" t="s">
        <v>432</v>
      </c>
      <c r="J122" s="170">
        <f t="shared" si="5"/>
        <v>7</v>
      </c>
      <c r="K122" s="170"/>
    </row>
    <row r="123" spans="1:12">
      <c r="A123" s="170">
        <f t="shared" si="4"/>
        <v>8</v>
      </c>
      <c r="B123" s="171" t="s">
        <v>433</v>
      </c>
      <c r="D123" s="174"/>
      <c r="E123" s="174"/>
      <c r="F123" s="174"/>
      <c r="G123" s="234">
        <v>6331.744459999999</v>
      </c>
      <c r="H123" s="174"/>
      <c r="I123" s="224" t="s">
        <v>434</v>
      </c>
      <c r="J123" s="170">
        <f t="shared" si="5"/>
        <v>8</v>
      </c>
      <c r="K123" s="174"/>
    </row>
    <row r="124" spans="1:12">
      <c r="A124" s="170">
        <f t="shared" si="4"/>
        <v>9</v>
      </c>
      <c r="B124" s="171" t="s">
        <v>435</v>
      </c>
      <c r="D124" s="174"/>
      <c r="E124" s="235"/>
      <c r="F124" s="174"/>
      <c r="G124" s="236">
        <f>'Pg3 BK-1 Rev TO5 C2-Cost Adj '!E136</f>
        <v>4003384.6491500954</v>
      </c>
      <c r="H124" s="20" t="s">
        <v>55</v>
      </c>
      <c r="I124" s="182" t="s">
        <v>546</v>
      </c>
      <c r="J124" s="170">
        <f t="shared" si="5"/>
        <v>9</v>
      </c>
    </row>
    <row r="125" spans="1:12">
      <c r="A125" s="170">
        <f t="shared" si="4"/>
        <v>10</v>
      </c>
      <c r="B125" s="171" t="s">
        <v>437</v>
      </c>
      <c r="D125" s="237"/>
      <c r="E125" s="174"/>
      <c r="F125" s="174"/>
      <c r="G125" s="238" t="s">
        <v>438</v>
      </c>
      <c r="H125" s="174"/>
      <c r="I125" s="182" t="s">
        <v>439</v>
      </c>
      <c r="J125" s="170">
        <f t="shared" si="5"/>
        <v>10</v>
      </c>
      <c r="L125" s="239"/>
    </row>
    <row r="126" spans="1:12">
      <c r="A126" s="170">
        <f t="shared" si="4"/>
        <v>11</v>
      </c>
      <c r="G126" s="170"/>
      <c r="H126" s="170"/>
      <c r="J126" s="170">
        <f t="shared" si="5"/>
        <v>11</v>
      </c>
    </row>
    <row r="127" spans="1:12">
      <c r="A127" s="170">
        <f t="shared" si="4"/>
        <v>12</v>
      </c>
      <c r="B127" s="171" t="s">
        <v>440</v>
      </c>
      <c r="D127" s="174"/>
      <c r="E127" s="174"/>
      <c r="F127" s="174"/>
      <c r="G127" s="240">
        <f>(((G121)+(G123/G124))*G125-(G122/G124))/(1-G125)</f>
        <v>1.3735046021617195E-2</v>
      </c>
      <c r="H127" s="240"/>
      <c r="I127" s="182" t="s">
        <v>441</v>
      </c>
      <c r="J127" s="170">
        <f t="shared" si="5"/>
        <v>12</v>
      </c>
      <c r="L127" s="241"/>
    </row>
    <row r="128" spans="1:12">
      <c r="A128" s="170">
        <f t="shared" si="4"/>
        <v>13</v>
      </c>
      <c r="B128" s="242" t="s">
        <v>442</v>
      </c>
      <c r="G128" s="170"/>
      <c r="H128" s="170"/>
      <c r="J128" s="170">
        <f t="shared" si="5"/>
        <v>13</v>
      </c>
    </row>
    <row r="129" spans="1:11">
      <c r="A129" s="170">
        <f t="shared" si="4"/>
        <v>14</v>
      </c>
      <c r="G129" s="170"/>
      <c r="H129" s="170"/>
      <c r="J129" s="170">
        <f t="shared" si="5"/>
        <v>14</v>
      </c>
    </row>
    <row r="130" spans="1:11">
      <c r="A130" s="170">
        <f t="shared" si="4"/>
        <v>15</v>
      </c>
      <c r="B130" s="177" t="s">
        <v>443</v>
      </c>
      <c r="C130" s="174"/>
      <c r="D130" s="174"/>
      <c r="E130" s="174"/>
      <c r="F130" s="174"/>
      <c r="G130" s="243"/>
      <c r="H130" s="243"/>
      <c r="I130" s="244"/>
      <c r="J130" s="170">
        <f t="shared" si="5"/>
        <v>15</v>
      </c>
      <c r="K130" s="245"/>
    </row>
    <row r="131" spans="1:11">
      <c r="A131" s="170">
        <f t="shared" si="4"/>
        <v>16</v>
      </c>
      <c r="B131" s="186"/>
      <c r="C131" s="174"/>
      <c r="D131" s="174"/>
      <c r="E131" s="174"/>
      <c r="F131" s="174"/>
      <c r="G131" s="243"/>
      <c r="H131" s="243"/>
      <c r="I131" s="246"/>
      <c r="J131" s="170">
        <f t="shared" si="5"/>
        <v>16</v>
      </c>
      <c r="K131" s="174"/>
    </row>
    <row r="132" spans="1:11">
      <c r="A132" s="170">
        <f t="shared" si="4"/>
        <v>17</v>
      </c>
      <c r="B132" s="178" t="s">
        <v>428</v>
      </c>
      <c r="C132" s="174"/>
      <c r="D132" s="174"/>
      <c r="E132" s="174"/>
      <c r="F132" s="174"/>
      <c r="G132" s="243"/>
      <c r="H132" s="243"/>
      <c r="I132" s="246"/>
      <c r="J132" s="170">
        <f t="shared" si="5"/>
        <v>17</v>
      </c>
      <c r="K132" s="174"/>
    </row>
    <row r="133" spans="1:11">
      <c r="A133" s="170">
        <f t="shared" si="4"/>
        <v>18</v>
      </c>
      <c r="B133" s="171" t="s">
        <v>429</v>
      </c>
      <c r="D133" s="174"/>
      <c r="E133" s="174"/>
      <c r="F133" s="174"/>
      <c r="G133" s="214">
        <f>G121</f>
        <v>5.6389684051833804E-2</v>
      </c>
      <c r="H133" s="214"/>
      <c r="I133" s="182" t="s">
        <v>444</v>
      </c>
      <c r="J133" s="170">
        <f t="shared" si="5"/>
        <v>18</v>
      </c>
      <c r="K133" s="170"/>
    </row>
    <row r="134" spans="1:11">
      <c r="A134" s="170">
        <f t="shared" si="4"/>
        <v>19</v>
      </c>
      <c r="B134" s="171" t="s">
        <v>445</v>
      </c>
      <c r="D134" s="174"/>
      <c r="E134" s="174"/>
      <c r="F134" s="174"/>
      <c r="G134" s="247">
        <f>G123</f>
        <v>6331.744459999999</v>
      </c>
      <c r="H134" s="247"/>
      <c r="I134" s="182" t="s">
        <v>446</v>
      </c>
      <c r="J134" s="170">
        <f t="shared" si="5"/>
        <v>19</v>
      </c>
      <c r="K134" s="170"/>
    </row>
    <row r="135" spans="1:11">
      <c r="A135" s="170">
        <f t="shared" si="4"/>
        <v>20</v>
      </c>
      <c r="B135" s="171" t="s">
        <v>447</v>
      </c>
      <c r="D135" s="174"/>
      <c r="E135" s="174"/>
      <c r="F135" s="174"/>
      <c r="G135" s="248">
        <f>G124</f>
        <v>4003384.6491500954</v>
      </c>
      <c r="H135" s="20" t="s">
        <v>55</v>
      </c>
      <c r="I135" s="182" t="s">
        <v>448</v>
      </c>
      <c r="J135" s="170">
        <f t="shared" si="5"/>
        <v>20</v>
      </c>
      <c r="K135" s="170"/>
    </row>
    <row r="136" spans="1:11">
      <c r="A136" s="170">
        <f t="shared" si="4"/>
        <v>21</v>
      </c>
      <c r="B136" s="171" t="s">
        <v>449</v>
      </c>
      <c r="D136" s="174"/>
      <c r="E136" s="174"/>
      <c r="F136" s="174"/>
      <c r="G136" s="249">
        <f>G127</f>
        <v>1.3735046021617195E-2</v>
      </c>
      <c r="H136" s="249"/>
      <c r="I136" s="182" t="s">
        <v>450</v>
      </c>
      <c r="J136" s="170">
        <f t="shared" si="5"/>
        <v>21</v>
      </c>
    </row>
    <row r="137" spans="1:11">
      <c r="A137" s="170">
        <f t="shared" si="4"/>
        <v>22</v>
      </c>
      <c r="B137" s="171" t="s">
        <v>451</v>
      </c>
      <c r="D137" s="174"/>
      <c r="E137" s="174"/>
      <c r="F137" s="174"/>
      <c r="G137" s="238" t="s">
        <v>452</v>
      </c>
      <c r="H137" s="174"/>
      <c r="I137" s="182" t="s">
        <v>453</v>
      </c>
      <c r="J137" s="170">
        <f t="shared" si="5"/>
        <v>22</v>
      </c>
    </row>
    <row r="138" spans="1:11">
      <c r="A138" s="170">
        <f t="shared" si="4"/>
        <v>23</v>
      </c>
      <c r="B138" s="190"/>
      <c r="D138" s="174"/>
      <c r="E138" s="174"/>
      <c r="F138" s="174"/>
      <c r="G138" s="250"/>
      <c r="H138" s="250"/>
      <c r="I138" s="246"/>
      <c r="J138" s="170">
        <f t="shared" si="5"/>
        <v>23</v>
      </c>
    </row>
    <row r="139" spans="1:11">
      <c r="A139" s="170">
        <f t="shared" si="4"/>
        <v>24</v>
      </c>
      <c r="B139" s="171" t="s">
        <v>454</v>
      </c>
      <c r="C139" s="170"/>
      <c r="D139" s="170"/>
      <c r="E139" s="174"/>
      <c r="F139" s="174"/>
      <c r="G139" s="251">
        <f>((G133)+(G134/G135)+G127)*G137/(1-G137)</f>
        <v>6.9535315778427231E-3</v>
      </c>
      <c r="H139" s="252"/>
      <c r="I139" s="182" t="s">
        <v>455</v>
      </c>
      <c r="J139" s="170">
        <f t="shared" si="5"/>
        <v>24</v>
      </c>
    </row>
    <row r="140" spans="1:11">
      <c r="A140" s="170">
        <f t="shared" si="4"/>
        <v>25</v>
      </c>
      <c r="B140" s="242" t="s">
        <v>456</v>
      </c>
      <c r="G140" s="170"/>
      <c r="H140" s="170"/>
      <c r="I140" s="182"/>
      <c r="J140" s="170">
        <f t="shared" si="5"/>
        <v>25</v>
      </c>
      <c r="K140" s="170"/>
    </row>
    <row r="141" spans="1:11">
      <c r="A141" s="170">
        <f t="shared" si="4"/>
        <v>26</v>
      </c>
      <c r="G141" s="170"/>
      <c r="H141" s="170"/>
      <c r="I141" s="182"/>
      <c r="J141" s="170">
        <f t="shared" si="5"/>
        <v>26</v>
      </c>
      <c r="K141" s="170"/>
    </row>
    <row r="142" spans="1:11">
      <c r="A142" s="170">
        <f t="shared" si="4"/>
        <v>27</v>
      </c>
      <c r="B142" s="177" t="s">
        <v>457</v>
      </c>
      <c r="G142" s="240">
        <f>G139+G127</f>
        <v>2.0688577599459919E-2</v>
      </c>
      <c r="H142" s="240"/>
      <c r="I142" s="182" t="s">
        <v>458</v>
      </c>
      <c r="J142" s="170">
        <f t="shared" si="5"/>
        <v>27</v>
      </c>
      <c r="K142" s="170"/>
    </row>
    <row r="143" spans="1:11">
      <c r="A143" s="170">
        <f t="shared" si="4"/>
        <v>28</v>
      </c>
      <c r="G143" s="170"/>
      <c r="H143" s="170"/>
      <c r="I143" s="182"/>
      <c r="J143" s="170">
        <f t="shared" si="5"/>
        <v>28</v>
      </c>
      <c r="K143" s="170"/>
    </row>
    <row r="144" spans="1:11">
      <c r="A144" s="170">
        <f t="shared" si="4"/>
        <v>29</v>
      </c>
      <c r="B144" s="177" t="s">
        <v>459</v>
      </c>
      <c r="G144" s="253">
        <f>G49</f>
        <v>7.5514348174546789E-2</v>
      </c>
      <c r="H144" s="174"/>
      <c r="I144" s="182" t="s">
        <v>460</v>
      </c>
      <c r="J144" s="170">
        <f t="shared" si="5"/>
        <v>29</v>
      </c>
      <c r="K144" s="170"/>
    </row>
    <row r="145" spans="1:12">
      <c r="A145" s="170">
        <f t="shared" si="4"/>
        <v>30</v>
      </c>
      <c r="G145" s="214"/>
      <c r="H145" s="214"/>
      <c r="I145" s="182"/>
      <c r="J145" s="170">
        <f t="shared" si="5"/>
        <v>30</v>
      </c>
      <c r="K145" s="170"/>
    </row>
    <row r="146" spans="1:12" ht="18.600000000000001" thickBot="1">
      <c r="A146" s="170">
        <f t="shared" si="4"/>
        <v>31</v>
      </c>
      <c r="B146" s="177" t="s">
        <v>461</v>
      </c>
      <c r="G146" s="357">
        <f>G142+G144</f>
        <v>9.6202925774006715E-2</v>
      </c>
      <c r="H146" s="20"/>
      <c r="I146" s="182" t="s">
        <v>462</v>
      </c>
      <c r="J146" s="170">
        <f t="shared" si="5"/>
        <v>31</v>
      </c>
      <c r="K146" s="254"/>
      <c r="L146" s="241"/>
    </row>
    <row r="147" spans="1:12" ht="16.8" thickTop="1" thickBot="1">
      <c r="A147" s="212">
        <f t="shared" si="4"/>
        <v>32</v>
      </c>
      <c r="B147" s="193"/>
      <c r="C147" s="193"/>
      <c r="D147" s="193"/>
      <c r="E147" s="193"/>
      <c r="F147" s="193"/>
      <c r="G147" s="212"/>
      <c r="H147" s="212"/>
      <c r="I147" s="213"/>
      <c r="J147" s="212">
        <f t="shared" si="5"/>
        <v>32</v>
      </c>
    </row>
    <row r="148" spans="1:12">
      <c r="A148" s="170">
        <f t="shared" si="4"/>
        <v>33</v>
      </c>
      <c r="G148" s="170"/>
      <c r="H148" s="170"/>
      <c r="I148" s="182"/>
      <c r="J148" s="170">
        <f t="shared" si="5"/>
        <v>33</v>
      </c>
    </row>
    <row r="149" spans="1:12" ht="18">
      <c r="A149" s="170">
        <f t="shared" si="4"/>
        <v>34</v>
      </c>
      <c r="B149" s="177" t="s">
        <v>463</v>
      </c>
      <c r="E149" s="174"/>
      <c r="F149" s="174"/>
      <c r="G149" s="229"/>
      <c r="H149" s="229"/>
      <c r="I149" s="182"/>
      <c r="J149" s="170">
        <f t="shared" si="5"/>
        <v>34</v>
      </c>
    </row>
    <row r="150" spans="1:12">
      <c r="A150" s="170">
        <f t="shared" si="4"/>
        <v>35</v>
      </c>
      <c r="B150" s="230"/>
      <c r="E150" s="174"/>
      <c r="F150" s="174"/>
      <c r="G150" s="229"/>
      <c r="H150" s="229"/>
      <c r="I150" s="182"/>
      <c r="J150" s="170">
        <f t="shared" si="5"/>
        <v>35</v>
      </c>
      <c r="L150" s="255"/>
    </row>
    <row r="151" spans="1:12">
      <c r="A151" s="170">
        <f t="shared" si="4"/>
        <v>36</v>
      </c>
      <c r="B151" s="177" t="s">
        <v>427</v>
      </c>
      <c r="E151" s="174"/>
      <c r="F151" s="174"/>
      <c r="G151" s="229"/>
      <c r="H151" s="229"/>
      <c r="I151" s="182"/>
      <c r="J151" s="170">
        <f t="shared" si="5"/>
        <v>36</v>
      </c>
    </row>
    <row r="152" spans="1:12">
      <c r="A152" s="170">
        <f t="shared" si="4"/>
        <v>37</v>
      </c>
      <c r="B152" s="174"/>
      <c r="C152" s="174"/>
      <c r="D152" s="174"/>
      <c r="E152" s="174"/>
      <c r="F152" s="174"/>
      <c r="G152" s="229"/>
      <c r="H152" s="229"/>
      <c r="I152" s="182"/>
      <c r="J152" s="170">
        <f t="shared" si="5"/>
        <v>37</v>
      </c>
    </row>
    <row r="153" spans="1:12">
      <c r="A153" s="170">
        <f t="shared" si="4"/>
        <v>38</v>
      </c>
      <c r="B153" s="178" t="s">
        <v>428</v>
      </c>
      <c r="C153" s="174"/>
      <c r="D153" s="174"/>
      <c r="E153" s="174"/>
      <c r="F153" s="174"/>
      <c r="G153" s="229"/>
      <c r="H153" s="229"/>
      <c r="I153" s="231"/>
      <c r="J153" s="170">
        <f t="shared" si="5"/>
        <v>38</v>
      </c>
    </row>
    <row r="154" spans="1:12">
      <c r="A154" s="170">
        <f t="shared" si="4"/>
        <v>39</v>
      </c>
      <c r="B154" s="171" t="s">
        <v>464</v>
      </c>
      <c r="D154" s="174"/>
      <c r="E154" s="174"/>
      <c r="F154" s="174"/>
      <c r="G154" s="232">
        <f>G64</f>
        <v>2.791568517417515E-3</v>
      </c>
      <c r="H154" s="174"/>
      <c r="I154" s="182" t="s">
        <v>465</v>
      </c>
      <c r="J154" s="170">
        <f t="shared" si="5"/>
        <v>39</v>
      </c>
      <c r="K154" s="170"/>
    </row>
    <row r="155" spans="1:12">
      <c r="A155" s="170">
        <f t="shared" si="4"/>
        <v>40</v>
      </c>
      <c r="B155" s="171" t="s">
        <v>431</v>
      </c>
      <c r="D155" s="174"/>
      <c r="E155" s="174"/>
      <c r="F155" s="174"/>
      <c r="G155" s="256">
        <v>0</v>
      </c>
      <c r="H155" s="174"/>
      <c r="I155" s="182" t="s">
        <v>408</v>
      </c>
      <c r="J155" s="170">
        <f t="shared" si="5"/>
        <v>40</v>
      </c>
      <c r="K155" s="170"/>
    </row>
    <row r="156" spans="1:12">
      <c r="A156" s="170">
        <f t="shared" si="4"/>
        <v>41</v>
      </c>
      <c r="B156" s="171" t="s">
        <v>433</v>
      </c>
      <c r="D156" s="174"/>
      <c r="E156" s="174"/>
      <c r="F156" s="174"/>
      <c r="G156" s="256">
        <v>0</v>
      </c>
      <c r="H156" s="174"/>
      <c r="I156" s="182" t="s">
        <v>408</v>
      </c>
      <c r="J156" s="170">
        <f t="shared" si="5"/>
        <v>41</v>
      </c>
      <c r="K156" s="174"/>
    </row>
    <row r="157" spans="1:12">
      <c r="A157" s="170">
        <f t="shared" si="4"/>
        <v>42</v>
      </c>
      <c r="B157" s="171" t="s">
        <v>435</v>
      </c>
      <c r="D157" s="174"/>
      <c r="E157" s="235"/>
      <c r="F157" s="174"/>
      <c r="G157" s="236">
        <f>'Pg3 BK-1 Rev TO5 C2-Cost Adj '!E136</f>
        <v>4003384.6491500954</v>
      </c>
      <c r="H157" s="20" t="s">
        <v>55</v>
      </c>
      <c r="I157" s="182" t="str">
        <f>I124</f>
        <v>Page 3; Rev. Stmt BK-1; Line 27</v>
      </c>
      <c r="J157" s="170">
        <f t="shared" si="5"/>
        <v>42</v>
      </c>
    </row>
    <row r="158" spans="1:12">
      <c r="A158" s="170">
        <f t="shared" si="4"/>
        <v>43</v>
      </c>
      <c r="B158" s="171" t="s">
        <v>437</v>
      </c>
      <c r="D158" s="237"/>
      <c r="E158" s="174"/>
      <c r="F158" s="174"/>
      <c r="G158" s="238" t="s">
        <v>438</v>
      </c>
      <c r="H158" s="174"/>
      <c r="I158" s="182" t="s">
        <v>439</v>
      </c>
      <c r="J158" s="170">
        <f t="shared" si="5"/>
        <v>43</v>
      </c>
      <c r="L158" s="239"/>
    </row>
    <row r="159" spans="1:12">
      <c r="A159" s="170">
        <f t="shared" si="4"/>
        <v>44</v>
      </c>
      <c r="G159" s="170"/>
      <c r="H159" s="170"/>
      <c r="J159" s="170">
        <f t="shared" si="5"/>
        <v>44</v>
      </c>
    </row>
    <row r="160" spans="1:12">
      <c r="A160" s="170">
        <f t="shared" si="4"/>
        <v>45</v>
      </c>
      <c r="B160" s="171" t="s">
        <v>440</v>
      </c>
      <c r="D160" s="174"/>
      <c r="E160" s="174"/>
      <c r="F160" s="174"/>
      <c r="G160" s="240">
        <f>(((G154)+(G156/G157))*G158-(G155/G157))/(1-G158)</f>
        <v>7.4206251728820016E-4</v>
      </c>
      <c r="H160" s="240"/>
      <c r="I160" s="182" t="s">
        <v>441</v>
      </c>
      <c r="J160" s="170">
        <f t="shared" si="5"/>
        <v>45</v>
      </c>
      <c r="L160" s="241"/>
    </row>
    <row r="161" spans="1:11">
      <c r="A161" s="170">
        <f t="shared" si="4"/>
        <v>46</v>
      </c>
      <c r="B161" s="242" t="s">
        <v>442</v>
      </c>
      <c r="G161" s="170"/>
      <c r="H161" s="170"/>
      <c r="J161" s="170">
        <f t="shared" si="5"/>
        <v>46</v>
      </c>
    </row>
    <row r="162" spans="1:11">
      <c r="A162" s="170">
        <f t="shared" si="4"/>
        <v>47</v>
      </c>
      <c r="G162" s="170"/>
      <c r="H162" s="170"/>
      <c r="J162" s="170">
        <f t="shared" si="5"/>
        <v>47</v>
      </c>
    </row>
    <row r="163" spans="1:11">
      <c r="A163" s="170">
        <f t="shared" si="4"/>
        <v>48</v>
      </c>
      <c r="B163" s="177" t="s">
        <v>443</v>
      </c>
      <c r="C163" s="174"/>
      <c r="D163" s="174"/>
      <c r="E163" s="174"/>
      <c r="F163" s="174"/>
      <c r="G163" s="243"/>
      <c r="H163" s="243"/>
      <c r="I163" s="244"/>
      <c r="J163" s="170">
        <f t="shared" si="5"/>
        <v>48</v>
      </c>
      <c r="K163" s="245"/>
    </row>
    <row r="164" spans="1:11">
      <c r="A164" s="170">
        <f t="shared" si="4"/>
        <v>49</v>
      </c>
      <c r="B164" s="186"/>
      <c r="C164" s="174"/>
      <c r="D164" s="174"/>
      <c r="E164" s="174"/>
      <c r="F164" s="174"/>
      <c r="G164" s="243"/>
      <c r="H164" s="243"/>
      <c r="I164" s="246"/>
      <c r="J164" s="170">
        <f t="shared" si="5"/>
        <v>49</v>
      </c>
      <c r="K164" s="174"/>
    </row>
    <row r="165" spans="1:11">
      <c r="A165" s="170">
        <f t="shared" si="4"/>
        <v>50</v>
      </c>
      <c r="B165" s="178" t="s">
        <v>428</v>
      </c>
      <c r="C165" s="174"/>
      <c r="D165" s="174"/>
      <c r="E165" s="174"/>
      <c r="F165" s="174"/>
      <c r="G165" s="243"/>
      <c r="H165" s="243"/>
      <c r="I165" s="246"/>
      <c r="J165" s="170">
        <f t="shared" si="5"/>
        <v>50</v>
      </c>
      <c r="K165" s="174"/>
    </row>
    <row r="166" spans="1:11">
      <c r="A166" s="170">
        <f t="shared" si="4"/>
        <v>51</v>
      </c>
      <c r="B166" s="171" t="s">
        <v>464</v>
      </c>
      <c r="D166" s="174"/>
      <c r="E166" s="174"/>
      <c r="F166" s="174"/>
      <c r="G166" s="214">
        <f>G154</f>
        <v>2.791568517417515E-3</v>
      </c>
      <c r="H166" s="214"/>
      <c r="I166" s="182" t="s">
        <v>466</v>
      </c>
      <c r="J166" s="170">
        <f t="shared" si="5"/>
        <v>51</v>
      </c>
      <c r="K166" s="170"/>
    </row>
    <row r="167" spans="1:11">
      <c r="A167" s="170">
        <f t="shared" si="4"/>
        <v>52</v>
      </c>
      <c r="B167" s="171" t="s">
        <v>445</v>
      </c>
      <c r="D167" s="174"/>
      <c r="E167" s="174"/>
      <c r="F167" s="174"/>
      <c r="G167" s="247">
        <f>G156</f>
        <v>0</v>
      </c>
      <c r="H167" s="247"/>
      <c r="I167" s="182" t="s">
        <v>467</v>
      </c>
      <c r="J167" s="170">
        <f t="shared" si="5"/>
        <v>52</v>
      </c>
      <c r="K167" s="170"/>
    </row>
    <row r="168" spans="1:11">
      <c r="A168" s="170">
        <f t="shared" si="4"/>
        <v>53</v>
      </c>
      <c r="B168" s="171" t="s">
        <v>447</v>
      </c>
      <c r="D168" s="174"/>
      <c r="E168" s="174"/>
      <c r="F168" s="174"/>
      <c r="G168" s="248">
        <f>G157</f>
        <v>4003384.6491500954</v>
      </c>
      <c r="H168" s="20" t="s">
        <v>55</v>
      </c>
      <c r="I168" s="182" t="s">
        <v>468</v>
      </c>
      <c r="J168" s="170">
        <f t="shared" si="5"/>
        <v>53</v>
      </c>
      <c r="K168" s="170"/>
    </row>
    <row r="169" spans="1:11">
      <c r="A169" s="170">
        <f t="shared" si="4"/>
        <v>54</v>
      </c>
      <c r="B169" s="171" t="s">
        <v>449</v>
      </c>
      <c r="D169" s="174"/>
      <c r="E169" s="174"/>
      <c r="F169" s="174"/>
      <c r="G169" s="249">
        <f>G160</f>
        <v>7.4206251728820016E-4</v>
      </c>
      <c r="H169" s="249"/>
      <c r="I169" s="182" t="s">
        <v>469</v>
      </c>
      <c r="J169" s="170">
        <f t="shared" si="5"/>
        <v>54</v>
      </c>
    </row>
    <row r="170" spans="1:11">
      <c r="A170" s="170">
        <f t="shared" si="4"/>
        <v>55</v>
      </c>
      <c r="B170" s="171" t="s">
        <v>451</v>
      </c>
      <c r="D170" s="174"/>
      <c r="E170" s="174"/>
      <c r="F170" s="174"/>
      <c r="G170" s="238" t="s">
        <v>452</v>
      </c>
      <c r="H170" s="174"/>
      <c r="I170" s="182" t="s">
        <v>453</v>
      </c>
      <c r="J170" s="170">
        <f t="shared" si="5"/>
        <v>55</v>
      </c>
    </row>
    <row r="171" spans="1:11">
      <c r="A171" s="170">
        <f t="shared" si="4"/>
        <v>56</v>
      </c>
      <c r="B171" s="190"/>
      <c r="D171" s="174"/>
      <c r="E171" s="174"/>
      <c r="F171" s="174"/>
      <c r="G171" s="250"/>
      <c r="H171" s="250"/>
      <c r="I171" s="246"/>
      <c r="J171" s="170">
        <f t="shared" si="5"/>
        <v>56</v>
      </c>
      <c r="K171" s="257"/>
    </row>
    <row r="172" spans="1:11">
      <c r="A172" s="170">
        <f t="shared" si="4"/>
        <v>57</v>
      </c>
      <c r="B172" s="171" t="s">
        <v>454</v>
      </c>
      <c r="C172" s="170"/>
      <c r="D172" s="170"/>
      <c r="E172" s="174"/>
      <c r="F172" s="174"/>
      <c r="G172" s="251">
        <f>((G166)+(G167/G168)+G160)*G170/(1-G170)</f>
        <v>3.426645277182813E-4</v>
      </c>
      <c r="H172" s="252"/>
      <c r="I172" s="182" t="s">
        <v>455</v>
      </c>
      <c r="J172" s="170">
        <f t="shared" si="5"/>
        <v>57</v>
      </c>
    </row>
    <row r="173" spans="1:11">
      <c r="A173" s="170">
        <f t="shared" si="4"/>
        <v>58</v>
      </c>
      <c r="B173" s="242" t="s">
        <v>456</v>
      </c>
      <c r="G173" s="170"/>
      <c r="H173" s="170"/>
      <c r="I173" s="182"/>
      <c r="J173" s="170">
        <f t="shared" si="5"/>
        <v>58</v>
      </c>
      <c r="K173" s="170"/>
    </row>
    <row r="174" spans="1:11">
      <c r="A174" s="170">
        <f t="shared" si="4"/>
        <v>59</v>
      </c>
      <c r="G174" s="170"/>
      <c r="H174" s="170"/>
      <c r="I174" s="182"/>
      <c r="J174" s="170">
        <f t="shared" si="5"/>
        <v>59</v>
      </c>
      <c r="K174" s="170"/>
    </row>
    <row r="175" spans="1:11">
      <c r="A175" s="170">
        <f t="shared" si="4"/>
        <v>60</v>
      </c>
      <c r="B175" s="177" t="s">
        <v>457</v>
      </c>
      <c r="G175" s="240">
        <f>G172+G160</f>
        <v>1.0847270450064814E-3</v>
      </c>
      <c r="H175" s="240"/>
      <c r="I175" s="182" t="s">
        <v>470</v>
      </c>
      <c r="J175" s="170">
        <f t="shared" si="5"/>
        <v>60</v>
      </c>
      <c r="K175" s="170"/>
    </row>
    <row r="176" spans="1:11">
      <c r="A176" s="170">
        <f t="shared" si="4"/>
        <v>61</v>
      </c>
      <c r="G176" s="170"/>
      <c r="H176" s="170"/>
      <c r="I176" s="182"/>
      <c r="J176" s="170">
        <f t="shared" si="5"/>
        <v>61</v>
      </c>
      <c r="K176" s="170"/>
    </row>
    <row r="177" spans="1:12">
      <c r="A177" s="170">
        <f t="shared" si="4"/>
        <v>62</v>
      </c>
      <c r="B177" s="177" t="s">
        <v>471</v>
      </c>
      <c r="G177" s="258">
        <f>G62</f>
        <v>2.791568517417515E-3</v>
      </c>
      <c r="H177" s="174"/>
      <c r="I177" s="182" t="s">
        <v>472</v>
      </c>
      <c r="J177" s="170">
        <f t="shared" si="5"/>
        <v>62</v>
      </c>
      <c r="K177" s="170"/>
    </row>
    <row r="178" spans="1:12">
      <c r="A178" s="170">
        <f t="shared" si="4"/>
        <v>63</v>
      </c>
      <c r="G178" s="214"/>
      <c r="H178" s="214"/>
      <c r="I178" s="182"/>
      <c r="J178" s="170">
        <f t="shared" si="5"/>
        <v>63</v>
      </c>
      <c r="K178" s="170"/>
    </row>
    <row r="179" spans="1:12" ht="18.600000000000001" thickBot="1">
      <c r="A179" s="170">
        <f t="shared" si="4"/>
        <v>64</v>
      </c>
      <c r="B179" s="177" t="s">
        <v>473</v>
      </c>
      <c r="G179" s="357">
        <f>G175+G177</f>
        <v>3.8762955624239964E-3</v>
      </c>
      <c r="H179" s="252"/>
      <c r="I179" s="182" t="s">
        <v>474</v>
      </c>
      <c r="J179" s="170">
        <f t="shared" si="5"/>
        <v>64</v>
      </c>
      <c r="K179" s="254"/>
      <c r="L179" s="241"/>
    </row>
    <row r="180" spans="1:12" ht="16.2" thickTop="1">
      <c r="B180" s="177"/>
      <c r="G180" s="259"/>
      <c r="H180" s="259"/>
      <c r="I180" s="182"/>
      <c r="J180" s="170"/>
      <c r="K180" s="254"/>
      <c r="L180" s="241"/>
    </row>
    <row r="181" spans="1:12">
      <c r="A181" s="20" t="s">
        <v>55</v>
      </c>
      <c r="B181" s="12" t="str">
        <f>'Pg2 BK-1 Comparison '!B42</f>
        <v>Items in BOLD have changed due to unfunded reserves error adjustment as compared to the original TO5 Cycle 2 filing per ER20-503 and adjustments included in TO5 Cycle 4 per ER22-527.</v>
      </c>
      <c r="G181" s="259"/>
      <c r="H181" s="259"/>
      <c r="I181" s="182"/>
      <c r="J181" s="170"/>
      <c r="K181" s="254"/>
      <c r="L181" s="241"/>
    </row>
    <row r="182" spans="1:12">
      <c r="A182" s="260"/>
      <c r="B182" s="190"/>
      <c r="C182" s="172"/>
      <c r="D182" s="172"/>
      <c r="E182" s="172"/>
      <c r="F182" s="172"/>
      <c r="G182" s="261"/>
      <c r="H182" s="261"/>
      <c r="I182" s="262"/>
      <c r="J182" s="170"/>
    </row>
    <row r="183" spans="1:12">
      <c r="A183" s="260"/>
      <c r="B183" s="190"/>
      <c r="C183" s="172"/>
      <c r="D183" s="172"/>
      <c r="E183" s="172"/>
      <c r="F183" s="172"/>
      <c r="G183" s="261"/>
      <c r="H183" s="261"/>
      <c r="I183" s="89"/>
      <c r="J183" s="170"/>
    </row>
    <row r="184" spans="1:12">
      <c r="B184" s="399" t="s">
        <v>210</v>
      </c>
      <c r="C184" s="399"/>
      <c r="D184" s="399"/>
      <c r="E184" s="399"/>
      <c r="F184" s="399"/>
      <c r="G184" s="399"/>
      <c r="H184" s="399"/>
      <c r="I184" s="399"/>
      <c r="J184" s="170"/>
    </row>
    <row r="185" spans="1:12">
      <c r="B185" s="399" t="s">
        <v>336</v>
      </c>
      <c r="C185" s="399"/>
      <c r="D185" s="399"/>
      <c r="E185" s="399"/>
      <c r="F185" s="399"/>
      <c r="G185" s="399"/>
      <c r="H185" s="399"/>
      <c r="I185" s="399"/>
      <c r="J185" s="170"/>
    </row>
    <row r="186" spans="1:12">
      <c r="B186" s="399" t="s">
        <v>337</v>
      </c>
      <c r="C186" s="399"/>
      <c r="D186" s="399"/>
      <c r="E186" s="399"/>
      <c r="F186" s="399"/>
      <c r="G186" s="399"/>
      <c r="H186" s="399"/>
      <c r="I186" s="399"/>
      <c r="J186" s="170"/>
    </row>
    <row r="187" spans="1:12">
      <c r="B187" s="401" t="str">
        <f>B5</f>
        <v>Base Period &amp; True-Up Period 12 - Months Ending December 31, 2018</v>
      </c>
      <c r="C187" s="401"/>
      <c r="D187" s="401"/>
      <c r="E187" s="401"/>
      <c r="F187" s="401"/>
      <c r="G187" s="401"/>
      <c r="H187" s="401"/>
      <c r="I187" s="401"/>
      <c r="J187" s="170"/>
    </row>
    <row r="188" spans="1:12">
      <c r="B188" s="402" t="s">
        <v>2</v>
      </c>
      <c r="C188" s="403"/>
      <c r="D188" s="403"/>
      <c r="E188" s="403"/>
      <c r="F188" s="403"/>
      <c r="G188" s="403"/>
      <c r="H188" s="403"/>
      <c r="I188" s="403"/>
      <c r="J188" s="170"/>
    </row>
    <row r="189" spans="1:12">
      <c r="B189" s="170"/>
      <c r="C189" s="170"/>
      <c r="D189" s="170"/>
      <c r="E189" s="170"/>
      <c r="F189" s="170"/>
      <c r="G189" s="174"/>
      <c r="H189" s="174"/>
      <c r="I189" s="182"/>
      <c r="J189" s="170"/>
    </row>
    <row r="190" spans="1:12">
      <c r="A190" s="170" t="s">
        <v>3</v>
      </c>
      <c r="B190" s="174"/>
      <c r="C190" s="174"/>
      <c r="D190" s="174"/>
      <c r="E190" s="174"/>
      <c r="F190" s="174"/>
      <c r="G190" s="174"/>
      <c r="H190" s="174"/>
      <c r="I190" s="182"/>
      <c r="J190" s="170" t="s">
        <v>3</v>
      </c>
    </row>
    <row r="191" spans="1:12">
      <c r="A191" s="170" t="s">
        <v>7</v>
      </c>
      <c r="B191" s="170"/>
      <c r="C191" s="170"/>
      <c r="D191" s="170"/>
      <c r="E191" s="170"/>
      <c r="F191" s="170"/>
      <c r="G191" s="175" t="s">
        <v>5</v>
      </c>
      <c r="H191" s="174"/>
      <c r="I191" s="198" t="s">
        <v>6</v>
      </c>
      <c r="J191" s="170" t="s">
        <v>7</v>
      </c>
    </row>
    <row r="192" spans="1:12">
      <c r="G192" s="170"/>
      <c r="H192" s="170"/>
      <c r="I192" s="182"/>
      <c r="J192" s="170"/>
    </row>
    <row r="193" spans="1:10" ht="18">
      <c r="A193" s="170">
        <v>1</v>
      </c>
      <c r="B193" s="177" t="s">
        <v>475</v>
      </c>
      <c r="E193" s="174"/>
      <c r="F193" s="174"/>
      <c r="G193" s="229"/>
      <c r="H193" s="229"/>
      <c r="I193" s="182"/>
      <c r="J193" s="170">
        <v>1</v>
      </c>
    </row>
    <row r="194" spans="1:10">
      <c r="A194" s="170">
        <f>A193+1</f>
        <v>2</v>
      </c>
      <c r="B194" s="230"/>
      <c r="E194" s="174"/>
      <c r="F194" s="174"/>
      <c r="G194" s="229"/>
      <c r="H194" s="229"/>
      <c r="I194" s="182"/>
      <c r="J194" s="170">
        <f>J193+1</f>
        <v>2</v>
      </c>
    </row>
    <row r="195" spans="1:10">
      <c r="A195" s="170">
        <f>A194+1</f>
        <v>3</v>
      </c>
      <c r="B195" s="177" t="s">
        <v>427</v>
      </c>
      <c r="E195" s="174"/>
      <c r="F195" s="174"/>
      <c r="G195" s="229"/>
      <c r="H195" s="229"/>
      <c r="I195" s="182"/>
      <c r="J195" s="170">
        <f>J194+1</f>
        <v>3</v>
      </c>
    </row>
    <row r="196" spans="1:10">
      <c r="A196" s="170">
        <f>A195+1</f>
        <v>4</v>
      </c>
      <c r="B196" s="174"/>
      <c r="C196" s="174"/>
      <c r="D196" s="174"/>
      <c r="E196" s="174"/>
      <c r="F196" s="174"/>
      <c r="G196" s="229"/>
      <c r="H196" s="229"/>
      <c r="I196" s="182"/>
      <c r="J196" s="170">
        <f>J195+1</f>
        <v>4</v>
      </c>
    </row>
    <row r="197" spans="1:10">
      <c r="A197" s="170">
        <f t="shared" ref="A197:A256" si="6">A196+1</f>
        <v>5</v>
      </c>
      <c r="B197" s="178" t="s">
        <v>428</v>
      </c>
      <c r="C197" s="174"/>
      <c r="D197" s="174"/>
      <c r="E197" s="174"/>
      <c r="F197" s="174"/>
      <c r="G197" s="229"/>
      <c r="H197" s="229"/>
      <c r="I197" s="231"/>
      <c r="J197" s="170">
        <f t="shared" ref="J197:J256" si="7">J196+1</f>
        <v>5</v>
      </c>
    </row>
    <row r="198" spans="1:10">
      <c r="A198" s="170">
        <f t="shared" si="6"/>
        <v>6</v>
      </c>
      <c r="B198" s="171" t="s">
        <v>429</v>
      </c>
      <c r="D198" s="174"/>
      <c r="E198" s="174"/>
      <c r="F198" s="174"/>
      <c r="G198" s="232">
        <f>G88</f>
        <v>0</v>
      </c>
      <c r="H198" s="174"/>
      <c r="I198" s="182" t="s">
        <v>476</v>
      </c>
      <c r="J198" s="170">
        <f t="shared" si="7"/>
        <v>6</v>
      </c>
    </row>
    <row r="199" spans="1:10">
      <c r="A199" s="170">
        <f t="shared" si="6"/>
        <v>7</v>
      </c>
      <c r="B199" s="171" t="s">
        <v>431</v>
      </c>
      <c r="D199" s="174"/>
      <c r="E199" s="174"/>
      <c r="F199" s="174"/>
      <c r="G199" s="256">
        <v>0</v>
      </c>
      <c r="H199" s="174"/>
      <c r="I199" s="182" t="s">
        <v>477</v>
      </c>
      <c r="J199" s="170">
        <f t="shared" si="7"/>
        <v>7</v>
      </c>
    </row>
    <row r="200" spans="1:10">
      <c r="A200" s="170">
        <f t="shared" si="6"/>
        <v>8</v>
      </c>
      <c r="B200" s="171" t="s">
        <v>433</v>
      </c>
      <c r="D200" s="174"/>
      <c r="E200" s="174"/>
      <c r="F200" s="174"/>
      <c r="G200" s="234">
        <v>0</v>
      </c>
      <c r="H200" s="174"/>
      <c r="I200" s="224"/>
      <c r="J200" s="170">
        <f t="shared" si="7"/>
        <v>8</v>
      </c>
    </row>
    <row r="201" spans="1:10">
      <c r="A201" s="170">
        <f t="shared" si="6"/>
        <v>9</v>
      </c>
      <c r="B201" s="171" t="s">
        <v>478</v>
      </c>
      <c r="D201" s="174"/>
      <c r="E201" s="174"/>
      <c r="F201" s="174"/>
      <c r="G201" s="233">
        <v>0</v>
      </c>
      <c r="H201" s="174"/>
      <c r="I201" s="182" t="s">
        <v>479</v>
      </c>
      <c r="J201" s="170">
        <f t="shared" si="7"/>
        <v>9</v>
      </c>
    </row>
    <row r="202" spans="1:10">
      <c r="A202" s="170">
        <f t="shared" si="6"/>
        <v>10</v>
      </c>
      <c r="B202" s="171" t="s">
        <v>437</v>
      </c>
      <c r="D202" s="174"/>
      <c r="E202" s="174"/>
      <c r="F202" s="174"/>
      <c r="G202" s="263" t="str">
        <f>G125</f>
        <v>21%</v>
      </c>
      <c r="H202" s="174"/>
      <c r="I202" s="182" t="s">
        <v>480</v>
      </c>
      <c r="J202" s="170">
        <f t="shared" si="7"/>
        <v>10</v>
      </c>
    </row>
    <row r="203" spans="1:10">
      <c r="A203" s="170">
        <f t="shared" si="6"/>
        <v>11</v>
      </c>
      <c r="G203" s="170"/>
      <c r="H203" s="170"/>
      <c r="J203" s="170">
        <f t="shared" si="7"/>
        <v>11</v>
      </c>
    </row>
    <row r="204" spans="1:10">
      <c r="A204" s="170">
        <f t="shared" si="6"/>
        <v>12</v>
      </c>
      <c r="B204" s="171" t="s">
        <v>481</v>
      </c>
      <c r="D204" s="174"/>
      <c r="E204" s="174"/>
      <c r="F204" s="174"/>
      <c r="G204" s="240">
        <f>IFERROR((((G198)+(G200/G201))*G202-(G199/G201))/(1-G202),0)</f>
        <v>0</v>
      </c>
      <c r="H204" s="240"/>
      <c r="I204" s="182" t="s">
        <v>482</v>
      </c>
      <c r="J204" s="170">
        <f t="shared" si="7"/>
        <v>12</v>
      </c>
    </row>
    <row r="205" spans="1:10">
      <c r="A205" s="170">
        <f t="shared" si="6"/>
        <v>13</v>
      </c>
      <c r="B205" s="242" t="s">
        <v>442</v>
      </c>
      <c r="D205" s="242"/>
      <c r="G205" s="223"/>
      <c r="H205" s="223"/>
      <c r="J205" s="170">
        <f t="shared" si="7"/>
        <v>13</v>
      </c>
    </row>
    <row r="206" spans="1:10">
      <c r="A206" s="170">
        <f t="shared" si="6"/>
        <v>14</v>
      </c>
      <c r="G206" s="170"/>
      <c r="H206" s="170"/>
      <c r="J206" s="170">
        <f t="shared" si="7"/>
        <v>14</v>
      </c>
    </row>
    <row r="207" spans="1:10">
      <c r="A207" s="170">
        <f t="shared" si="6"/>
        <v>15</v>
      </c>
      <c r="B207" s="177" t="s">
        <v>443</v>
      </c>
      <c r="C207" s="174"/>
      <c r="D207" s="174"/>
      <c r="E207" s="174"/>
      <c r="F207" s="174"/>
      <c r="G207" s="243"/>
      <c r="H207" s="243"/>
      <c r="I207" s="244"/>
      <c r="J207" s="170">
        <f t="shared" si="7"/>
        <v>15</v>
      </c>
    </row>
    <row r="208" spans="1:10">
      <c r="A208" s="170">
        <f t="shared" si="6"/>
        <v>16</v>
      </c>
      <c r="B208" s="186"/>
      <c r="C208" s="174"/>
      <c r="D208" s="174"/>
      <c r="E208" s="174"/>
      <c r="F208" s="174"/>
      <c r="G208" s="243"/>
      <c r="H208" s="243"/>
      <c r="I208" s="231"/>
      <c r="J208" s="170">
        <f t="shared" si="7"/>
        <v>16</v>
      </c>
    </row>
    <row r="209" spans="1:10">
      <c r="A209" s="170">
        <f t="shared" si="6"/>
        <v>17</v>
      </c>
      <c r="B209" s="178" t="s">
        <v>428</v>
      </c>
      <c r="C209" s="174"/>
      <c r="D209" s="174"/>
      <c r="E209" s="174"/>
      <c r="F209" s="174"/>
      <c r="G209" s="243"/>
      <c r="H209" s="243"/>
      <c r="I209" s="231"/>
      <c r="J209" s="170">
        <f t="shared" si="7"/>
        <v>17</v>
      </c>
    </row>
    <row r="210" spans="1:10">
      <c r="A210" s="170">
        <f t="shared" si="6"/>
        <v>18</v>
      </c>
      <c r="B210" s="171" t="s">
        <v>429</v>
      </c>
      <c r="D210" s="174"/>
      <c r="E210" s="174"/>
      <c r="F210" s="174"/>
      <c r="G210" s="214">
        <f>G198</f>
        <v>0</v>
      </c>
      <c r="H210" s="214"/>
      <c r="I210" s="182" t="s">
        <v>444</v>
      </c>
      <c r="J210" s="170">
        <f t="shared" si="7"/>
        <v>18</v>
      </c>
    </row>
    <row r="211" spans="1:10">
      <c r="A211" s="170">
        <f t="shared" si="6"/>
        <v>19</v>
      </c>
      <c r="B211" s="171" t="s">
        <v>445</v>
      </c>
      <c r="D211" s="174"/>
      <c r="E211" s="174"/>
      <c r="F211" s="174"/>
      <c r="G211" s="247">
        <f>G200</f>
        <v>0</v>
      </c>
      <c r="H211" s="247"/>
      <c r="I211" s="182" t="s">
        <v>446</v>
      </c>
      <c r="J211" s="170">
        <f t="shared" si="7"/>
        <v>19</v>
      </c>
    </row>
    <row r="212" spans="1:10">
      <c r="A212" s="170">
        <f t="shared" si="6"/>
        <v>20</v>
      </c>
      <c r="B212" s="171" t="s">
        <v>483</v>
      </c>
      <c r="D212" s="174"/>
      <c r="E212" s="174"/>
      <c r="F212" s="174"/>
      <c r="G212" s="247">
        <f>G201</f>
        <v>0</v>
      </c>
      <c r="H212" s="247"/>
      <c r="I212" s="182" t="s">
        <v>448</v>
      </c>
      <c r="J212" s="170">
        <f t="shared" si="7"/>
        <v>20</v>
      </c>
    </row>
    <row r="213" spans="1:10">
      <c r="A213" s="170">
        <f t="shared" si="6"/>
        <v>21</v>
      </c>
      <c r="B213" s="171" t="s">
        <v>449</v>
      </c>
      <c r="D213" s="174"/>
      <c r="E213" s="174"/>
      <c r="F213" s="174"/>
      <c r="G213" s="249">
        <f>G204</f>
        <v>0</v>
      </c>
      <c r="H213" s="249"/>
      <c r="I213" s="182" t="s">
        <v>450</v>
      </c>
      <c r="J213" s="170">
        <f t="shared" si="7"/>
        <v>21</v>
      </c>
    </row>
    <row r="214" spans="1:10">
      <c r="A214" s="170">
        <f t="shared" si="6"/>
        <v>22</v>
      </c>
      <c r="B214" s="171" t="s">
        <v>451</v>
      </c>
      <c r="D214" s="174"/>
      <c r="E214" s="174"/>
      <c r="F214" s="174"/>
      <c r="G214" s="264" t="str">
        <f>G137</f>
        <v>8.84%</v>
      </c>
      <c r="H214" s="174"/>
      <c r="I214" s="182" t="s">
        <v>484</v>
      </c>
      <c r="J214" s="170">
        <f t="shared" si="7"/>
        <v>22</v>
      </c>
    </row>
    <row r="215" spans="1:10">
      <c r="A215" s="170">
        <f t="shared" si="6"/>
        <v>23</v>
      </c>
      <c r="B215" s="190"/>
      <c r="D215" s="174"/>
      <c r="E215" s="174"/>
      <c r="F215" s="174"/>
      <c r="G215" s="250"/>
      <c r="H215" s="250"/>
      <c r="I215" s="246"/>
      <c r="J215" s="170">
        <f t="shared" si="7"/>
        <v>23</v>
      </c>
    </row>
    <row r="216" spans="1:10">
      <c r="A216" s="170">
        <f t="shared" si="6"/>
        <v>24</v>
      </c>
      <c r="B216" s="171" t="s">
        <v>454</v>
      </c>
      <c r="C216" s="170"/>
      <c r="D216" s="170"/>
      <c r="E216" s="174"/>
      <c r="F216" s="174"/>
      <c r="G216" s="251">
        <f>IFERROR(((G210)+(G211/G212)+G204)*G214/(1-G214),0)</f>
        <v>0</v>
      </c>
      <c r="H216" s="252"/>
      <c r="I216" s="182" t="s">
        <v>455</v>
      </c>
      <c r="J216" s="170">
        <f t="shared" si="7"/>
        <v>24</v>
      </c>
    </row>
    <row r="217" spans="1:10">
      <c r="A217" s="170">
        <f t="shared" si="6"/>
        <v>25</v>
      </c>
      <c r="B217" s="242" t="s">
        <v>456</v>
      </c>
      <c r="D217" s="242"/>
      <c r="G217" s="170"/>
      <c r="H217" s="170"/>
      <c r="I217" s="182"/>
      <c r="J217" s="170">
        <f t="shared" si="7"/>
        <v>25</v>
      </c>
    </row>
    <row r="218" spans="1:10">
      <c r="A218" s="170">
        <f t="shared" si="6"/>
        <v>26</v>
      </c>
      <c r="G218" s="170"/>
      <c r="H218" s="170"/>
      <c r="I218" s="182"/>
      <c r="J218" s="170">
        <f t="shared" si="7"/>
        <v>26</v>
      </c>
    </row>
    <row r="219" spans="1:10">
      <c r="A219" s="170">
        <f t="shared" si="6"/>
        <v>27</v>
      </c>
      <c r="B219" s="177" t="s">
        <v>457</v>
      </c>
      <c r="G219" s="240">
        <f>G216+G204</f>
        <v>0</v>
      </c>
      <c r="H219" s="240"/>
      <c r="I219" s="182" t="s">
        <v>458</v>
      </c>
      <c r="J219" s="170">
        <f t="shared" si="7"/>
        <v>27</v>
      </c>
    </row>
    <row r="220" spans="1:10">
      <c r="A220" s="170">
        <f t="shared" si="6"/>
        <v>28</v>
      </c>
      <c r="G220" s="170"/>
      <c r="H220" s="170"/>
      <c r="I220" s="182"/>
      <c r="J220" s="170">
        <f t="shared" si="7"/>
        <v>28</v>
      </c>
    </row>
    <row r="221" spans="1:10">
      <c r="A221" s="170">
        <f t="shared" si="6"/>
        <v>29</v>
      </c>
      <c r="B221" s="177" t="s">
        <v>485</v>
      </c>
      <c r="G221" s="265">
        <f>G86</f>
        <v>1.9124664122712989E-2</v>
      </c>
      <c r="H221" s="174"/>
      <c r="I221" s="182" t="s">
        <v>486</v>
      </c>
      <c r="J221" s="170">
        <f t="shared" si="7"/>
        <v>29</v>
      </c>
    </row>
    <row r="222" spans="1:10">
      <c r="A222" s="170">
        <f t="shared" si="6"/>
        <v>30</v>
      </c>
      <c r="G222" s="170"/>
      <c r="H222" s="170"/>
      <c r="I222" s="182"/>
      <c r="J222" s="170">
        <f t="shared" si="7"/>
        <v>30</v>
      </c>
    </row>
    <row r="223" spans="1:10" ht="18.600000000000001" thickBot="1">
      <c r="A223" s="170">
        <f t="shared" si="6"/>
        <v>31</v>
      </c>
      <c r="B223" s="177" t="s">
        <v>487</v>
      </c>
      <c r="G223" s="358">
        <f>G219+G221</f>
        <v>1.9124664122712989E-2</v>
      </c>
      <c r="H223" s="266"/>
      <c r="I223" s="182" t="s">
        <v>462</v>
      </c>
      <c r="J223" s="170">
        <f t="shared" si="7"/>
        <v>31</v>
      </c>
    </row>
    <row r="224" spans="1:10" ht="16.8" thickTop="1" thickBot="1">
      <c r="A224" s="212">
        <f t="shared" si="6"/>
        <v>32</v>
      </c>
      <c r="B224" s="225"/>
      <c r="C224" s="193"/>
      <c r="D224" s="193"/>
      <c r="E224" s="193"/>
      <c r="F224" s="193"/>
      <c r="G224" s="267"/>
      <c r="H224" s="267"/>
      <c r="I224" s="213"/>
      <c r="J224" s="212">
        <f t="shared" si="7"/>
        <v>32</v>
      </c>
    </row>
    <row r="225" spans="1:10">
      <c r="A225" s="170">
        <f t="shared" si="6"/>
        <v>33</v>
      </c>
      <c r="B225" s="177"/>
      <c r="G225" s="266"/>
      <c r="H225" s="266"/>
      <c r="I225" s="182"/>
      <c r="J225" s="170">
        <f t="shared" si="7"/>
        <v>33</v>
      </c>
    </row>
    <row r="226" spans="1:10" ht="18">
      <c r="A226" s="170">
        <f t="shared" si="6"/>
        <v>34</v>
      </c>
      <c r="B226" s="177" t="s">
        <v>463</v>
      </c>
      <c r="E226" s="174"/>
      <c r="F226" s="174"/>
      <c r="G226" s="229"/>
      <c r="H226" s="229"/>
      <c r="I226" s="182"/>
      <c r="J226" s="170">
        <f t="shared" si="7"/>
        <v>34</v>
      </c>
    </row>
    <row r="227" spans="1:10">
      <c r="A227" s="170">
        <f t="shared" si="6"/>
        <v>35</v>
      </c>
      <c r="B227" s="230"/>
      <c r="E227" s="174"/>
      <c r="F227" s="174"/>
      <c r="G227" s="229"/>
      <c r="H227" s="229"/>
      <c r="I227" s="182"/>
      <c r="J227" s="170">
        <f t="shared" si="7"/>
        <v>35</v>
      </c>
    </row>
    <row r="228" spans="1:10">
      <c r="A228" s="170">
        <f t="shared" si="6"/>
        <v>36</v>
      </c>
      <c r="B228" s="177" t="s">
        <v>427</v>
      </c>
      <c r="E228" s="174"/>
      <c r="F228" s="174"/>
      <c r="G228" s="229"/>
      <c r="H228" s="229"/>
      <c r="I228" s="182"/>
      <c r="J228" s="170">
        <f t="shared" si="7"/>
        <v>36</v>
      </c>
    </row>
    <row r="229" spans="1:10">
      <c r="A229" s="170">
        <f t="shared" si="6"/>
        <v>37</v>
      </c>
      <c r="B229" s="174"/>
      <c r="C229" s="174"/>
      <c r="D229" s="174"/>
      <c r="E229" s="174"/>
      <c r="F229" s="174"/>
      <c r="G229" s="229"/>
      <c r="H229" s="229"/>
      <c r="I229" s="182"/>
      <c r="J229" s="170">
        <f t="shared" si="7"/>
        <v>37</v>
      </c>
    </row>
    <row r="230" spans="1:10">
      <c r="A230" s="170">
        <f t="shared" si="6"/>
        <v>38</v>
      </c>
      <c r="B230" s="178" t="s">
        <v>428</v>
      </c>
      <c r="C230" s="174"/>
      <c r="D230" s="174"/>
      <c r="E230" s="174"/>
      <c r="F230" s="174"/>
      <c r="G230" s="229"/>
      <c r="H230" s="229"/>
      <c r="I230" s="231"/>
      <c r="J230" s="170">
        <f t="shared" si="7"/>
        <v>38</v>
      </c>
    </row>
    <row r="231" spans="1:10">
      <c r="A231" s="170">
        <f t="shared" si="6"/>
        <v>39</v>
      </c>
      <c r="B231" s="171" t="s">
        <v>464</v>
      </c>
      <c r="D231" s="174"/>
      <c r="E231" s="174"/>
      <c r="F231" s="174"/>
      <c r="G231" s="232">
        <f>G101</f>
        <v>0</v>
      </c>
      <c r="H231" s="174"/>
      <c r="I231" s="182" t="s">
        <v>488</v>
      </c>
      <c r="J231" s="170">
        <f t="shared" si="7"/>
        <v>39</v>
      </c>
    </row>
    <row r="232" spans="1:10">
      <c r="A232" s="170">
        <f t="shared" si="6"/>
        <v>40</v>
      </c>
      <c r="B232" s="171" t="s">
        <v>431</v>
      </c>
      <c r="D232" s="174"/>
      <c r="E232" s="174"/>
      <c r="F232" s="174"/>
      <c r="G232" s="256">
        <v>0</v>
      </c>
      <c r="H232" s="174"/>
      <c r="I232" s="182" t="s">
        <v>477</v>
      </c>
      <c r="J232" s="170">
        <f t="shared" si="7"/>
        <v>40</v>
      </c>
    </row>
    <row r="233" spans="1:10">
      <c r="A233" s="170">
        <f t="shared" si="6"/>
        <v>41</v>
      </c>
      <c r="B233" s="171" t="s">
        <v>433</v>
      </c>
      <c r="D233" s="174"/>
      <c r="E233" s="174"/>
      <c r="F233" s="174"/>
      <c r="G233" s="234">
        <v>0</v>
      </c>
      <c r="H233" s="174"/>
      <c r="I233" s="224"/>
      <c r="J233" s="170">
        <f t="shared" si="7"/>
        <v>41</v>
      </c>
    </row>
    <row r="234" spans="1:10">
      <c r="A234" s="170">
        <f t="shared" si="6"/>
        <v>42</v>
      </c>
      <c r="B234" s="171" t="s">
        <v>489</v>
      </c>
      <c r="D234" s="174"/>
      <c r="E234" s="174"/>
      <c r="F234" s="174"/>
      <c r="G234" s="233">
        <v>0</v>
      </c>
      <c r="H234" s="174"/>
      <c r="I234" s="182" t="s">
        <v>479</v>
      </c>
      <c r="J234" s="170">
        <f t="shared" si="7"/>
        <v>42</v>
      </c>
    </row>
    <row r="235" spans="1:10">
      <c r="A235" s="170">
        <f t="shared" si="6"/>
        <v>43</v>
      </c>
      <c r="B235" s="171" t="s">
        <v>437</v>
      </c>
      <c r="D235" s="174"/>
      <c r="E235" s="174"/>
      <c r="F235" s="174"/>
      <c r="G235" s="263" t="str">
        <f>G158</f>
        <v>21%</v>
      </c>
      <c r="H235" s="174"/>
      <c r="I235" s="182" t="s">
        <v>480</v>
      </c>
      <c r="J235" s="170">
        <f t="shared" si="7"/>
        <v>43</v>
      </c>
    </row>
    <row r="236" spans="1:10">
      <c r="A236" s="170">
        <f t="shared" si="6"/>
        <v>44</v>
      </c>
      <c r="G236" s="170"/>
      <c r="H236" s="170"/>
      <c r="J236" s="170">
        <f t="shared" si="7"/>
        <v>44</v>
      </c>
    </row>
    <row r="237" spans="1:10">
      <c r="A237" s="170">
        <f t="shared" si="6"/>
        <v>45</v>
      </c>
      <c r="B237" s="171" t="s">
        <v>440</v>
      </c>
      <c r="D237" s="174"/>
      <c r="E237" s="174"/>
      <c r="F237" s="174"/>
      <c r="G237" s="240">
        <f>IFERROR((((G231)+(G233/G234))*G235-(G232/G234))/(1-G235),0)</f>
        <v>0</v>
      </c>
      <c r="H237" s="240"/>
      <c r="I237" s="182" t="s">
        <v>482</v>
      </c>
      <c r="J237" s="170">
        <f t="shared" si="7"/>
        <v>45</v>
      </c>
    </row>
    <row r="238" spans="1:10">
      <c r="A238" s="170">
        <f t="shared" si="6"/>
        <v>46</v>
      </c>
      <c r="B238" s="242" t="s">
        <v>442</v>
      </c>
      <c r="D238" s="242"/>
      <c r="G238" s="223"/>
      <c r="H238" s="223"/>
      <c r="J238" s="170">
        <f t="shared" si="7"/>
        <v>46</v>
      </c>
    </row>
    <row r="239" spans="1:10">
      <c r="A239" s="170">
        <f t="shared" si="6"/>
        <v>47</v>
      </c>
      <c r="G239" s="170"/>
      <c r="H239" s="170"/>
      <c r="J239" s="170">
        <f t="shared" si="7"/>
        <v>47</v>
      </c>
    </row>
    <row r="240" spans="1:10">
      <c r="A240" s="170">
        <f t="shared" si="6"/>
        <v>48</v>
      </c>
      <c r="B240" s="177" t="s">
        <v>443</v>
      </c>
      <c r="C240" s="174"/>
      <c r="D240" s="174"/>
      <c r="E240" s="174"/>
      <c r="F240" s="174"/>
      <c r="G240" s="243"/>
      <c r="H240" s="243"/>
      <c r="I240" s="244"/>
      <c r="J240" s="170">
        <f t="shared" si="7"/>
        <v>48</v>
      </c>
    </row>
    <row r="241" spans="1:10">
      <c r="A241" s="170">
        <f t="shared" si="6"/>
        <v>49</v>
      </c>
      <c r="B241" s="186"/>
      <c r="C241" s="174"/>
      <c r="D241" s="174"/>
      <c r="E241" s="174"/>
      <c r="F241" s="174"/>
      <c r="G241" s="243"/>
      <c r="H241" s="243"/>
      <c r="I241" s="231"/>
      <c r="J241" s="170">
        <f t="shared" si="7"/>
        <v>49</v>
      </c>
    </row>
    <row r="242" spans="1:10">
      <c r="A242" s="170">
        <f t="shared" si="6"/>
        <v>50</v>
      </c>
      <c r="B242" s="178" t="s">
        <v>428</v>
      </c>
      <c r="C242" s="174"/>
      <c r="D242" s="174"/>
      <c r="E242" s="174"/>
      <c r="F242" s="174"/>
      <c r="G242" s="243"/>
      <c r="H242" s="243"/>
      <c r="I242" s="231"/>
      <c r="J242" s="170">
        <f t="shared" si="7"/>
        <v>50</v>
      </c>
    </row>
    <row r="243" spans="1:10">
      <c r="A243" s="170">
        <f t="shared" si="6"/>
        <v>51</v>
      </c>
      <c r="B243" s="171" t="s">
        <v>464</v>
      </c>
      <c r="D243" s="174"/>
      <c r="E243" s="174"/>
      <c r="F243" s="174"/>
      <c r="G243" s="214">
        <f>G231</f>
        <v>0</v>
      </c>
      <c r="H243" s="214"/>
      <c r="I243" s="182" t="s">
        <v>466</v>
      </c>
      <c r="J243" s="170">
        <f t="shared" si="7"/>
        <v>51</v>
      </c>
    </row>
    <row r="244" spans="1:10">
      <c r="A244" s="170">
        <f t="shared" si="6"/>
        <v>52</v>
      </c>
      <c r="B244" s="171" t="s">
        <v>445</v>
      </c>
      <c r="D244" s="174"/>
      <c r="E244" s="174"/>
      <c r="F244" s="174"/>
      <c r="G244" s="247">
        <f>G233</f>
        <v>0</v>
      </c>
      <c r="H244" s="247"/>
      <c r="I244" s="182" t="s">
        <v>467</v>
      </c>
      <c r="J244" s="170">
        <f t="shared" si="7"/>
        <v>52</v>
      </c>
    </row>
    <row r="245" spans="1:10">
      <c r="A245" s="170">
        <f t="shared" si="6"/>
        <v>53</v>
      </c>
      <c r="B245" s="171" t="s">
        <v>490</v>
      </c>
      <c r="D245" s="174"/>
      <c r="E245" s="174"/>
      <c r="F245" s="174"/>
      <c r="G245" s="247">
        <f>G234</f>
        <v>0</v>
      </c>
      <c r="H245" s="247"/>
      <c r="I245" s="182" t="s">
        <v>468</v>
      </c>
      <c r="J245" s="170">
        <f t="shared" si="7"/>
        <v>53</v>
      </c>
    </row>
    <row r="246" spans="1:10">
      <c r="A246" s="170">
        <f t="shared" si="6"/>
        <v>54</v>
      </c>
      <c r="B246" s="171" t="s">
        <v>449</v>
      </c>
      <c r="D246" s="174"/>
      <c r="E246" s="174"/>
      <c r="F246" s="174"/>
      <c r="G246" s="249">
        <f>G237</f>
        <v>0</v>
      </c>
      <c r="H246" s="249"/>
      <c r="I246" s="182" t="s">
        <v>469</v>
      </c>
      <c r="J246" s="170">
        <f t="shared" si="7"/>
        <v>54</v>
      </c>
    </row>
    <row r="247" spans="1:10">
      <c r="A247" s="170">
        <f t="shared" si="6"/>
        <v>55</v>
      </c>
      <c r="B247" s="171" t="s">
        <v>451</v>
      </c>
      <c r="D247" s="174"/>
      <c r="E247" s="174"/>
      <c r="F247" s="174"/>
      <c r="G247" s="264" t="str">
        <f>G170</f>
        <v>8.84%</v>
      </c>
      <c r="H247" s="174"/>
      <c r="I247" s="182" t="s">
        <v>491</v>
      </c>
      <c r="J247" s="170">
        <f t="shared" si="7"/>
        <v>55</v>
      </c>
    </row>
    <row r="248" spans="1:10">
      <c r="A248" s="170">
        <f t="shared" si="6"/>
        <v>56</v>
      </c>
      <c r="B248" s="190"/>
      <c r="D248" s="174"/>
      <c r="E248" s="174"/>
      <c r="F248" s="174"/>
      <c r="G248" s="250"/>
      <c r="H248" s="250"/>
      <c r="I248" s="246"/>
      <c r="J248" s="170">
        <f t="shared" si="7"/>
        <v>56</v>
      </c>
    </row>
    <row r="249" spans="1:10">
      <c r="A249" s="170">
        <f t="shared" si="6"/>
        <v>57</v>
      </c>
      <c r="B249" s="171" t="s">
        <v>454</v>
      </c>
      <c r="C249" s="170"/>
      <c r="D249" s="170"/>
      <c r="E249" s="174"/>
      <c r="F249" s="174"/>
      <c r="G249" s="251">
        <f>IFERROR(((G243)+(G244/G245)+G237)*G247/(1-G247),0)</f>
        <v>0</v>
      </c>
      <c r="H249" s="252"/>
      <c r="I249" s="182" t="s">
        <v>455</v>
      </c>
      <c r="J249" s="170">
        <f t="shared" si="7"/>
        <v>57</v>
      </c>
    </row>
    <row r="250" spans="1:10">
      <c r="A250" s="170">
        <f t="shared" si="6"/>
        <v>58</v>
      </c>
      <c r="B250" s="242" t="s">
        <v>456</v>
      </c>
      <c r="D250" s="242"/>
      <c r="G250" s="170"/>
      <c r="H250" s="170"/>
      <c r="I250" s="182"/>
      <c r="J250" s="170">
        <f t="shared" si="7"/>
        <v>58</v>
      </c>
    </row>
    <row r="251" spans="1:10">
      <c r="A251" s="170">
        <f t="shared" si="6"/>
        <v>59</v>
      </c>
      <c r="G251" s="170"/>
      <c r="H251" s="170"/>
      <c r="I251" s="182"/>
      <c r="J251" s="170">
        <f t="shared" si="7"/>
        <v>59</v>
      </c>
    </row>
    <row r="252" spans="1:10">
      <c r="A252" s="170">
        <f t="shared" si="6"/>
        <v>60</v>
      </c>
      <c r="B252" s="177" t="s">
        <v>457</v>
      </c>
      <c r="G252" s="240">
        <f>G249+G237</f>
        <v>0</v>
      </c>
      <c r="H252" s="240"/>
      <c r="I252" s="182" t="s">
        <v>470</v>
      </c>
      <c r="J252" s="170">
        <f t="shared" si="7"/>
        <v>60</v>
      </c>
    </row>
    <row r="253" spans="1:10">
      <c r="A253" s="170">
        <f t="shared" si="6"/>
        <v>61</v>
      </c>
      <c r="G253" s="170"/>
      <c r="H253" s="170"/>
      <c r="I253" s="182"/>
      <c r="J253" s="170">
        <f t="shared" si="7"/>
        <v>61</v>
      </c>
    </row>
    <row r="254" spans="1:10">
      <c r="A254" s="170">
        <f t="shared" si="6"/>
        <v>62</v>
      </c>
      <c r="B254" s="177" t="s">
        <v>471</v>
      </c>
      <c r="G254" s="265">
        <f>G99</f>
        <v>0</v>
      </c>
      <c r="H254" s="174"/>
      <c r="I254" s="182" t="s">
        <v>492</v>
      </c>
      <c r="J254" s="170">
        <f t="shared" si="7"/>
        <v>62</v>
      </c>
    </row>
    <row r="255" spans="1:10">
      <c r="A255" s="170">
        <f t="shared" si="6"/>
        <v>63</v>
      </c>
      <c r="G255" s="170"/>
      <c r="H255" s="170"/>
      <c r="I255" s="182"/>
      <c r="J255" s="170">
        <f t="shared" si="7"/>
        <v>63</v>
      </c>
    </row>
    <row r="256" spans="1:10" ht="18.600000000000001" thickBot="1">
      <c r="A256" s="170">
        <f t="shared" si="6"/>
        <v>64</v>
      </c>
      <c r="B256" s="177" t="s">
        <v>473</v>
      </c>
      <c r="G256" s="358">
        <f>G252+G254</f>
        <v>0</v>
      </c>
      <c r="H256" s="266"/>
      <c r="I256" s="182" t="s">
        <v>474</v>
      </c>
      <c r="J256" s="170">
        <f t="shared" si="7"/>
        <v>64</v>
      </c>
    </row>
    <row r="257" spans="1:10" ht="16.2" thickTop="1">
      <c r="A257" s="179"/>
      <c r="B257" s="195"/>
      <c r="C257" s="195"/>
      <c r="D257" s="195"/>
      <c r="E257" s="195"/>
      <c r="F257" s="195"/>
      <c r="G257" s="195"/>
      <c r="H257" s="195"/>
      <c r="I257" s="268"/>
      <c r="J257" s="195"/>
    </row>
    <row r="258" spans="1:10" ht="18">
      <c r="A258" s="189">
        <v>1</v>
      </c>
      <c r="B258" s="171" t="s">
        <v>493</v>
      </c>
      <c r="C258" s="195"/>
      <c r="D258" s="195"/>
      <c r="E258" s="195"/>
      <c r="F258" s="195"/>
      <c r="G258" s="195"/>
      <c r="H258" s="195"/>
      <c r="I258" s="268"/>
      <c r="J258" s="195"/>
    </row>
    <row r="259" spans="1:10">
      <c r="A259" s="179"/>
      <c r="B259" s="195"/>
      <c r="C259" s="195"/>
      <c r="D259" s="195"/>
      <c r="E259" s="195"/>
      <c r="F259" s="195"/>
      <c r="G259" s="195"/>
      <c r="H259" s="195"/>
      <c r="I259" s="268"/>
      <c r="J259" s="195"/>
    </row>
    <row r="260" spans="1:10" ht="18">
      <c r="A260" s="189"/>
    </row>
  </sheetData>
  <mergeCells count="20">
    <mergeCell ref="B187:I187"/>
    <mergeCell ref="B188:I188"/>
    <mergeCell ref="B109:I109"/>
    <mergeCell ref="B110:I110"/>
    <mergeCell ref="B111:I111"/>
    <mergeCell ref="B184:I184"/>
    <mergeCell ref="B185:I185"/>
    <mergeCell ref="B186:I186"/>
    <mergeCell ref="B108:I108"/>
    <mergeCell ref="B2:I2"/>
    <mergeCell ref="B3:I3"/>
    <mergeCell ref="B4:I4"/>
    <mergeCell ref="B5:I5"/>
    <mergeCell ref="B6:I6"/>
    <mergeCell ref="B69:I69"/>
    <mergeCell ref="B70:I70"/>
    <mergeCell ref="B71:I71"/>
    <mergeCell ref="B72:I72"/>
    <mergeCell ref="B73:I73"/>
    <mergeCell ref="B107:I10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Roman,Bold"&amp;8REVISED</oddHeader>
    <oddFooter>&amp;CPage 7.&amp;P&amp;R&amp;F</oddFooter>
  </headerFooter>
  <rowBreaks count="3" manualBreakCount="3">
    <brk id="67" max="16383" man="1"/>
    <brk id="105" max="16383" man="1"/>
    <brk id="18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73C7-FF6A-48E8-962E-FADACCA141AC}">
  <dimension ref="A1:L262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5.44140625" style="171" customWidth="1"/>
    <col min="3" max="5" width="15.5546875" style="171" customWidth="1"/>
    <col min="6" max="6" width="1.5546875" style="171" customWidth="1"/>
    <col min="7" max="7" width="16.77734375" style="171" customWidth="1"/>
    <col min="8" max="8" width="1.5546875" style="171" customWidth="1"/>
    <col min="9" max="9" width="38.77734375" style="227" customWidth="1"/>
    <col min="10" max="10" width="5.21875" style="171" customWidth="1"/>
    <col min="11" max="11" width="16.21875" style="171" bestFit="1" customWidth="1"/>
    <col min="12" max="12" width="10.44140625" style="171" bestFit="1" customWidth="1"/>
    <col min="13" max="16384" width="8.77734375" style="171"/>
  </cols>
  <sheetData>
    <row r="1" spans="1:10">
      <c r="A1" s="308" t="s">
        <v>494</v>
      </c>
    </row>
    <row r="2" spans="1:10" s="381" customFormat="1">
      <c r="A2" s="308"/>
      <c r="I2" s="227"/>
    </row>
    <row r="3" spans="1:10">
      <c r="B3" s="399" t="s">
        <v>210</v>
      </c>
      <c r="C3" s="399"/>
      <c r="D3" s="399"/>
      <c r="E3" s="399"/>
      <c r="F3" s="399"/>
      <c r="G3" s="399"/>
      <c r="H3" s="399"/>
      <c r="I3" s="399"/>
      <c r="J3" s="170"/>
    </row>
    <row r="4" spans="1:10">
      <c r="B4" s="399" t="s">
        <v>336</v>
      </c>
      <c r="C4" s="399"/>
      <c r="D4" s="399"/>
      <c r="E4" s="399"/>
      <c r="F4" s="399"/>
      <c r="G4" s="399"/>
      <c r="H4" s="399"/>
      <c r="I4" s="399"/>
      <c r="J4" s="170"/>
    </row>
    <row r="5" spans="1:10">
      <c r="B5" s="399" t="s">
        <v>337</v>
      </c>
      <c r="C5" s="399"/>
      <c r="D5" s="399"/>
      <c r="E5" s="399"/>
      <c r="F5" s="399"/>
      <c r="G5" s="399"/>
      <c r="H5" s="399"/>
      <c r="I5" s="399"/>
      <c r="J5" s="170"/>
    </row>
    <row r="6" spans="1:10">
      <c r="B6" s="401" t="s">
        <v>285</v>
      </c>
      <c r="C6" s="401"/>
      <c r="D6" s="401"/>
      <c r="E6" s="401"/>
      <c r="F6" s="401"/>
      <c r="G6" s="401"/>
      <c r="H6" s="401"/>
      <c r="I6" s="401"/>
      <c r="J6" s="170"/>
    </row>
    <row r="7" spans="1:10">
      <c r="B7" s="402" t="s">
        <v>2</v>
      </c>
      <c r="C7" s="403"/>
      <c r="D7" s="403"/>
      <c r="E7" s="403"/>
      <c r="F7" s="403"/>
      <c r="G7" s="403"/>
      <c r="H7" s="403"/>
      <c r="I7" s="403"/>
      <c r="J7" s="170"/>
    </row>
    <row r="8" spans="1:10">
      <c r="B8" s="170"/>
      <c r="C8" s="170"/>
      <c r="D8" s="170"/>
      <c r="E8" s="170"/>
      <c r="F8" s="170"/>
      <c r="G8" s="170"/>
      <c r="H8" s="170"/>
      <c r="I8" s="182"/>
      <c r="J8" s="170"/>
    </row>
    <row r="9" spans="1:10">
      <c r="A9" s="170" t="s">
        <v>3</v>
      </c>
      <c r="B9" s="174"/>
      <c r="C9" s="174"/>
      <c r="D9" s="174"/>
      <c r="E9" s="170" t="s">
        <v>286</v>
      </c>
      <c r="F9" s="174"/>
      <c r="G9" s="174"/>
      <c r="H9" s="174"/>
      <c r="I9" s="182"/>
      <c r="J9" s="170" t="s">
        <v>3</v>
      </c>
    </row>
    <row r="10" spans="1:10">
      <c r="A10" s="170" t="s">
        <v>7</v>
      </c>
      <c r="B10" s="170"/>
      <c r="C10" s="170"/>
      <c r="D10" s="170"/>
      <c r="E10" s="175" t="s">
        <v>287</v>
      </c>
      <c r="F10" s="170"/>
      <c r="G10" s="176" t="s">
        <v>5</v>
      </c>
      <c r="H10" s="174"/>
      <c r="I10" s="198" t="s">
        <v>6</v>
      </c>
      <c r="J10" s="170" t="s">
        <v>7</v>
      </c>
    </row>
    <row r="11" spans="1:10">
      <c r="B11" s="170"/>
      <c r="C11" s="170"/>
      <c r="D11" s="170"/>
      <c r="E11" s="170"/>
      <c r="F11" s="170"/>
      <c r="G11" s="170"/>
      <c r="H11" s="170"/>
      <c r="I11" s="182"/>
      <c r="J11" s="170"/>
    </row>
    <row r="12" spans="1:10">
      <c r="A12" s="170">
        <v>1</v>
      </c>
      <c r="B12" s="177" t="s">
        <v>338</v>
      </c>
      <c r="I12" s="182"/>
      <c r="J12" s="170">
        <f>A12</f>
        <v>1</v>
      </c>
    </row>
    <row r="13" spans="1:10">
      <c r="A13" s="170">
        <f>A12+1</f>
        <v>2</v>
      </c>
      <c r="B13" s="171" t="s">
        <v>339</v>
      </c>
      <c r="E13" s="170" t="s">
        <v>340</v>
      </c>
      <c r="F13" s="199"/>
      <c r="G13" s="200">
        <v>4776266</v>
      </c>
      <c r="H13" s="174"/>
      <c r="I13" s="201"/>
      <c r="J13" s="170">
        <f>J12+1</f>
        <v>2</v>
      </c>
    </row>
    <row r="14" spans="1:10">
      <c r="A14" s="170">
        <f t="shared" ref="A14:A53" si="0">A13+1</f>
        <v>3</v>
      </c>
      <c r="B14" s="171" t="s">
        <v>341</v>
      </c>
      <c r="E14" s="170" t="s">
        <v>342</v>
      </c>
      <c r="F14" s="199"/>
      <c r="G14" s="202">
        <v>0</v>
      </c>
      <c r="H14" s="174"/>
      <c r="I14" s="201"/>
      <c r="J14" s="170">
        <f t="shared" ref="J14:J53" si="1">J13+1</f>
        <v>3</v>
      </c>
    </row>
    <row r="15" spans="1:10">
      <c r="A15" s="170">
        <f t="shared" si="0"/>
        <v>4</v>
      </c>
      <c r="B15" s="171" t="s">
        <v>343</v>
      </c>
      <c r="E15" s="170" t="s">
        <v>344</v>
      </c>
      <c r="F15" s="199"/>
      <c r="G15" s="180">
        <v>0</v>
      </c>
      <c r="H15" s="174"/>
      <c r="I15" s="201"/>
      <c r="J15" s="170">
        <f t="shared" si="1"/>
        <v>4</v>
      </c>
    </row>
    <row r="16" spans="1:10">
      <c r="A16" s="170">
        <f t="shared" si="0"/>
        <v>5</v>
      </c>
      <c r="B16" s="171" t="s">
        <v>345</v>
      </c>
      <c r="E16" s="170" t="s">
        <v>346</v>
      </c>
      <c r="F16" s="199"/>
      <c r="G16" s="180">
        <v>0</v>
      </c>
      <c r="H16" s="174"/>
      <c r="I16" s="201"/>
      <c r="J16" s="170">
        <f t="shared" si="1"/>
        <v>5</v>
      </c>
    </row>
    <row r="17" spans="1:10">
      <c r="A17" s="170">
        <f t="shared" si="0"/>
        <v>6</v>
      </c>
      <c r="B17" s="171" t="s">
        <v>347</v>
      </c>
      <c r="E17" s="170" t="s">
        <v>348</v>
      </c>
      <c r="F17" s="199"/>
      <c r="G17" s="185">
        <v>-12609.584860000001</v>
      </c>
      <c r="H17" s="174"/>
      <c r="I17" s="201"/>
      <c r="J17" s="170">
        <f t="shared" si="1"/>
        <v>6</v>
      </c>
    </row>
    <row r="18" spans="1:10">
      <c r="A18" s="170">
        <f t="shared" si="0"/>
        <v>7</v>
      </c>
      <c r="B18" s="171" t="s">
        <v>349</v>
      </c>
      <c r="G18" s="203">
        <f>SUM(G13:G17)</f>
        <v>4763656.4151400002</v>
      </c>
      <c r="H18" s="197"/>
      <c r="I18" s="182" t="s">
        <v>350</v>
      </c>
      <c r="J18" s="170">
        <f t="shared" si="1"/>
        <v>7</v>
      </c>
    </row>
    <row r="19" spans="1:10">
      <c r="A19" s="170">
        <f t="shared" si="0"/>
        <v>8</v>
      </c>
      <c r="I19" s="182"/>
      <c r="J19" s="170">
        <f t="shared" si="1"/>
        <v>8</v>
      </c>
    </row>
    <row r="20" spans="1:10">
      <c r="A20" s="170">
        <f t="shared" si="0"/>
        <v>9</v>
      </c>
      <c r="B20" s="177" t="s">
        <v>351</v>
      </c>
      <c r="G20" s="181"/>
      <c r="H20" s="181"/>
      <c r="I20" s="182"/>
      <c r="J20" s="170">
        <f t="shared" si="1"/>
        <v>9</v>
      </c>
    </row>
    <row r="21" spans="1:10">
      <c r="A21" s="170">
        <f t="shared" si="0"/>
        <v>10</v>
      </c>
      <c r="B21" s="171" t="s">
        <v>352</v>
      </c>
      <c r="E21" s="170" t="s">
        <v>353</v>
      </c>
      <c r="F21" s="199"/>
      <c r="G21" s="200">
        <v>200012.28902</v>
      </c>
      <c r="H21" s="174"/>
      <c r="I21" s="204"/>
      <c r="J21" s="170">
        <f t="shared" si="1"/>
        <v>10</v>
      </c>
    </row>
    <row r="22" spans="1:10">
      <c r="A22" s="170">
        <f t="shared" si="0"/>
        <v>11</v>
      </c>
      <c r="B22" s="171" t="s">
        <v>354</v>
      </c>
      <c r="E22" s="170" t="s">
        <v>355</v>
      </c>
      <c r="F22" s="199"/>
      <c r="G22" s="202">
        <v>3450.8071800000002</v>
      </c>
      <c r="H22" s="174"/>
      <c r="I22" s="204"/>
      <c r="J22" s="170">
        <f t="shared" si="1"/>
        <v>11</v>
      </c>
    </row>
    <row r="23" spans="1:10">
      <c r="A23" s="170">
        <f t="shared" si="0"/>
        <v>12</v>
      </c>
      <c r="B23" s="171" t="s">
        <v>356</v>
      </c>
      <c r="E23" s="170" t="s">
        <v>357</v>
      </c>
      <c r="F23" s="199"/>
      <c r="G23" s="202">
        <v>2799.42463</v>
      </c>
      <c r="H23" s="174"/>
      <c r="I23" s="204"/>
      <c r="J23" s="170">
        <f t="shared" si="1"/>
        <v>12</v>
      </c>
    </row>
    <row r="24" spans="1:10">
      <c r="A24" s="170">
        <f t="shared" si="0"/>
        <v>13</v>
      </c>
      <c r="B24" s="171" t="s">
        <v>358</v>
      </c>
      <c r="E24" s="170" t="s">
        <v>359</v>
      </c>
      <c r="F24" s="199"/>
      <c r="G24" s="202">
        <v>0</v>
      </c>
      <c r="H24" s="174"/>
      <c r="I24" s="204"/>
      <c r="J24" s="170">
        <f t="shared" si="1"/>
        <v>13</v>
      </c>
    </row>
    <row r="25" spans="1:10">
      <c r="A25" s="170">
        <f t="shared" si="0"/>
        <v>14</v>
      </c>
      <c r="B25" s="171" t="s">
        <v>360</v>
      </c>
      <c r="E25" s="170" t="s">
        <v>361</v>
      </c>
      <c r="F25" s="199"/>
      <c r="G25" s="185">
        <v>0</v>
      </c>
      <c r="H25" s="174"/>
      <c r="I25" s="204"/>
      <c r="J25" s="170">
        <f t="shared" si="1"/>
        <v>14</v>
      </c>
    </row>
    <row r="26" spans="1:10">
      <c r="A26" s="170">
        <f t="shared" si="0"/>
        <v>15</v>
      </c>
      <c r="B26" s="171" t="s">
        <v>362</v>
      </c>
      <c r="G26" s="205">
        <f>SUM(G21:G25)</f>
        <v>206262.52082999999</v>
      </c>
      <c r="H26" s="206"/>
      <c r="I26" s="182" t="s">
        <v>363</v>
      </c>
      <c r="J26" s="170">
        <f t="shared" si="1"/>
        <v>15</v>
      </c>
    </row>
    <row r="27" spans="1:10">
      <c r="A27" s="170">
        <f t="shared" si="0"/>
        <v>16</v>
      </c>
      <c r="I27" s="182"/>
      <c r="J27" s="170">
        <f t="shared" si="1"/>
        <v>16</v>
      </c>
    </row>
    <row r="28" spans="1:10" ht="16.2" thickBot="1">
      <c r="A28" s="170">
        <f t="shared" si="0"/>
        <v>17</v>
      </c>
      <c r="B28" s="177" t="s">
        <v>364</v>
      </c>
      <c r="G28" s="354">
        <f>G26/G18</f>
        <v>4.329920188501632E-2</v>
      </c>
      <c r="H28" s="207"/>
      <c r="I28" s="182" t="s">
        <v>365</v>
      </c>
      <c r="J28" s="170">
        <f t="shared" si="1"/>
        <v>17</v>
      </c>
    </row>
    <row r="29" spans="1:10" ht="16.2" thickTop="1">
      <c r="A29" s="170">
        <f t="shared" si="0"/>
        <v>18</v>
      </c>
      <c r="I29" s="182"/>
      <c r="J29" s="170">
        <f t="shared" si="1"/>
        <v>18</v>
      </c>
    </row>
    <row r="30" spans="1:10">
      <c r="A30" s="170">
        <f t="shared" si="0"/>
        <v>19</v>
      </c>
      <c r="B30" s="177" t="s">
        <v>366</v>
      </c>
      <c r="I30" s="182"/>
      <c r="J30" s="170">
        <f t="shared" si="1"/>
        <v>19</v>
      </c>
    </row>
    <row r="31" spans="1:10">
      <c r="A31" s="170">
        <f t="shared" si="0"/>
        <v>20</v>
      </c>
      <c r="B31" s="171" t="s">
        <v>367</v>
      </c>
      <c r="E31" s="170" t="s">
        <v>368</v>
      </c>
      <c r="F31" s="199"/>
      <c r="G31" s="200">
        <v>0</v>
      </c>
      <c r="H31" s="174"/>
      <c r="I31" s="204"/>
      <c r="J31" s="170">
        <f t="shared" si="1"/>
        <v>20</v>
      </c>
    </row>
    <row r="32" spans="1:10">
      <c r="A32" s="170">
        <f t="shared" si="0"/>
        <v>21</v>
      </c>
      <c r="B32" s="171" t="s">
        <v>369</v>
      </c>
      <c r="E32" s="170" t="s">
        <v>370</v>
      </c>
      <c r="F32" s="199"/>
      <c r="G32" s="208">
        <v>0</v>
      </c>
      <c r="H32" s="174"/>
      <c r="I32" s="204"/>
      <c r="J32" s="170">
        <f t="shared" si="1"/>
        <v>21</v>
      </c>
    </row>
    <row r="33" spans="1:11" ht="16.2" thickBot="1">
      <c r="A33" s="170">
        <f t="shared" si="0"/>
        <v>22</v>
      </c>
      <c r="B33" s="171" t="s">
        <v>371</v>
      </c>
      <c r="G33" s="354">
        <f>IFERROR((G32/G31),0)</f>
        <v>0</v>
      </c>
      <c r="H33" s="207"/>
      <c r="I33" s="182" t="s">
        <v>372</v>
      </c>
      <c r="J33" s="170">
        <f t="shared" si="1"/>
        <v>22</v>
      </c>
    </row>
    <row r="34" spans="1:11" ht="16.2" thickTop="1">
      <c r="A34" s="170">
        <f t="shared" si="0"/>
        <v>23</v>
      </c>
      <c r="I34" s="182"/>
      <c r="J34" s="170">
        <f t="shared" si="1"/>
        <v>23</v>
      </c>
    </row>
    <row r="35" spans="1:11">
      <c r="A35" s="170">
        <f t="shared" si="0"/>
        <v>24</v>
      </c>
      <c r="B35" s="177" t="s">
        <v>373</v>
      </c>
      <c r="I35" s="182"/>
      <c r="J35" s="170">
        <f t="shared" si="1"/>
        <v>24</v>
      </c>
    </row>
    <row r="36" spans="1:11">
      <c r="A36" s="170">
        <f t="shared" si="0"/>
        <v>25</v>
      </c>
      <c r="B36" s="171" t="s">
        <v>374</v>
      </c>
      <c r="E36" s="170" t="s">
        <v>375</v>
      </c>
      <c r="F36" s="199"/>
      <c r="G36" s="200">
        <v>6011923.3266400006</v>
      </c>
      <c r="H36" s="174"/>
      <c r="I36" s="204"/>
      <c r="J36" s="170">
        <f t="shared" si="1"/>
        <v>25</v>
      </c>
      <c r="K36" s="184"/>
    </row>
    <row r="37" spans="1:11">
      <c r="A37" s="170">
        <f t="shared" si="0"/>
        <v>26</v>
      </c>
      <c r="B37" s="171" t="s">
        <v>376</v>
      </c>
      <c r="E37" s="170" t="s">
        <v>368</v>
      </c>
      <c r="G37" s="209">
        <f>-G31</f>
        <v>0</v>
      </c>
      <c r="H37" s="209"/>
      <c r="I37" s="182" t="s">
        <v>377</v>
      </c>
      <c r="J37" s="170">
        <f t="shared" si="1"/>
        <v>26</v>
      </c>
    </row>
    <row r="38" spans="1:11">
      <c r="A38" s="170">
        <f t="shared" si="0"/>
        <v>27</v>
      </c>
      <c r="B38" s="171" t="s">
        <v>378</v>
      </c>
      <c r="E38" s="170" t="s">
        <v>379</v>
      </c>
      <c r="G38" s="180">
        <v>0</v>
      </c>
      <c r="H38" s="174"/>
      <c r="I38" s="204"/>
      <c r="J38" s="170">
        <f t="shared" si="1"/>
        <v>27</v>
      </c>
    </row>
    <row r="39" spans="1:11">
      <c r="A39" s="170">
        <f t="shared" si="0"/>
        <v>28</v>
      </c>
      <c r="B39" s="171" t="s">
        <v>380</v>
      </c>
      <c r="E39" s="170" t="s">
        <v>381</v>
      </c>
      <c r="G39" s="180">
        <v>9578.0788499999999</v>
      </c>
      <c r="H39" s="174"/>
      <c r="I39" s="204"/>
      <c r="J39" s="170">
        <f t="shared" si="1"/>
        <v>28</v>
      </c>
    </row>
    <row r="40" spans="1:11" ht="16.2" thickBot="1">
      <c r="A40" s="170">
        <f t="shared" si="0"/>
        <v>29</v>
      </c>
      <c r="B40" s="171" t="s">
        <v>382</v>
      </c>
      <c r="G40" s="210">
        <f>SUM(G36:G39)</f>
        <v>6021501.4054900007</v>
      </c>
      <c r="H40" s="211"/>
      <c r="I40" s="182" t="s">
        <v>383</v>
      </c>
      <c r="J40" s="170">
        <f t="shared" si="1"/>
        <v>29</v>
      </c>
    </row>
    <row r="41" spans="1:11" ht="16.8" thickTop="1" thickBot="1">
      <c r="A41" s="212">
        <f t="shared" si="0"/>
        <v>30</v>
      </c>
      <c r="B41" s="193"/>
      <c r="C41" s="193"/>
      <c r="D41" s="193"/>
      <c r="E41" s="193"/>
      <c r="F41" s="193"/>
      <c r="G41" s="193"/>
      <c r="H41" s="193"/>
      <c r="I41" s="213"/>
      <c r="J41" s="212">
        <f t="shared" si="1"/>
        <v>30</v>
      </c>
    </row>
    <row r="42" spans="1:11">
      <c r="A42" s="170">
        <f>A41+1</f>
        <v>31</v>
      </c>
      <c r="I42" s="182"/>
      <c r="J42" s="170">
        <f>J41+1</f>
        <v>31</v>
      </c>
    </row>
    <row r="43" spans="1:11" ht="16.2" thickBot="1">
      <c r="A43" s="170">
        <f>A42+1</f>
        <v>32</v>
      </c>
      <c r="B43" s="177" t="s">
        <v>384</v>
      </c>
      <c r="G43" s="355">
        <v>0.10100000000000001</v>
      </c>
      <c r="H43" s="174"/>
      <c r="I43" s="182" t="s">
        <v>385</v>
      </c>
      <c r="J43" s="170">
        <f>J42+1</f>
        <v>32</v>
      </c>
    </row>
    <row r="44" spans="1:11" ht="16.2" thickTop="1">
      <c r="A44" s="170">
        <f t="shared" si="0"/>
        <v>33</v>
      </c>
      <c r="C44" s="191" t="s">
        <v>298</v>
      </c>
      <c r="D44" s="191" t="s">
        <v>299</v>
      </c>
      <c r="E44" s="191" t="s">
        <v>386</v>
      </c>
      <c r="F44" s="191"/>
      <c r="G44" s="191" t="s">
        <v>387</v>
      </c>
      <c r="H44" s="191"/>
      <c r="I44" s="182"/>
      <c r="J44" s="170">
        <f t="shared" si="1"/>
        <v>33</v>
      </c>
    </row>
    <row r="45" spans="1:11">
      <c r="A45" s="170">
        <f t="shared" si="0"/>
        <v>34</v>
      </c>
      <c r="D45" s="170" t="s">
        <v>388</v>
      </c>
      <c r="E45" s="170" t="s">
        <v>389</v>
      </c>
      <c r="F45" s="170"/>
      <c r="G45" s="170" t="s">
        <v>390</v>
      </c>
      <c r="H45" s="170"/>
      <c r="I45" s="182"/>
      <c r="J45" s="170">
        <f t="shared" si="1"/>
        <v>34</v>
      </c>
    </row>
    <row r="46" spans="1:11" ht="18">
      <c r="A46" s="170">
        <f t="shared" si="0"/>
        <v>35</v>
      </c>
      <c r="B46" s="177" t="s">
        <v>391</v>
      </c>
      <c r="C46" s="175" t="s">
        <v>392</v>
      </c>
      <c r="D46" s="175" t="s">
        <v>393</v>
      </c>
      <c r="E46" s="175" t="s">
        <v>394</v>
      </c>
      <c r="F46" s="175"/>
      <c r="G46" s="175" t="s">
        <v>395</v>
      </c>
      <c r="H46" s="170"/>
      <c r="I46" s="182"/>
      <c r="J46" s="170">
        <f t="shared" si="1"/>
        <v>35</v>
      </c>
    </row>
    <row r="47" spans="1:11">
      <c r="A47" s="170">
        <f t="shared" si="0"/>
        <v>36</v>
      </c>
      <c r="I47" s="182"/>
      <c r="J47" s="170">
        <f t="shared" si="1"/>
        <v>36</v>
      </c>
    </row>
    <row r="48" spans="1:11">
      <c r="A48" s="170">
        <f t="shared" si="0"/>
        <v>37</v>
      </c>
      <c r="B48" s="171" t="s">
        <v>396</v>
      </c>
      <c r="C48" s="187">
        <f>G18</f>
        <v>4763656.4151400002</v>
      </c>
      <c r="D48" s="214">
        <f>C48/C$51</f>
        <v>0.4416862965164971</v>
      </c>
      <c r="E48" s="215">
        <f>G28</f>
        <v>4.329920188501632E-2</v>
      </c>
      <c r="G48" s="216">
        <f>D48*E48</f>
        <v>1.9124664122712989E-2</v>
      </c>
      <c r="H48" s="216"/>
      <c r="I48" s="182" t="s">
        <v>397</v>
      </c>
      <c r="J48" s="170">
        <f t="shared" si="1"/>
        <v>37</v>
      </c>
    </row>
    <row r="49" spans="1:10">
      <c r="A49" s="170">
        <f t="shared" si="0"/>
        <v>38</v>
      </c>
      <c r="B49" s="171" t="s">
        <v>398</v>
      </c>
      <c r="C49" s="217">
        <f>G31</f>
        <v>0</v>
      </c>
      <c r="D49" s="214">
        <f>C49/C$51</f>
        <v>0</v>
      </c>
      <c r="E49" s="215">
        <f>G33</f>
        <v>0</v>
      </c>
      <c r="G49" s="216">
        <f>D49*E49</f>
        <v>0</v>
      </c>
      <c r="H49" s="216"/>
      <c r="I49" s="182" t="s">
        <v>399</v>
      </c>
      <c r="J49" s="170">
        <f t="shared" si="1"/>
        <v>38</v>
      </c>
    </row>
    <row r="50" spans="1:10">
      <c r="A50" s="170">
        <f t="shared" si="0"/>
        <v>39</v>
      </c>
      <c r="B50" s="171" t="s">
        <v>400</v>
      </c>
      <c r="C50" s="217">
        <f>G40</f>
        <v>6021501.4054900007</v>
      </c>
      <c r="D50" s="218">
        <f>C50/C$51</f>
        <v>0.55831370348350295</v>
      </c>
      <c r="E50" s="219">
        <f>G43</f>
        <v>0.10100000000000001</v>
      </c>
      <c r="G50" s="220">
        <f>D50*E50</f>
        <v>5.6389684051833804E-2</v>
      </c>
      <c r="H50" s="207"/>
      <c r="I50" s="182" t="s">
        <v>401</v>
      </c>
      <c r="J50" s="170">
        <f t="shared" si="1"/>
        <v>39</v>
      </c>
    </row>
    <row r="51" spans="1:10" ht="16.2" thickBot="1">
      <c r="A51" s="170">
        <f t="shared" si="0"/>
        <v>40</v>
      </c>
      <c r="B51" s="171" t="s">
        <v>402</v>
      </c>
      <c r="C51" s="221">
        <f>SUM(C48:C50)</f>
        <v>10785157.820630001</v>
      </c>
      <c r="D51" s="356">
        <f>SUM(D48:D50)</f>
        <v>1</v>
      </c>
      <c r="G51" s="354">
        <f>SUM(G48:G50)</f>
        <v>7.5514348174546789E-2</v>
      </c>
      <c r="H51" s="207"/>
      <c r="I51" s="182" t="s">
        <v>403</v>
      </c>
      <c r="J51" s="170">
        <f t="shared" si="1"/>
        <v>40</v>
      </c>
    </row>
    <row r="52" spans="1:10" ht="16.2" thickTop="1">
      <c r="A52" s="170">
        <f t="shared" si="0"/>
        <v>41</v>
      </c>
      <c r="I52" s="182"/>
      <c r="J52" s="170">
        <f t="shared" si="1"/>
        <v>41</v>
      </c>
    </row>
    <row r="53" spans="1:10" ht="16.2" thickBot="1">
      <c r="A53" s="170">
        <f t="shared" si="0"/>
        <v>42</v>
      </c>
      <c r="B53" s="177" t="s">
        <v>404</v>
      </c>
      <c r="G53" s="354">
        <f>G49+G50</f>
        <v>5.6389684051833804E-2</v>
      </c>
      <c r="H53" s="207"/>
      <c r="I53" s="182" t="s">
        <v>405</v>
      </c>
      <c r="J53" s="170">
        <f t="shared" si="1"/>
        <v>42</v>
      </c>
    </row>
    <row r="54" spans="1:10" ht="16.8" thickTop="1" thickBot="1">
      <c r="A54" s="212">
        <f>A53+1</f>
        <v>43</v>
      </c>
      <c r="B54" s="193"/>
      <c r="C54" s="193"/>
      <c r="D54" s="193"/>
      <c r="E54" s="193"/>
      <c r="F54" s="193"/>
      <c r="G54" s="193"/>
      <c r="H54" s="193"/>
      <c r="I54" s="213"/>
      <c r="J54" s="212">
        <f>J53+1</f>
        <v>43</v>
      </c>
    </row>
    <row r="55" spans="1:10">
      <c r="A55" s="170">
        <f t="shared" ref="A55:A103" si="2">A54+1</f>
        <v>44</v>
      </c>
      <c r="I55" s="182"/>
      <c r="J55" s="170">
        <f t="shared" ref="J55:J103" si="3">J54+1</f>
        <v>44</v>
      </c>
    </row>
    <row r="56" spans="1:10" ht="31.8" thickBot="1">
      <c r="A56" s="170">
        <f>A55+1</f>
        <v>45</v>
      </c>
      <c r="B56" s="177" t="s">
        <v>406</v>
      </c>
      <c r="G56" s="355">
        <v>5.0000000000000001E-3</v>
      </c>
      <c r="I56" s="182" t="s">
        <v>407</v>
      </c>
      <c r="J56" s="170">
        <f>J55+1</f>
        <v>45</v>
      </c>
    </row>
    <row r="57" spans="1:10" ht="16.2" thickTop="1">
      <c r="A57" s="170">
        <f t="shared" si="2"/>
        <v>46</v>
      </c>
      <c r="C57" s="191" t="s">
        <v>298</v>
      </c>
      <c r="D57" s="191" t="s">
        <v>299</v>
      </c>
      <c r="E57" s="191" t="s">
        <v>386</v>
      </c>
      <c r="F57" s="191"/>
      <c r="G57" s="191" t="s">
        <v>387</v>
      </c>
      <c r="I57" s="182"/>
      <c r="J57" s="170">
        <f t="shared" si="3"/>
        <v>46</v>
      </c>
    </row>
    <row r="58" spans="1:10">
      <c r="A58" s="170">
        <f t="shared" si="2"/>
        <v>47</v>
      </c>
      <c r="D58" s="170" t="s">
        <v>388</v>
      </c>
      <c r="E58" s="170" t="s">
        <v>389</v>
      </c>
      <c r="F58" s="170"/>
      <c r="G58" s="170" t="s">
        <v>390</v>
      </c>
      <c r="I58" s="182"/>
      <c r="J58" s="170">
        <f t="shared" si="3"/>
        <v>47</v>
      </c>
    </row>
    <row r="59" spans="1:10" ht="18">
      <c r="A59" s="170">
        <f t="shared" si="2"/>
        <v>48</v>
      </c>
      <c r="B59" s="177" t="s">
        <v>391</v>
      </c>
      <c r="C59" s="175" t="s">
        <v>392</v>
      </c>
      <c r="D59" s="175" t="s">
        <v>393</v>
      </c>
      <c r="E59" s="175" t="s">
        <v>394</v>
      </c>
      <c r="F59" s="175"/>
      <c r="G59" s="175" t="s">
        <v>395</v>
      </c>
      <c r="I59" s="182"/>
      <c r="J59" s="170">
        <f t="shared" si="3"/>
        <v>48</v>
      </c>
    </row>
    <row r="60" spans="1:10">
      <c r="A60" s="170">
        <f t="shared" si="2"/>
        <v>49</v>
      </c>
      <c r="I60" s="182"/>
      <c r="J60" s="170">
        <f t="shared" si="3"/>
        <v>49</v>
      </c>
    </row>
    <row r="61" spans="1:10">
      <c r="A61" s="170">
        <f t="shared" si="2"/>
        <v>50</v>
      </c>
      <c r="B61" s="171" t="s">
        <v>396</v>
      </c>
      <c r="C61" s="187">
        <f>G18</f>
        <v>4763656.4151400002</v>
      </c>
      <c r="D61" s="214">
        <f>C61/C$64</f>
        <v>0.4416862965164971</v>
      </c>
      <c r="E61" s="222">
        <v>0</v>
      </c>
      <c r="G61" s="216">
        <f>D61*E61</f>
        <v>0</v>
      </c>
      <c r="I61" s="182" t="s">
        <v>408</v>
      </c>
      <c r="J61" s="170">
        <f t="shared" si="3"/>
        <v>50</v>
      </c>
    </row>
    <row r="62" spans="1:10">
      <c r="A62" s="170">
        <f t="shared" si="2"/>
        <v>51</v>
      </c>
      <c r="B62" s="171" t="s">
        <v>398</v>
      </c>
      <c r="C62" s="217">
        <f>G31</f>
        <v>0</v>
      </c>
      <c r="D62" s="214">
        <f>C62/C$64</f>
        <v>0</v>
      </c>
      <c r="E62" s="222">
        <v>0</v>
      </c>
      <c r="G62" s="216">
        <f>D62*E62</f>
        <v>0</v>
      </c>
      <c r="I62" s="182" t="s">
        <v>408</v>
      </c>
      <c r="J62" s="170">
        <f t="shared" si="3"/>
        <v>51</v>
      </c>
    </row>
    <row r="63" spans="1:10">
      <c r="A63" s="170">
        <f t="shared" si="2"/>
        <v>52</v>
      </c>
      <c r="B63" s="171" t="s">
        <v>400</v>
      </c>
      <c r="C63" s="217">
        <f>G40</f>
        <v>6021501.4054900007</v>
      </c>
      <c r="D63" s="218">
        <f>C63/C$64</f>
        <v>0.55831370348350295</v>
      </c>
      <c r="E63" s="219">
        <f>G56</f>
        <v>5.0000000000000001E-3</v>
      </c>
      <c r="G63" s="220">
        <f>D63*E63</f>
        <v>2.791568517417515E-3</v>
      </c>
      <c r="I63" s="182" t="s">
        <v>409</v>
      </c>
      <c r="J63" s="170">
        <f t="shared" si="3"/>
        <v>52</v>
      </c>
    </row>
    <row r="64" spans="1:10" ht="16.2" thickBot="1">
      <c r="A64" s="170">
        <f t="shared" si="2"/>
        <v>53</v>
      </c>
      <c r="B64" s="171" t="s">
        <v>402</v>
      </c>
      <c r="C64" s="221">
        <f>SUM(C61:C63)</f>
        <v>10785157.820630001</v>
      </c>
      <c r="D64" s="356">
        <f>SUM(D61:D63)</f>
        <v>1</v>
      </c>
      <c r="G64" s="354">
        <f>SUM(G61:G63)</f>
        <v>2.791568517417515E-3</v>
      </c>
      <c r="I64" s="182" t="s">
        <v>410</v>
      </c>
      <c r="J64" s="170">
        <f t="shared" si="3"/>
        <v>53</v>
      </c>
    </row>
    <row r="65" spans="1:10" ht="16.2" thickTop="1">
      <c r="A65" s="170">
        <f t="shared" si="2"/>
        <v>54</v>
      </c>
      <c r="I65" s="182"/>
      <c r="J65" s="170">
        <f t="shared" si="3"/>
        <v>54</v>
      </c>
    </row>
    <row r="66" spans="1:10" ht="16.2" thickBot="1">
      <c r="A66" s="170">
        <f t="shared" si="2"/>
        <v>55</v>
      </c>
      <c r="B66" s="177" t="s">
        <v>411</v>
      </c>
      <c r="G66" s="356">
        <f>G63</f>
        <v>2.791568517417515E-3</v>
      </c>
      <c r="I66" s="182" t="s">
        <v>412</v>
      </c>
      <c r="J66" s="170">
        <f t="shared" si="3"/>
        <v>55</v>
      </c>
    </row>
    <row r="67" spans="1:10" ht="16.2" thickTop="1">
      <c r="B67" s="177"/>
      <c r="G67" s="223"/>
      <c r="I67" s="182"/>
      <c r="J67" s="170"/>
    </row>
    <row r="68" spans="1:10" ht="18">
      <c r="A68" s="189">
        <v>1</v>
      </c>
      <c r="B68" s="171" t="s">
        <v>413</v>
      </c>
      <c r="G68" s="223"/>
      <c r="I68" s="182"/>
      <c r="J68" s="170"/>
    </row>
    <row r="69" spans="1:10">
      <c r="B69" s="177"/>
      <c r="G69" s="223"/>
      <c r="I69" s="182"/>
      <c r="J69" s="170"/>
    </row>
    <row r="70" spans="1:10">
      <c r="B70" s="177"/>
      <c r="G70" s="223"/>
      <c r="I70" s="182"/>
      <c r="J70" s="170"/>
    </row>
    <row r="71" spans="1:10">
      <c r="B71" s="399" t="s">
        <v>210</v>
      </c>
      <c r="C71" s="399"/>
      <c r="D71" s="399"/>
      <c r="E71" s="399"/>
      <c r="F71" s="399"/>
      <c r="G71" s="399"/>
      <c r="H71" s="399"/>
      <c r="I71" s="399"/>
      <c r="J71" s="170"/>
    </row>
    <row r="72" spans="1:10">
      <c r="B72" s="399" t="s">
        <v>336</v>
      </c>
      <c r="C72" s="399"/>
      <c r="D72" s="399"/>
      <c r="E72" s="399"/>
      <c r="F72" s="399"/>
      <c r="G72" s="399"/>
      <c r="H72" s="399"/>
      <c r="I72" s="399"/>
      <c r="J72" s="170"/>
    </row>
    <row r="73" spans="1:10">
      <c r="B73" s="399" t="s">
        <v>337</v>
      </c>
      <c r="C73" s="399"/>
      <c r="D73" s="399"/>
      <c r="E73" s="399"/>
      <c r="F73" s="399"/>
      <c r="G73" s="399"/>
      <c r="H73" s="399"/>
      <c r="I73" s="399"/>
      <c r="J73" s="170"/>
    </row>
    <row r="74" spans="1:10">
      <c r="B74" s="401" t="str">
        <f>B6</f>
        <v>Base Period &amp; True-Up Period 12 - Months Ending December 31, 2018</v>
      </c>
      <c r="C74" s="401"/>
      <c r="D74" s="401"/>
      <c r="E74" s="401"/>
      <c r="F74" s="401"/>
      <c r="G74" s="401"/>
      <c r="H74" s="401"/>
      <c r="I74" s="401"/>
      <c r="J74" s="170"/>
    </row>
    <row r="75" spans="1:10">
      <c r="B75" s="402" t="s">
        <v>2</v>
      </c>
      <c r="C75" s="403"/>
      <c r="D75" s="403"/>
      <c r="E75" s="403"/>
      <c r="F75" s="403"/>
      <c r="G75" s="403"/>
      <c r="H75" s="403"/>
      <c r="I75" s="403"/>
      <c r="J75" s="170"/>
    </row>
    <row r="76" spans="1:10" s="195" customFormat="1">
      <c r="A76" s="170"/>
      <c r="B76" s="170"/>
      <c r="C76" s="170"/>
      <c r="D76" s="170"/>
      <c r="E76" s="170"/>
      <c r="F76" s="170"/>
      <c r="G76" s="170"/>
      <c r="H76" s="170"/>
      <c r="I76" s="182"/>
      <c r="J76" s="170"/>
    </row>
    <row r="77" spans="1:10" s="195" customFormat="1">
      <c r="A77" s="170" t="s">
        <v>3</v>
      </c>
      <c r="B77" s="174"/>
      <c r="C77" s="174"/>
      <c r="D77" s="174"/>
      <c r="E77" s="170" t="s">
        <v>286</v>
      </c>
      <c r="F77" s="174"/>
      <c r="G77" s="174"/>
      <c r="H77" s="174"/>
      <c r="I77" s="182"/>
      <c r="J77" s="170" t="s">
        <v>3</v>
      </c>
    </row>
    <row r="78" spans="1:10" s="195" customFormat="1">
      <c r="A78" s="170" t="s">
        <v>7</v>
      </c>
      <c r="B78" s="170"/>
      <c r="C78" s="170"/>
      <c r="D78" s="170"/>
      <c r="E78" s="175" t="s">
        <v>287</v>
      </c>
      <c r="F78" s="170"/>
      <c r="G78" s="176" t="s">
        <v>5</v>
      </c>
      <c r="H78" s="174"/>
      <c r="I78" s="198" t="s">
        <v>6</v>
      </c>
      <c r="J78" s="170" t="s">
        <v>7</v>
      </c>
    </row>
    <row r="79" spans="1:10">
      <c r="I79" s="182"/>
      <c r="J79" s="170"/>
    </row>
    <row r="80" spans="1:10" ht="18.600000000000001" thickBot="1">
      <c r="A80" s="170">
        <v>1</v>
      </c>
      <c r="B80" s="177" t="s">
        <v>414</v>
      </c>
      <c r="G80" s="355">
        <v>0</v>
      </c>
      <c r="H80" s="174"/>
      <c r="I80" s="224"/>
      <c r="J80" s="170">
        <f>A80</f>
        <v>1</v>
      </c>
    </row>
    <row r="81" spans="1:10" ht="16.2" thickTop="1">
      <c r="A81" s="170">
        <f t="shared" si="2"/>
        <v>2</v>
      </c>
      <c r="C81" s="191" t="s">
        <v>298</v>
      </c>
      <c r="D81" s="191" t="s">
        <v>299</v>
      </c>
      <c r="E81" s="191" t="s">
        <v>386</v>
      </c>
      <c r="F81" s="191"/>
      <c r="G81" s="191" t="s">
        <v>387</v>
      </c>
      <c r="H81" s="191"/>
      <c r="I81" s="182"/>
      <c r="J81" s="170">
        <f t="shared" si="3"/>
        <v>2</v>
      </c>
    </row>
    <row r="82" spans="1:10">
      <c r="A82" s="170">
        <f t="shared" si="2"/>
        <v>3</v>
      </c>
      <c r="D82" s="170" t="s">
        <v>388</v>
      </c>
      <c r="E82" s="170" t="s">
        <v>389</v>
      </c>
      <c r="F82" s="170"/>
      <c r="G82" s="170" t="s">
        <v>390</v>
      </c>
      <c r="H82" s="170"/>
      <c r="I82" s="182"/>
      <c r="J82" s="170">
        <f t="shared" si="3"/>
        <v>3</v>
      </c>
    </row>
    <row r="83" spans="1:10" ht="18">
      <c r="A83" s="170">
        <f t="shared" si="2"/>
        <v>4</v>
      </c>
      <c r="B83" s="177" t="s">
        <v>415</v>
      </c>
      <c r="C83" s="175" t="s">
        <v>416</v>
      </c>
      <c r="D83" s="175" t="s">
        <v>393</v>
      </c>
      <c r="E83" s="175" t="s">
        <v>394</v>
      </c>
      <c r="F83" s="175"/>
      <c r="G83" s="175" t="s">
        <v>395</v>
      </c>
      <c r="H83" s="170"/>
      <c r="I83" s="182"/>
      <c r="J83" s="170">
        <f t="shared" si="3"/>
        <v>4</v>
      </c>
    </row>
    <row r="84" spans="1:10">
      <c r="A84" s="170">
        <f t="shared" si="2"/>
        <v>5</v>
      </c>
      <c r="I84" s="182"/>
      <c r="J84" s="170">
        <f t="shared" si="3"/>
        <v>5</v>
      </c>
    </row>
    <row r="85" spans="1:10">
      <c r="A85" s="170">
        <f t="shared" si="2"/>
        <v>6</v>
      </c>
      <c r="B85" s="171" t="s">
        <v>396</v>
      </c>
      <c r="C85" s="187">
        <f>G18</f>
        <v>4763656.4151400002</v>
      </c>
      <c r="D85" s="214">
        <f>C85/C$88</f>
        <v>0.4416862965164971</v>
      </c>
      <c r="E85" s="215">
        <f>G28</f>
        <v>4.329920188501632E-2</v>
      </c>
      <c r="G85" s="216">
        <f>D85*E85</f>
        <v>1.9124664122712989E-2</v>
      </c>
      <c r="H85" s="216"/>
      <c r="I85" s="182" t="s">
        <v>417</v>
      </c>
      <c r="J85" s="170">
        <f t="shared" si="3"/>
        <v>6</v>
      </c>
    </row>
    <row r="86" spans="1:10">
      <c r="A86" s="170">
        <f t="shared" si="2"/>
        <v>7</v>
      </c>
      <c r="B86" s="171" t="s">
        <v>398</v>
      </c>
      <c r="C86" s="217">
        <f>G31</f>
        <v>0</v>
      </c>
      <c r="D86" s="214">
        <f>C86/C$88</f>
        <v>0</v>
      </c>
      <c r="E86" s="215">
        <f>G33</f>
        <v>0</v>
      </c>
      <c r="G86" s="216">
        <f>D86*E86</f>
        <v>0</v>
      </c>
      <c r="H86" s="216"/>
      <c r="I86" s="182" t="s">
        <v>418</v>
      </c>
      <c r="J86" s="170">
        <f t="shared" si="3"/>
        <v>7</v>
      </c>
    </row>
    <row r="87" spans="1:10">
      <c r="A87" s="170">
        <f t="shared" si="2"/>
        <v>8</v>
      </c>
      <c r="B87" s="171" t="s">
        <v>400</v>
      </c>
      <c r="C87" s="217">
        <f>G40</f>
        <v>6021501.4054900007</v>
      </c>
      <c r="D87" s="218">
        <f>C87/C$88</f>
        <v>0.55831370348350295</v>
      </c>
      <c r="E87" s="219">
        <f>G80</f>
        <v>0</v>
      </c>
      <c r="G87" s="220">
        <f>D87*E87</f>
        <v>0</v>
      </c>
      <c r="H87" s="207"/>
      <c r="I87" s="182" t="s">
        <v>419</v>
      </c>
      <c r="J87" s="170">
        <f t="shared" si="3"/>
        <v>8</v>
      </c>
    </row>
    <row r="88" spans="1:10" ht="16.2" thickBot="1">
      <c r="A88" s="170">
        <f t="shared" si="2"/>
        <v>9</v>
      </c>
      <c r="B88" s="171" t="s">
        <v>402</v>
      </c>
      <c r="C88" s="221">
        <f>SUM(C85:C87)</f>
        <v>10785157.820630001</v>
      </c>
      <c r="D88" s="356">
        <f>SUM(D85:D87)</f>
        <v>1</v>
      </c>
      <c r="G88" s="354">
        <f>SUM(G85:G87)</f>
        <v>1.9124664122712989E-2</v>
      </c>
      <c r="H88" s="207"/>
      <c r="I88" s="182" t="s">
        <v>420</v>
      </c>
      <c r="J88" s="170">
        <f t="shared" si="3"/>
        <v>9</v>
      </c>
    </row>
    <row r="89" spans="1:10" ht="16.2" thickTop="1">
      <c r="A89" s="170">
        <f t="shared" si="2"/>
        <v>10</v>
      </c>
      <c r="I89" s="182"/>
      <c r="J89" s="170">
        <f t="shared" si="3"/>
        <v>10</v>
      </c>
    </row>
    <row r="90" spans="1:10" ht="16.2" thickBot="1">
      <c r="A90" s="170">
        <f t="shared" si="2"/>
        <v>11</v>
      </c>
      <c r="B90" s="177" t="s">
        <v>421</v>
      </c>
      <c r="G90" s="354">
        <f>G86+G87</f>
        <v>0</v>
      </c>
      <c r="H90" s="207"/>
      <c r="I90" s="182" t="s">
        <v>422</v>
      </c>
      <c r="J90" s="170">
        <f t="shared" si="3"/>
        <v>11</v>
      </c>
    </row>
    <row r="91" spans="1:10" ht="16.8" thickTop="1" thickBot="1">
      <c r="A91" s="212">
        <f t="shared" si="2"/>
        <v>12</v>
      </c>
      <c r="B91" s="225"/>
      <c r="C91" s="193"/>
      <c r="D91" s="193"/>
      <c r="E91" s="193"/>
      <c r="F91" s="193"/>
      <c r="G91" s="226"/>
      <c r="H91" s="226"/>
      <c r="I91" s="213"/>
      <c r="J91" s="212">
        <f t="shared" si="3"/>
        <v>12</v>
      </c>
    </row>
    <row r="92" spans="1:10">
      <c r="A92" s="170">
        <f t="shared" si="2"/>
        <v>13</v>
      </c>
      <c r="I92" s="182"/>
      <c r="J92" s="170">
        <f t="shared" si="3"/>
        <v>13</v>
      </c>
    </row>
    <row r="93" spans="1:10" ht="31.8" thickBot="1">
      <c r="A93" s="170">
        <f t="shared" si="2"/>
        <v>14</v>
      </c>
      <c r="B93" s="177" t="s">
        <v>406</v>
      </c>
      <c r="G93" s="355">
        <v>0</v>
      </c>
      <c r="I93" s="182" t="s">
        <v>407</v>
      </c>
      <c r="J93" s="170">
        <f t="shared" si="3"/>
        <v>14</v>
      </c>
    </row>
    <row r="94" spans="1:10" ht="16.2" thickTop="1">
      <c r="A94" s="170">
        <f t="shared" si="2"/>
        <v>15</v>
      </c>
      <c r="C94" s="191" t="s">
        <v>298</v>
      </c>
      <c r="D94" s="191" t="s">
        <v>299</v>
      </c>
      <c r="E94" s="191" t="s">
        <v>386</v>
      </c>
      <c r="F94" s="191"/>
      <c r="G94" s="191" t="s">
        <v>387</v>
      </c>
      <c r="I94" s="182"/>
      <c r="J94" s="170">
        <f t="shared" si="3"/>
        <v>15</v>
      </c>
    </row>
    <row r="95" spans="1:10">
      <c r="A95" s="170">
        <f t="shared" si="2"/>
        <v>16</v>
      </c>
      <c r="D95" s="170" t="s">
        <v>388</v>
      </c>
      <c r="E95" s="170" t="s">
        <v>389</v>
      </c>
      <c r="F95" s="170"/>
      <c r="G95" s="170" t="s">
        <v>390</v>
      </c>
      <c r="I95" s="182"/>
      <c r="J95" s="170">
        <f t="shared" si="3"/>
        <v>16</v>
      </c>
    </row>
    <row r="96" spans="1:10" ht="18">
      <c r="A96" s="170">
        <f t="shared" si="2"/>
        <v>17</v>
      </c>
      <c r="B96" s="177" t="s">
        <v>391</v>
      </c>
      <c r="C96" s="175" t="s">
        <v>416</v>
      </c>
      <c r="D96" s="175" t="s">
        <v>393</v>
      </c>
      <c r="E96" s="175" t="s">
        <v>394</v>
      </c>
      <c r="F96" s="175"/>
      <c r="G96" s="175" t="s">
        <v>395</v>
      </c>
      <c r="I96" s="182"/>
      <c r="J96" s="170">
        <f t="shared" si="3"/>
        <v>17</v>
      </c>
    </row>
    <row r="97" spans="1:10">
      <c r="A97" s="170">
        <f t="shared" si="2"/>
        <v>18</v>
      </c>
      <c r="I97" s="182"/>
      <c r="J97" s="170">
        <f t="shared" si="3"/>
        <v>18</v>
      </c>
    </row>
    <row r="98" spans="1:10">
      <c r="A98" s="170">
        <f t="shared" si="2"/>
        <v>19</v>
      </c>
      <c r="B98" s="171" t="s">
        <v>396</v>
      </c>
      <c r="C98" s="187">
        <f>G18</f>
        <v>4763656.4151400002</v>
      </c>
      <c r="D98" s="214">
        <f>C98/C$101</f>
        <v>0.4416862965164971</v>
      </c>
      <c r="E98" s="222">
        <v>0</v>
      </c>
      <c r="G98" s="216">
        <f>D98*E98</f>
        <v>0</v>
      </c>
      <c r="I98" s="182" t="s">
        <v>408</v>
      </c>
      <c r="J98" s="170">
        <f t="shared" si="3"/>
        <v>19</v>
      </c>
    </row>
    <row r="99" spans="1:10">
      <c r="A99" s="170">
        <f t="shared" si="2"/>
        <v>20</v>
      </c>
      <c r="B99" s="171" t="s">
        <v>398</v>
      </c>
      <c r="C99" s="217">
        <f>G31</f>
        <v>0</v>
      </c>
      <c r="D99" s="214">
        <f>C99/C$101</f>
        <v>0</v>
      </c>
      <c r="E99" s="222">
        <v>0</v>
      </c>
      <c r="G99" s="216">
        <f>D99*E99</f>
        <v>0</v>
      </c>
      <c r="I99" s="182" t="s">
        <v>408</v>
      </c>
      <c r="J99" s="170">
        <f t="shared" si="3"/>
        <v>20</v>
      </c>
    </row>
    <row r="100" spans="1:10">
      <c r="A100" s="170">
        <f t="shared" si="2"/>
        <v>21</v>
      </c>
      <c r="B100" s="171" t="s">
        <v>400</v>
      </c>
      <c r="C100" s="217">
        <f>G40</f>
        <v>6021501.4054900007</v>
      </c>
      <c r="D100" s="218">
        <f>C100/C$101</f>
        <v>0.55831370348350295</v>
      </c>
      <c r="E100" s="219">
        <f>G93</f>
        <v>0</v>
      </c>
      <c r="G100" s="220">
        <f>D100*E100</f>
        <v>0</v>
      </c>
      <c r="I100" s="182" t="s">
        <v>423</v>
      </c>
      <c r="J100" s="170">
        <f t="shared" si="3"/>
        <v>21</v>
      </c>
    </row>
    <row r="101" spans="1:10" ht="16.2" thickBot="1">
      <c r="A101" s="170">
        <f t="shared" si="2"/>
        <v>22</v>
      </c>
      <c r="B101" s="171" t="s">
        <v>402</v>
      </c>
      <c r="C101" s="221">
        <f>SUM(C98:C100)</f>
        <v>10785157.820630001</v>
      </c>
      <c r="D101" s="356">
        <f>SUM(D98:D100)</f>
        <v>1</v>
      </c>
      <c r="G101" s="354">
        <f>SUM(G98:G100)</f>
        <v>0</v>
      </c>
      <c r="I101" s="182" t="s">
        <v>156</v>
      </c>
      <c r="J101" s="170">
        <f t="shared" si="3"/>
        <v>22</v>
      </c>
    </row>
    <row r="102" spans="1:10" ht="16.2" thickTop="1">
      <c r="A102" s="170">
        <f t="shared" si="2"/>
        <v>23</v>
      </c>
      <c r="I102" s="182"/>
      <c r="J102" s="170">
        <f t="shared" si="3"/>
        <v>23</v>
      </c>
    </row>
    <row r="103" spans="1:10" ht="16.2" thickBot="1">
      <c r="A103" s="170">
        <f t="shared" si="2"/>
        <v>24</v>
      </c>
      <c r="B103" s="177" t="s">
        <v>411</v>
      </c>
      <c r="G103" s="356">
        <f>G100</f>
        <v>0</v>
      </c>
      <c r="I103" s="182" t="s">
        <v>424</v>
      </c>
      <c r="J103" s="170">
        <f t="shared" si="3"/>
        <v>24</v>
      </c>
    </row>
    <row r="104" spans="1:10" ht="16.2" thickTop="1">
      <c r="B104" s="177"/>
      <c r="G104" s="223"/>
      <c r="I104" s="182"/>
      <c r="J104" s="170"/>
    </row>
    <row r="105" spans="1:10" ht="18">
      <c r="A105" s="189">
        <v>1</v>
      </c>
      <c r="B105" s="171" t="s">
        <v>425</v>
      </c>
      <c r="G105" s="223"/>
      <c r="I105" s="182"/>
      <c r="J105" s="170"/>
    </row>
    <row r="106" spans="1:10" ht="18">
      <c r="A106" s="189">
        <v>2</v>
      </c>
      <c r="B106" s="171" t="s">
        <v>413</v>
      </c>
      <c r="G106" s="188"/>
      <c r="H106" s="188"/>
      <c r="J106" s="170" t="s">
        <v>22</v>
      </c>
    </row>
    <row r="107" spans="1:10" ht="18">
      <c r="A107" s="228"/>
      <c r="B107" s="195"/>
      <c r="G107" s="188"/>
      <c r="H107" s="188"/>
      <c r="J107" s="170"/>
    </row>
    <row r="108" spans="1:10" ht="18">
      <c r="A108" s="189"/>
      <c r="G108" s="188"/>
      <c r="H108" s="188"/>
      <c r="I108" s="89"/>
      <c r="J108" s="170"/>
    </row>
    <row r="109" spans="1:10">
      <c r="B109" s="399" t="s">
        <v>210</v>
      </c>
      <c r="C109" s="399"/>
      <c r="D109" s="399"/>
      <c r="E109" s="399"/>
      <c r="F109" s="399"/>
      <c r="G109" s="399"/>
      <c r="H109" s="399"/>
      <c r="I109" s="399"/>
      <c r="J109" s="170"/>
    </row>
    <row r="110" spans="1:10">
      <c r="B110" s="399" t="s">
        <v>336</v>
      </c>
      <c r="C110" s="399"/>
      <c r="D110" s="399"/>
      <c r="E110" s="399"/>
      <c r="F110" s="399"/>
      <c r="G110" s="399"/>
      <c r="H110" s="399"/>
      <c r="I110" s="399"/>
      <c r="J110" s="170"/>
    </row>
    <row r="111" spans="1:10">
      <c r="B111" s="399" t="s">
        <v>337</v>
      </c>
      <c r="C111" s="399"/>
      <c r="D111" s="399"/>
      <c r="E111" s="399"/>
      <c r="F111" s="399"/>
      <c r="G111" s="399"/>
      <c r="H111" s="399"/>
      <c r="I111" s="399"/>
      <c r="J111" s="170"/>
    </row>
    <row r="112" spans="1:10">
      <c r="B112" s="401" t="str">
        <f>B6</f>
        <v>Base Period &amp; True-Up Period 12 - Months Ending December 31, 2018</v>
      </c>
      <c r="C112" s="401"/>
      <c r="D112" s="401"/>
      <c r="E112" s="401"/>
      <c r="F112" s="401"/>
      <c r="G112" s="401"/>
      <c r="H112" s="401"/>
      <c r="I112" s="401"/>
      <c r="J112" s="170"/>
    </row>
    <row r="113" spans="1:12">
      <c r="B113" s="402" t="s">
        <v>2</v>
      </c>
      <c r="C113" s="403"/>
      <c r="D113" s="403"/>
      <c r="E113" s="403"/>
      <c r="F113" s="403"/>
      <c r="G113" s="403"/>
      <c r="H113" s="403"/>
      <c r="I113" s="403"/>
      <c r="J113" s="170"/>
    </row>
    <row r="114" spans="1:12">
      <c r="B114" s="170"/>
      <c r="C114" s="170"/>
      <c r="D114" s="170"/>
      <c r="E114" s="170"/>
      <c r="F114" s="170"/>
      <c r="G114" s="170"/>
      <c r="H114" s="170"/>
      <c r="I114" s="182"/>
      <c r="J114" s="170"/>
    </row>
    <row r="115" spans="1:12">
      <c r="A115" s="170" t="s">
        <v>3</v>
      </c>
      <c r="B115" s="174"/>
      <c r="C115" s="174"/>
      <c r="D115" s="174"/>
      <c r="E115" s="174"/>
      <c r="F115" s="174"/>
      <c r="G115" s="174"/>
      <c r="H115" s="174"/>
      <c r="I115" s="182"/>
      <c r="J115" s="170" t="s">
        <v>3</v>
      </c>
    </row>
    <row r="116" spans="1:12">
      <c r="A116" s="170" t="s">
        <v>7</v>
      </c>
      <c r="B116" s="170"/>
      <c r="C116" s="170"/>
      <c r="D116" s="170"/>
      <c r="E116" s="170"/>
      <c r="F116" s="170"/>
      <c r="G116" s="175" t="s">
        <v>5</v>
      </c>
      <c r="H116" s="174"/>
      <c r="I116" s="198" t="s">
        <v>6</v>
      </c>
      <c r="J116" s="170" t="s">
        <v>7</v>
      </c>
    </row>
    <row r="117" spans="1:12">
      <c r="G117" s="170"/>
      <c r="H117" s="170"/>
      <c r="I117" s="182"/>
      <c r="J117" s="170"/>
    </row>
    <row r="118" spans="1:12" ht="18">
      <c r="A118" s="170">
        <v>1</v>
      </c>
      <c r="B118" s="177" t="s">
        <v>426</v>
      </c>
      <c r="E118" s="174"/>
      <c r="F118" s="174"/>
      <c r="G118" s="229"/>
      <c r="H118" s="229"/>
      <c r="I118" s="182"/>
      <c r="J118" s="170">
        <v>1</v>
      </c>
    </row>
    <row r="119" spans="1:12">
      <c r="A119" s="170">
        <f>A118+1</f>
        <v>2</v>
      </c>
      <c r="B119" s="230"/>
      <c r="E119" s="174"/>
      <c r="F119" s="174"/>
      <c r="G119" s="229"/>
      <c r="H119" s="229"/>
      <c r="I119" s="182"/>
      <c r="J119" s="170">
        <f>J118+1</f>
        <v>2</v>
      </c>
    </row>
    <row r="120" spans="1:12">
      <c r="A120" s="170">
        <f>A119+1</f>
        <v>3</v>
      </c>
      <c r="B120" s="177" t="s">
        <v>427</v>
      </c>
      <c r="E120" s="174"/>
      <c r="F120" s="174"/>
      <c r="G120" s="229"/>
      <c r="H120" s="229"/>
      <c r="I120" s="182"/>
      <c r="J120" s="170">
        <f>J119+1</f>
        <v>3</v>
      </c>
    </row>
    <row r="121" spans="1:12">
      <c r="A121" s="170">
        <f>A120+1</f>
        <v>4</v>
      </c>
      <c r="B121" s="174"/>
      <c r="C121" s="174"/>
      <c r="D121" s="174"/>
      <c r="E121" s="174"/>
      <c r="F121" s="174"/>
      <c r="G121" s="229"/>
      <c r="H121" s="229"/>
      <c r="I121" s="182"/>
      <c r="J121" s="170">
        <f>J120+1</f>
        <v>4</v>
      </c>
    </row>
    <row r="122" spans="1:12">
      <c r="A122" s="170">
        <f t="shared" ref="A122:A181" si="4">A121+1</f>
        <v>5</v>
      </c>
      <c r="B122" s="178" t="s">
        <v>428</v>
      </c>
      <c r="C122" s="174"/>
      <c r="D122" s="174"/>
      <c r="E122" s="174"/>
      <c r="F122" s="174"/>
      <c r="G122" s="229"/>
      <c r="H122" s="229"/>
      <c r="I122" s="231"/>
      <c r="J122" s="170">
        <f t="shared" ref="J122:J181" si="5">J121+1</f>
        <v>5</v>
      </c>
    </row>
    <row r="123" spans="1:12">
      <c r="A123" s="170">
        <f t="shared" si="4"/>
        <v>6</v>
      </c>
      <c r="B123" s="171" t="s">
        <v>429</v>
      </c>
      <c r="D123" s="174"/>
      <c r="E123" s="174"/>
      <c r="F123" s="174"/>
      <c r="G123" s="232">
        <f>G53</f>
        <v>5.6389684051833804E-2</v>
      </c>
      <c r="H123" s="174"/>
      <c r="I123" s="182" t="s">
        <v>430</v>
      </c>
      <c r="J123" s="170">
        <f t="shared" si="5"/>
        <v>6</v>
      </c>
      <c r="K123" s="170"/>
    </row>
    <row r="124" spans="1:12">
      <c r="A124" s="170">
        <f t="shared" si="4"/>
        <v>7</v>
      </c>
      <c r="B124" s="171" t="s">
        <v>431</v>
      </c>
      <c r="D124" s="174"/>
      <c r="E124" s="174"/>
      <c r="F124" s="174"/>
      <c r="G124" s="233">
        <v>5297.6101976756618</v>
      </c>
      <c r="H124" s="174"/>
      <c r="I124" s="182" t="s">
        <v>432</v>
      </c>
      <c r="J124" s="170">
        <f t="shared" si="5"/>
        <v>7</v>
      </c>
      <c r="K124" s="170"/>
    </row>
    <row r="125" spans="1:12">
      <c r="A125" s="170">
        <f t="shared" si="4"/>
        <v>8</v>
      </c>
      <c r="B125" s="171" t="s">
        <v>433</v>
      </c>
      <c r="D125" s="174"/>
      <c r="E125" s="174"/>
      <c r="F125" s="174"/>
      <c r="G125" s="234">
        <v>6331.744459999999</v>
      </c>
      <c r="H125" s="174"/>
      <c r="I125" s="224" t="s">
        <v>434</v>
      </c>
      <c r="J125" s="170">
        <f t="shared" si="5"/>
        <v>8</v>
      </c>
      <c r="K125" s="174"/>
    </row>
    <row r="126" spans="1:12">
      <c r="A126" s="170">
        <f t="shared" si="4"/>
        <v>9</v>
      </c>
      <c r="B126" s="171" t="s">
        <v>435</v>
      </c>
      <c r="D126" s="174"/>
      <c r="E126" s="235"/>
      <c r="F126" s="174"/>
      <c r="G126" s="236">
        <f>'Pg5 BK-1 Rev TO5 C2-Cost Adj'!E137</f>
        <v>4005249.9121370139</v>
      </c>
      <c r="H126" s="20" t="s">
        <v>55</v>
      </c>
      <c r="I126" s="182" t="s">
        <v>436</v>
      </c>
      <c r="J126" s="170">
        <f t="shared" si="5"/>
        <v>9</v>
      </c>
    </row>
    <row r="127" spans="1:12">
      <c r="A127" s="170">
        <f t="shared" si="4"/>
        <v>10</v>
      </c>
      <c r="B127" s="171" t="s">
        <v>437</v>
      </c>
      <c r="D127" s="237"/>
      <c r="E127" s="174"/>
      <c r="F127" s="174"/>
      <c r="G127" s="238" t="s">
        <v>438</v>
      </c>
      <c r="H127" s="174"/>
      <c r="I127" s="182" t="s">
        <v>439</v>
      </c>
      <c r="J127" s="170">
        <f t="shared" si="5"/>
        <v>10</v>
      </c>
      <c r="L127" s="239"/>
    </row>
    <row r="128" spans="1:12">
      <c r="A128" s="170">
        <f t="shared" si="4"/>
        <v>11</v>
      </c>
      <c r="G128" s="170"/>
      <c r="H128" s="170"/>
      <c r="J128" s="170">
        <f t="shared" si="5"/>
        <v>11</v>
      </c>
    </row>
    <row r="129" spans="1:12">
      <c r="A129" s="170">
        <f t="shared" si="4"/>
        <v>12</v>
      </c>
      <c r="B129" s="171" t="s">
        <v>440</v>
      </c>
      <c r="D129" s="174"/>
      <c r="E129" s="174"/>
      <c r="F129" s="174"/>
      <c r="G129" s="240">
        <f>(((G123)+(G125/G126))*G127-(G124/G126))/(1-G127)</f>
        <v>1.3735630302344398E-2</v>
      </c>
      <c r="H129" s="240"/>
      <c r="I129" s="182" t="s">
        <v>441</v>
      </c>
      <c r="J129" s="170">
        <f t="shared" si="5"/>
        <v>12</v>
      </c>
      <c r="L129" s="241"/>
    </row>
    <row r="130" spans="1:12">
      <c r="A130" s="170">
        <f t="shared" si="4"/>
        <v>13</v>
      </c>
      <c r="B130" s="242" t="s">
        <v>442</v>
      </c>
      <c r="G130" s="170"/>
      <c r="H130" s="170"/>
      <c r="J130" s="170">
        <f t="shared" si="5"/>
        <v>13</v>
      </c>
    </row>
    <row r="131" spans="1:12">
      <c r="A131" s="170">
        <f t="shared" si="4"/>
        <v>14</v>
      </c>
      <c r="G131" s="170"/>
      <c r="H131" s="170"/>
      <c r="J131" s="170">
        <f t="shared" si="5"/>
        <v>14</v>
      </c>
    </row>
    <row r="132" spans="1:12">
      <c r="A132" s="170">
        <f t="shared" si="4"/>
        <v>15</v>
      </c>
      <c r="B132" s="177" t="s">
        <v>443</v>
      </c>
      <c r="C132" s="174"/>
      <c r="D132" s="174"/>
      <c r="E132" s="174"/>
      <c r="F132" s="174"/>
      <c r="G132" s="243"/>
      <c r="H132" s="243"/>
      <c r="I132" s="244"/>
      <c r="J132" s="170">
        <f t="shared" si="5"/>
        <v>15</v>
      </c>
      <c r="K132" s="245"/>
    </row>
    <row r="133" spans="1:12">
      <c r="A133" s="170">
        <f t="shared" si="4"/>
        <v>16</v>
      </c>
      <c r="B133" s="186"/>
      <c r="C133" s="174"/>
      <c r="D133" s="174"/>
      <c r="E133" s="174"/>
      <c r="F133" s="174"/>
      <c r="G133" s="243"/>
      <c r="H133" s="243"/>
      <c r="I133" s="246"/>
      <c r="J133" s="170">
        <f t="shared" si="5"/>
        <v>16</v>
      </c>
      <c r="K133" s="174"/>
    </row>
    <row r="134" spans="1:12">
      <c r="A134" s="170">
        <f t="shared" si="4"/>
        <v>17</v>
      </c>
      <c r="B134" s="178" t="s">
        <v>428</v>
      </c>
      <c r="C134" s="174"/>
      <c r="D134" s="174"/>
      <c r="E134" s="174"/>
      <c r="F134" s="174"/>
      <c r="G134" s="243"/>
      <c r="H134" s="243"/>
      <c r="I134" s="246"/>
      <c r="J134" s="170">
        <f t="shared" si="5"/>
        <v>17</v>
      </c>
      <c r="K134" s="174"/>
    </row>
    <row r="135" spans="1:12">
      <c r="A135" s="170">
        <f t="shared" si="4"/>
        <v>18</v>
      </c>
      <c r="B135" s="171" t="s">
        <v>429</v>
      </c>
      <c r="D135" s="174"/>
      <c r="E135" s="174"/>
      <c r="F135" s="174"/>
      <c r="G135" s="214">
        <f>G123</f>
        <v>5.6389684051833804E-2</v>
      </c>
      <c r="H135" s="214"/>
      <c r="I135" s="182" t="s">
        <v>444</v>
      </c>
      <c r="J135" s="170">
        <f t="shared" si="5"/>
        <v>18</v>
      </c>
      <c r="K135" s="170"/>
    </row>
    <row r="136" spans="1:12">
      <c r="A136" s="170">
        <f t="shared" si="4"/>
        <v>19</v>
      </c>
      <c r="B136" s="171" t="s">
        <v>445</v>
      </c>
      <c r="D136" s="174"/>
      <c r="E136" s="174"/>
      <c r="F136" s="174"/>
      <c r="G136" s="247">
        <f>G125</f>
        <v>6331.744459999999</v>
      </c>
      <c r="H136" s="247"/>
      <c r="I136" s="182" t="s">
        <v>446</v>
      </c>
      <c r="J136" s="170">
        <f t="shared" si="5"/>
        <v>19</v>
      </c>
      <c r="K136" s="170"/>
    </row>
    <row r="137" spans="1:12">
      <c r="A137" s="170">
        <f t="shared" si="4"/>
        <v>20</v>
      </c>
      <c r="B137" s="171" t="s">
        <v>447</v>
      </c>
      <c r="D137" s="174"/>
      <c r="E137" s="174"/>
      <c r="F137" s="174"/>
      <c r="G137" s="248">
        <f>G126</f>
        <v>4005249.9121370139</v>
      </c>
      <c r="H137" s="20" t="s">
        <v>55</v>
      </c>
      <c r="I137" s="182" t="s">
        <v>448</v>
      </c>
      <c r="J137" s="170">
        <f t="shared" si="5"/>
        <v>20</v>
      </c>
      <c r="K137" s="170"/>
    </row>
    <row r="138" spans="1:12">
      <c r="A138" s="170">
        <f t="shared" si="4"/>
        <v>21</v>
      </c>
      <c r="B138" s="171" t="s">
        <v>449</v>
      </c>
      <c r="D138" s="174"/>
      <c r="E138" s="174"/>
      <c r="F138" s="174"/>
      <c r="G138" s="249">
        <f>G129</f>
        <v>1.3735630302344398E-2</v>
      </c>
      <c r="H138" s="249"/>
      <c r="I138" s="182" t="s">
        <v>450</v>
      </c>
      <c r="J138" s="170">
        <f t="shared" si="5"/>
        <v>21</v>
      </c>
    </row>
    <row r="139" spans="1:12">
      <c r="A139" s="170">
        <f t="shared" si="4"/>
        <v>22</v>
      </c>
      <c r="B139" s="171" t="s">
        <v>451</v>
      </c>
      <c r="D139" s="174"/>
      <c r="E139" s="174"/>
      <c r="F139" s="174"/>
      <c r="G139" s="238" t="s">
        <v>452</v>
      </c>
      <c r="H139" s="174"/>
      <c r="I139" s="182" t="s">
        <v>453</v>
      </c>
      <c r="J139" s="170">
        <f t="shared" si="5"/>
        <v>22</v>
      </c>
    </row>
    <row r="140" spans="1:12">
      <c r="A140" s="170">
        <f t="shared" si="4"/>
        <v>23</v>
      </c>
      <c r="B140" s="190"/>
      <c r="D140" s="174"/>
      <c r="E140" s="174"/>
      <c r="F140" s="174"/>
      <c r="G140" s="250"/>
      <c r="H140" s="250"/>
      <c r="I140" s="246"/>
      <c r="J140" s="170">
        <f t="shared" si="5"/>
        <v>23</v>
      </c>
    </row>
    <row r="141" spans="1:12">
      <c r="A141" s="170">
        <f t="shared" si="4"/>
        <v>24</v>
      </c>
      <c r="B141" s="171" t="s">
        <v>454</v>
      </c>
      <c r="C141" s="170"/>
      <c r="D141" s="170"/>
      <c r="E141" s="174"/>
      <c r="F141" s="174"/>
      <c r="G141" s="251">
        <f>((G135)+(G136/G137)+G129)*G139/(1-G139)</f>
        <v>6.9535168112288869E-3</v>
      </c>
      <c r="H141" s="252"/>
      <c r="I141" s="182" t="s">
        <v>455</v>
      </c>
      <c r="J141" s="170">
        <f t="shared" si="5"/>
        <v>24</v>
      </c>
    </row>
    <row r="142" spans="1:12">
      <c r="A142" s="170">
        <f t="shared" si="4"/>
        <v>25</v>
      </c>
      <c r="B142" s="242" t="s">
        <v>456</v>
      </c>
      <c r="G142" s="170"/>
      <c r="H142" s="170"/>
      <c r="I142" s="182"/>
      <c r="J142" s="170">
        <f t="shared" si="5"/>
        <v>25</v>
      </c>
      <c r="K142" s="170"/>
    </row>
    <row r="143" spans="1:12">
      <c r="A143" s="170">
        <f t="shared" si="4"/>
        <v>26</v>
      </c>
      <c r="G143" s="170"/>
      <c r="H143" s="170"/>
      <c r="I143" s="182"/>
      <c r="J143" s="170">
        <f t="shared" si="5"/>
        <v>26</v>
      </c>
      <c r="K143" s="170"/>
    </row>
    <row r="144" spans="1:12">
      <c r="A144" s="170">
        <f t="shared" si="4"/>
        <v>27</v>
      </c>
      <c r="B144" s="177" t="s">
        <v>457</v>
      </c>
      <c r="G144" s="240">
        <f>G141+G129</f>
        <v>2.0689147113573284E-2</v>
      </c>
      <c r="H144" s="240"/>
      <c r="I144" s="182" t="s">
        <v>458</v>
      </c>
      <c r="J144" s="170">
        <f t="shared" si="5"/>
        <v>27</v>
      </c>
      <c r="K144" s="170"/>
    </row>
    <row r="145" spans="1:12">
      <c r="A145" s="170">
        <f t="shared" si="4"/>
        <v>28</v>
      </c>
      <c r="G145" s="170"/>
      <c r="H145" s="170"/>
      <c r="I145" s="182"/>
      <c r="J145" s="170">
        <f t="shared" si="5"/>
        <v>28</v>
      </c>
      <c r="K145" s="170"/>
    </row>
    <row r="146" spans="1:12">
      <c r="A146" s="170">
        <f t="shared" si="4"/>
        <v>29</v>
      </c>
      <c r="B146" s="177" t="s">
        <v>459</v>
      </c>
      <c r="G146" s="253">
        <f>G51</f>
        <v>7.5514348174546789E-2</v>
      </c>
      <c r="H146" s="174"/>
      <c r="I146" s="182" t="s">
        <v>460</v>
      </c>
      <c r="J146" s="170">
        <f t="shared" si="5"/>
        <v>29</v>
      </c>
      <c r="K146" s="170"/>
    </row>
    <row r="147" spans="1:12">
      <c r="A147" s="170">
        <f t="shared" si="4"/>
        <v>30</v>
      </c>
      <c r="G147" s="214"/>
      <c r="H147" s="214"/>
      <c r="I147" s="182"/>
      <c r="J147" s="170">
        <f t="shared" si="5"/>
        <v>30</v>
      </c>
      <c r="K147" s="170"/>
    </row>
    <row r="148" spans="1:12" ht="18.600000000000001" thickBot="1">
      <c r="A148" s="170">
        <f t="shared" si="4"/>
        <v>31</v>
      </c>
      <c r="B148" s="177" t="s">
        <v>461</v>
      </c>
      <c r="G148" s="359">
        <f>G144+G146</f>
        <v>9.6203495288120069E-2</v>
      </c>
      <c r="H148" s="20" t="s">
        <v>55</v>
      </c>
      <c r="I148" s="182" t="s">
        <v>462</v>
      </c>
      <c r="J148" s="170">
        <f t="shared" si="5"/>
        <v>31</v>
      </c>
      <c r="K148" s="254"/>
      <c r="L148" s="241"/>
    </row>
    <row r="149" spans="1:12" ht="16.8" thickTop="1" thickBot="1">
      <c r="A149" s="212">
        <f t="shared" si="4"/>
        <v>32</v>
      </c>
      <c r="B149" s="193"/>
      <c r="C149" s="193"/>
      <c r="D149" s="193"/>
      <c r="E149" s="193"/>
      <c r="F149" s="193"/>
      <c r="G149" s="212"/>
      <c r="H149" s="212"/>
      <c r="I149" s="213"/>
      <c r="J149" s="212">
        <f t="shared" si="5"/>
        <v>32</v>
      </c>
    </row>
    <row r="150" spans="1:12">
      <c r="A150" s="170">
        <f t="shared" si="4"/>
        <v>33</v>
      </c>
      <c r="G150" s="170"/>
      <c r="H150" s="170"/>
      <c r="I150" s="182"/>
      <c r="J150" s="170">
        <f t="shared" si="5"/>
        <v>33</v>
      </c>
    </row>
    <row r="151" spans="1:12" ht="18">
      <c r="A151" s="170">
        <f t="shared" si="4"/>
        <v>34</v>
      </c>
      <c r="B151" s="177" t="s">
        <v>463</v>
      </c>
      <c r="E151" s="174"/>
      <c r="F151" s="174"/>
      <c r="G151" s="229"/>
      <c r="H151" s="229"/>
      <c r="I151" s="182"/>
      <c r="J151" s="170">
        <f t="shared" si="5"/>
        <v>34</v>
      </c>
    </row>
    <row r="152" spans="1:12">
      <c r="A152" s="170">
        <f t="shared" si="4"/>
        <v>35</v>
      </c>
      <c r="B152" s="230"/>
      <c r="E152" s="174"/>
      <c r="F152" s="174"/>
      <c r="G152" s="229"/>
      <c r="H152" s="229"/>
      <c r="I152" s="182"/>
      <c r="J152" s="170">
        <f t="shared" si="5"/>
        <v>35</v>
      </c>
      <c r="L152" s="255"/>
    </row>
    <row r="153" spans="1:12">
      <c r="A153" s="170">
        <f t="shared" si="4"/>
        <v>36</v>
      </c>
      <c r="B153" s="177" t="s">
        <v>427</v>
      </c>
      <c r="E153" s="174"/>
      <c r="F153" s="174"/>
      <c r="G153" s="229"/>
      <c r="H153" s="229"/>
      <c r="I153" s="182"/>
      <c r="J153" s="170">
        <f t="shared" si="5"/>
        <v>36</v>
      </c>
    </row>
    <row r="154" spans="1:12">
      <c r="A154" s="170">
        <f t="shared" si="4"/>
        <v>37</v>
      </c>
      <c r="B154" s="174"/>
      <c r="C154" s="174"/>
      <c r="D154" s="174"/>
      <c r="E154" s="174"/>
      <c r="F154" s="174"/>
      <c r="G154" s="229"/>
      <c r="H154" s="229"/>
      <c r="I154" s="182"/>
      <c r="J154" s="170">
        <f t="shared" si="5"/>
        <v>37</v>
      </c>
    </row>
    <row r="155" spans="1:12">
      <c r="A155" s="170">
        <f t="shared" si="4"/>
        <v>38</v>
      </c>
      <c r="B155" s="178" t="s">
        <v>428</v>
      </c>
      <c r="C155" s="174"/>
      <c r="D155" s="174"/>
      <c r="E155" s="174"/>
      <c r="F155" s="174"/>
      <c r="G155" s="229"/>
      <c r="H155" s="229"/>
      <c r="I155" s="231"/>
      <c r="J155" s="170">
        <f t="shared" si="5"/>
        <v>38</v>
      </c>
    </row>
    <row r="156" spans="1:12">
      <c r="A156" s="170">
        <f t="shared" si="4"/>
        <v>39</v>
      </c>
      <c r="B156" s="171" t="s">
        <v>464</v>
      </c>
      <c r="D156" s="174"/>
      <c r="E156" s="174"/>
      <c r="F156" s="174"/>
      <c r="G156" s="232">
        <f>G66</f>
        <v>2.791568517417515E-3</v>
      </c>
      <c r="H156" s="174"/>
      <c r="I156" s="182" t="s">
        <v>465</v>
      </c>
      <c r="J156" s="170">
        <f t="shared" si="5"/>
        <v>39</v>
      </c>
      <c r="K156" s="170"/>
    </row>
    <row r="157" spans="1:12">
      <c r="A157" s="170">
        <f t="shared" si="4"/>
        <v>40</v>
      </c>
      <c r="B157" s="171" t="s">
        <v>431</v>
      </c>
      <c r="D157" s="174"/>
      <c r="E157" s="174"/>
      <c r="F157" s="174"/>
      <c r="G157" s="256">
        <v>0</v>
      </c>
      <c r="H157" s="174"/>
      <c r="I157" s="182" t="s">
        <v>408</v>
      </c>
      <c r="J157" s="170">
        <f t="shared" si="5"/>
        <v>40</v>
      </c>
      <c r="K157" s="170"/>
    </row>
    <row r="158" spans="1:12">
      <c r="A158" s="170">
        <f t="shared" si="4"/>
        <v>41</v>
      </c>
      <c r="B158" s="171" t="s">
        <v>433</v>
      </c>
      <c r="D158" s="174"/>
      <c r="E158" s="174"/>
      <c r="F158" s="174"/>
      <c r="G158" s="256">
        <v>0</v>
      </c>
      <c r="H158" s="174"/>
      <c r="I158" s="182" t="s">
        <v>408</v>
      </c>
      <c r="J158" s="170">
        <f t="shared" si="5"/>
        <v>41</v>
      </c>
      <c r="K158" s="174"/>
    </row>
    <row r="159" spans="1:12">
      <c r="A159" s="170">
        <f t="shared" si="4"/>
        <v>42</v>
      </c>
      <c r="B159" s="171" t="s">
        <v>435</v>
      </c>
      <c r="D159" s="174"/>
      <c r="E159" s="235"/>
      <c r="F159" s="174"/>
      <c r="G159" s="236">
        <f>'Pg5 BK-1 Rev TO5 C2-Cost Adj'!E137</f>
        <v>4005249.9121370139</v>
      </c>
      <c r="H159" s="20" t="s">
        <v>55</v>
      </c>
      <c r="I159" s="182" t="s">
        <v>436</v>
      </c>
      <c r="J159" s="170">
        <f t="shared" si="5"/>
        <v>42</v>
      </c>
    </row>
    <row r="160" spans="1:12">
      <c r="A160" s="170">
        <f t="shared" si="4"/>
        <v>43</v>
      </c>
      <c r="B160" s="171" t="s">
        <v>437</v>
      </c>
      <c r="D160" s="237"/>
      <c r="E160" s="174"/>
      <c r="F160" s="174"/>
      <c r="G160" s="238" t="s">
        <v>438</v>
      </c>
      <c r="H160" s="174"/>
      <c r="I160" s="182" t="s">
        <v>439</v>
      </c>
      <c r="J160" s="170">
        <f t="shared" si="5"/>
        <v>43</v>
      </c>
      <c r="L160" s="239"/>
    </row>
    <row r="161" spans="1:12">
      <c r="A161" s="170">
        <f t="shared" si="4"/>
        <v>44</v>
      </c>
      <c r="G161" s="170"/>
      <c r="H161" s="170"/>
      <c r="J161" s="170">
        <f t="shared" si="5"/>
        <v>44</v>
      </c>
    </row>
    <row r="162" spans="1:12">
      <c r="A162" s="170">
        <f t="shared" si="4"/>
        <v>45</v>
      </c>
      <c r="B162" s="171" t="s">
        <v>440</v>
      </c>
      <c r="D162" s="174"/>
      <c r="E162" s="174"/>
      <c r="F162" s="174"/>
      <c r="G162" s="240">
        <f>(((G156)+(G158/G159))*G160-(G157/G159))/(1-G160)</f>
        <v>7.4206251728820016E-4</v>
      </c>
      <c r="H162" s="240"/>
      <c r="I162" s="182" t="s">
        <v>441</v>
      </c>
      <c r="J162" s="170">
        <f t="shared" si="5"/>
        <v>45</v>
      </c>
      <c r="L162" s="241"/>
    </row>
    <row r="163" spans="1:12">
      <c r="A163" s="170">
        <f t="shared" si="4"/>
        <v>46</v>
      </c>
      <c r="B163" s="242" t="s">
        <v>442</v>
      </c>
      <c r="G163" s="170"/>
      <c r="H163" s="170"/>
      <c r="J163" s="170">
        <f t="shared" si="5"/>
        <v>46</v>
      </c>
    </row>
    <row r="164" spans="1:12">
      <c r="A164" s="170">
        <f t="shared" si="4"/>
        <v>47</v>
      </c>
      <c r="G164" s="170"/>
      <c r="H164" s="170"/>
      <c r="J164" s="170">
        <f t="shared" si="5"/>
        <v>47</v>
      </c>
    </row>
    <row r="165" spans="1:12">
      <c r="A165" s="170">
        <f t="shared" si="4"/>
        <v>48</v>
      </c>
      <c r="B165" s="177" t="s">
        <v>443</v>
      </c>
      <c r="C165" s="174"/>
      <c r="D165" s="174"/>
      <c r="E165" s="174"/>
      <c r="F165" s="174"/>
      <c r="G165" s="243"/>
      <c r="H165" s="243"/>
      <c r="I165" s="244"/>
      <c r="J165" s="170">
        <f t="shared" si="5"/>
        <v>48</v>
      </c>
      <c r="K165" s="245"/>
    </row>
    <row r="166" spans="1:12">
      <c r="A166" s="170">
        <f t="shared" si="4"/>
        <v>49</v>
      </c>
      <c r="B166" s="186"/>
      <c r="C166" s="174"/>
      <c r="D166" s="174"/>
      <c r="E166" s="174"/>
      <c r="F166" s="174"/>
      <c r="G166" s="243"/>
      <c r="H166" s="243"/>
      <c r="I166" s="246"/>
      <c r="J166" s="170">
        <f t="shared" si="5"/>
        <v>49</v>
      </c>
      <c r="K166" s="174"/>
    </row>
    <row r="167" spans="1:12">
      <c r="A167" s="170">
        <f t="shared" si="4"/>
        <v>50</v>
      </c>
      <c r="B167" s="178" t="s">
        <v>428</v>
      </c>
      <c r="C167" s="174"/>
      <c r="D167" s="174"/>
      <c r="E167" s="174"/>
      <c r="F167" s="174"/>
      <c r="G167" s="243"/>
      <c r="H167" s="243"/>
      <c r="I167" s="246"/>
      <c r="J167" s="170">
        <f t="shared" si="5"/>
        <v>50</v>
      </c>
      <c r="K167" s="174"/>
    </row>
    <row r="168" spans="1:12">
      <c r="A168" s="170">
        <f t="shared" si="4"/>
        <v>51</v>
      </c>
      <c r="B168" s="171" t="s">
        <v>464</v>
      </c>
      <c r="D168" s="174"/>
      <c r="E168" s="174"/>
      <c r="F168" s="174"/>
      <c r="G168" s="214">
        <f>G156</f>
        <v>2.791568517417515E-3</v>
      </c>
      <c r="H168" s="214"/>
      <c r="I168" s="182" t="s">
        <v>466</v>
      </c>
      <c r="J168" s="170">
        <f t="shared" si="5"/>
        <v>51</v>
      </c>
      <c r="K168" s="170"/>
    </row>
    <row r="169" spans="1:12">
      <c r="A169" s="170">
        <f t="shared" si="4"/>
        <v>52</v>
      </c>
      <c r="B169" s="171" t="s">
        <v>445</v>
      </c>
      <c r="D169" s="174"/>
      <c r="E169" s="174"/>
      <c r="F169" s="174"/>
      <c r="G169" s="247">
        <f>G158</f>
        <v>0</v>
      </c>
      <c r="H169" s="247"/>
      <c r="I169" s="182" t="s">
        <v>467</v>
      </c>
      <c r="J169" s="170">
        <f t="shared" si="5"/>
        <v>52</v>
      </c>
      <c r="K169" s="170"/>
    </row>
    <row r="170" spans="1:12">
      <c r="A170" s="170">
        <f t="shared" si="4"/>
        <v>53</v>
      </c>
      <c r="B170" s="171" t="s">
        <v>447</v>
      </c>
      <c r="D170" s="174"/>
      <c r="E170" s="174"/>
      <c r="F170" s="174"/>
      <c r="G170" s="248">
        <f>G159</f>
        <v>4005249.9121370139</v>
      </c>
      <c r="H170" s="20" t="s">
        <v>55</v>
      </c>
      <c r="I170" s="182" t="s">
        <v>468</v>
      </c>
      <c r="J170" s="170">
        <f t="shared" si="5"/>
        <v>53</v>
      </c>
      <c r="K170" s="170"/>
    </row>
    <row r="171" spans="1:12">
      <c r="A171" s="170">
        <f t="shared" si="4"/>
        <v>54</v>
      </c>
      <c r="B171" s="171" t="s">
        <v>449</v>
      </c>
      <c r="D171" s="174"/>
      <c r="E171" s="174"/>
      <c r="F171" s="174"/>
      <c r="G171" s="249">
        <f>G162</f>
        <v>7.4206251728820016E-4</v>
      </c>
      <c r="H171" s="249"/>
      <c r="I171" s="182" t="s">
        <v>469</v>
      </c>
      <c r="J171" s="170">
        <f t="shared" si="5"/>
        <v>54</v>
      </c>
    </row>
    <row r="172" spans="1:12">
      <c r="A172" s="170">
        <f t="shared" si="4"/>
        <v>55</v>
      </c>
      <c r="B172" s="171" t="s">
        <v>451</v>
      </c>
      <c r="D172" s="174"/>
      <c r="E172" s="174"/>
      <c r="F172" s="174"/>
      <c r="G172" s="238" t="s">
        <v>452</v>
      </c>
      <c r="H172" s="174"/>
      <c r="I172" s="182" t="s">
        <v>453</v>
      </c>
      <c r="J172" s="170">
        <f t="shared" si="5"/>
        <v>55</v>
      </c>
    </row>
    <row r="173" spans="1:12">
      <c r="A173" s="170">
        <f t="shared" si="4"/>
        <v>56</v>
      </c>
      <c r="B173" s="190"/>
      <c r="D173" s="174"/>
      <c r="E173" s="174"/>
      <c r="F173" s="174"/>
      <c r="G173" s="250"/>
      <c r="H173" s="250"/>
      <c r="I173" s="246"/>
      <c r="J173" s="170">
        <f t="shared" si="5"/>
        <v>56</v>
      </c>
      <c r="K173" s="257"/>
    </row>
    <row r="174" spans="1:12">
      <c r="A174" s="170">
        <f t="shared" si="4"/>
        <v>57</v>
      </c>
      <c r="B174" s="171" t="s">
        <v>454</v>
      </c>
      <c r="C174" s="170"/>
      <c r="D174" s="170"/>
      <c r="E174" s="174"/>
      <c r="F174" s="174"/>
      <c r="G174" s="251">
        <f>((G168)+(G169/G170)+G162)*G172/(1-G172)</f>
        <v>3.426645277182813E-4</v>
      </c>
      <c r="H174" s="252"/>
      <c r="I174" s="182" t="s">
        <v>455</v>
      </c>
      <c r="J174" s="170">
        <f t="shared" si="5"/>
        <v>57</v>
      </c>
    </row>
    <row r="175" spans="1:12">
      <c r="A175" s="170">
        <f t="shared" si="4"/>
        <v>58</v>
      </c>
      <c r="B175" s="242" t="s">
        <v>456</v>
      </c>
      <c r="G175" s="170"/>
      <c r="H175" s="170"/>
      <c r="I175" s="182"/>
      <c r="J175" s="170">
        <f t="shared" si="5"/>
        <v>58</v>
      </c>
      <c r="K175" s="170"/>
    </row>
    <row r="176" spans="1:12">
      <c r="A176" s="170">
        <f t="shared" si="4"/>
        <v>59</v>
      </c>
      <c r="G176" s="170"/>
      <c r="H176" s="170"/>
      <c r="I176" s="182"/>
      <c r="J176" s="170">
        <f t="shared" si="5"/>
        <v>59</v>
      </c>
      <c r="K176" s="170"/>
    </row>
    <row r="177" spans="1:12">
      <c r="A177" s="170">
        <f t="shared" si="4"/>
        <v>60</v>
      </c>
      <c r="B177" s="177" t="s">
        <v>457</v>
      </c>
      <c r="G177" s="240">
        <f>G174+G162</f>
        <v>1.0847270450064814E-3</v>
      </c>
      <c r="H177" s="240"/>
      <c r="I177" s="182" t="s">
        <v>470</v>
      </c>
      <c r="J177" s="170">
        <f t="shared" si="5"/>
        <v>60</v>
      </c>
      <c r="K177" s="170"/>
    </row>
    <row r="178" spans="1:12">
      <c r="A178" s="170">
        <f t="shared" si="4"/>
        <v>61</v>
      </c>
      <c r="G178" s="170"/>
      <c r="H178" s="170"/>
      <c r="I178" s="182"/>
      <c r="J178" s="170">
        <f t="shared" si="5"/>
        <v>61</v>
      </c>
      <c r="K178" s="170"/>
    </row>
    <row r="179" spans="1:12">
      <c r="A179" s="170">
        <f t="shared" si="4"/>
        <v>62</v>
      </c>
      <c r="B179" s="177" t="s">
        <v>471</v>
      </c>
      <c r="G179" s="258">
        <f>G64</f>
        <v>2.791568517417515E-3</v>
      </c>
      <c r="H179" s="174"/>
      <c r="I179" s="182" t="s">
        <v>472</v>
      </c>
      <c r="J179" s="170">
        <f t="shared" si="5"/>
        <v>62</v>
      </c>
      <c r="K179" s="170"/>
    </row>
    <row r="180" spans="1:12">
      <c r="A180" s="170">
        <f t="shared" si="4"/>
        <v>63</v>
      </c>
      <c r="G180" s="214"/>
      <c r="H180" s="214"/>
      <c r="I180" s="182"/>
      <c r="J180" s="170">
        <f t="shared" si="5"/>
        <v>63</v>
      </c>
      <c r="K180" s="170"/>
    </row>
    <row r="181" spans="1:12" ht="18.600000000000001" thickBot="1">
      <c r="A181" s="170">
        <f t="shared" si="4"/>
        <v>64</v>
      </c>
      <c r="B181" s="177" t="s">
        <v>473</v>
      </c>
      <c r="G181" s="357">
        <f>G177+G179</f>
        <v>3.8762955624239964E-3</v>
      </c>
      <c r="H181" s="252"/>
      <c r="I181" s="182" t="s">
        <v>474</v>
      </c>
      <c r="J181" s="170">
        <f t="shared" si="5"/>
        <v>64</v>
      </c>
      <c r="K181" s="254"/>
      <c r="L181" s="241"/>
    </row>
    <row r="182" spans="1:12" ht="16.2" thickTop="1">
      <c r="B182" s="177"/>
      <c r="G182" s="259"/>
      <c r="H182" s="259"/>
      <c r="I182" s="182"/>
      <c r="J182" s="170"/>
      <c r="K182" s="254"/>
      <c r="L182" s="241"/>
    </row>
    <row r="183" spans="1:12">
      <c r="A183" s="20" t="s">
        <v>55</v>
      </c>
      <c r="B183" s="12" t="s">
        <v>495</v>
      </c>
      <c r="G183" s="259"/>
      <c r="H183" s="259"/>
      <c r="I183" s="182"/>
      <c r="J183" s="170"/>
      <c r="K183" s="254"/>
      <c r="L183" s="241"/>
    </row>
    <row r="184" spans="1:12">
      <c r="A184" s="260"/>
      <c r="B184" s="190"/>
      <c r="C184" s="172"/>
      <c r="D184" s="172"/>
      <c r="E184" s="172"/>
      <c r="F184" s="172"/>
      <c r="G184" s="261"/>
      <c r="H184" s="261"/>
      <c r="I184" s="262"/>
      <c r="J184" s="170"/>
    </row>
    <row r="185" spans="1:12">
      <c r="A185" s="260"/>
      <c r="B185" s="190"/>
      <c r="C185" s="172"/>
      <c r="D185" s="172"/>
      <c r="E185" s="172"/>
      <c r="F185" s="172"/>
      <c r="G185" s="261"/>
      <c r="H185" s="261"/>
      <c r="I185" s="262"/>
      <c r="J185" s="170"/>
    </row>
    <row r="186" spans="1:12">
      <c r="B186" s="399" t="s">
        <v>210</v>
      </c>
      <c r="C186" s="399"/>
      <c r="D186" s="399"/>
      <c r="E186" s="399"/>
      <c r="F186" s="399"/>
      <c r="G186" s="399"/>
      <c r="H186" s="399"/>
      <c r="I186" s="399"/>
      <c r="J186" s="170"/>
    </row>
    <row r="187" spans="1:12">
      <c r="B187" s="399" t="s">
        <v>336</v>
      </c>
      <c r="C187" s="399"/>
      <c r="D187" s="399"/>
      <c r="E187" s="399"/>
      <c r="F187" s="399"/>
      <c r="G187" s="399"/>
      <c r="H187" s="399"/>
      <c r="I187" s="399"/>
      <c r="J187" s="170"/>
    </row>
    <row r="188" spans="1:12">
      <c r="B188" s="399" t="s">
        <v>337</v>
      </c>
      <c r="C188" s="399"/>
      <c r="D188" s="399"/>
      <c r="E188" s="399"/>
      <c r="F188" s="399"/>
      <c r="G188" s="399"/>
      <c r="H188" s="399"/>
      <c r="I188" s="399"/>
      <c r="J188" s="170"/>
    </row>
    <row r="189" spans="1:12">
      <c r="B189" s="401" t="str">
        <f>B6</f>
        <v>Base Period &amp; True-Up Period 12 - Months Ending December 31, 2018</v>
      </c>
      <c r="C189" s="401"/>
      <c r="D189" s="401"/>
      <c r="E189" s="401"/>
      <c r="F189" s="401"/>
      <c r="G189" s="401"/>
      <c r="H189" s="401"/>
      <c r="I189" s="401"/>
      <c r="J189" s="170"/>
    </row>
    <row r="190" spans="1:12">
      <c r="B190" s="402" t="s">
        <v>2</v>
      </c>
      <c r="C190" s="403"/>
      <c r="D190" s="403"/>
      <c r="E190" s="403"/>
      <c r="F190" s="403"/>
      <c r="G190" s="403"/>
      <c r="H190" s="403"/>
      <c r="I190" s="403"/>
      <c r="J190" s="170"/>
    </row>
    <row r="191" spans="1:12">
      <c r="B191" s="170"/>
      <c r="C191" s="170"/>
      <c r="D191" s="170"/>
      <c r="E191" s="170"/>
      <c r="F191" s="170"/>
      <c r="G191" s="174"/>
      <c r="H191" s="174"/>
      <c r="I191" s="182"/>
      <c r="J191" s="170"/>
    </row>
    <row r="192" spans="1:12">
      <c r="A192" s="170" t="s">
        <v>3</v>
      </c>
      <c r="B192" s="174"/>
      <c r="C192" s="174"/>
      <c r="D192" s="174"/>
      <c r="E192" s="174"/>
      <c r="F192" s="174"/>
      <c r="G192" s="174"/>
      <c r="H192" s="174"/>
      <c r="I192" s="182"/>
      <c r="J192" s="170" t="s">
        <v>3</v>
      </c>
    </row>
    <row r="193" spans="1:10">
      <c r="A193" s="170" t="s">
        <v>7</v>
      </c>
      <c r="B193" s="170"/>
      <c r="C193" s="170"/>
      <c r="D193" s="170"/>
      <c r="E193" s="170"/>
      <c r="F193" s="170"/>
      <c r="G193" s="175" t="s">
        <v>5</v>
      </c>
      <c r="H193" s="174"/>
      <c r="I193" s="198" t="s">
        <v>6</v>
      </c>
      <c r="J193" s="170" t="s">
        <v>7</v>
      </c>
    </row>
    <row r="194" spans="1:10">
      <c r="G194" s="170"/>
      <c r="H194" s="170"/>
      <c r="I194" s="182"/>
      <c r="J194" s="170"/>
    </row>
    <row r="195" spans="1:10" ht="18">
      <c r="A195" s="170">
        <v>1</v>
      </c>
      <c r="B195" s="177" t="s">
        <v>475</v>
      </c>
      <c r="E195" s="174"/>
      <c r="F195" s="174"/>
      <c r="G195" s="229"/>
      <c r="H195" s="229"/>
      <c r="I195" s="182"/>
      <c r="J195" s="170">
        <v>1</v>
      </c>
    </row>
    <row r="196" spans="1:10">
      <c r="A196" s="170">
        <f>A195+1</f>
        <v>2</v>
      </c>
      <c r="B196" s="230"/>
      <c r="E196" s="174"/>
      <c r="F196" s="174"/>
      <c r="G196" s="229"/>
      <c r="H196" s="229"/>
      <c r="I196" s="182"/>
      <c r="J196" s="170">
        <f>J195+1</f>
        <v>2</v>
      </c>
    </row>
    <row r="197" spans="1:10">
      <c r="A197" s="170">
        <f>A196+1</f>
        <v>3</v>
      </c>
      <c r="B197" s="177" t="s">
        <v>427</v>
      </c>
      <c r="E197" s="174"/>
      <c r="F197" s="174"/>
      <c r="G197" s="229"/>
      <c r="H197" s="229"/>
      <c r="I197" s="182"/>
      <c r="J197" s="170">
        <f>J196+1</f>
        <v>3</v>
      </c>
    </row>
    <row r="198" spans="1:10">
      <c r="A198" s="170">
        <f>A197+1</f>
        <v>4</v>
      </c>
      <c r="B198" s="174"/>
      <c r="C198" s="174"/>
      <c r="D198" s="174"/>
      <c r="E198" s="174"/>
      <c r="F198" s="174"/>
      <c r="G198" s="229"/>
      <c r="H198" s="229"/>
      <c r="I198" s="182"/>
      <c r="J198" s="170">
        <f>J197+1</f>
        <v>4</v>
      </c>
    </row>
    <row r="199" spans="1:10">
      <c r="A199" s="170">
        <f t="shared" ref="A199:A258" si="6">A198+1</f>
        <v>5</v>
      </c>
      <c r="B199" s="178" t="s">
        <v>428</v>
      </c>
      <c r="C199" s="174"/>
      <c r="D199" s="174"/>
      <c r="E199" s="174"/>
      <c r="F199" s="174"/>
      <c r="G199" s="229"/>
      <c r="H199" s="229"/>
      <c r="I199" s="231"/>
      <c r="J199" s="170">
        <f t="shared" ref="J199:J258" si="7">J198+1</f>
        <v>5</v>
      </c>
    </row>
    <row r="200" spans="1:10">
      <c r="A200" s="170">
        <f t="shared" si="6"/>
        <v>6</v>
      </c>
      <c r="B200" s="171" t="s">
        <v>429</v>
      </c>
      <c r="D200" s="174"/>
      <c r="E200" s="174"/>
      <c r="F200" s="174"/>
      <c r="G200" s="232">
        <f>G90</f>
        <v>0</v>
      </c>
      <c r="H200" s="174"/>
      <c r="I200" s="182" t="s">
        <v>476</v>
      </c>
      <c r="J200" s="170">
        <f t="shared" si="7"/>
        <v>6</v>
      </c>
    </row>
    <row r="201" spans="1:10">
      <c r="A201" s="170">
        <f t="shared" si="6"/>
        <v>7</v>
      </c>
      <c r="B201" s="171" t="s">
        <v>431</v>
      </c>
      <c r="D201" s="174"/>
      <c r="E201" s="174"/>
      <c r="F201" s="174"/>
      <c r="G201" s="256">
        <v>0</v>
      </c>
      <c r="H201" s="174"/>
      <c r="I201" s="182" t="s">
        <v>477</v>
      </c>
      <c r="J201" s="170">
        <f t="shared" si="7"/>
        <v>7</v>
      </c>
    </row>
    <row r="202" spans="1:10">
      <c r="A202" s="170">
        <f t="shared" si="6"/>
        <v>8</v>
      </c>
      <c r="B202" s="171" t="s">
        <v>433</v>
      </c>
      <c r="D202" s="174"/>
      <c r="E202" s="174"/>
      <c r="F202" s="174"/>
      <c r="G202" s="234">
        <v>0</v>
      </c>
      <c r="H202" s="174"/>
      <c r="I202" s="224"/>
      <c r="J202" s="170">
        <f t="shared" si="7"/>
        <v>8</v>
      </c>
    </row>
    <row r="203" spans="1:10">
      <c r="A203" s="170">
        <f t="shared" si="6"/>
        <v>9</v>
      </c>
      <c r="B203" s="171" t="s">
        <v>478</v>
      </c>
      <c r="D203" s="174"/>
      <c r="E203" s="174"/>
      <c r="F203" s="174"/>
      <c r="G203" s="233">
        <v>0</v>
      </c>
      <c r="H203" s="174"/>
      <c r="I203" s="182" t="s">
        <v>479</v>
      </c>
      <c r="J203" s="170">
        <f t="shared" si="7"/>
        <v>9</v>
      </c>
    </row>
    <row r="204" spans="1:10">
      <c r="A204" s="170">
        <f t="shared" si="6"/>
        <v>10</v>
      </c>
      <c r="B204" s="171" t="s">
        <v>437</v>
      </c>
      <c r="D204" s="174"/>
      <c r="E204" s="174"/>
      <c r="F204" s="174"/>
      <c r="G204" s="263" t="str">
        <f>G127</f>
        <v>21%</v>
      </c>
      <c r="H204" s="174"/>
      <c r="I204" s="182" t="s">
        <v>480</v>
      </c>
      <c r="J204" s="170">
        <f t="shared" si="7"/>
        <v>10</v>
      </c>
    </row>
    <row r="205" spans="1:10">
      <c r="A205" s="170">
        <f t="shared" si="6"/>
        <v>11</v>
      </c>
      <c r="G205" s="170"/>
      <c r="H205" s="170"/>
      <c r="J205" s="170">
        <f t="shared" si="7"/>
        <v>11</v>
      </c>
    </row>
    <row r="206" spans="1:10">
      <c r="A206" s="170">
        <f t="shared" si="6"/>
        <v>12</v>
      </c>
      <c r="B206" s="171" t="s">
        <v>481</v>
      </c>
      <c r="D206" s="174"/>
      <c r="E206" s="174"/>
      <c r="F206" s="174"/>
      <c r="G206" s="240">
        <f>IFERROR((((G200)+(G202/G203))*G204-(G201/G203))/(1-G204),0)</f>
        <v>0</v>
      </c>
      <c r="H206" s="240"/>
      <c r="I206" s="182" t="s">
        <v>482</v>
      </c>
      <c r="J206" s="170">
        <f t="shared" si="7"/>
        <v>12</v>
      </c>
    </row>
    <row r="207" spans="1:10">
      <c r="A207" s="170">
        <f t="shared" si="6"/>
        <v>13</v>
      </c>
      <c r="B207" s="242" t="s">
        <v>442</v>
      </c>
      <c r="D207" s="242"/>
      <c r="G207" s="223"/>
      <c r="H207" s="223"/>
      <c r="J207" s="170">
        <f t="shared" si="7"/>
        <v>13</v>
      </c>
    </row>
    <row r="208" spans="1:10">
      <c r="A208" s="170">
        <f t="shared" si="6"/>
        <v>14</v>
      </c>
      <c r="G208" s="170"/>
      <c r="H208" s="170"/>
      <c r="J208" s="170">
        <f t="shared" si="7"/>
        <v>14</v>
      </c>
    </row>
    <row r="209" spans="1:10">
      <c r="A209" s="170">
        <f t="shared" si="6"/>
        <v>15</v>
      </c>
      <c r="B209" s="177" t="s">
        <v>443</v>
      </c>
      <c r="C209" s="174"/>
      <c r="D209" s="174"/>
      <c r="E209" s="174"/>
      <c r="F209" s="174"/>
      <c r="G209" s="243"/>
      <c r="H209" s="243"/>
      <c r="I209" s="244"/>
      <c r="J209" s="170">
        <f t="shared" si="7"/>
        <v>15</v>
      </c>
    </row>
    <row r="210" spans="1:10">
      <c r="A210" s="170">
        <f t="shared" si="6"/>
        <v>16</v>
      </c>
      <c r="B210" s="186"/>
      <c r="C210" s="174"/>
      <c r="D210" s="174"/>
      <c r="E210" s="174"/>
      <c r="F210" s="174"/>
      <c r="G210" s="243"/>
      <c r="H210" s="243"/>
      <c r="I210" s="231"/>
      <c r="J210" s="170">
        <f t="shared" si="7"/>
        <v>16</v>
      </c>
    </row>
    <row r="211" spans="1:10">
      <c r="A211" s="170">
        <f t="shared" si="6"/>
        <v>17</v>
      </c>
      <c r="B211" s="178" t="s">
        <v>428</v>
      </c>
      <c r="C211" s="174"/>
      <c r="D211" s="174"/>
      <c r="E211" s="174"/>
      <c r="F211" s="174"/>
      <c r="G211" s="243"/>
      <c r="H211" s="243"/>
      <c r="I211" s="231"/>
      <c r="J211" s="170">
        <f t="shared" si="7"/>
        <v>17</v>
      </c>
    </row>
    <row r="212" spans="1:10">
      <c r="A212" s="170">
        <f t="shared" si="6"/>
        <v>18</v>
      </c>
      <c r="B212" s="171" t="s">
        <v>429</v>
      </c>
      <c r="D212" s="174"/>
      <c r="E212" s="174"/>
      <c r="F212" s="174"/>
      <c r="G212" s="214">
        <f>G200</f>
        <v>0</v>
      </c>
      <c r="H212" s="214"/>
      <c r="I212" s="182" t="s">
        <v>444</v>
      </c>
      <c r="J212" s="170">
        <f t="shared" si="7"/>
        <v>18</v>
      </c>
    </row>
    <row r="213" spans="1:10">
      <c r="A213" s="170">
        <f t="shared" si="6"/>
        <v>19</v>
      </c>
      <c r="B213" s="171" t="s">
        <v>445</v>
      </c>
      <c r="D213" s="174"/>
      <c r="E213" s="174"/>
      <c r="F213" s="174"/>
      <c r="G213" s="247">
        <f>G202</f>
        <v>0</v>
      </c>
      <c r="H213" s="247"/>
      <c r="I213" s="182" t="s">
        <v>446</v>
      </c>
      <c r="J213" s="170">
        <f t="shared" si="7"/>
        <v>19</v>
      </c>
    </row>
    <row r="214" spans="1:10">
      <c r="A214" s="170">
        <f t="shared" si="6"/>
        <v>20</v>
      </c>
      <c r="B214" s="171" t="s">
        <v>483</v>
      </c>
      <c r="D214" s="174"/>
      <c r="E214" s="174"/>
      <c r="F214" s="174"/>
      <c r="G214" s="247">
        <f>G203</f>
        <v>0</v>
      </c>
      <c r="H214" s="247"/>
      <c r="I214" s="182" t="s">
        <v>448</v>
      </c>
      <c r="J214" s="170">
        <f t="shared" si="7"/>
        <v>20</v>
      </c>
    </row>
    <row r="215" spans="1:10">
      <c r="A215" s="170">
        <f t="shared" si="6"/>
        <v>21</v>
      </c>
      <c r="B215" s="171" t="s">
        <v>449</v>
      </c>
      <c r="D215" s="174"/>
      <c r="E215" s="174"/>
      <c r="F215" s="174"/>
      <c r="G215" s="249">
        <f>G206</f>
        <v>0</v>
      </c>
      <c r="H215" s="249"/>
      <c r="I215" s="182" t="s">
        <v>450</v>
      </c>
      <c r="J215" s="170">
        <f t="shared" si="7"/>
        <v>21</v>
      </c>
    </row>
    <row r="216" spans="1:10">
      <c r="A216" s="170">
        <f t="shared" si="6"/>
        <v>22</v>
      </c>
      <c r="B216" s="171" t="s">
        <v>451</v>
      </c>
      <c r="D216" s="174"/>
      <c r="E216" s="174"/>
      <c r="F216" s="174"/>
      <c r="G216" s="264" t="str">
        <f>G139</f>
        <v>8.84%</v>
      </c>
      <c r="H216" s="174"/>
      <c r="I216" s="182" t="s">
        <v>484</v>
      </c>
      <c r="J216" s="170">
        <f t="shared" si="7"/>
        <v>22</v>
      </c>
    </row>
    <row r="217" spans="1:10">
      <c r="A217" s="170">
        <f t="shared" si="6"/>
        <v>23</v>
      </c>
      <c r="B217" s="190"/>
      <c r="D217" s="174"/>
      <c r="E217" s="174"/>
      <c r="F217" s="174"/>
      <c r="G217" s="250"/>
      <c r="H217" s="250"/>
      <c r="I217" s="246"/>
      <c r="J217" s="170">
        <f t="shared" si="7"/>
        <v>23</v>
      </c>
    </row>
    <row r="218" spans="1:10">
      <c r="A218" s="170">
        <f t="shared" si="6"/>
        <v>24</v>
      </c>
      <c r="B218" s="171" t="s">
        <v>454</v>
      </c>
      <c r="C218" s="170"/>
      <c r="D218" s="170"/>
      <c r="E218" s="174"/>
      <c r="F218" s="174"/>
      <c r="G218" s="251">
        <f>IFERROR(((G212)+(G213/G214)+G206)*G216/(1-G216),0)</f>
        <v>0</v>
      </c>
      <c r="H218" s="252"/>
      <c r="I218" s="182" t="s">
        <v>455</v>
      </c>
      <c r="J218" s="170">
        <f t="shared" si="7"/>
        <v>24</v>
      </c>
    </row>
    <row r="219" spans="1:10">
      <c r="A219" s="170">
        <f t="shared" si="6"/>
        <v>25</v>
      </c>
      <c r="B219" s="242" t="s">
        <v>456</v>
      </c>
      <c r="D219" s="242"/>
      <c r="G219" s="170"/>
      <c r="H219" s="170"/>
      <c r="I219" s="182"/>
      <c r="J219" s="170">
        <f t="shared" si="7"/>
        <v>25</v>
      </c>
    </row>
    <row r="220" spans="1:10">
      <c r="A220" s="170">
        <f t="shared" si="6"/>
        <v>26</v>
      </c>
      <c r="G220" s="170"/>
      <c r="H220" s="170"/>
      <c r="I220" s="182"/>
      <c r="J220" s="170">
        <f t="shared" si="7"/>
        <v>26</v>
      </c>
    </row>
    <row r="221" spans="1:10">
      <c r="A221" s="170">
        <f t="shared" si="6"/>
        <v>27</v>
      </c>
      <c r="B221" s="177" t="s">
        <v>457</v>
      </c>
      <c r="G221" s="240">
        <f>G218+G206</f>
        <v>0</v>
      </c>
      <c r="H221" s="240"/>
      <c r="I221" s="182" t="s">
        <v>458</v>
      </c>
      <c r="J221" s="170">
        <f t="shared" si="7"/>
        <v>27</v>
      </c>
    </row>
    <row r="222" spans="1:10">
      <c r="A222" s="170">
        <f t="shared" si="6"/>
        <v>28</v>
      </c>
      <c r="G222" s="170"/>
      <c r="H222" s="170"/>
      <c r="I222" s="182"/>
      <c r="J222" s="170">
        <f t="shared" si="7"/>
        <v>28</v>
      </c>
    </row>
    <row r="223" spans="1:10">
      <c r="A223" s="170">
        <f t="shared" si="6"/>
        <v>29</v>
      </c>
      <c r="B223" s="177" t="s">
        <v>485</v>
      </c>
      <c r="G223" s="265">
        <f>G88</f>
        <v>1.9124664122712989E-2</v>
      </c>
      <c r="H223" s="174"/>
      <c r="I223" s="182" t="s">
        <v>486</v>
      </c>
      <c r="J223" s="170">
        <f t="shared" si="7"/>
        <v>29</v>
      </c>
    </row>
    <row r="224" spans="1:10">
      <c r="A224" s="170">
        <f t="shared" si="6"/>
        <v>30</v>
      </c>
      <c r="G224" s="170"/>
      <c r="H224" s="170"/>
      <c r="I224" s="182"/>
      <c r="J224" s="170">
        <f t="shared" si="7"/>
        <v>30</v>
      </c>
    </row>
    <row r="225" spans="1:10" ht="18.600000000000001" thickBot="1">
      <c r="A225" s="170">
        <f t="shared" si="6"/>
        <v>31</v>
      </c>
      <c r="B225" s="177" t="s">
        <v>487</v>
      </c>
      <c r="G225" s="358">
        <f>G221+G223</f>
        <v>1.9124664122712989E-2</v>
      </c>
      <c r="H225" s="266"/>
      <c r="I225" s="182" t="s">
        <v>462</v>
      </c>
      <c r="J225" s="170">
        <f t="shared" si="7"/>
        <v>31</v>
      </c>
    </row>
    <row r="226" spans="1:10" ht="16.8" thickTop="1" thickBot="1">
      <c r="A226" s="212">
        <f t="shared" si="6"/>
        <v>32</v>
      </c>
      <c r="B226" s="225"/>
      <c r="C226" s="193"/>
      <c r="D226" s="193"/>
      <c r="E226" s="193"/>
      <c r="F226" s="193"/>
      <c r="G226" s="267"/>
      <c r="H226" s="267"/>
      <c r="I226" s="213"/>
      <c r="J226" s="212">
        <f t="shared" si="7"/>
        <v>32</v>
      </c>
    </row>
    <row r="227" spans="1:10">
      <c r="A227" s="170">
        <f t="shared" si="6"/>
        <v>33</v>
      </c>
      <c r="B227" s="177"/>
      <c r="G227" s="266"/>
      <c r="H227" s="266"/>
      <c r="I227" s="182"/>
      <c r="J227" s="170">
        <f t="shared" si="7"/>
        <v>33</v>
      </c>
    </row>
    <row r="228" spans="1:10" ht="18">
      <c r="A228" s="170">
        <f t="shared" si="6"/>
        <v>34</v>
      </c>
      <c r="B228" s="177" t="s">
        <v>463</v>
      </c>
      <c r="E228" s="174"/>
      <c r="F228" s="174"/>
      <c r="G228" s="229"/>
      <c r="H228" s="229"/>
      <c r="I228" s="182"/>
      <c r="J228" s="170">
        <f t="shared" si="7"/>
        <v>34</v>
      </c>
    </row>
    <row r="229" spans="1:10">
      <c r="A229" s="170">
        <f t="shared" si="6"/>
        <v>35</v>
      </c>
      <c r="B229" s="230"/>
      <c r="E229" s="174"/>
      <c r="F229" s="174"/>
      <c r="G229" s="229"/>
      <c r="H229" s="229"/>
      <c r="I229" s="182"/>
      <c r="J229" s="170">
        <f t="shared" si="7"/>
        <v>35</v>
      </c>
    </row>
    <row r="230" spans="1:10">
      <c r="A230" s="170">
        <f t="shared" si="6"/>
        <v>36</v>
      </c>
      <c r="B230" s="177" t="s">
        <v>427</v>
      </c>
      <c r="E230" s="174"/>
      <c r="F230" s="174"/>
      <c r="G230" s="229"/>
      <c r="H230" s="229"/>
      <c r="I230" s="182"/>
      <c r="J230" s="170">
        <f t="shared" si="7"/>
        <v>36</v>
      </c>
    </row>
    <row r="231" spans="1:10">
      <c r="A231" s="170">
        <f t="shared" si="6"/>
        <v>37</v>
      </c>
      <c r="B231" s="174"/>
      <c r="C231" s="174"/>
      <c r="D231" s="174"/>
      <c r="E231" s="174"/>
      <c r="F231" s="174"/>
      <c r="G231" s="229"/>
      <c r="H231" s="229"/>
      <c r="I231" s="182"/>
      <c r="J231" s="170">
        <f t="shared" si="7"/>
        <v>37</v>
      </c>
    </row>
    <row r="232" spans="1:10">
      <c r="A232" s="170">
        <f t="shared" si="6"/>
        <v>38</v>
      </c>
      <c r="B232" s="178" t="s">
        <v>428</v>
      </c>
      <c r="C232" s="174"/>
      <c r="D232" s="174"/>
      <c r="E232" s="174"/>
      <c r="F232" s="174"/>
      <c r="G232" s="229"/>
      <c r="H232" s="229"/>
      <c r="I232" s="231"/>
      <c r="J232" s="170">
        <f t="shared" si="7"/>
        <v>38</v>
      </c>
    </row>
    <row r="233" spans="1:10">
      <c r="A233" s="170">
        <f t="shared" si="6"/>
        <v>39</v>
      </c>
      <c r="B233" s="171" t="s">
        <v>464</v>
      </c>
      <c r="D233" s="174"/>
      <c r="E233" s="174"/>
      <c r="F233" s="174"/>
      <c r="G233" s="232">
        <f>G103</f>
        <v>0</v>
      </c>
      <c r="H233" s="174"/>
      <c r="I233" s="182" t="s">
        <v>488</v>
      </c>
      <c r="J233" s="170">
        <f t="shared" si="7"/>
        <v>39</v>
      </c>
    </row>
    <row r="234" spans="1:10">
      <c r="A234" s="170">
        <f t="shared" si="6"/>
        <v>40</v>
      </c>
      <c r="B234" s="171" t="s">
        <v>431</v>
      </c>
      <c r="D234" s="174"/>
      <c r="E234" s="174"/>
      <c r="F234" s="174"/>
      <c r="G234" s="256">
        <v>0</v>
      </c>
      <c r="H234" s="174"/>
      <c r="I234" s="182" t="s">
        <v>477</v>
      </c>
      <c r="J234" s="170">
        <f t="shared" si="7"/>
        <v>40</v>
      </c>
    </row>
    <row r="235" spans="1:10">
      <c r="A235" s="170">
        <f t="shared" si="6"/>
        <v>41</v>
      </c>
      <c r="B235" s="171" t="s">
        <v>433</v>
      </c>
      <c r="D235" s="174"/>
      <c r="E235" s="174"/>
      <c r="F235" s="174"/>
      <c r="G235" s="234">
        <v>0</v>
      </c>
      <c r="H235" s="174"/>
      <c r="I235" s="224"/>
      <c r="J235" s="170">
        <f t="shared" si="7"/>
        <v>41</v>
      </c>
    </row>
    <row r="236" spans="1:10">
      <c r="A236" s="170">
        <f t="shared" si="6"/>
        <v>42</v>
      </c>
      <c r="B236" s="171" t="s">
        <v>489</v>
      </c>
      <c r="D236" s="174"/>
      <c r="E236" s="174"/>
      <c r="F236" s="174"/>
      <c r="G236" s="233">
        <v>0</v>
      </c>
      <c r="H236" s="174"/>
      <c r="I236" s="182" t="s">
        <v>479</v>
      </c>
      <c r="J236" s="170">
        <f t="shared" si="7"/>
        <v>42</v>
      </c>
    </row>
    <row r="237" spans="1:10">
      <c r="A237" s="170">
        <f t="shared" si="6"/>
        <v>43</v>
      </c>
      <c r="B237" s="171" t="s">
        <v>437</v>
      </c>
      <c r="D237" s="174"/>
      <c r="E237" s="174"/>
      <c r="F237" s="174"/>
      <c r="G237" s="263" t="str">
        <f>G160</f>
        <v>21%</v>
      </c>
      <c r="H237" s="174"/>
      <c r="I237" s="182" t="s">
        <v>480</v>
      </c>
      <c r="J237" s="170">
        <f t="shared" si="7"/>
        <v>43</v>
      </c>
    </row>
    <row r="238" spans="1:10">
      <c r="A238" s="170">
        <f t="shared" si="6"/>
        <v>44</v>
      </c>
      <c r="G238" s="170"/>
      <c r="H238" s="170"/>
      <c r="J238" s="170">
        <f t="shared" si="7"/>
        <v>44</v>
      </c>
    </row>
    <row r="239" spans="1:10">
      <c r="A239" s="170">
        <f t="shared" si="6"/>
        <v>45</v>
      </c>
      <c r="B239" s="171" t="s">
        <v>440</v>
      </c>
      <c r="D239" s="174"/>
      <c r="E239" s="174"/>
      <c r="F239" s="174"/>
      <c r="G239" s="240">
        <f>IFERROR((((G233)+(G235/G236))*G237-(G234/G236))/(1-G237),0)</f>
        <v>0</v>
      </c>
      <c r="H239" s="240"/>
      <c r="I239" s="182" t="s">
        <v>482</v>
      </c>
      <c r="J239" s="170">
        <f t="shared" si="7"/>
        <v>45</v>
      </c>
    </row>
    <row r="240" spans="1:10">
      <c r="A240" s="170">
        <f t="shared" si="6"/>
        <v>46</v>
      </c>
      <c r="B240" s="242" t="s">
        <v>442</v>
      </c>
      <c r="D240" s="242"/>
      <c r="G240" s="223"/>
      <c r="H240" s="223"/>
      <c r="J240" s="170">
        <f t="shared" si="7"/>
        <v>46</v>
      </c>
    </row>
    <row r="241" spans="1:10">
      <c r="A241" s="170">
        <f t="shared" si="6"/>
        <v>47</v>
      </c>
      <c r="G241" s="170"/>
      <c r="H241" s="170"/>
      <c r="J241" s="170">
        <f t="shared" si="7"/>
        <v>47</v>
      </c>
    </row>
    <row r="242" spans="1:10">
      <c r="A242" s="170">
        <f t="shared" si="6"/>
        <v>48</v>
      </c>
      <c r="B242" s="177" t="s">
        <v>443</v>
      </c>
      <c r="C242" s="174"/>
      <c r="D242" s="174"/>
      <c r="E242" s="174"/>
      <c r="F242" s="174"/>
      <c r="G242" s="243"/>
      <c r="H242" s="243"/>
      <c r="I242" s="244"/>
      <c r="J242" s="170">
        <f t="shared" si="7"/>
        <v>48</v>
      </c>
    </row>
    <row r="243" spans="1:10">
      <c r="A243" s="170">
        <f t="shared" si="6"/>
        <v>49</v>
      </c>
      <c r="B243" s="186"/>
      <c r="C243" s="174"/>
      <c r="D243" s="174"/>
      <c r="E243" s="174"/>
      <c r="F243" s="174"/>
      <c r="G243" s="243"/>
      <c r="H243" s="243"/>
      <c r="I243" s="231"/>
      <c r="J243" s="170">
        <f t="shared" si="7"/>
        <v>49</v>
      </c>
    </row>
    <row r="244" spans="1:10">
      <c r="A244" s="170">
        <f t="shared" si="6"/>
        <v>50</v>
      </c>
      <c r="B244" s="178" t="s">
        <v>428</v>
      </c>
      <c r="C244" s="174"/>
      <c r="D244" s="174"/>
      <c r="E244" s="174"/>
      <c r="F244" s="174"/>
      <c r="G244" s="243"/>
      <c r="H244" s="243"/>
      <c r="I244" s="231"/>
      <c r="J244" s="170">
        <f t="shared" si="7"/>
        <v>50</v>
      </c>
    </row>
    <row r="245" spans="1:10">
      <c r="A245" s="170">
        <f t="shared" si="6"/>
        <v>51</v>
      </c>
      <c r="B245" s="171" t="s">
        <v>464</v>
      </c>
      <c r="D245" s="174"/>
      <c r="E245" s="174"/>
      <c r="F245" s="174"/>
      <c r="G245" s="214">
        <f>G233</f>
        <v>0</v>
      </c>
      <c r="H245" s="214"/>
      <c r="I245" s="182" t="s">
        <v>466</v>
      </c>
      <c r="J245" s="170">
        <f t="shared" si="7"/>
        <v>51</v>
      </c>
    </row>
    <row r="246" spans="1:10">
      <c r="A246" s="170">
        <f t="shared" si="6"/>
        <v>52</v>
      </c>
      <c r="B246" s="171" t="s">
        <v>445</v>
      </c>
      <c r="D246" s="174"/>
      <c r="E246" s="174"/>
      <c r="F246" s="174"/>
      <c r="G246" s="247">
        <f>G235</f>
        <v>0</v>
      </c>
      <c r="H246" s="247"/>
      <c r="I246" s="182" t="s">
        <v>467</v>
      </c>
      <c r="J246" s="170">
        <f t="shared" si="7"/>
        <v>52</v>
      </c>
    </row>
    <row r="247" spans="1:10">
      <c r="A247" s="170">
        <f t="shared" si="6"/>
        <v>53</v>
      </c>
      <c r="B247" s="171" t="s">
        <v>490</v>
      </c>
      <c r="D247" s="174"/>
      <c r="E247" s="174"/>
      <c r="F247" s="174"/>
      <c r="G247" s="247">
        <f>G236</f>
        <v>0</v>
      </c>
      <c r="H247" s="247"/>
      <c r="I247" s="182" t="s">
        <v>468</v>
      </c>
      <c r="J247" s="170">
        <f t="shared" si="7"/>
        <v>53</v>
      </c>
    </row>
    <row r="248" spans="1:10">
      <c r="A248" s="170">
        <f t="shared" si="6"/>
        <v>54</v>
      </c>
      <c r="B248" s="171" t="s">
        <v>449</v>
      </c>
      <c r="D248" s="174"/>
      <c r="E248" s="174"/>
      <c r="F248" s="174"/>
      <c r="G248" s="249">
        <f>G239</f>
        <v>0</v>
      </c>
      <c r="H248" s="249"/>
      <c r="I248" s="182" t="s">
        <v>469</v>
      </c>
      <c r="J248" s="170">
        <f t="shared" si="7"/>
        <v>54</v>
      </c>
    </row>
    <row r="249" spans="1:10">
      <c r="A249" s="170">
        <f t="shared" si="6"/>
        <v>55</v>
      </c>
      <c r="B249" s="171" t="s">
        <v>451</v>
      </c>
      <c r="D249" s="174"/>
      <c r="E249" s="174"/>
      <c r="F249" s="174"/>
      <c r="G249" s="264" t="str">
        <f>G172</f>
        <v>8.84%</v>
      </c>
      <c r="H249" s="174"/>
      <c r="I249" s="182" t="s">
        <v>491</v>
      </c>
      <c r="J249" s="170">
        <f t="shared" si="7"/>
        <v>55</v>
      </c>
    </row>
    <row r="250" spans="1:10">
      <c r="A250" s="170">
        <f t="shared" si="6"/>
        <v>56</v>
      </c>
      <c r="B250" s="190"/>
      <c r="D250" s="174"/>
      <c r="E250" s="174"/>
      <c r="F250" s="174"/>
      <c r="G250" s="250"/>
      <c r="H250" s="250"/>
      <c r="I250" s="246"/>
      <c r="J250" s="170">
        <f t="shared" si="7"/>
        <v>56</v>
      </c>
    </row>
    <row r="251" spans="1:10">
      <c r="A251" s="170">
        <f t="shared" si="6"/>
        <v>57</v>
      </c>
      <c r="B251" s="171" t="s">
        <v>454</v>
      </c>
      <c r="C251" s="170"/>
      <c r="D251" s="170"/>
      <c r="E251" s="174"/>
      <c r="F251" s="174"/>
      <c r="G251" s="251">
        <f>IFERROR(((G245)+(G246/G247)+G239)*G249/(1-G249),0)</f>
        <v>0</v>
      </c>
      <c r="H251" s="252"/>
      <c r="I251" s="182" t="s">
        <v>455</v>
      </c>
      <c r="J251" s="170">
        <f t="shared" si="7"/>
        <v>57</v>
      </c>
    </row>
    <row r="252" spans="1:10">
      <c r="A252" s="170">
        <f t="shared" si="6"/>
        <v>58</v>
      </c>
      <c r="B252" s="242" t="s">
        <v>456</v>
      </c>
      <c r="D252" s="242"/>
      <c r="G252" s="170"/>
      <c r="H252" s="170"/>
      <c r="I252" s="182"/>
      <c r="J252" s="170">
        <f t="shared" si="7"/>
        <v>58</v>
      </c>
    </row>
    <row r="253" spans="1:10">
      <c r="A253" s="170">
        <f t="shared" si="6"/>
        <v>59</v>
      </c>
      <c r="G253" s="170"/>
      <c r="H253" s="170"/>
      <c r="I253" s="182"/>
      <c r="J253" s="170">
        <f t="shared" si="7"/>
        <v>59</v>
      </c>
    </row>
    <row r="254" spans="1:10">
      <c r="A254" s="170">
        <f t="shared" si="6"/>
        <v>60</v>
      </c>
      <c r="B254" s="177" t="s">
        <v>457</v>
      </c>
      <c r="G254" s="240">
        <f>G251+G239</f>
        <v>0</v>
      </c>
      <c r="H254" s="240"/>
      <c r="I254" s="182" t="s">
        <v>470</v>
      </c>
      <c r="J254" s="170">
        <f t="shared" si="7"/>
        <v>60</v>
      </c>
    </row>
    <row r="255" spans="1:10">
      <c r="A255" s="170">
        <f t="shared" si="6"/>
        <v>61</v>
      </c>
      <c r="G255" s="170"/>
      <c r="H255" s="170"/>
      <c r="I255" s="182"/>
      <c r="J255" s="170">
        <f t="shared" si="7"/>
        <v>61</v>
      </c>
    </row>
    <row r="256" spans="1:10">
      <c r="A256" s="170">
        <f t="shared" si="6"/>
        <v>62</v>
      </c>
      <c r="B256" s="177" t="s">
        <v>471</v>
      </c>
      <c r="G256" s="265">
        <f>G101</f>
        <v>0</v>
      </c>
      <c r="H256" s="174"/>
      <c r="I256" s="182" t="s">
        <v>492</v>
      </c>
      <c r="J256" s="170">
        <f t="shared" si="7"/>
        <v>62</v>
      </c>
    </row>
    <row r="257" spans="1:10">
      <c r="A257" s="170">
        <f t="shared" si="6"/>
        <v>63</v>
      </c>
      <c r="G257" s="170"/>
      <c r="H257" s="170"/>
      <c r="I257" s="182"/>
      <c r="J257" s="170">
        <f t="shared" si="7"/>
        <v>63</v>
      </c>
    </row>
    <row r="258" spans="1:10" ht="18.600000000000001" thickBot="1">
      <c r="A258" s="170">
        <f t="shared" si="6"/>
        <v>64</v>
      </c>
      <c r="B258" s="177" t="s">
        <v>473</v>
      </c>
      <c r="G258" s="358">
        <f>G254+G256</f>
        <v>0</v>
      </c>
      <c r="H258" s="266"/>
      <c r="I258" s="182" t="s">
        <v>474</v>
      </c>
      <c r="J258" s="170">
        <f t="shared" si="7"/>
        <v>64</v>
      </c>
    </row>
    <row r="259" spans="1:10" ht="16.2" thickTop="1">
      <c r="A259" s="179"/>
      <c r="B259" s="195"/>
      <c r="C259" s="195"/>
      <c r="D259" s="195"/>
      <c r="E259" s="195"/>
      <c r="F259" s="195"/>
      <c r="G259" s="195"/>
      <c r="H259" s="195"/>
      <c r="I259" s="268"/>
      <c r="J259" s="195"/>
    </row>
    <row r="260" spans="1:10" ht="18">
      <c r="A260" s="189">
        <v>1</v>
      </c>
      <c r="B260" s="171" t="s">
        <v>493</v>
      </c>
      <c r="C260" s="195"/>
      <c r="D260" s="195"/>
      <c r="E260" s="195"/>
      <c r="F260" s="195"/>
      <c r="G260" s="195"/>
      <c r="H260" s="195"/>
      <c r="I260" s="268"/>
      <c r="J260" s="195"/>
    </row>
    <row r="261" spans="1:10">
      <c r="A261" s="179"/>
      <c r="B261" s="195"/>
      <c r="C261" s="195"/>
      <c r="D261" s="195"/>
      <c r="E261" s="195"/>
      <c r="F261" s="195"/>
      <c r="G261" s="195"/>
      <c r="H261" s="195"/>
      <c r="I261" s="268"/>
      <c r="J261" s="195"/>
    </row>
    <row r="262" spans="1:10" ht="18">
      <c r="A262" s="189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89:I189"/>
    <mergeCell ref="B190:I190"/>
    <mergeCell ref="B111:I111"/>
    <mergeCell ref="B112:I112"/>
    <mergeCell ref="B113:I113"/>
    <mergeCell ref="B186:I186"/>
    <mergeCell ref="B187:I187"/>
    <mergeCell ref="B188:I188"/>
  </mergeCells>
  <printOptions horizontalCentered="1"/>
  <pageMargins left="0.25" right="0.25" top="0.5" bottom="0.5" header="0.35" footer="0.25"/>
  <pageSetup scale="51" orientation="portrait" horizontalDpi="200" verticalDpi="200" r:id="rId1"/>
  <headerFooter scaleWithDoc="0" alignWithMargins="0">
    <oddHeader>&amp;C&amp;"Times New Roman,Bold"&amp;8AS FILED STMT AV WITH COST ADJ. INCL. IN TO5 C4 (ER22-527)</oddHeader>
    <oddFooter>&amp;CPage 8.&amp;P&amp;R&amp;F</oddFooter>
  </headerFooter>
  <rowBreaks count="3" manualBreakCount="3">
    <brk id="69" max="9" man="1"/>
    <brk id="107" max="9" man="1"/>
    <brk id="184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3B57E-8E10-4C62-8184-C0EBE0AD51D5}">
  <sheetPr>
    <pageSetUpPr fitToPage="1"/>
  </sheetPr>
  <dimension ref="A1:L81"/>
  <sheetViews>
    <sheetView zoomScale="80" zoomScaleNormal="80" workbookViewId="0"/>
  </sheetViews>
  <sheetFormatPr defaultColWidth="9.21875" defaultRowHeight="15.6"/>
  <cols>
    <col min="1" max="1" width="5.21875" style="270" customWidth="1"/>
    <col min="2" max="2" width="12.5546875" style="199" customWidth="1"/>
    <col min="3" max="3" width="20" style="199" customWidth="1"/>
    <col min="4" max="8" width="21.5546875" style="199" customWidth="1"/>
    <col min="9" max="9" width="5.21875" style="270" customWidth="1"/>
    <col min="10" max="10" width="13.5546875" style="199" customWidth="1"/>
    <col min="11" max="11" width="12.5546875" style="199" customWidth="1"/>
    <col min="12" max="16384" width="9.21875" style="199"/>
  </cols>
  <sheetData>
    <row r="1" spans="1:10">
      <c r="D1" s="271"/>
    </row>
    <row r="2" spans="1:10">
      <c r="B2" s="404" t="s">
        <v>210</v>
      </c>
      <c r="C2" s="404"/>
      <c r="D2" s="404"/>
      <c r="E2" s="404"/>
      <c r="F2" s="404"/>
      <c r="G2" s="404"/>
      <c r="H2" s="404"/>
      <c r="I2" s="272"/>
    </row>
    <row r="3" spans="1:10">
      <c r="B3" s="405" t="s">
        <v>496</v>
      </c>
      <c r="C3" s="405"/>
      <c r="D3" s="405"/>
      <c r="E3" s="405"/>
      <c r="F3" s="405"/>
      <c r="G3" s="405"/>
      <c r="H3" s="405"/>
      <c r="I3" s="272"/>
    </row>
    <row r="4" spans="1:10">
      <c r="B4" s="405" t="s">
        <v>497</v>
      </c>
      <c r="C4" s="405"/>
      <c r="D4" s="405"/>
      <c r="E4" s="405"/>
      <c r="F4" s="405"/>
      <c r="G4" s="405"/>
      <c r="H4" s="405"/>
      <c r="I4" s="272"/>
    </row>
    <row r="5" spans="1:10">
      <c r="B5" s="406" t="s">
        <v>2</v>
      </c>
      <c r="C5" s="406"/>
      <c r="D5" s="406"/>
      <c r="E5" s="406"/>
      <c r="F5" s="406"/>
      <c r="G5" s="406"/>
      <c r="H5" s="406"/>
      <c r="I5" s="272"/>
    </row>
    <row r="6" spans="1:10">
      <c r="A6" s="272"/>
      <c r="B6" s="272"/>
      <c r="C6" s="272"/>
      <c r="D6" s="272"/>
      <c r="E6" s="272"/>
      <c r="F6" s="272"/>
      <c r="G6" s="272"/>
      <c r="H6" s="272"/>
      <c r="I6" s="272"/>
    </row>
    <row r="7" spans="1:10">
      <c r="A7" s="170" t="s">
        <v>3</v>
      </c>
      <c r="B7" s="186"/>
      <c r="I7" s="170" t="s">
        <v>3</v>
      </c>
    </row>
    <row r="8" spans="1:10">
      <c r="A8" s="175" t="s">
        <v>7</v>
      </c>
      <c r="B8" s="186"/>
      <c r="I8" s="175" t="s">
        <v>7</v>
      </c>
    </row>
    <row r="9" spans="1:10">
      <c r="A9" s="170">
        <v>1</v>
      </c>
      <c r="C9" s="273" t="s">
        <v>498</v>
      </c>
      <c r="D9" s="273" t="s">
        <v>499</v>
      </c>
      <c r="E9" s="273" t="s">
        <v>500</v>
      </c>
      <c r="F9" s="273" t="s">
        <v>501</v>
      </c>
      <c r="G9" s="273" t="s">
        <v>502</v>
      </c>
      <c r="H9" s="273" t="s">
        <v>503</v>
      </c>
      <c r="I9" s="170">
        <v>1</v>
      </c>
    </row>
    <row r="10" spans="1:10">
      <c r="A10" s="170">
        <f t="shared" ref="A10:A61" si="0">A9+1</f>
        <v>2</v>
      </c>
      <c r="B10" s="274" t="s">
        <v>504</v>
      </c>
      <c r="C10" s="170"/>
      <c r="D10" s="191" t="s">
        <v>505</v>
      </c>
      <c r="E10" s="170"/>
      <c r="F10" s="170" t="s">
        <v>506</v>
      </c>
      <c r="G10" s="170" t="s">
        <v>507</v>
      </c>
      <c r="H10" s="191" t="s">
        <v>508</v>
      </c>
      <c r="I10" s="170">
        <f t="shared" ref="I10:I61" si="1">I9+1</f>
        <v>2</v>
      </c>
    </row>
    <row r="11" spans="1:10">
      <c r="A11" s="170">
        <f t="shared" si="0"/>
        <v>3</v>
      </c>
      <c r="C11" s="273"/>
      <c r="F11" s="174" t="s">
        <v>509</v>
      </c>
      <c r="H11" s="174" t="s">
        <v>509</v>
      </c>
      <c r="I11" s="170">
        <f t="shared" si="1"/>
        <v>3</v>
      </c>
    </row>
    <row r="12" spans="1:10">
      <c r="A12" s="170">
        <f t="shared" si="0"/>
        <v>4</v>
      </c>
      <c r="C12" s="273"/>
      <c r="D12" s="174" t="s">
        <v>510</v>
      </c>
      <c r="E12" s="174"/>
      <c r="F12" s="174" t="s">
        <v>511</v>
      </c>
      <c r="H12" s="174" t="s">
        <v>511</v>
      </c>
      <c r="I12" s="170">
        <f t="shared" si="1"/>
        <v>4</v>
      </c>
    </row>
    <row r="13" spans="1:10">
      <c r="A13" s="170">
        <f t="shared" si="0"/>
        <v>5</v>
      </c>
      <c r="C13" s="174"/>
      <c r="D13" s="174" t="s">
        <v>511</v>
      </c>
      <c r="E13" s="174" t="s">
        <v>510</v>
      </c>
      <c r="F13" s="174" t="s">
        <v>512</v>
      </c>
      <c r="H13" s="174" t="s">
        <v>512</v>
      </c>
      <c r="I13" s="170">
        <f t="shared" si="1"/>
        <v>5</v>
      </c>
    </row>
    <row r="14" spans="1:10">
      <c r="A14" s="170">
        <f t="shared" si="0"/>
        <v>6</v>
      </c>
      <c r="C14" s="174"/>
      <c r="D14" s="174" t="s">
        <v>512</v>
      </c>
      <c r="E14" s="174" t="s">
        <v>513</v>
      </c>
      <c r="F14" s="174" t="s">
        <v>514</v>
      </c>
      <c r="G14" s="174"/>
      <c r="H14" s="174" t="s">
        <v>514</v>
      </c>
      <c r="I14" s="170">
        <f t="shared" si="1"/>
        <v>6</v>
      </c>
    </row>
    <row r="15" spans="1:10" ht="18">
      <c r="A15" s="170">
        <f t="shared" si="0"/>
        <v>7</v>
      </c>
      <c r="B15" s="275" t="s">
        <v>515</v>
      </c>
      <c r="C15" s="275" t="s">
        <v>516</v>
      </c>
      <c r="D15" s="192" t="s">
        <v>514</v>
      </c>
      <c r="E15" s="192" t="s">
        <v>517</v>
      </c>
      <c r="F15" s="192" t="s">
        <v>518</v>
      </c>
      <c r="G15" s="276" t="s">
        <v>513</v>
      </c>
      <c r="H15" s="192" t="s">
        <v>519</v>
      </c>
      <c r="I15" s="170">
        <f t="shared" si="1"/>
        <v>7</v>
      </c>
    </row>
    <row r="16" spans="1:10">
      <c r="A16" s="170">
        <f t="shared" si="0"/>
        <v>8</v>
      </c>
      <c r="B16" s="277" t="s">
        <v>520</v>
      </c>
      <c r="C16" s="286">
        <v>2018</v>
      </c>
      <c r="D16" s="287">
        <f>'Pg2 BK-1 Comparison '!I93/12</f>
        <v>-15.746259472594829</v>
      </c>
      <c r="E16" s="288">
        <v>3.5999999999999999E-3</v>
      </c>
      <c r="F16" s="307">
        <f>+D16</f>
        <v>-15.746259472594829</v>
      </c>
      <c r="G16" s="280">
        <f>(D16/2)*E16</f>
        <v>-2.8343267050670692E-2</v>
      </c>
      <c r="H16" s="280">
        <f t="shared" ref="H16:H75" si="2">F16+G16</f>
        <v>-15.7746027396455</v>
      </c>
      <c r="I16" s="170">
        <f t="shared" si="1"/>
        <v>8</v>
      </c>
      <c r="J16" s="289"/>
    </row>
    <row r="17" spans="1:12">
      <c r="A17" s="170">
        <f t="shared" si="0"/>
        <v>9</v>
      </c>
      <c r="B17" s="277" t="s">
        <v>521</v>
      </c>
      <c r="C17" s="286">
        <f>C16</f>
        <v>2018</v>
      </c>
      <c r="D17" s="290">
        <f>D16</f>
        <v>-15.746259472594829</v>
      </c>
      <c r="E17" s="278">
        <v>3.3E-3</v>
      </c>
      <c r="F17" s="279">
        <f>H16+D17</f>
        <v>-31.520862212240331</v>
      </c>
      <c r="G17" s="281">
        <f t="shared" ref="G17:G75" si="3">(H16+F17)/2*E17</f>
        <v>-7.8037517170611623E-2</v>
      </c>
      <c r="H17" s="281">
        <f t="shared" si="2"/>
        <v>-31.598899729410942</v>
      </c>
      <c r="I17" s="170">
        <f t="shared" si="1"/>
        <v>9</v>
      </c>
      <c r="J17" s="291"/>
    </row>
    <row r="18" spans="1:12">
      <c r="A18" s="170">
        <f t="shared" si="0"/>
        <v>10</v>
      </c>
      <c r="B18" s="277" t="s">
        <v>522</v>
      </c>
      <c r="C18" s="286">
        <f>C16</f>
        <v>2018</v>
      </c>
      <c r="D18" s="290">
        <f t="shared" ref="D18:D26" si="4">D17</f>
        <v>-15.746259472594829</v>
      </c>
      <c r="E18" s="278">
        <v>3.5999999999999999E-3</v>
      </c>
      <c r="F18" s="279">
        <f>H17+D18</f>
        <v>-47.345159202005775</v>
      </c>
      <c r="G18" s="281">
        <f t="shared" si="3"/>
        <v>-0.14209930607655008</v>
      </c>
      <c r="H18" s="281">
        <f t="shared" si="2"/>
        <v>-47.487258508082327</v>
      </c>
      <c r="I18" s="170">
        <f t="shared" si="1"/>
        <v>10</v>
      </c>
      <c r="J18" s="291"/>
    </row>
    <row r="19" spans="1:12">
      <c r="A19" s="170">
        <f t="shared" si="0"/>
        <v>11</v>
      </c>
      <c r="B19" s="277" t="s">
        <v>523</v>
      </c>
      <c r="C19" s="286">
        <f>C16</f>
        <v>2018</v>
      </c>
      <c r="D19" s="290">
        <f t="shared" si="4"/>
        <v>-15.746259472594829</v>
      </c>
      <c r="E19" s="278">
        <v>3.7000000000000002E-3</v>
      </c>
      <c r="F19" s="279">
        <f>H18+D19</f>
        <v>-63.233517980677156</v>
      </c>
      <c r="G19" s="281">
        <f t="shared" si="3"/>
        <v>-0.20483343650420505</v>
      </c>
      <c r="H19" s="281">
        <f t="shared" si="2"/>
        <v>-63.438351417181359</v>
      </c>
      <c r="I19" s="170">
        <f t="shared" si="1"/>
        <v>11</v>
      </c>
      <c r="J19" s="291"/>
      <c r="L19" s="292"/>
    </row>
    <row r="20" spans="1:12">
      <c r="A20" s="170">
        <f t="shared" si="0"/>
        <v>12</v>
      </c>
      <c r="B20" s="277" t="s">
        <v>524</v>
      </c>
      <c r="C20" s="286">
        <f>C16</f>
        <v>2018</v>
      </c>
      <c r="D20" s="290">
        <f t="shared" si="4"/>
        <v>-15.746259472594829</v>
      </c>
      <c r="E20" s="278">
        <v>3.8E-3</v>
      </c>
      <c r="F20" s="279">
        <f t="shared" ref="F20:F75" si="5">H19+D20</f>
        <v>-79.184610889776195</v>
      </c>
      <c r="G20" s="281">
        <f t="shared" si="3"/>
        <v>-0.27098362838321938</v>
      </c>
      <c r="H20" s="281">
        <f t="shared" si="2"/>
        <v>-79.455594518159415</v>
      </c>
      <c r="I20" s="170">
        <f t="shared" si="1"/>
        <v>12</v>
      </c>
      <c r="J20" s="291"/>
    </row>
    <row r="21" spans="1:12">
      <c r="A21" s="170">
        <f t="shared" si="0"/>
        <v>13</v>
      </c>
      <c r="B21" s="277" t="s">
        <v>525</v>
      </c>
      <c r="C21" s="286">
        <f>C16</f>
        <v>2018</v>
      </c>
      <c r="D21" s="290">
        <f t="shared" si="4"/>
        <v>-15.746259472594829</v>
      </c>
      <c r="E21" s="278">
        <v>3.7000000000000002E-3</v>
      </c>
      <c r="F21" s="279">
        <f t="shared" si="5"/>
        <v>-95.201853990754245</v>
      </c>
      <c r="G21" s="281">
        <f t="shared" si="3"/>
        <v>-0.32311627974149026</v>
      </c>
      <c r="H21" s="281">
        <f t="shared" si="2"/>
        <v>-95.524970270495729</v>
      </c>
      <c r="I21" s="170">
        <f t="shared" si="1"/>
        <v>13</v>
      </c>
      <c r="J21" s="291"/>
    </row>
    <row r="22" spans="1:12">
      <c r="A22" s="170">
        <f t="shared" si="0"/>
        <v>14</v>
      </c>
      <c r="B22" s="277" t="s">
        <v>526</v>
      </c>
      <c r="C22" s="286">
        <f>C16</f>
        <v>2018</v>
      </c>
      <c r="D22" s="290">
        <f t="shared" si="4"/>
        <v>-15.746259472594829</v>
      </c>
      <c r="E22" s="278">
        <v>4.0000000000000001E-3</v>
      </c>
      <c r="F22" s="279">
        <f t="shared" si="5"/>
        <v>-111.27122974309056</v>
      </c>
      <c r="G22" s="281">
        <f t="shared" si="3"/>
        <v>-0.41359240002717257</v>
      </c>
      <c r="H22" s="281">
        <f t="shared" si="2"/>
        <v>-111.68482214311773</v>
      </c>
      <c r="I22" s="170">
        <f t="shared" si="1"/>
        <v>14</v>
      </c>
      <c r="J22" s="291"/>
    </row>
    <row r="23" spans="1:12">
      <c r="A23" s="170">
        <f t="shared" si="0"/>
        <v>15</v>
      </c>
      <c r="B23" s="277" t="s">
        <v>527</v>
      </c>
      <c r="C23" s="286">
        <f>C16</f>
        <v>2018</v>
      </c>
      <c r="D23" s="290">
        <f t="shared" si="4"/>
        <v>-15.746259472594829</v>
      </c>
      <c r="E23" s="278">
        <v>4.0000000000000001E-3</v>
      </c>
      <c r="F23" s="279">
        <f t="shared" si="5"/>
        <v>-127.43108161571256</v>
      </c>
      <c r="G23" s="281">
        <f t="shared" si="3"/>
        <v>-0.47823180751766059</v>
      </c>
      <c r="H23" s="281">
        <f t="shared" si="2"/>
        <v>-127.90931342323022</v>
      </c>
      <c r="I23" s="170">
        <f t="shared" si="1"/>
        <v>15</v>
      </c>
      <c r="J23" s="291"/>
    </row>
    <row r="24" spans="1:12">
      <c r="A24" s="170">
        <f t="shared" si="0"/>
        <v>16</v>
      </c>
      <c r="B24" s="277" t="s">
        <v>528</v>
      </c>
      <c r="C24" s="286">
        <f>C16</f>
        <v>2018</v>
      </c>
      <c r="D24" s="290">
        <f t="shared" si="4"/>
        <v>-15.746259472594829</v>
      </c>
      <c r="E24" s="278">
        <v>3.8999999999999998E-3</v>
      </c>
      <c r="F24" s="279">
        <f t="shared" si="5"/>
        <v>-143.65557289582506</v>
      </c>
      <c r="G24" s="281">
        <f t="shared" si="3"/>
        <v>-0.52955152832215779</v>
      </c>
      <c r="H24" s="281">
        <f t="shared" si="2"/>
        <v>-144.1851244241472</v>
      </c>
      <c r="I24" s="170">
        <f t="shared" si="1"/>
        <v>16</v>
      </c>
      <c r="J24" s="291"/>
    </row>
    <row r="25" spans="1:12">
      <c r="A25" s="170">
        <f t="shared" si="0"/>
        <v>17</v>
      </c>
      <c r="B25" s="277" t="s">
        <v>529</v>
      </c>
      <c r="C25" s="286">
        <f>C16</f>
        <v>2018</v>
      </c>
      <c r="D25" s="290">
        <f t="shared" si="4"/>
        <v>-15.746259472594829</v>
      </c>
      <c r="E25" s="278">
        <v>4.1999999999999997E-3</v>
      </c>
      <c r="F25" s="279">
        <f t="shared" si="5"/>
        <v>-159.93138389674203</v>
      </c>
      <c r="G25" s="281">
        <f t="shared" si="3"/>
        <v>-0.63864466747386739</v>
      </c>
      <c r="H25" s="281">
        <f t="shared" si="2"/>
        <v>-160.5700285642159</v>
      </c>
      <c r="I25" s="170">
        <f t="shared" si="1"/>
        <v>17</v>
      </c>
      <c r="J25" s="291"/>
    </row>
    <row r="26" spans="1:12">
      <c r="A26" s="170">
        <f t="shared" si="0"/>
        <v>18</v>
      </c>
      <c r="B26" s="277" t="s">
        <v>530</v>
      </c>
      <c r="C26" s="286">
        <f>C16</f>
        <v>2018</v>
      </c>
      <c r="D26" s="290">
        <f t="shared" si="4"/>
        <v>-15.746259472594829</v>
      </c>
      <c r="E26" s="278">
        <v>4.1000000000000003E-3</v>
      </c>
      <c r="F26" s="279">
        <f t="shared" si="5"/>
        <v>-176.31628803681073</v>
      </c>
      <c r="G26" s="281">
        <f t="shared" si="3"/>
        <v>-0.69061694903210469</v>
      </c>
      <c r="H26" s="136">
        <f t="shared" si="2"/>
        <v>-177.00690498584282</v>
      </c>
      <c r="I26" s="170">
        <f t="shared" si="1"/>
        <v>18</v>
      </c>
      <c r="J26" s="291"/>
    </row>
    <row r="27" spans="1:12">
      <c r="A27" s="170">
        <f t="shared" si="0"/>
        <v>19</v>
      </c>
      <c r="B27" s="282" t="s">
        <v>531</v>
      </c>
      <c r="C27" s="293">
        <f>C16</f>
        <v>2018</v>
      </c>
      <c r="D27" s="294">
        <f>D26</f>
        <v>-15.746259472594829</v>
      </c>
      <c r="E27" s="283">
        <v>4.1999999999999997E-3</v>
      </c>
      <c r="F27" s="284">
        <f t="shared" si="5"/>
        <v>-192.75316445843765</v>
      </c>
      <c r="G27" s="285">
        <f t="shared" si="3"/>
        <v>-0.77649614583298898</v>
      </c>
      <c r="H27" s="295">
        <f t="shared" si="2"/>
        <v>-193.52966060427065</v>
      </c>
      <c r="I27" s="170">
        <f t="shared" si="1"/>
        <v>19</v>
      </c>
      <c r="J27" s="291"/>
    </row>
    <row r="28" spans="1:12">
      <c r="A28" s="170">
        <f t="shared" si="0"/>
        <v>20</v>
      </c>
      <c r="B28" s="277" t="s">
        <v>520</v>
      </c>
      <c r="C28" s="286">
        <f>C27+1</f>
        <v>2019</v>
      </c>
      <c r="D28" s="296"/>
      <c r="E28" s="278">
        <v>4.4000000000000003E-3</v>
      </c>
      <c r="F28" s="297">
        <f t="shared" si="5"/>
        <v>-193.52966060427065</v>
      </c>
      <c r="G28" s="281">
        <f t="shared" si="3"/>
        <v>-0.85153050665879093</v>
      </c>
      <c r="H28" s="298">
        <f t="shared" si="2"/>
        <v>-194.38119111092945</v>
      </c>
      <c r="I28" s="170">
        <f t="shared" si="1"/>
        <v>20</v>
      </c>
      <c r="J28" s="291"/>
    </row>
    <row r="29" spans="1:12">
      <c r="A29" s="170">
        <f t="shared" si="0"/>
        <v>21</v>
      </c>
      <c r="B29" s="277" t="s">
        <v>521</v>
      </c>
      <c r="C29" s="286">
        <f>C28</f>
        <v>2019</v>
      </c>
      <c r="D29" s="296"/>
      <c r="E29" s="278">
        <v>4.0000000000000001E-3</v>
      </c>
      <c r="F29" s="297">
        <f t="shared" si="5"/>
        <v>-194.38119111092945</v>
      </c>
      <c r="G29" s="281">
        <f t="shared" si="3"/>
        <v>-0.77752476444371776</v>
      </c>
      <c r="H29" s="298">
        <f t="shared" si="2"/>
        <v>-195.15871587537316</v>
      </c>
      <c r="I29" s="170">
        <f t="shared" si="1"/>
        <v>21</v>
      </c>
      <c r="J29" s="291"/>
    </row>
    <row r="30" spans="1:12">
      <c r="A30" s="170">
        <f t="shared" si="0"/>
        <v>22</v>
      </c>
      <c r="B30" s="277" t="s">
        <v>522</v>
      </c>
      <c r="C30" s="286">
        <f t="shared" ref="C30:C38" si="6">C29</f>
        <v>2019</v>
      </c>
      <c r="D30" s="296"/>
      <c r="E30" s="278">
        <v>4.4000000000000003E-3</v>
      </c>
      <c r="F30" s="297">
        <f t="shared" si="5"/>
        <v>-195.15871587537316</v>
      </c>
      <c r="G30" s="281">
        <f t="shared" si="3"/>
        <v>-0.85869834985164195</v>
      </c>
      <c r="H30" s="298">
        <f t="shared" si="2"/>
        <v>-196.0174142252248</v>
      </c>
      <c r="I30" s="170">
        <f t="shared" si="1"/>
        <v>22</v>
      </c>
      <c r="J30" s="291"/>
    </row>
    <row r="31" spans="1:12">
      <c r="A31" s="170">
        <f t="shared" si="0"/>
        <v>23</v>
      </c>
      <c r="B31" s="277" t="s">
        <v>523</v>
      </c>
      <c r="C31" s="286">
        <f t="shared" si="6"/>
        <v>2019</v>
      </c>
      <c r="D31" s="296"/>
      <c r="E31" s="278">
        <v>4.4999999999999997E-3</v>
      </c>
      <c r="F31" s="297">
        <f t="shared" si="5"/>
        <v>-196.0174142252248</v>
      </c>
      <c r="G31" s="281">
        <f t="shared" si="3"/>
        <v>-0.88207836401351147</v>
      </c>
      <c r="H31" s="298">
        <f t="shared" si="2"/>
        <v>-196.89949258923832</v>
      </c>
      <c r="I31" s="170">
        <f t="shared" si="1"/>
        <v>23</v>
      </c>
      <c r="J31" s="291"/>
    </row>
    <row r="32" spans="1:12">
      <c r="A32" s="170">
        <f t="shared" si="0"/>
        <v>24</v>
      </c>
      <c r="B32" s="277" t="s">
        <v>524</v>
      </c>
      <c r="C32" s="286">
        <f t="shared" si="6"/>
        <v>2019</v>
      </c>
      <c r="D32" s="296"/>
      <c r="E32" s="278">
        <v>4.5999999999999999E-3</v>
      </c>
      <c r="F32" s="297">
        <f t="shared" si="5"/>
        <v>-196.89949258923832</v>
      </c>
      <c r="G32" s="281">
        <f t="shared" si="3"/>
        <v>-0.90573766591049631</v>
      </c>
      <c r="H32" s="298">
        <f t="shared" si="2"/>
        <v>-197.80523025514881</v>
      </c>
      <c r="I32" s="170">
        <f t="shared" si="1"/>
        <v>24</v>
      </c>
      <c r="J32" s="291"/>
    </row>
    <row r="33" spans="1:10">
      <c r="A33" s="170">
        <f t="shared" si="0"/>
        <v>25</v>
      </c>
      <c r="B33" s="277" t="s">
        <v>525</v>
      </c>
      <c r="C33" s="286">
        <f t="shared" si="6"/>
        <v>2019</v>
      </c>
      <c r="D33" s="296"/>
      <c r="E33" s="278">
        <v>4.4999999999999997E-3</v>
      </c>
      <c r="F33" s="297">
        <f t="shared" si="5"/>
        <v>-197.80523025514881</v>
      </c>
      <c r="G33" s="281">
        <f t="shared" si="3"/>
        <v>-0.89012353614816964</v>
      </c>
      <c r="H33" s="298">
        <f t="shared" si="2"/>
        <v>-198.69535379129698</v>
      </c>
      <c r="I33" s="170">
        <f t="shared" si="1"/>
        <v>25</v>
      </c>
      <c r="J33" s="291"/>
    </row>
    <row r="34" spans="1:10">
      <c r="A34" s="170">
        <f t="shared" si="0"/>
        <v>26</v>
      </c>
      <c r="B34" s="277" t="s">
        <v>526</v>
      </c>
      <c r="C34" s="286">
        <f t="shared" si="6"/>
        <v>2019</v>
      </c>
      <c r="D34" s="296"/>
      <c r="E34" s="278">
        <v>4.7000000000000002E-3</v>
      </c>
      <c r="F34" s="297">
        <f t="shared" si="5"/>
        <v>-198.69535379129698</v>
      </c>
      <c r="G34" s="281">
        <f t="shared" si="3"/>
        <v>-0.93386816281909579</v>
      </c>
      <c r="H34" s="298">
        <f t="shared" si="2"/>
        <v>-199.62922195411608</v>
      </c>
      <c r="I34" s="170">
        <f t="shared" si="1"/>
        <v>26</v>
      </c>
      <c r="J34" s="291"/>
    </row>
    <row r="35" spans="1:10">
      <c r="A35" s="170">
        <f t="shared" si="0"/>
        <v>27</v>
      </c>
      <c r="B35" s="277" t="s">
        <v>527</v>
      </c>
      <c r="C35" s="286">
        <f t="shared" si="6"/>
        <v>2019</v>
      </c>
      <c r="D35" s="296"/>
      <c r="E35" s="278">
        <v>4.7000000000000002E-3</v>
      </c>
      <c r="F35" s="297">
        <f t="shared" si="5"/>
        <v>-199.62922195411608</v>
      </c>
      <c r="G35" s="281">
        <f t="shared" si="3"/>
        <v>-0.93825734318434562</v>
      </c>
      <c r="H35" s="298">
        <f t="shared" si="2"/>
        <v>-200.56747929730042</v>
      </c>
      <c r="I35" s="170">
        <f t="shared" si="1"/>
        <v>27</v>
      </c>
      <c r="J35" s="291"/>
    </row>
    <row r="36" spans="1:10">
      <c r="A36" s="170">
        <f t="shared" si="0"/>
        <v>28</v>
      </c>
      <c r="B36" s="277" t="s">
        <v>528</v>
      </c>
      <c r="C36" s="286">
        <f t="shared" si="6"/>
        <v>2019</v>
      </c>
      <c r="D36" s="296"/>
      <c r="E36" s="278">
        <v>4.4999999999999997E-3</v>
      </c>
      <c r="F36" s="297">
        <f t="shared" si="5"/>
        <v>-200.56747929730042</v>
      </c>
      <c r="G36" s="281">
        <f t="shared" si="3"/>
        <v>-0.90255365683785183</v>
      </c>
      <c r="H36" s="298">
        <f t="shared" si="2"/>
        <v>-201.47003295413828</v>
      </c>
      <c r="I36" s="170">
        <f t="shared" si="1"/>
        <v>28</v>
      </c>
      <c r="J36" s="291"/>
    </row>
    <row r="37" spans="1:10">
      <c r="A37" s="170">
        <f t="shared" si="0"/>
        <v>29</v>
      </c>
      <c r="B37" s="277" t="s">
        <v>529</v>
      </c>
      <c r="C37" s="286">
        <f t="shared" si="6"/>
        <v>2019</v>
      </c>
      <c r="D37" s="296"/>
      <c r="E37" s="278">
        <v>4.5999999999999999E-3</v>
      </c>
      <c r="F37" s="297">
        <f t="shared" si="5"/>
        <v>-201.47003295413828</v>
      </c>
      <c r="G37" s="281">
        <f t="shared" si="3"/>
        <v>-0.92676215158903608</v>
      </c>
      <c r="H37" s="298">
        <f t="shared" si="2"/>
        <v>-202.39679510572731</v>
      </c>
      <c r="I37" s="170">
        <f t="shared" si="1"/>
        <v>29</v>
      </c>
      <c r="J37" s="291"/>
    </row>
    <row r="38" spans="1:10">
      <c r="A38" s="170">
        <f t="shared" si="0"/>
        <v>30</v>
      </c>
      <c r="B38" s="277" t="s">
        <v>530</v>
      </c>
      <c r="C38" s="286">
        <f t="shared" si="6"/>
        <v>2019</v>
      </c>
      <c r="D38" s="296"/>
      <c r="E38" s="278">
        <v>4.4999999999999997E-3</v>
      </c>
      <c r="F38" s="297">
        <f t="shared" si="5"/>
        <v>-202.39679510572731</v>
      </c>
      <c r="G38" s="281">
        <f t="shared" si="3"/>
        <v>-0.91078557797577286</v>
      </c>
      <c r="H38" s="298">
        <f t="shared" si="2"/>
        <v>-203.30758068370309</v>
      </c>
      <c r="I38" s="170">
        <f t="shared" si="1"/>
        <v>30</v>
      </c>
      <c r="J38" s="291"/>
    </row>
    <row r="39" spans="1:10">
      <c r="A39" s="170">
        <f t="shared" si="0"/>
        <v>31</v>
      </c>
      <c r="B39" s="282" t="s">
        <v>531</v>
      </c>
      <c r="C39" s="293">
        <f>C38</f>
        <v>2019</v>
      </c>
      <c r="D39" s="299"/>
      <c r="E39" s="283">
        <v>4.5999999999999999E-3</v>
      </c>
      <c r="F39" s="284">
        <f t="shared" si="5"/>
        <v>-203.30758068370309</v>
      </c>
      <c r="G39" s="285">
        <f t="shared" si="3"/>
        <v>-0.93521487114503421</v>
      </c>
      <c r="H39" s="295">
        <f t="shared" si="2"/>
        <v>-204.24279555484813</v>
      </c>
      <c r="I39" s="170">
        <f t="shared" si="1"/>
        <v>31</v>
      </c>
      <c r="J39" s="291"/>
    </row>
    <row r="40" spans="1:10">
      <c r="A40" s="170">
        <f t="shared" si="0"/>
        <v>32</v>
      </c>
      <c r="B40" s="277" t="s">
        <v>520</v>
      </c>
      <c r="C40" s="286">
        <f>C39+1</f>
        <v>2020</v>
      </c>
      <c r="D40" s="296"/>
      <c r="E40" s="278">
        <v>4.1999999999999997E-3</v>
      </c>
      <c r="F40" s="297">
        <f t="shared" si="5"/>
        <v>-204.24279555484813</v>
      </c>
      <c r="G40" s="281">
        <f t="shared" si="3"/>
        <v>-0.8578197413303621</v>
      </c>
      <c r="H40" s="298">
        <f t="shared" si="2"/>
        <v>-205.10061529617849</v>
      </c>
      <c r="I40" s="170">
        <f t="shared" si="1"/>
        <v>32</v>
      </c>
      <c r="J40" s="291"/>
    </row>
    <row r="41" spans="1:10">
      <c r="A41" s="170">
        <f t="shared" si="0"/>
        <v>33</v>
      </c>
      <c r="B41" s="277" t="s">
        <v>521</v>
      </c>
      <c r="C41" s="286">
        <f>C40</f>
        <v>2020</v>
      </c>
      <c r="D41" s="296"/>
      <c r="E41" s="278">
        <v>3.8999999999999998E-3</v>
      </c>
      <c r="F41" s="297">
        <f t="shared" si="5"/>
        <v>-205.10061529617849</v>
      </c>
      <c r="G41" s="281">
        <f t="shared" si="3"/>
        <v>-0.79989239965509606</v>
      </c>
      <c r="H41" s="298">
        <f t="shared" si="2"/>
        <v>-205.9005076958336</v>
      </c>
      <c r="I41" s="170">
        <f t="shared" si="1"/>
        <v>33</v>
      </c>
      <c r="J41" s="291"/>
    </row>
    <row r="42" spans="1:10">
      <c r="A42" s="170">
        <f t="shared" si="0"/>
        <v>34</v>
      </c>
      <c r="B42" s="277" t="s">
        <v>522</v>
      </c>
      <c r="C42" s="286">
        <f t="shared" ref="C42:C50" si="7">C41</f>
        <v>2020</v>
      </c>
      <c r="D42" s="296"/>
      <c r="E42" s="278">
        <v>4.1999999999999997E-3</v>
      </c>
      <c r="F42" s="297">
        <f t="shared" si="5"/>
        <v>-205.9005076958336</v>
      </c>
      <c r="G42" s="281">
        <f t="shared" si="3"/>
        <v>-0.86478213232250101</v>
      </c>
      <c r="H42" s="298">
        <f t="shared" si="2"/>
        <v>-206.76528982815609</v>
      </c>
      <c r="I42" s="170">
        <f t="shared" si="1"/>
        <v>34</v>
      </c>
      <c r="J42" s="291"/>
    </row>
    <row r="43" spans="1:10">
      <c r="A43" s="170">
        <f t="shared" si="0"/>
        <v>35</v>
      </c>
      <c r="B43" s="277" t="s">
        <v>523</v>
      </c>
      <c r="C43" s="286">
        <f t="shared" si="7"/>
        <v>2020</v>
      </c>
      <c r="D43" s="296"/>
      <c r="E43" s="278">
        <v>3.8999999999999998E-3</v>
      </c>
      <c r="F43" s="297">
        <f t="shared" si="5"/>
        <v>-206.76528982815609</v>
      </c>
      <c r="G43" s="281">
        <f t="shared" si="3"/>
        <v>-0.80638463032980867</v>
      </c>
      <c r="H43" s="298">
        <f t="shared" si="2"/>
        <v>-207.57167445848589</v>
      </c>
      <c r="I43" s="170">
        <f t="shared" si="1"/>
        <v>35</v>
      </c>
      <c r="J43" s="291"/>
    </row>
    <row r="44" spans="1:10">
      <c r="A44" s="170">
        <f t="shared" si="0"/>
        <v>36</v>
      </c>
      <c r="B44" s="277" t="s">
        <v>524</v>
      </c>
      <c r="C44" s="286">
        <f t="shared" si="7"/>
        <v>2020</v>
      </c>
      <c r="D44" s="296"/>
      <c r="E44" s="278">
        <v>4.0000000000000001E-3</v>
      </c>
      <c r="F44" s="297">
        <f t="shared" si="5"/>
        <v>-207.57167445848589</v>
      </c>
      <c r="G44" s="281">
        <f t="shared" si="3"/>
        <v>-0.8302866978339436</v>
      </c>
      <c r="H44" s="298">
        <f t="shared" si="2"/>
        <v>-208.40196115631983</v>
      </c>
      <c r="I44" s="170">
        <f t="shared" si="1"/>
        <v>36</v>
      </c>
      <c r="J44" s="291"/>
    </row>
    <row r="45" spans="1:10">
      <c r="A45" s="170">
        <f t="shared" si="0"/>
        <v>37</v>
      </c>
      <c r="B45" s="277" t="s">
        <v>525</v>
      </c>
      <c r="C45" s="286">
        <f t="shared" si="7"/>
        <v>2020</v>
      </c>
      <c r="D45" s="296"/>
      <c r="E45" s="278">
        <v>3.8999999999999998E-3</v>
      </c>
      <c r="F45" s="297">
        <f t="shared" si="5"/>
        <v>-208.40196115631983</v>
      </c>
      <c r="G45" s="281">
        <f t="shared" si="3"/>
        <v>-0.81276764850964733</v>
      </c>
      <c r="H45" s="298">
        <f t="shared" si="2"/>
        <v>-209.21472880482946</v>
      </c>
      <c r="I45" s="170">
        <f t="shared" si="1"/>
        <v>37</v>
      </c>
      <c r="J45" s="291"/>
    </row>
    <row r="46" spans="1:10">
      <c r="A46" s="170">
        <f t="shared" si="0"/>
        <v>38</v>
      </c>
      <c r="B46" s="277" t="s">
        <v>526</v>
      </c>
      <c r="C46" s="286">
        <f t="shared" si="7"/>
        <v>2020</v>
      </c>
      <c r="D46" s="296"/>
      <c r="E46" s="278">
        <v>2.8999999999999998E-3</v>
      </c>
      <c r="F46" s="297">
        <f t="shared" si="5"/>
        <v>-209.21472880482946</v>
      </c>
      <c r="G46" s="281">
        <f t="shared" si="3"/>
        <v>-0.60672271353400542</v>
      </c>
      <c r="H46" s="298">
        <f t="shared" si="2"/>
        <v>-209.82145151836346</v>
      </c>
      <c r="I46" s="170">
        <f t="shared" si="1"/>
        <v>38</v>
      </c>
      <c r="J46" s="291"/>
    </row>
    <row r="47" spans="1:10">
      <c r="A47" s="170">
        <f t="shared" si="0"/>
        <v>39</v>
      </c>
      <c r="B47" s="277" t="s">
        <v>527</v>
      </c>
      <c r="C47" s="286">
        <f t="shared" si="7"/>
        <v>2020</v>
      </c>
      <c r="D47" s="296"/>
      <c r="E47" s="278">
        <v>2.8999999999999998E-3</v>
      </c>
      <c r="F47" s="297">
        <f t="shared" si="5"/>
        <v>-209.82145151836346</v>
      </c>
      <c r="G47" s="281">
        <f t="shared" si="3"/>
        <v>-0.60848220940325404</v>
      </c>
      <c r="H47" s="298">
        <f t="shared" si="2"/>
        <v>-210.42993372776672</v>
      </c>
      <c r="I47" s="170">
        <f t="shared" si="1"/>
        <v>39</v>
      </c>
      <c r="J47" s="291"/>
    </row>
    <row r="48" spans="1:10">
      <c r="A48" s="170">
        <f t="shared" si="0"/>
        <v>40</v>
      </c>
      <c r="B48" s="277" t="s">
        <v>528</v>
      </c>
      <c r="C48" s="286">
        <f t="shared" si="7"/>
        <v>2020</v>
      </c>
      <c r="D48" s="296"/>
      <c r="E48" s="278">
        <v>2.8E-3</v>
      </c>
      <c r="F48" s="297">
        <f t="shared" si="5"/>
        <v>-210.42993372776672</v>
      </c>
      <c r="G48" s="281">
        <f t="shared" si="3"/>
        <v>-0.58920381443774683</v>
      </c>
      <c r="H48" s="298">
        <f t="shared" si="2"/>
        <v>-211.01913754220448</v>
      </c>
      <c r="I48" s="170">
        <f t="shared" si="1"/>
        <v>40</v>
      </c>
      <c r="J48" s="291"/>
    </row>
    <row r="49" spans="1:10">
      <c r="A49" s="170">
        <f t="shared" si="0"/>
        <v>41</v>
      </c>
      <c r="B49" s="277" t="s">
        <v>529</v>
      </c>
      <c r="C49" s="286">
        <f t="shared" si="7"/>
        <v>2020</v>
      </c>
      <c r="D49" s="296"/>
      <c r="E49" s="278">
        <v>2.8E-3</v>
      </c>
      <c r="F49" s="297">
        <f t="shared" si="5"/>
        <v>-211.01913754220448</v>
      </c>
      <c r="G49" s="281">
        <f t="shared" si="3"/>
        <v>-0.59085358511817254</v>
      </c>
      <c r="H49" s="298">
        <f t="shared" si="2"/>
        <v>-211.60999112732264</v>
      </c>
      <c r="I49" s="170">
        <f t="shared" si="1"/>
        <v>41</v>
      </c>
      <c r="J49" s="291"/>
    </row>
    <row r="50" spans="1:10">
      <c r="A50" s="170">
        <f t="shared" si="0"/>
        <v>42</v>
      </c>
      <c r="B50" s="277" t="s">
        <v>530</v>
      </c>
      <c r="C50" s="286">
        <f t="shared" si="7"/>
        <v>2020</v>
      </c>
      <c r="D50" s="296"/>
      <c r="E50" s="278">
        <v>2.7000000000000001E-3</v>
      </c>
      <c r="F50" s="297">
        <f t="shared" si="5"/>
        <v>-211.60999112732264</v>
      </c>
      <c r="G50" s="281">
        <f t="shared" si="3"/>
        <v>-0.57134697604377116</v>
      </c>
      <c r="H50" s="298">
        <f t="shared" si="2"/>
        <v>-212.18133810336641</v>
      </c>
      <c r="I50" s="170">
        <f t="shared" si="1"/>
        <v>42</v>
      </c>
      <c r="J50" s="291"/>
    </row>
    <row r="51" spans="1:10">
      <c r="A51" s="170">
        <f t="shared" si="0"/>
        <v>43</v>
      </c>
      <c r="B51" s="282" t="s">
        <v>531</v>
      </c>
      <c r="C51" s="293">
        <f>C50</f>
        <v>2020</v>
      </c>
      <c r="D51" s="299"/>
      <c r="E51" s="283">
        <v>2.8E-3</v>
      </c>
      <c r="F51" s="284">
        <f t="shared" si="5"/>
        <v>-212.18133810336641</v>
      </c>
      <c r="G51" s="285">
        <f t="shared" si="3"/>
        <v>-0.59410774668942601</v>
      </c>
      <c r="H51" s="295">
        <f t="shared" si="2"/>
        <v>-212.77544585005583</v>
      </c>
      <c r="I51" s="170">
        <f t="shared" si="1"/>
        <v>43</v>
      </c>
      <c r="J51" s="291"/>
    </row>
    <row r="52" spans="1:10">
      <c r="A52" s="170">
        <f t="shared" si="0"/>
        <v>44</v>
      </c>
      <c r="B52" s="277" t="s">
        <v>520</v>
      </c>
      <c r="C52" s="286">
        <f>C51+1</f>
        <v>2021</v>
      </c>
      <c r="D52" s="296"/>
      <c r="E52" s="278">
        <v>2.8E-3</v>
      </c>
      <c r="F52" s="297">
        <f t="shared" si="5"/>
        <v>-212.77544585005583</v>
      </c>
      <c r="G52" s="281">
        <f t="shared" si="3"/>
        <v>-0.59577124838015627</v>
      </c>
      <c r="H52" s="298">
        <f t="shared" si="2"/>
        <v>-213.37121709843598</v>
      </c>
      <c r="I52" s="170">
        <f t="shared" si="1"/>
        <v>44</v>
      </c>
      <c r="J52" s="291"/>
    </row>
    <row r="53" spans="1:10">
      <c r="A53" s="170">
        <f t="shared" si="0"/>
        <v>45</v>
      </c>
      <c r="B53" s="277" t="s">
        <v>521</v>
      </c>
      <c r="C53" s="286">
        <f>C52</f>
        <v>2021</v>
      </c>
      <c r="D53" s="296"/>
      <c r="E53" s="278">
        <v>2.5000000000000001E-3</v>
      </c>
      <c r="F53" s="297">
        <f t="shared" si="5"/>
        <v>-213.37121709843598</v>
      </c>
      <c r="G53" s="281">
        <f t="shared" si="3"/>
        <v>-0.5334280427460899</v>
      </c>
      <c r="H53" s="298">
        <f t="shared" si="2"/>
        <v>-213.90464514118207</v>
      </c>
      <c r="I53" s="170">
        <f t="shared" si="1"/>
        <v>45</v>
      </c>
      <c r="J53" s="291"/>
    </row>
    <row r="54" spans="1:10">
      <c r="A54" s="170">
        <f t="shared" si="0"/>
        <v>46</v>
      </c>
      <c r="B54" s="277" t="s">
        <v>522</v>
      </c>
      <c r="C54" s="286">
        <f t="shared" ref="C54:C62" si="8">C53</f>
        <v>2021</v>
      </c>
      <c r="D54" s="296"/>
      <c r="E54" s="278">
        <v>2.8E-3</v>
      </c>
      <c r="F54" s="297">
        <f t="shared" si="5"/>
        <v>-213.90464514118207</v>
      </c>
      <c r="G54" s="281">
        <f t="shared" si="3"/>
        <v>-0.59893300639530977</v>
      </c>
      <c r="H54" s="298">
        <f t="shared" si="2"/>
        <v>-214.50357814757737</v>
      </c>
      <c r="I54" s="170">
        <f t="shared" si="1"/>
        <v>46</v>
      </c>
      <c r="J54" s="291"/>
    </row>
    <row r="55" spans="1:10">
      <c r="A55" s="170">
        <f t="shared" si="0"/>
        <v>47</v>
      </c>
      <c r="B55" s="277" t="s">
        <v>523</v>
      </c>
      <c r="C55" s="286">
        <f t="shared" si="8"/>
        <v>2021</v>
      </c>
      <c r="D55" s="296"/>
      <c r="E55" s="278">
        <v>2.7000000000000001E-3</v>
      </c>
      <c r="F55" s="297">
        <f t="shared" si="5"/>
        <v>-214.50357814757737</v>
      </c>
      <c r="G55" s="281">
        <f t="shared" si="3"/>
        <v>-0.57915966099845895</v>
      </c>
      <c r="H55" s="298">
        <f t="shared" si="2"/>
        <v>-215.08273780857584</v>
      </c>
      <c r="I55" s="170">
        <f t="shared" si="1"/>
        <v>47</v>
      </c>
      <c r="J55" s="291"/>
    </row>
    <row r="56" spans="1:10">
      <c r="A56" s="170">
        <f t="shared" si="0"/>
        <v>48</v>
      </c>
      <c r="B56" s="277" t="s">
        <v>524</v>
      </c>
      <c r="C56" s="286">
        <f t="shared" si="8"/>
        <v>2021</v>
      </c>
      <c r="D56" s="296"/>
      <c r="E56" s="278">
        <v>2.8E-3</v>
      </c>
      <c r="F56" s="297">
        <f t="shared" si="5"/>
        <v>-215.08273780857584</v>
      </c>
      <c r="G56" s="281">
        <f t="shared" si="3"/>
        <v>-0.60223166586401233</v>
      </c>
      <c r="H56" s="298">
        <f t="shared" si="2"/>
        <v>-215.68496947443987</v>
      </c>
      <c r="I56" s="170">
        <f t="shared" si="1"/>
        <v>48</v>
      </c>
      <c r="J56" s="291"/>
    </row>
    <row r="57" spans="1:10">
      <c r="A57" s="170">
        <f t="shared" si="0"/>
        <v>49</v>
      </c>
      <c r="B57" s="277" t="s">
        <v>525</v>
      </c>
      <c r="C57" s="286">
        <f t="shared" si="8"/>
        <v>2021</v>
      </c>
      <c r="D57" s="296"/>
      <c r="E57" s="278">
        <v>2.7000000000000001E-3</v>
      </c>
      <c r="F57" s="297">
        <f t="shared" si="5"/>
        <v>-215.68496947443987</v>
      </c>
      <c r="G57" s="281">
        <f t="shared" si="3"/>
        <v>-0.58234941758098768</v>
      </c>
      <c r="H57" s="298">
        <f t="shared" si="2"/>
        <v>-216.26731889202085</v>
      </c>
      <c r="I57" s="170">
        <f t="shared" si="1"/>
        <v>49</v>
      </c>
      <c r="J57" s="291"/>
    </row>
    <row r="58" spans="1:10">
      <c r="A58" s="170">
        <f t="shared" si="0"/>
        <v>50</v>
      </c>
      <c r="B58" s="277" t="s">
        <v>526</v>
      </c>
      <c r="C58" s="286">
        <f t="shared" si="8"/>
        <v>2021</v>
      </c>
      <c r="D58" s="296"/>
      <c r="E58" s="278">
        <v>2.8E-3</v>
      </c>
      <c r="F58" s="297">
        <f t="shared" si="5"/>
        <v>-216.26731889202085</v>
      </c>
      <c r="G58" s="281">
        <f t="shared" si="3"/>
        <v>-0.60554849289765833</v>
      </c>
      <c r="H58" s="298">
        <f t="shared" si="2"/>
        <v>-216.87286738491852</v>
      </c>
      <c r="I58" s="170">
        <f t="shared" si="1"/>
        <v>50</v>
      </c>
      <c r="J58" s="291"/>
    </row>
    <row r="59" spans="1:10">
      <c r="A59" s="170">
        <f t="shared" si="0"/>
        <v>51</v>
      </c>
      <c r="B59" s="277" t="s">
        <v>527</v>
      </c>
      <c r="C59" s="286">
        <f t="shared" si="8"/>
        <v>2021</v>
      </c>
      <c r="D59" s="296"/>
      <c r="E59" s="278">
        <v>2.8E-3</v>
      </c>
      <c r="F59" s="297">
        <f t="shared" si="5"/>
        <v>-216.87286738491852</v>
      </c>
      <c r="G59" s="281">
        <f t="shared" si="3"/>
        <v>-0.60724402867777183</v>
      </c>
      <c r="H59" s="298">
        <f t="shared" si="2"/>
        <v>-217.48011141359629</v>
      </c>
      <c r="I59" s="170">
        <f t="shared" si="1"/>
        <v>51</v>
      </c>
      <c r="J59" s="291"/>
    </row>
    <row r="60" spans="1:10">
      <c r="A60" s="170">
        <f t="shared" si="0"/>
        <v>52</v>
      </c>
      <c r="B60" s="277" t="s">
        <v>528</v>
      </c>
      <c r="C60" s="286">
        <f t="shared" si="8"/>
        <v>2021</v>
      </c>
      <c r="D60" s="296"/>
      <c r="E60" s="278">
        <v>2.7000000000000001E-3</v>
      </c>
      <c r="F60" s="297">
        <f t="shared" si="5"/>
        <v>-217.48011141359629</v>
      </c>
      <c r="G60" s="281">
        <f t="shared" si="3"/>
        <v>-0.58719630081671004</v>
      </c>
      <c r="H60" s="298">
        <f t="shared" si="2"/>
        <v>-218.067307714413</v>
      </c>
      <c r="I60" s="170">
        <f t="shared" si="1"/>
        <v>52</v>
      </c>
      <c r="J60" s="291"/>
    </row>
    <row r="61" spans="1:10">
      <c r="A61" s="170">
        <f t="shared" si="0"/>
        <v>53</v>
      </c>
      <c r="B61" s="277" t="s">
        <v>529</v>
      </c>
      <c r="C61" s="286">
        <f t="shared" si="8"/>
        <v>2021</v>
      </c>
      <c r="D61" s="296"/>
      <c r="E61" s="278">
        <v>2.8E-3</v>
      </c>
      <c r="F61" s="297">
        <f t="shared" si="5"/>
        <v>-218.067307714413</v>
      </c>
      <c r="G61" s="281">
        <f t="shared" si="3"/>
        <v>-0.6105884616003564</v>
      </c>
      <c r="H61" s="298">
        <f t="shared" si="2"/>
        <v>-218.67789617601335</v>
      </c>
      <c r="I61" s="170">
        <f t="shared" si="1"/>
        <v>53</v>
      </c>
      <c r="J61" s="291"/>
    </row>
    <row r="62" spans="1:10">
      <c r="A62" s="170">
        <f t="shared" ref="A62:A76" si="9">A61+1</f>
        <v>54</v>
      </c>
      <c r="B62" s="277" t="s">
        <v>530</v>
      </c>
      <c r="C62" s="286">
        <f t="shared" si="8"/>
        <v>2021</v>
      </c>
      <c r="D62" s="296"/>
      <c r="E62" s="278">
        <v>2.7000000000000001E-3</v>
      </c>
      <c r="F62" s="297">
        <f t="shared" si="5"/>
        <v>-218.67789617601335</v>
      </c>
      <c r="G62" s="281">
        <f t="shared" si="3"/>
        <v>-0.59043031967523607</v>
      </c>
      <c r="H62" s="298">
        <f t="shared" si="2"/>
        <v>-219.2683264956886</v>
      </c>
      <c r="I62" s="170">
        <f t="shared" ref="I62:I76" si="10">I61+1</f>
        <v>54</v>
      </c>
      <c r="J62" s="291"/>
    </row>
    <row r="63" spans="1:10">
      <c r="A63" s="170">
        <f t="shared" si="9"/>
        <v>55</v>
      </c>
      <c r="B63" s="282" t="s">
        <v>531</v>
      </c>
      <c r="C63" s="293">
        <f>C62</f>
        <v>2021</v>
      </c>
      <c r="D63" s="299"/>
      <c r="E63" s="283">
        <v>2.8E-3</v>
      </c>
      <c r="F63" s="284">
        <f t="shared" si="5"/>
        <v>-219.2683264956886</v>
      </c>
      <c r="G63" s="285">
        <f t="shared" si="3"/>
        <v>-0.61395131418792803</v>
      </c>
      <c r="H63" s="295">
        <f t="shared" si="2"/>
        <v>-219.88227780987651</v>
      </c>
      <c r="I63" s="170">
        <f t="shared" si="10"/>
        <v>55</v>
      </c>
      <c r="J63" s="291"/>
    </row>
    <row r="64" spans="1:10">
      <c r="A64" s="170">
        <f t="shared" si="9"/>
        <v>56</v>
      </c>
      <c r="B64" s="277" t="s">
        <v>520</v>
      </c>
      <c r="C64" s="286">
        <v>2022</v>
      </c>
      <c r="D64" s="296"/>
      <c r="E64" s="278">
        <v>2.8E-3</v>
      </c>
      <c r="F64" s="297">
        <f t="shared" si="5"/>
        <v>-219.88227780987651</v>
      </c>
      <c r="G64" s="281">
        <f t="shared" si="3"/>
        <v>-0.61567037786765422</v>
      </c>
      <c r="H64" s="298">
        <f t="shared" si="2"/>
        <v>-220.49794818774416</v>
      </c>
      <c r="I64" s="170">
        <f t="shared" si="10"/>
        <v>56</v>
      </c>
      <c r="J64" s="291"/>
    </row>
    <row r="65" spans="1:10">
      <c r="A65" s="170">
        <f t="shared" si="9"/>
        <v>57</v>
      </c>
      <c r="B65" s="277" t="s">
        <v>521</v>
      </c>
      <c r="C65" s="286">
        <v>2022</v>
      </c>
      <c r="D65" s="296"/>
      <c r="E65" s="278">
        <v>2.5000000000000001E-3</v>
      </c>
      <c r="F65" s="297">
        <f t="shared" si="5"/>
        <v>-220.49794818774416</v>
      </c>
      <c r="G65" s="281">
        <f t="shared" si="3"/>
        <v>-0.55124487046936044</v>
      </c>
      <c r="H65" s="298">
        <f t="shared" si="2"/>
        <v>-221.04919305821352</v>
      </c>
      <c r="I65" s="170">
        <f t="shared" si="10"/>
        <v>57</v>
      </c>
      <c r="J65" s="291"/>
    </row>
    <row r="66" spans="1:10">
      <c r="A66" s="170">
        <f t="shared" si="9"/>
        <v>58</v>
      </c>
      <c r="B66" s="277" t="s">
        <v>522</v>
      </c>
      <c r="C66" s="286">
        <v>2022</v>
      </c>
      <c r="D66" s="296"/>
      <c r="E66" s="278">
        <v>2.8E-3</v>
      </c>
      <c r="F66" s="297">
        <f t="shared" si="5"/>
        <v>-221.04919305821352</v>
      </c>
      <c r="G66" s="281">
        <f t="shared" si="3"/>
        <v>-0.61893774056299788</v>
      </c>
      <c r="H66" s="298">
        <f t="shared" si="2"/>
        <v>-221.6681307987765</v>
      </c>
      <c r="I66" s="170">
        <f t="shared" si="10"/>
        <v>58</v>
      </c>
      <c r="J66" s="291"/>
    </row>
    <row r="67" spans="1:10">
      <c r="A67" s="170">
        <f t="shared" si="9"/>
        <v>59</v>
      </c>
      <c r="B67" s="277" t="s">
        <v>523</v>
      </c>
      <c r="C67" s="286">
        <v>2022</v>
      </c>
      <c r="D67" s="296"/>
      <c r="E67" s="278">
        <v>2.7000000000000001E-3</v>
      </c>
      <c r="F67" s="297">
        <f t="shared" si="5"/>
        <v>-221.6681307987765</v>
      </c>
      <c r="G67" s="281">
        <f t="shared" si="3"/>
        <v>-0.59850395315669658</v>
      </c>
      <c r="H67" s="298">
        <f t="shared" si="2"/>
        <v>-222.2666347519332</v>
      </c>
      <c r="I67" s="170">
        <f t="shared" si="10"/>
        <v>59</v>
      </c>
      <c r="J67" s="291"/>
    </row>
    <row r="68" spans="1:10">
      <c r="A68" s="170">
        <f t="shared" si="9"/>
        <v>60</v>
      </c>
      <c r="B68" s="277" t="s">
        <v>524</v>
      </c>
      <c r="C68" s="286">
        <v>2022</v>
      </c>
      <c r="D68" s="296"/>
      <c r="E68" s="278">
        <v>2.8E-3</v>
      </c>
      <c r="F68" s="297">
        <f t="shared" si="5"/>
        <v>-222.2666347519332</v>
      </c>
      <c r="G68" s="281">
        <f t="shared" si="3"/>
        <v>-0.62234657730541298</v>
      </c>
      <c r="H68" s="298">
        <f t="shared" si="2"/>
        <v>-222.88898132923862</v>
      </c>
      <c r="I68" s="170">
        <f t="shared" si="10"/>
        <v>60</v>
      </c>
      <c r="J68" s="291"/>
    </row>
    <row r="69" spans="1:10">
      <c r="A69" s="170">
        <f t="shared" si="9"/>
        <v>61</v>
      </c>
      <c r="B69" s="277" t="s">
        <v>525</v>
      </c>
      <c r="C69" s="286">
        <v>2022</v>
      </c>
      <c r="D69" s="296"/>
      <c r="E69" s="278">
        <v>2.7000000000000001E-3</v>
      </c>
      <c r="F69" s="297">
        <f t="shared" si="5"/>
        <v>-222.88898132923862</v>
      </c>
      <c r="G69" s="281">
        <f t="shared" si="3"/>
        <v>-0.60180024958894429</v>
      </c>
      <c r="H69" s="298">
        <f t="shared" si="2"/>
        <v>-223.49078157882755</v>
      </c>
      <c r="I69" s="170">
        <f t="shared" si="10"/>
        <v>61</v>
      </c>
      <c r="J69" s="291"/>
    </row>
    <row r="70" spans="1:10">
      <c r="A70" s="170">
        <f t="shared" si="9"/>
        <v>62</v>
      </c>
      <c r="B70" s="277" t="s">
        <v>526</v>
      </c>
      <c r="C70" s="286">
        <v>2022</v>
      </c>
      <c r="D70" s="296"/>
      <c r="E70" s="278">
        <v>3.0999999999999999E-3</v>
      </c>
      <c r="F70" s="297">
        <f t="shared" si="5"/>
        <v>-223.49078157882755</v>
      </c>
      <c r="G70" s="281">
        <f t="shared" si="3"/>
        <v>-0.69282142289436544</v>
      </c>
      <c r="H70" s="298">
        <f t="shared" si="2"/>
        <v>-224.18360300172191</v>
      </c>
      <c r="I70" s="170">
        <f t="shared" si="10"/>
        <v>62</v>
      </c>
      <c r="J70" s="291"/>
    </row>
    <row r="71" spans="1:10">
      <c r="A71" s="170">
        <f t="shared" si="9"/>
        <v>63</v>
      </c>
      <c r="B71" s="277" t="s">
        <v>527</v>
      </c>
      <c r="C71" s="286">
        <v>2022</v>
      </c>
      <c r="D71" s="296"/>
      <c r="E71" s="278">
        <v>3.0999999999999999E-3</v>
      </c>
      <c r="F71" s="297">
        <f t="shared" si="5"/>
        <v>-224.18360300172191</v>
      </c>
      <c r="G71" s="281">
        <f t="shared" si="3"/>
        <v>-0.69496916930533792</v>
      </c>
      <c r="H71" s="298">
        <f t="shared" si="2"/>
        <v>-224.87857217102723</v>
      </c>
      <c r="I71" s="170">
        <f t="shared" si="10"/>
        <v>63</v>
      </c>
      <c r="J71" s="291"/>
    </row>
    <row r="72" spans="1:10">
      <c r="A72" s="170">
        <f t="shared" si="9"/>
        <v>64</v>
      </c>
      <c r="B72" s="277" t="s">
        <v>528</v>
      </c>
      <c r="C72" s="286">
        <v>2022</v>
      </c>
      <c r="D72" s="296"/>
      <c r="E72" s="278">
        <v>3.0000000000000001E-3</v>
      </c>
      <c r="F72" s="297">
        <f t="shared" si="5"/>
        <v>-224.87857217102723</v>
      </c>
      <c r="G72" s="281">
        <f t="shared" si="3"/>
        <v>-0.67463571651308174</v>
      </c>
      <c r="H72" s="298">
        <f t="shared" si="2"/>
        <v>-225.55320788754031</v>
      </c>
      <c r="I72" s="170">
        <f t="shared" si="10"/>
        <v>64</v>
      </c>
      <c r="J72" s="291"/>
    </row>
    <row r="73" spans="1:10">
      <c r="A73" s="170">
        <f t="shared" si="9"/>
        <v>65</v>
      </c>
      <c r="B73" s="277" t="s">
        <v>529</v>
      </c>
      <c r="C73" s="286">
        <v>2022</v>
      </c>
      <c r="D73" s="296"/>
      <c r="E73" s="278">
        <v>4.1999999999999997E-3</v>
      </c>
      <c r="F73" s="297">
        <f t="shared" si="5"/>
        <v>-225.55320788754031</v>
      </c>
      <c r="G73" s="281">
        <f t="shared" si="3"/>
        <v>-0.94732347312766929</v>
      </c>
      <c r="H73" s="298">
        <f t="shared" si="2"/>
        <v>-226.50053136066799</v>
      </c>
      <c r="I73" s="170">
        <f t="shared" si="10"/>
        <v>65</v>
      </c>
      <c r="J73" s="291"/>
    </row>
    <row r="74" spans="1:10">
      <c r="A74" s="170">
        <f t="shared" si="9"/>
        <v>66</v>
      </c>
      <c r="B74" s="277" t="s">
        <v>530</v>
      </c>
      <c r="C74" s="286">
        <v>2022</v>
      </c>
      <c r="D74" s="296"/>
      <c r="E74" s="278">
        <v>4.0000000000000001E-3</v>
      </c>
      <c r="F74" s="297">
        <f t="shared" si="5"/>
        <v>-226.50053136066799</v>
      </c>
      <c r="G74" s="281">
        <f t="shared" si="3"/>
        <v>-0.906002125442672</v>
      </c>
      <c r="H74" s="298">
        <f t="shared" si="2"/>
        <v>-227.40653348611067</v>
      </c>
      <c r="I74" s="170">
        <f t="shared" si="10"/>
        <v>66</v>
      </c>
      <c r="J74" s="291"/>
    </row>
    <row r="75" spans="1:10">
      <c r="A75" s="170">
        <f t="shared" si="9"/>
        <v>67</v>
      </c>
      <c r="B75" s="282" t="s">
        <v>531</v>
      </c>
      <c r="C75" s="293">
        <v>2022</v>
      </c>
      <c r="D75" s="299"/>
      <c r="E75" s="283">
        <v>4.1999999999999997E-3</v>
      </c>
      <c r="F75" s="284">
        <f t="shared" si="5"/>
        <v>-227.40653348611067</v>
      </c>
      <c r="G75" s="285">
        <f t="shared" si="3"/>
        <v>-0.95510744064166475</v>
      </c>
      <c r="H75" s="295">
        <f t="shared" si="2"/>
        <v>-228.36164092675233</v>
      </c>
      <c r="I75" s="170">
        <f t="shared" si="10"/>
        <v>67</v>
      </c>
      <c r="J75" s="291"/>
    </row>
    <row r="76" spans="1:10" ht="16.2" thickBot="1">
      <c r="A76" s="170">
        <f t="shared" si="9"/>
        <v>68</v>
      </c>
      <c r="D76" s="338">
        <f>SUM(D16:D75)</f>
        <v>-188.95511367113795</v>
      </c>
      <c r="E76" s="300"/>
      <c r="F76" s="301"/>
      <c r="G76" s="339">
        <f>SUM(G16:G75)</f>
        <v>-39.406527255614428</v>
      </c>
      <c r="H76" s="302"/>
      <c r="I76" s="170">
        <f t="shared" si="10"/>
        <v>68</v>
      </c>
    </row>
    <row r="77" spans="1:10" ht="16.2" thickTop="1">
      <c r="D77" s="303"/>
      <c r="E77" s="303"/>
      <c r="F77" s="303"/>
      <c r="G77" s="304"/>
      <c r="H77" s="304"/>
    </row>
    <row r="78" spans="1:10" ht="18">
      <c r="A78" s="305">
        <v>1</v>
      </c>
      <c r="B78" s="199" t="s">
        <v>532</v>
      </c>
      <c r="C78" s="306"/>
    </row>
    <row r="79" spans="1:10" ht="18">
      <c r="A79" s="305">
        <v>2</v>
      </c>
      <c r="B79" s="199" t="s">
        <v>533</v>
      </c>
    </row>
    <row r="80" spans="1:10" ht="18">
      <c r="A80" s="305">
        <v>3</v>
      </c>
      <c r="B80" s="199" t="s">
        <v>534</v>
      </c>
    </row>
    <row r="81" spans="2:2">
      <c r="B81" s="199" t="s">
        <v>535</v>
      </c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horizontalDpi="200" verticalDpi="200" r:id="rId1"/>
  <headerFooter scaleWithDoc="0" alignWithMargins="0">
    <oddFooter>&amp;CPage 9&amp;R&amp;F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2743-E65B-4B58-AFB4-7C2BC716B955}">
  <dimension ref="A1:M232"/>
  <sheetViews>
    <sheetView zoomScale="80" zoomScaleNormal="80" workbookViewId="0"/>
  </sheetViews>
  <sheetFormatPr defaultColWidth="9.21875" defaultRowHeight="15"/>
  <cols>
    <col min="1" max="1" width="4.77734375" style="9" bestFit="1" customWidth="1"/>
    <col min="2" max="2" width="75.77734375" style="9" customWidth="1"/>
    <col min="3" max="3" width="15.77734375" style="9" customWidth="1"/>
    <col min="4" max="4" width="1.77734375" style="9" customWidth="1"/>
    <col min="5" max="5" width="13.44140625" style="9" bestFit="1" customWidth="1"/>
    <col min="6" max="6" width="1.77734375" style="9" customWidth="1"/>
    <col min="7" max="7" width="16.5546875" style="9" customWidth="1"/>
    <col min="8" max="8" width="1.5546875" style="9" customWidth="1"/>
    <col min="9" max="9" width="11.44140625" style="9" bestFit="1" customWidth="1"/>
    <col min="10" max="10" width="35.77734375" style="9" customWidth="1"/>
    <col min="11" max="11" width="4.77734375" style="86" bestFit="1" customWidth="1"/>
    <col min="12" max="12" width="10.77734375" style="9" bestFit="1" customWidth="1"/>
    <col min="13" max="16384" width="9.21875" style="9"/>
  </cols>
  <sheetData>
    <row r="1" spans="1:13" ht="15.6">
      <c r="A1" s="5"/>
      <c r="B1" s="5"/>
      <c r="C1" s="5"/>
      <c r="D1" s="5"/>
      <c r="E1" s="5"/>
      <c r="F1" s="5"/>
      <c r="G1" s="5"/>
      <c r="H1" s="5"/>
      <c r="I1" s="5"/>
      <c r="J1" s="2"/>
      <c r="K1" s="2"/>
    </row>
    <row r="2" spans="1:13" ht="15.6">
      <c r="A2" s="2"/>
      <c r="B2" s="389" t="s">
        <v>0</v>
      </c>
      <c r="C2" s="390"/>
      <c r="D2" s="390"/>
      <c r="E2" s="390"/>
      <c r="F2" s="390"/>
      <c r="G2" s="390"/>
      <c r="H2" s="390"/>
      <c r="I2" s="390"/>
      <c r="J2" s="390"/>
      <c r="K2" s="2"/>
    </row>
    <row r="3" spans="1:13" ht="15.6">
      <c r="A3" s="2" t="s">
        <v>22</v>
      </c>
      <c r="B3" s="389" t="s">
        <v>23</v>
      </c>
      <c r="C3" s="389"/>
      <c r="D3" s="389"/>
      <c r="E3" s="389"/>
      <c r="F3" s="389"/>
      <c r="G3" s="389"/>
      <c r="H3" s="389"/>
      <c r="I3" s="389"/>
      <c r="J3" s="389"/>
      <c r="K3" s="389"/>
    </row>
    <row r="4" spans="1:13" ht="15.6">
      <c r="A4" s="2"/>
      <c r="B4" s="389" t="s">
        <v>24</v>
      </c>
      <c r="C4" s="391"/>
      <c r="D4" s="391"/>
      <c r="E4" s="391"/>
      <c r="F4" s="391"/>
      <c r="G4" s="391"/>
      <c r="H4" s="391"/>
      <c r="I4" s="391"/>
      <c r="J4" s="391"/>
      <c r="K4" s="391"/>
    </row>
    <row r="5" spans="1:13" ht="15.6">
      <c r="A5" s="2"/>
      <c r="B5" s="388" t="s">
        <v>2</v>
      </c>
      <c r="C5" s="390"/>
      <c r="D5" s="390"/>
      <c r="E5" s="390"/>
      <c r="F5" s="390"/>
      <c r="G5" s="390"/>
      <c r="H5" s="390"/>
      <c r="I5" s="390"/>
      <c r="J5" s="390"/>
      <c r="K5" s="2"/>
    </row>
    <row r="6" spans="1:13" ht="15.6">
      <c r="A6" s="2"/>
      <c r="B6" s="8"/>
      <c r="C6" s="1"/>
      <c r="D6" s="1"/>
      <c r="E6" s="87"/>
      <c r="F6" s="88"/>
      <c r="G6" s="87"/>
      <c r="H6" s="1"/>
      <c r="J6" s="1"/>
      <c r="K6" s="2"/>
    </row>
    <row r="7" spans="1:13" ht="15.6">
      <c r="A7" s="2"/>
      <c r="B7" s="8"/>
      <c r="C7" s="1"/>
      <c r="D7" s="1"/>
      <c r="E7" s="10" t="s">
        <v>25</v>
      </c>
      <c r="F7"/>
      <c r="G7" s="10" t="s">
        <v>26</v>
      </c>
      <c r="H7"/>
      <c r="I7" s="10" t="s">
        <v>27</v>
      </c>
      <c r="J7" s="1"/>
      <c r="K7" s="2"/>
    </row>
    <row r="8" spans="1:13" ht="48.6" customHeight="1">
      <c r="A8" s="2" t="s">
        <v>3</v>
      </c>
      <c r="B8" s="5"/>
      <c r="C8" s="5"/>
      <c r="D8" s="5"/>
      <c r="E8" s="11" t="s">
        <v>28</v>
      </c>
      <c r="F8" s="12"/>
      <c r="G8" s="11" t="s">
        <v>29</v>
      </c>
      <c r="H8" s="12"/>
      <c r="I8" s="13" t="s">
        <v>30</v>
      </c>
      <c r="J8" s="2"/>
      <c r="K8" s="2" t="s">
        <v>3</v>
      </c>
      <c r="M8" s="11"/>
    </row>
    <row r="9" spans="1:13" ht="15.6">
      <c r="A9" s="3" t="s">
        <v>7</v>
      </c>
      <c r="B9" s="12" t="s">
        <v>22</v>
      </c>
      <c r="C9" s="5"/>
      <c r="D9" s="5"/>
      <c r="E9" s="14" t="s">
        <v>31</v>
      </c>
      <c r="F9" s="5"/>
      <c r="G9" s="14" t="s">
        <v>31</v>
      </c>
      <c r="H9" s="5"/>
      <c r="I9" s="15" t="s">
        <v>32</v>
      </c>
      <c r="J9" s="3" t="s">
        <v>6</v>
      </c>
      <c r="K9" s="3" t="s">
        <v>7</v>
      </c>
    </row>
    <row r="10" spans="1:13" ht="15.6">
      <c r="A10" s="2"/>
      <c r="B10" s="16" t="s">
        <v>33</v>
      </c>
      <c r="C10" s="17"/>
      <c r="D10" s="17"/>
      <c r="E10" s="5"/>
      <c r="F10" s="5"/>
      <c r="G10" s="5"/>
      <c r="H10" s="5"/>
      <c r="I10" s="5"/>
      <c r="J10" s="2"/>
      <c r="K10" s="2"/>
    </row>
    <row r="11" spans="1:13" ht="15.6">
      <c r="A11" s="2">
        <f t="shared" ref="A11:A40" si="0">A10+1</f>
        <v>1</v>
      </c>
      <c r="B11" s="18" t="s">
        <v>34</v>
      </c>
      <c r="C11" s="19"/>
      <c r="D11" s="19"/>
      <c r="E11" s="21">
        <f>'Pg3 BK-1 Rev TO5 C2-Cost Adj '!E11</f>
        <v>76265.098909999986</v>
      </c>
      <c r="F11" s="20"/>
      <c r="G11" s="21">
        <f>'Pg5 BK-1 Rev TO5 C2-Cost Adj'!E12</f>
        <v>76265.098909999986</v>
      </c>
      <c r="H11" s="5"/>
      <c r="I11" s="7">
        <f>E11-G11</f>
        <v>0</v>
      </c>
      <c r="J11" s="2" t="s">
        <v>35</v>
      </c>
      <c r="K11" s="2">
        <f>K10+1</f>
        <v>1</v>
      </c>
    </row>
    <row r="12" spans="1:13" ht="15.6">
      <c r="A12" s="2">
        <f t="shared" si="0"/>
        <v>2</v>
      </c>
      <c r="B12" s="18" t="s">
        <v>22</v>
      </c>
      <c r="C12" s="19"/>
      <c r="D12" s="19"/>
      <c r="E12" s="5" t="s">
        <v>22</v>
      </c>
      <c r="F12" s="5"/>
      <c r="G12" s="5" t="s">
        <v>22</v>
      </c>
      <c r="H12" s="5"/>
      <c r="I12" s="5"/>
      <c r="J12" s="2"/>
      <c r="K12" s="2">
        <f>K11+1</f>
        <v>2</v>
      </c>
    </row>
    <row r="13" spans="1:13" ht="15.6">
      <c r="A13" s="2">
        <f t="shared" si="0"/>
        <v>3</v>
      </c>
      <c r="B13" s="18" t="s">
        <v>36</v>
      </c>
      <c r="C13" s="19"/>
      <c r="D13" s="19"/>
      <c r="E13" s="23">
        <f>'Pg3 BK-1 Rev TO5 C2-Cost Adj '!E13</f>
        <v>66061.797539703955</v>
      </c>
      <c r="F13" s="20"/>
      <c r="G13" s="23">
        <f>'Pg5 BK-1 Rev TO5 C2-Cost Adj'!E14</f>
        <v>66061.797539703955</v>
      </c>
      <c r="I13" s="24">
        <f>E13-G13</f>
        <v>0</v>
      </c>
      <c r="J13" s="2" t="s">
        <v>37</v>
      </c>
      <c r="K13" s="2">
        <f>K12+1</f>
        <v>3</v>
      </c>
    </row>
    <row r="14" spans="1:13" ht="15.6">
      <c r="A14" s="2">
        <f t="shared" si="0"/>
        <v>4</v>
      </c>
      <c r="B14" s="18"/>
      <c r="C14" s="19"/>
      <c r="D14" s="19"/>
      <c r="E14" s="5"/>
      <c r="F14" s="12"/>
      <c r="G14" s="5"/>
      <c r="H14" s="12"/>
      <c r="I14" s="5"/>
      <c r="J14" s="2"/>
      <c r="K14" s="2">
        <f t="shared" ref="K14:K40" si="1">K13+1</f>
        <v>4</v>
      </c>
    </row>
    <row r="15" spans="1:13" ht="15.6">
      <c r="A15" s="2">
        <f t="shared" si="0"/>
        <v>5</v>
      </c>
      <c r="B15" s="18" t="s">
        <v>38</v>
      </c>
      <c r="C15" s="19"/>
      <c r="D15" s="19"/>
      <c r="E15" s="25">
        <f>'Pg3 BK-1 Rev TO5 C2-Cost Adj '!E15</f>
        <v>0</v>
      </c>
      <c r="F15" s="12"/>
      <c r="G15" s="25">
        <f>'Pg4 As Filed BK-1 Retail TRR'!E16</f>
        <v>0</v>
      </c>
      <c r="H15" s="12"/>
      <c r="I15" s="26">
        <f>E15-G15</f>
        <v>0</v>
      </c>
      <c r="J15" s="2" t="s">
        <v>39</v>
      </c>
      <c r="K15" s="2">
        <f t="shared" si="1"/>
        <v>5</v>
      </c>
    </row>
    <row r="16" spans="1:13" ht="15.6">
      <c r="A16" s="2">
        <f t="shared" si="0"/>
        <v>6</v>
      </c>
      <c r="B16" s="18" t="s">
        <v>40</v>
      </c>
      <c r="C16" s="19"/>
      <c r="D16" s="19"/>
      <c r="E16" s="27">
        <f>E11+E13+E15</f>
        <v>142326.89644970396</v>
      </c>
      <c r="F16" s="20"/>
      <c r="G16" s="27">
        <f>G11+G13+G15</f>
        <v>142326.89644970396</v>
      </c>
      <c r="H16" s="5"/>
      <c r="I16" s="27">
        <f>I11+I13+I15</f>
        <v>0</v>
      </c>
      <c r="J16" s="2" t="s">
        <v>41</v>
      </c>
      <c r="K16" s="2">
        <f t="shared" si="1"/>
        <v>6</v>
      </c>
    </row>
    <row r="17" spans="1:12" ht="15.6">
      <c r="A17" s="2">
        <f t="shared" si="0"/>
        <v>7</v>
      </c>
      <c r="B17" s="5"/>
      <c r="C17" s="5"/>
      <c r="D17" s="5"/>
      <c r="E17" s="5"/>
      <c r="F17" s="5"/>
      <c r="G17" s="5"/>
      <c r="H17" s="5"/>
      <c r="I17" s="5"/>
      <c r="J17" s="2"/>
      <c r="K17" s="2">
        <f t="shared" si="1"/>
        <v>7</v>
      </c>
    </row>
    <row r="18" spans="1:12" ht="15.6">
      <c r="A18" s="2">
        <f t="shared" si="0"/>
        <v>8</v>
      </c>
      <c r="B18" s="5" t="s">
        <v>42</v>
      </c>
      <c r="C18" s="19"/>
      <c r="D18" s="19"/>
      <c r="E18" s="23">
        <f>'Pg3 BK-1 Rev TO5 C2-Cost Adj '!E18</f>
        <v>175542.86873830605</v>
      </c>
      <c r="F18" s="28"/>
      <c r="G18" s="23">
        <f>'Pg4 As Filed BK-1 Retail TRR'!E19</f>
        <v>175542.86873830605</v>
      </c>
      <c r="H18" s="5"/>
      <c r="I18" s="24">
        <f>E18-G18</f>
        <v>0</v>
      </c>
      <c r="J18" s="2" t="s">
        <v>43</v>
      </c>
      <c r="K18" s="2">
        <f t="shared" si="1"/>
        <v>8</v>
      </c>
    </row>
    <row r="19" spans="1:12" ht="15.6">
      <c r="A19" s="2">
        <f t="shared" si="0"/>
        <v>9</v>
      </c>
      <c r="B19" s="5"/>
      <c r="C19" s="5"/>
      <c r="D19" s="5"/>
      <c r="E19" s="23" t="s">
        <v>22</v>
      </c>
      <c r="F19" s="5"/>
      <c r="G19" s="23" t="s">
        <v>22</v>
      </c>
      <c r="H19" s="5"/>
      <c r="I19" s="5"/>
      <c r="J19" s="2"/>
      <c r="K19" s="2">
        <f t="shared" si="1"/>
        <v>9</v>
      </c>
    </row>
    <row r="20" spans="1:12" ht="18">
      <c r="A20" s="2">
        <f t="shared" si="0"/>
        <v>10</v>
      </c>
      <c r="B20" s="29" t="s">
        <v>44</v>
      </c>
      <c r="C20" s="5"/>
      <c r="D20" s="5"/>
      <c r="E20" s="23">
        <f>'Pg3 BK-1 Rev TO5 C2-Cost Adj '!E20</f>
        <v>0</v>
      </c>
      <c r="F20" s="5"/>
      <c r="G20" s="23">
        <f>'Pg4 As Filed BK-1 Retail TRR'!E21</f>
        <v>0</v>
      </c>
      <c r="H20" s="5"/>
      <c r="I20" s="24">
        <f>E20-G20</f>
        <v>0</v>
      </c>
      <c r="J20" s="2" t="s">
        <v>45</v>
      </c>
      <c r="K20" s="2">
        <f t="shared" si="1"/>
        <v>10</v>
      </c>
    </row>
    <row r="21" spans="1:12" ht="15.6">
      <c r="A21" s="2">
        <f t="shared" si="0"/>
        <v>11</v>
      </c>
      <c r="B21" s="5"/>
      <c r="C21" s="5"/>
      <c r="D21" s="5"/>
      <c r="E21" s="23"/>
      <c r="F21" s="5"/>
      <c r="G21" s="23"/>
      <c r="H21" s="5"/>
      <c r="I21" s="5"/>
      <c r="J21" s="2"/>
      <c r="K21" s="2">
        <f t="shared" si="1"/>
        <v>11</v>
      </c>
    </row>
    <row r="22" spans="1:12" ht="15.6">
      <c r="A22" s="2">
        <f t="shared" si="0"/>
        <v>12</v>
      </c>
      <c r="B22" s="5" t="s">
        <v>46</v>
      </c>
      <c r="C22" s="19"/>
      <c r="D22" s="19"/>
      <c r="E22" s="23">
        <f>'Pg3 BK-1 Rev TO5 C2-Cost Adj '!E22</f>
        <v>44622.147197809747</v>
      </c>
      <c r="F22" s="28"/>
      <c r="G22" s="23">
        <f>'Pg4 As Filed BK-1 Retail TRR'!E23</f>
        <v>44622.147197809747</v>
      </c>
      <c r="H22" s="12"/>
      <c r="I22" s="24">
        <f>E22-G22</f>
        <v>0</v>
      </c>
      <c r="J22" s="2" t="s">
        <v>47</v>
      </c>
      <c r="K22" s="2">
        <f t="shared" si="1"/>
        <v>12</v>
      </c>
    </row>
    <row r="23" spans="1:12" ht="15.6">
      <c r="A23" s="2">
        <f t="shared" si="0"/>
        <v>13</v>
      </c>
      <c r="B23" s="18"/>
      <c r="C23" s="19"/>
      <c r="D23" s="19"/>
      <c r="E23" s="23"/>
      <c r="F23" s="5"/>
      <c r="G23" s="23"/>
      <c r="H23" s="5"/>
      <c r="I23" s="5"/>
      <c r="J23" s="30"/>
      <c r="K23" s="2">
        <f t="shared" si="1"/>
        <v>13</v>
      </c>
    </row>
    <row r="24" spans="1:12" ht="15.6">
      <c r="A24" s="2">
        <f t="shared" si="0"/>
        <v>14</v>
      </c>
      <c r="B24" s="5" t="s">
        <v>48</v>
      </c>
      <c r="C24" s="19"/>
      <c r="D24" s="19"/>
      <c r="E24" s="31">
        <f>'Pg3 BK-1 Rev TO5 C2-Cost Adj '!E24</f>
        <v>2616.0247561182027</v>
      </c>
      <c r="F24" s="28"/>
      <c r="G24" s="31">
        <f>'Pg4 As Filed BK-1 Retail TRR'!E25</f>
        <v>2616.0247561182027</v>
      </c>
      <c r="H24" s="5"/>
      <c r="I24" s="26">
        <f>E24-G24</f>
        <v>0</v>
      </c>
      <c r="J24" s="2" t="s">
        <v>49</v>
      </c>
      <c r="K24" s="2">
        <f t="shared" si="1"/>
        <v>14</v>
      </c>
    </row>
    <row r="25" spans="1:12" ht="15.6">
      <c r="A25" s="2">
        <f t="shared" si="0"/>
        <v>15</v>
      </c>
      <c r="B25" s="18" t="s">
        <v>50</v>
      </c>
      <c r="C25" s="19"/>
      <c r="D25" s="19"/>
      <c r="E25" s="33">
        <f>SUM(E16:E24)</f>
        <v>365107.93714193796</v>
      </c>
      <c r="F25" s="28"/>
      <c r="G25" s="33">
        <f>SUM(G16:G24)</f>
        <v>365107.93714193796</v>
      </c>
      <c r="I25" s="32">
        <f>SUM(I16:I24)</f>
        <v>0</v>
      </c>
      <c r="J25" s="30" t="s">
        <v>51</v>
      </c>
      <c r="K25" s="2">
        <f t="shared" si="1"/>
        <v>15</v>
      </c>
      <c r="L25" s="269"/>
    </row>
    <row r="26" spans="1:12" ht="15.6">
      <c r="A26" s="2">
        <f t="shared" si="0"/>
        <v>16</v>
      </c>
      <c r="B26" s="18"/>
      <c r="C26" s="19"/>
      <c r="D26" s="19"/>
      <c r="E26" s="12"/>
      <c r="F26" s="5"/>
      <c r="G26" s="5"/>
      <c r="I26" s="5"/>
      <c r="J26" s="2"/>
      <c r="K26" s="2">
        <f t="shared" si="1"/>
        <v>16</v>
      </c>
    </row>
    <row r="27" spans="1:12" ht="18">
      <c r="A27" s="2">
        <f t="shared" si="0"/>
        <v>17</v>
      </c>
      <c r="B27" s="18" t="s">
        <v>52</v>
      </c>
      <c r="C27" s="19"/>
      <c r="D27" s="19"/>
      <c r="E27" s="335">
        <f>'Pg3 BK-1 Rev TO5 C2-Cost Adj '!E27</f>
        <v>9.6202925774006715E-2</v>
      </c>
      <c r="F27" s="28"/>
      <c r="G27" s="335">
        <f>'Pg5 BK-1 Rev TO5 C2-Cost Adj'!E28</f>
        <v>9.6203495288120069E-2</v>
      </c>
      <c r="I27" s="336">
        <f>E27-G27</f>
        <v>-5.6951411335492974E-7</v>
      </c>
      <c r="J27" s="2" t="s">
        <v>53</v>
      </c>
      <c r="K27" s="2">
        <f t="shared" si="1"/>
        <v>17</v>
      </c>
    </row>
    <row r="28" spans="1:12" ht="15.6">
      <c r="A28" s="2">
        <f t="shared" si="0"/>
        <v>18</v>
      </c>
      <c r="B28" s="18" t="s">
        <v>54</v>
      </c>
      <c r="C28" s="19"/>
      <c r="D28" s="19"/>
      <c r="E28" s="32">
        <f>'Pg3 BK-1 Rev TO5 C2-Cost Adj '!E32</f>
        <v>4003384.6491500954</v>
      </c>
      <c r="F28" s="28" t="s">
        <v>55</v>
      </c>
      <c r="G28" s="33">
        <f>'Pg5 BK-1 Rev TO5 C2-Cost Adj'!E29</f>
        <v>4005249.9121370139</v>
      </c>
      <c r="I28" s="26">
        <f>E28-G28</f>
        <v>-1865.2629869184457</v>
      </c>
      <c r="J28" s="2" t="s">
        <v>56</v>
      </c>
      <c r="K28" s="2">
        <f t="shared" si="1"/>
        <v>18</v>
      </c>
    </row>
    <row r="29" spans="1:12" ht="15.6">
      <c r="A29" s="2">
        <f t="shared" si="0"/>
        <v>19</v>
      </c>
      <c r="B29" s="29" t="s">
        <v>57</v>
      </c>
      <c r="C29" s="5"/>
      <c r="D29" s="5"/>
      <c r="E29" s="34">
        <f>E27*E28</f>
        <v>385137.31624698453</v>
      </c>
      <c r="F29" s="28" t="s">
        <v>55</v>
      </c>
      <c r="G29" s="35">
        <f>G27*G28</f>
        <v>385319.04105001653</v>
      </c>
      <c r="I29" s="34">
        <f>E29-G29</f>
        <v>-181.72480303200427</v>
      </c>
      <c r="J29" s="30" t="s">
        <v>58</v>
      </c>
      <c r="K29" s="2">
        <f t="shared" si="1"/>
        <v>19</v>
      </c>
      <c r="L29" s="269"/>
    </row>
    <row r="30" spans="1:12" ht="15.6">
      <c r="A30" s="2">
        <f t="shared" si="0"/>
        <v>20</v>
      </c>
      <c r="B30" s="29"/>
      <c r="C30" s="5"/>
      <c r="D30" s="5"/>
      <c r="E30" s="34"/>
      <c r="F30" s="28"/>
      <c r="G30" s="35"/>
      <c r="I30" s="35"/>
      <c r="J30" s="30"/>
      <c r="K30" s="2">
        <f t="shared" si="1"/>
        <v>20</v>
      </c>
    </row>
    <row r="31" spans="1:12" ht="18">
      <c r="A31" s="2">
        <f t="shared" si="0"/>
        <v>21</v>
      </c>
      <c r="B31" s="36" t="s">
        <v>59</v>
      </c>
      <c r="C31" s="5"/>
      <c r="D31" s="5"/>
      <c r="E31" s="37">
        <f>'Pg3 BK-1 Rev TO5 C2-Cost Adj '!E31</f>
        <v>3.8762955624239964E-3</v>
      </c>
      <c r="F31" s="28"/>
      <c r="G31" s="37">
        <f>'Pg5 BK-1 Rev TO5 C2-Cost Adj'!E32</f>
        <v>3.8762955624239964E-3</v>
      </c>
      <c r="I31" s="37">
        <f>E31-G31</f>
        <v>0</v>
      </c>
      <c r="J31" s="2" t="s">
        <v>60</v>
      </c>
      <c r="K31" s="2">
        <f t="shared" si="1"/>
        <v>21</v>
      </c>
    </row>
    <row r="32" spans="1:12" ht="15.6">
      <c r="A32" s="2">
        <f t="shared" si="0"/>
        <v>22</v>
      </c>
      <c r="B32" s="36" t="s">
        <v>54</v>
      </c>
      <c r="C32" s="5"/>
      <c r="D32" s="5"/>
      <c r="E32" s="32">
        <f>'Pg3 BK-1 Rev TO5 C2-Cost Adj '!E32</f>
        <v>4003384.6491500954</v>
      </c>
      <c r="F32" s="28" t="s">
        <v>55</v>
      </c>
      <c r="G32" s="33">
        <f>'Pg5 BK-1 Rev TO5 C2-Cost Adj'!E33</f>
        <v>4005249.9121370139</v>
      </c>
      <c r="I32" s="38">
        <f>E32-G32</f>
        <v>-1865.2629869184457</v>
      </c>
      <c r="J32" s="2" t="s">
        <v>61</v>
      </c>
      <c r="K32" s="2">
        <f t="shared" si="1"/>
        <v>22</v>
      </c>
    </row>
    <row r="33" spans="1:12" ht="15.6">
      <c r="A33" s="2">
        <f t="shared" si="0"/>
        <v>23</v>
      </c>
      <c r="B33" s="29" t="s">
        <v>62</v>
      </c>
      <c r="C33" s="5"/>
      <c r="D33" s="5"/>
      <c r="E33" s="34">
        <f>E31*E32</f>
        <v>15518.302150176862</v>
      </c>
      <c r="F33" s="28" t="s">
        <v>55</v>
      </c>
      <c r="G33" s="35">
        <f>G31*G32</f>
        <v>15525.532460815808</v>
      </c>
      <c r="I33" s="34">
        <f>E33-G33</f>
        <v>-7.230310638946321</v>
      </c>
      <c r="J33" s="30" t="s">
        <v>63</v>
      </c>
      <c r="K33" s="2">
        <f t="shared" si="1"/>
        <v>23</v>
      </c>
      <c r="L33" s="269"/>
    </row>
    <row r="34" spans="1:12" ht="15.6">
      <c r="A34" s="2">
        <f t="shared" si="0"/>
        <v>24</v>
      </c>
      <c r="B34" s="5"/>
      <c r="C34" s="5"/>
      <c r="D34" s="5"/>
      <c r="E34" s="34"/>
      <c r="F34" s="28"/>
      <c r="G34" s="35"/>
      <c r="I34" s="34"/>
      <c r="J34" s="2"/>
      <c r="K34" s="2">
        <f t="shared" si="1"/>
        <v>24</v>
      </c>
    </row>
    <row r="35" spans="1:12" ht="15.6">
      <c r="A35" s="2">
        <f t="shared" si="0"/>
        <v>25</v>
      </c>
      <c r="B35" s="29" t="s">
        <v>64</v>
      </c>
      <c r="C35" s="5"/>
      <c r="D35" s="5"/>
      <c r="E35" s="21">
        <f>'Pg3 BK-1 Rev TO5 C2-Cost Adj '!E35</f>
        <v>1346.7699665379248</v>
      </c>
      <c r="F35" s="23"/>
      <c r="G35" s="21">
        <f>'Pg4 As Filed BK-1 Retail TRR'!E36</f>
        <v>1346.7699665379248</v>
      </c>
      <c r="H35" s="23"/>
      <c r="I35" s="21">
        <f t="shared" ref="I35:I38" si="2">E35-G35</f>
        <v>0</v>
      </c>
      <c r="J35" s="2" t="s">
        <v>65</v>
      </c>
      <c r="K35" s="2">
        <f t="shared" si="1"/>
        <v>25</v>
      </c>
    </row>
    <row r="36" spans="1:12" ht="15.6">
      <c r="A36" s="2">
        <f t="shared" si="0"/>
        <v>26</v>
      </c>
      <c r="B36" s="29" t="s">
        <v>66</v>
      </c>
      <c r="C36" s="5"/>
      <c r="D36" s="5"/>
      <c r="E36" s="23">
        <f>'Pg3 BK-1 Rev TO5 C2-Cost Adj '!E36</f>
        <v>-4687.6774299999997</v>
      </c>
      <c r="F36" s="5"/>
      <c r="G36" s="23">
        <f>'Pg4 As Filed BK-1 Retail TRR'!E37</f>
        <v>-4687.6774299999997</v>
      </c>
      <c r="H36" s="5"/>
      <c r="I36" s="24">
        <f t="shared" si="2"/>
        <v>0</v>
      </c>
      <c r="J36" s="2" t="s">
        <v>67</v>
      </c>
      <c r="K36" s="2">
        <f t="shared" si="1"/>
        <v>26</v>
      </c>
    </row>
    <row r="37" spans="1:12" ht="15.6">
      <c r="A37" s="2">
        <f t="shared" si="0"/>
        <v>27</v>
      </c>
      <c r="B37" s="29" t="s">
        <v>68</v>
      </c>
      <c r="C37" s="5"/>
      <c r="D37" s="5"/>
      <c r="E37" s="23">
        <f>'Pg3 BK-1 Rev TO5 C2-Cost Adj '!E37</f>
        <v>0</v>
      </c>
      <c r="F37" s="5"/>
      <c r="G37" s="23">
        <f>'Pg4 As Filed BK-1 Retail TRR'!E38</f>
        <v>0</v>
      </c>
      <c r="H37" s="5"/>
      <c r="I37" s="24">
        <f t="shared" si="2"/>
        <v>0</v>
      </c>
      <c r="J37" s="2" t="s">
        <v>69</v>
      </c>
      <c r="K37" s="2">
        <f t="shared" si="1"/>
        <v>27</v>
      </c>
    </row>
    <row r="38" spans="1:12" ht="15.6">
      <c r="A38" s="2">
        <f t="shared" si="0"/>
        <v>28</v>
      </c>
      <c r="B38" s="39" t="s">
        <v>70</v>
      </c>
      <c r="C38" s="5"/>
      <c r="D38" s="5"/>
      <c r="E38" s="31">
        <f>'Pg3 BK-1 Rev TO5 C2-Cost Adj '!E38</f>
        <v>0</v>
      </c>
      <c r="F38" s="28"/>
      <c r="G38" s="31">
        <f>'Pg4 As Filed BK-1 Retail TRR'!E39</f>
        <v>0</v>
      </c>
      <c r="H38" s="5"/>
      <c r="I38" s="26">
        <f t="shared" si="2"/>
        <v>0</v>
      </c>
      <c r="J38" s="2" t="s">
        <v>71</v>
      </c>
      <c r="K38" s="2">
        <f t="shared" si="1"/>
        <v>28</v>
      </c>
    </row>
    <row r="39" spans="1:12" ht="15.6">
      <c r="A39" s="2">
        <f t="shared" si="0"/>
        <v>29</v>
      </c>
      <c r="B39" s="5"/>
      <c r="C39" s="5"/>
      <c r="D39" s="5"/>
      <c r="E39" s="5"/>
      <c r="F39" s="5"/>
      <c r="G39" s="5"/>
      <c r="H39" s="5"/>
      <c r="I39" s="5"/>
      <c r="J39" s="30"/>
      <c r="K39" s="2">
        <f t="shared" si="1"/>
        <v>29</v>
      </c>
    </row>
    <row r="40" spans="1:12" ht="31.8" thickBot="1">
      <c r="A40" s="2">
        <f t="shared" si="0"/>
        <v>30</v>
      </c>
      <c r="B40" s="29" t="s">
        <v>72</v>
      </c>
      <c r="C40" s="19"/>
      <c r="D40" s="19"/>
      <c r="E40" s="340">
        <f>E25+E29+E33+SUM(E35:E38)</f>
        <v>762422.64807563717</v>
      </c>
      <c r="F40" s="28" t="s">
        <v>55</v>
      </c>
      <c r="G40" s="341">
        <f>G25+G29+G33+SUM(G35:G38)</f>
        <v>762611.60318930831</v>
      </c>
      <c r="I40" s="340">
        <f>I25+I29+I33+SUM(I35:I38)</f>
        <v>-188.9551136709506</v>
      </c>
      <c r="J40" s="83" t="s">
        <v>73</v>
      </c>
      <c r="K40" s="2">
        <f t="shared" si="1"/>
        <v>30</v>
      </c>
      <c r="L40" s="269"/>
    </row>
    <row r="41" spans="1:12" ht="16.2" thickTop="1">
      <c r="A41" s="2"/>
      <c r="B41" s="5"/>
      <c r="C41" s="19"/>
      <c r="D41" s="19"/>
      <c r="E41" s="40"/>
      <c r="F41" s="28"/>
      <c r="G41" s="41"/>
      <c r="I41" s="41"/>
      <c r="J41" s="2"/>
      <c r="K41" s="2"/>
    </row>
    <row r="42" spans="1:12" ht="15.6">
      <c r="A42" s="20" t="s">
        <v>55</v>
      </c>
      <c r="B42" s="12" t="s">
        <v>542</v>
      </c>
      <c r="C42" s="19"/>
      <c r="D42" s="19"/>
      <c r="E42" s="5"/>
      <c r="F42" s="5"/>
      <c r="G42" s="5"/>
      <c r="H42" s="5"/>
      <c r="I42" s="5"/>
      <c r="J42" s="2"/>
      <c r="K42" s="2"/>
    </row>
    <row r="43" spans="1:12" ht="18">
      <c r="A43" s="42">
        <v>1</v>
      </c>
      <c r="B43" s="29" t="s">
        <v>74</v>
      </c>
      <c r="C43" s="19"/>
      <c r="D43" s="19"/>
      <c r="E43" s="5"/>
      <c r="F43" s="5"/>
      <c r="G43" s="5"/>
      <c r="H43" s="5"/>
      <c r="I43" s="5"/>
      <c r="J43" s="2"/>
      <c r="K43" s="2"/>
    </row>
    <row r="44" spans="1:12" ht="15.6">
      <c r="A44" s="2"/>
      <c r="B44" s="12"/>
      <c r="C44" s="19"/>
      <c r="D44" s="19"/>
      <c r="E44" s="5"/>
      <c r="F44" s="5"/>
      <c r="G44" s="5"/>
      <c r="H44" s="5"/>
      <c r="I44" s="5"/>
      <c r="J44" s="2"/>
      <c r="K44" s="2"/>
    </row>
    <row r="45" spans="1:12" ht="15.6">
      <c r="A45" s="2"/>
      <c r="B45" s="12"/>
      <c r="C45" s="19"/>
      <c r="D45" s="19"/>
      <c r="E45" s="5"/>
      <c r="F45" s="5"/>
      <c r="G45" s="5"/>
      <c r="H45" s="5"/>
      <c r="I45" s="5"/>
      <c r="J45" s="2"/>
      <c r="K45" s="2"/>
    </row>
    <row r="46" spans="1:12" ht="15.6">
      <c r="A46" s="2"/>
      <c r="B46" s="389" t="s">
        <v>0</v>
      </c>
      <c r="C46" s="390"/>
      <c r="D46" s="390"/>
      <c r="E46" s="390"/>
      <c r="F46" s="390"/>
      <c r="G46" s="390"/>
      <c r="H46" s="390"/>
      <c r="I46" s="390"/>
      <c r="J46" s="390"/>
      <c r="K46" s="2"/>
    </row>
    <row r="47" spans="1:12" ht="15.6">
      <c r="A47" s="2"/>
      <c r="B47" s="389" t="str">
        <f>B3</f>
        <v>TO5 Cycle 5 Annual Informational Filing</v>
      </c>
      <c r="C47" s="390"/>
      <c r="D47" s="390"/>
      <c r="E47" s="390"/>
      <c r="F47" s="390"/>
      <c r="G47" s="390"/>
      <c r="H47" s="390"/>
      <c r="I47" s="390"/>
      <c r="J47" s="390"/>
      <c r="K47" s="2"/>
    </row>
    <row r="48" spans="1:12" ht="15.6">
      <c r="A48" s="2" t="s">
        <v>22</v>
      </c>
      <c r="B48" s="389" t="str">
        <f>B4</f>
        <v>Derivation of Other BTRR Adjustments Applicable to TO5 Cycle 2</v>
      </c>
      <c r="C48" s="391"/>
      <c r="D48" s="391"/>
      <c r="E48" s="391"/>
      <c r="F48" s="391"/>
      <c r="G48" s="391"/>
      <c r="H48" s="391"/>
      <c r="I48" s="391"/>
      <c r="J48" s="391"/>
      <c r="K48" s="2" t="s">
        <v>22</v>
      </c>
    </row>
    <row r="49" spans="1:11" ht="15.6">
      <c r="A49" s="2"/>
      <c r="B49" s="388" t="s">
        <v>2</v>
      </c>
      <c r="C49" s="390"/>
      <c r="D49" s="390"/>
      <c r="E49" s="390"/>
      <c r="F49" s="390"/>
      <c r="G49" s="390"/>
      <c r="H49" s="390"/>
      <c r="I49" s="390"/>
      <c r="J49" s="390"/>
      <c r="K49" s="2"/>
    </row>
    <row r="50" spans="1:11" ht="15.6">
      <c r="A50" s="2"/>
      <c r="B50" s="8"/>
      <c r="C50" s="1"/>
      <c r="D50" s="1"/>
      <c r="F50" s="1"/>
      <c r="H50" s="1"/>
      <c r="J50" s="1"/>
      <c r="K50" s="2"/>
    </row>
    <row r="51" spans="1:11" ht="15.6">
      <c r="A51" s="2"/>
      <c r="B51" s="8"/>
      <c r="C51" s="1"/>
      <c r="D51" s="1"/>
      <c r="E51" s="10" t="s">
        <v>25</v>
      </c>
      <c r="F51"/>
      <c r="G51" s="10" t="s">
        <v>26</v>
      </c>
      <c r="H51"/>
      <c r="I51" s="10" t="s">
        <v>27</v>
      </c>
      <c r="J51" s="1"/>
      <c r="K51" s="2"/>
    </row>
    <row r="52" spans="1:11" ht="46.35" customHeight="1">
      <c r="A52" s="2" t="s">
        <v>3</v>
      </c>
      <c r="B52" s="5"/>
      <c r="C52" s="5"/>
      <c r="D52" s="5"/>
      <c r="E52" s="11" t="str">
        <f>E8</f>
        <v xml:space="preserve">Revised    TO5 C2 </v>
      </c>
      <c r="F52" s="12"/>
      <c r="G52" s="11" t="str">
        <f>G8</f>
        <v>As Filed TO5 C2 ER20-503 and ER22-527</v>
      </c>
      <c r="H52" s="12"/>
      <c r="I52" s="13" t="s">
        <v>30</v>
      </c>
      <c r="J52" s="2"/>
      <c r="K52" s="2" t="s">
        <v>3</v>
      </c>
    </row>
    <row r="53" spans="1:11" ht="15.6">
      <c r="A53" s="3" t="s">
        <v>7</v>
      </c>
      <c r="B53" s="12" t="s">
        <v>22</v>
      </c>
      <c r="C53" s="5"/>
      <c r="D53" s="5"/>
      <c r="E53" s="14" t="s">
        <v>5</v>
      </c>
      <c r="F53" s="5"/>
      <c r="G53" s="14" t="s">
        <v>5</v>
      </c>
      <c r="H53" s="5"/>
      <c r="I53" s="15" t="s">
        <v>32</v>
      </c>
      <c r="J53" s="3" t="s">
        <v>6</v>
      </c>
      <c r="K53" s="3" t="s">
        <v>7</v>
      </c>
    </row>
    <row r="54" spans="1:11" ht="18">
      <c r="A54" s="2"/>
      <c r="B54" s="43" t="s">
        <v>75</v>
      </c>
      <c r="C54" s="19"/>
      <c r="D54" s="19"/>
      <c r="E54" s="5"/>
      <c r="F54" s="5"/>
      <c r="G54" s="5"/>
      <c r="H54" s="5"/>
      <c r="I54" s="5"/>
      <c r="J54" s="2"/>
      <c r="K54" s="2"/>
    </row>
    <row r="55" spans="1:11" ht="15.6">
      <c r="A55" s="2">
        <v>1</v>
      </c>
      <c r="B55" s="36" t="s">
        <v>76</v>
      </c>
      <c r="C55" s="19"/>
      <c r="D55" s="19"/>
      <c r="E55" s="44">
        <f>'Pg3 BK-1 Rev TO5 C2-Cost Adj '!E55</f>
        <v>0</v>
      </c>
      <c r="F55" s="5"/>
      <c r="G55" s="44">
        <f>'Pg4 As Filed BK-1 Retail TRR'!E55</f>
        <v>0</v>
      </c>
      <c r="H55" s="5"/>
      <c r="I55" s="45">
        <f>E55-G55</f>
        <v>0</v>
      </c>
      <c r="J55" s="2" t="s">
        <v>77</v>
      </c>
      <c r="K55" s="2">
        <v>1</v>
      </c>
    </row>
    <row r="56" spans="1:11" ht="15.6">
      <c r="A56" s="2">
        <f>A55+1</f>
        <v>2</v>
      </c>
      <c r="B56" s="36"/>
      <c r="C56" s="19"/>
      <c r="D56" s="19"/>
      <c r="E56" s="5"/>
      <c r="F56" s="5"/>
      <c r="G56" s="5"/>
      <c r="H56" s="5"/>
      <c r="I56" s="5"/>
      <c r="J56" s="30"/>
      <c r="K56" s="2">
        <f>K55+1</f>
        <v>2</v>
      </c>
    </row>
    <row r="57" spans="1:11" ht="18">
      <c r="A57" s="2">
        <f t="shared" ref="A57:A93" si="3">A56+1</f>
        <v>3</v>
      </c>
      <c r="B57" s="36" t="s">
        <v>78</v>
      </c>
      <c r="C57" s="19"/>
      <c r="D57" s="19"/>
      <c r="E57" s="46">
        <f>'Pg3 BK-1 Rev TO5 C2-Cost Adj '!E57</f>
        <v>1.9124664122712989E-2</v>
      </c>
      <c r="F57" s="5"/>
      <c r="G57" s="46">
        <f>'Pg4 As Filed BK-1 Retail TRR'!E57</f>
        <v>1.9124664122712989E-2</v>
      </c>
      <c r="H57" s="5"/>
      <c r="I57" s="47">
        <f>E57-G57</f>
        <v>0</v>
      </c>
      <c r="J57" s="2" t="s">
        <v>79</v>
      </c>
      <c r="K57" s="2">
        <f t="shared" ref="K57:K93" si="4">K56+1</f>
        <v>3</v>
      </c>
    </row>
    <row r="58" spans="1:11" ht="15.6">
      <c r="A58" s="2">
        <f t="shared" si="3"/>
        <v>4</v>
      </c>
      <c r="B58" s="29" t="s">
        <v>80</v>
      </c>
      <c r="C58" s="19"/>
      <c r="D58" s="19"/>
      <c r="E58" s="48">
        <f>'Pg3 BK-1 Rev TO5 C2-Cost Adj '!E58</f>
        <v>0</v>
      </c>
      <c r="F58" s="5"/>
      <c r="G58" s="48">
        <f>'Pg4 As Filed BK-1 Retail TRR'!E58</f>
        <v>0</v>
      </c>
      <c r="H58" s="5"/>
      <c r="I58" s="48">
        <f>E58-G58</f>
        <v>0</v>
      </c>
      <c r="J58" s="2" t="s">
        <v>81</v>
      </c>
      <c r="K58" s="2">
        <f t="shared" si="4"/>
        <v>4</v>
      </c>
    </row>
    <row r="59" spans="1:11" ht="15.6">
      <c r="A59" s="2">
        <f t="shared" si="3"/>
        <v>5</v>
      </c>
      <c r="B59" s="29" t="s">
        <v>82</v>
      </c>
      <c r="C59" s="19"/>
      <c r="D59" s="19"/>
      <c r="E59" s="49">
        <f>E57*E58</f>
        <v>0</v>
      </c>
      <c r="F59" s="5"/>
      <c r="G59" s="49">
        <f>G57*G58</f>
        <v>0</v>
      </c>
      <c r="H59" s="5"/>
      <c r="I59" s="45">
        <f>E59-G59</f>
        <v>0</v>
      </c>
      <c r="J59" s="30" t="s">
        <v>83</v>
      </c>
      <c r="K59" s="2">
        <f t="shared" si="4"/>
        <v>5</v>
      </c>
    </row>
    <row r="60" spans="1:11" ht="15.6">
      <c r="A60" s="2">
        <f t="shared" si="3"/>
        <v>6</v>
      </c>
      <c r="B60" s="29"/>
      <c r="C60" s="19"/>
      <c r="D60" s="19"/>
      <c r="E60" s="5"/>
      <c r="F60" s="5"/>
      <c r="G60" s="5"/>
      <c r="H60" s="5"/>
      <c r="I60" s="5"/>
      <c r="J60" s="30"/>
      <c r="K60" s="2">
        <f t="shared" si="4"/>
        <v>6</v>
      </c>
    </row>
    <row r="61" spans="1:11" ht="18">
      <c r="A61" s="2">
        <f t="shared" si="3"/>
        <v>7</v>
      </c>
      <c r="B61" s="36" t="s">
        <v>59</v>
      </c>
      <c r="C61" s="19"/>
      <c r="D61" s="19"/>
      <c r="E61" s="46">
        <f>'Pg3 BK-1 Rev TO5 C2-Cost Adj '!E61</f>
        <v>0</v>
      </c>
      <c r="F61" s="5"/>
      <c r="G61" s="46">
        <f>'Pg4 As Filed BK-1 Retail TRR'!E61</f>
        <v>0</v>
      </c>
      <c r="H61" s="5"/>
      <c r="I61" s="47">
        <f>E61-G61</f>
        <v>0</v>
      </c>
      <c r="J61" s="2" t="s">
        <v>84</v>
      </c>
      <c r="K61" s="2">
        <f t="shared" si="4"/>
        <v>7</v>
      </c>
    </row>
    <row r="62" spans="1:11" ht="15.6">
      <c r="A62" s="2">
        <f t="shared" si="3"/>
        <v>8</v>
      </c>
      <c r="B62" s="29" t="s">
        <v>80</v>
      </c>
      <c r="C62" s="19"/>
      <c r="D62" s="19"/>
      <c r="E62" s="48">
        <f>'Pg3 BK-1 Rev TO5 C2-Cost Adj '!E62</f>
        <v>0</v>
      </c>
      <c r="F62" s="5"/>
      <c r="G62" s="48">
        <f>'Pg4 As Filed BK-1 Retail TRR'!E62</f>
        <v>0</v>
      </c>
      <c r="H62" s="5"/>
      <c r="I62" s="48">
        <f>E62-G62</f>
        <v>0</v>
      </c>
      <c r="J62" s="2" t="s">
        <v>85</v>
      </c>
      <c r="K62" s="2">
        <f t="shared" si="4"/>
        <v>8</v>
      </c>
    </row>
    <row r="63" spans="1:11" ht="15.6">
      <c r="A63" s="2">
        <f t="shared" si="3"/>
        <v>9</v>
      </c>
      <c r="B63" s="29" t="s">
        <v>62</v>
      </c>
      <c r="C63" s="19"/>
      <c r="D63" s="19"/>
      <c r="E63" s="49">
        <f>E61*E62</f>
        <v>0</v>
      </c>
      <c r="F63" s="5"/>
      <c r="G63" s="49">
        <f>G61*G62</f>
        <v>0</v>
      </c>
      <c r="H63" s="5"/>
      <c r="I63" s="45">
        <f>E63-G63</f>
        <v>0</v>
      </c>
      <c r="J63" s="30" t="s">
        <v>86</v>
      </c>
      <c r="K63" s="2">
        <f t="shared" si="4"/>
        <v>9</v>
      </c>
    </row>
    <row r="64" spans="1:11" ht="15.6">
      <c r="A64" s="2">
        <f t="shared" si="3"/>
        <v>10</v>
      </c>
      <c r="B64" s="29"/>
      <c r="C64" s="19"/>
      <c r="D64" s="19"/>
      <c r="E64" s="5"/>
      <c r="F64" s="5"/>
      <c r="G64" s="5"/>
      <c r="H64" s="5"/>
      <c r="I64" s="5"/>
      <c r="J64" s="30"/>
      <c r="K64" s="2">
        <f t="shared" si="4"/>
        <v>10</v>
      </c>
    </row>
    <row r="65" spans="1:11" ht="16.2" thickBot="1">
      <c r="A65" s="2">
        <f t="shared" si="3"/>
        <v>11</v>
      </c>
      <c r="B65" s="29" t="s">
        <v>87</v>
      </c>
      <c r="C65" s="19"/>
      <c r="D65" s="19"/>
      <c r="E65" s="50">
        <f>E55+E59+E63</f>
        <v>0</v>
      </c>
      <c r="F65" s="5"/>
      <c r="G65" s="50">
        <f>G55+G59+G63</f>
        <v>0</v>
      </c>
      <c r="H65" s="5"/>
      <c r="I65" s="50">
        <f>E65-G65</f>
        <v>0</v>
      </c>
      <c r="J65" s="30" t="s">
        <v>88</v>
      </c>
      <c r="K65" s="2">
        <f t="shared" si="4"/>
        <v>11</v>
      </c>
    </row>
    <row r="66" spans="1:11" ht="16.2" thickTop="1">
      <c r="A66" s="2">
        <f t="shared" si="3"/>
        <v>12</v>
      </c>
      <c r="B66" s="29"/>
      <c r="C66" s="19"/>
      <c r="D66" s="19"/>
      <c r="E66" s="5"/>
      <c r="F66" s="5"/>
      <c r="G66" s="5"/>
      <c r="H66" s="5"/>
      <c r="I66" s="5"/>
      <c r="J66" s="30"/>
      <c r="K66" s="2">
        <f t="shared" si="4"/>
        <v>12</v>
      </c>
    </row>
    <row r="67" spans="1:11" ht="18">
      <c r="A67" s="2">
        <f t="shared" si="3"/>
        <v>13</v>
      </c>
      <c r="B67" s="51" t="s">
        <v>89</v>
      </c>
      <c r="C67" s="19"/>
      <c r="D67" s="19"/>
      <c r="E67" s="5"/>
      <c r="F67" s="5"/>
      <c r="G67" s="5"/>
      <c r="H67" s="5"/>
      <c r="I67" s="5"/>
      <c r="J67" s="30"/>
      <c r="K67" s="2">
        <f t="shared" si="4"/>
        <v>13</v>
      </c>
    </row>
    <row r="68" spans="1:11" ht="15.6">
      <c r="A68" s="2">
        <f t="shared" si="3"/>
        <v>14</v>
      </c>
      <c r="B68" s="36" t="s">
        <v>90</v>
      </c>
      <c r="C68" s="19"/>
      <c r="D68" s="19"/>
      <c r="E68" s="44">
        <f>'Pg3 BK-1 Rev TO5 C2-Cost Adj '!E68</f>
        <v>0</v>
      </c>
      <c r="F68" s="5"/>
      <c r="G68" s="44">
        <f>'Pg4 As Filed BK-1 Retail TRR'!E68</f>
        <v>0</v>
      </c>
      <c r="H68" s="5"/>
      <c r="I68" s="45">
        <f>E68-G68</f>
        <v>0</v>
      </c>
      <c r="J68" s="2" t="s">
        <v>91</v>
      </c>
      <c r="K68" s="2">
        <f t="shared" si="4"/>
        <v>14</v>
      </c>
    </row>
    <row r="69" spans="1:11" ht="15.6">
      <c r="A69" s="2">
        <f t="shared" si="3"/>
        <v>15</v>
      </c>
      <c r="B69" s="36"/>
      <c r="C69" s="19"/>
      <c r="D69" s="19"/>
      <c r="E69" s="5"/>
      <c r="F69" s="5"/>
      <c r="G69" s="5"/>
      <c r="H69" s="5"/>
      <c r="I69" s="5"/>
      <c r="J69" s="30"/>
      <c r="K69" s="2">
        <f t="shared" si="4"/>
        <v>15</v>
      </c>
    </row>
    <row r="70" spans="1:11" ht="15.6">
      <c r="A70" s="2">
        <f t="shared" si="3"/>
        <v>16</v>
      </c>
      <c r="B70" s="36" t="s">
        <v>92</v>
      </c>
      <c r="C70" s="19"/>
      <c r="D70" s="19"/>
      <c r="E70" s="49">
        <f>'Pg3 BK-1 Rev TO5 C2-Cost Adj '!E70</f>
        <v>0</v>
      </c>
      <c r="F70" s="49"/>
      <c r="G70" s="49">
        <f>'Pg4 As Filed BK-1 Retail TRR'!E70</f>
        <v>0</v>
      </c>
      <c r="H70" s="49"/>
      <c r="I70" s="49">
        <f>E70-G70</f>
        <v>0</v>
      </c>
      <c r="J70" s="2" t="s">
        <v>93</v>
      </c>
      <c r="K70" s="2">
        <f t="shared" si="4"/>
        <v>16</v>
      </c>
    </row>
    <row r="71" spans="1:11" ht="18">
      <c r="A71" s="2">
        <f t="shared" si="3"/>
        <v>17</v>
      </c>
      <c r="B71" s="36" t="s">
        <v>94</v>
      </c>
      <c r="C71" s="19"/>
      <c r="D71" s="19"/>
      <c r="E71" s="52">
        <f>'Pg3 BK-1 Rev TO5 C2-Cost Adj '!E71</f>
        <v>9.6202925774006715E-2</v>
      </c>
      <c r="F71" s="20"/>
      <c r="G71" s="52">
        <f>'Pg5 BK-1 Rev TO5 C2-Cost Adj'!E72</f>
        <v>9.6203495288120069E-2</v>
      </c>
      <c r="H71" s="5"/>
      <c r="I71" s="337">
        <f>E71-G71</f>
        <v>-5.6951411335492974E-7</v>
      </c>
      <c r="J71" s="2" t="s">
        <v>95</v>
      </c>
      <c r="K71" s="2">
        <f t="shared" si="4"/>
        <v>17</v>
      </c>
    </row>
    <row r="72" spans="1:11" ht="15.6">
      <c r="A72" s="2">
        <f t="shared" si="3"/>
        <v>18</v>
      </c>
      <c r="B72" s="29" t="s">
        <v>96</v>
      </c>
      <c r="C72" s="19"/>
      <c r="D72" s="19"/>
      <c r="E72" s="53">
        <f>E70*E71</f>
        <v>0</v>
      </c>
      <c r="F72" s="5"/>
      <c r="G72" s="53">
        <f>G70*G71</f>
        <v>0</v>
      </c>
      <c r="H72" s="5"/>
      <c r="I72" s="53">
        <f>E72-G72</f>
        <v>0</v>
      </c>
      <c r="J72" s="30" t="s">
        <v>97</v>
      </c>
      <c r="K72" s="2">
        <f t="shared" si="4"/>
        <v>18</v>
      </c>
    </row>
    <row r="73" spans="1:11" ht="15.6">
      <c r="A73" s="2">
        <f t="shared" si="3"/>
        <v>19</v>
      </c>
      <c r="B73" s="29"/>
      <c r="C73" s="19"/>
      <c r="D73" s="19"/>
      <c r="E73" s="5"/>
      <c r="F73" s="5"/>
      <c r="G73" s="5"/>
      <c r="H73" s="5"/>
      <c r="I73" s="5"/>
      <c r="J73" s="30"/>
      <c r="K73" s="2">
        <f t="shared" si="4"/>
        <v>19</v>
      </c>
    </row>
    <row r="74" spans="1:11" ht="15.6">
      <c r="A74" s="2">
        <f t="shared" si="3"/>
        <v>20</v>
      </c>
      <c r="B74" s="36" t="s">
        <v>92</v>
      </c>
      <c r="C74" s="19"/>
      <c r="D74" s="19"/>
      <c r="E74" s="7">
        <f>'Pg3 BK-1 Rev TO5 C2-Cost Adj '!E74</f>
        <v>0</v>
      </c>
      <c r="F74" s="5"/>
      <c r="G74" s="7">
        <f>'Pg4 As Filed BK-1 Retail TRR'!E74</f>
        <v>0</v>
      </c>
      <c r="H74" s="5"/>
      <c r="I74" s="7">
        <f>E74-G74</f>
        <v>0</v>
      </c>
      <c r="J74" s="2" t="s">
        <v>98</v>
      </c>
      <c r="K74" s="2">
        <f t="shared" si="4"/>
        <v>20</v>
      </c>
    </row>
    <row r="75" spans="1:11" ht="18">
      <c r="A75" s="2">
        <f t="shared" si="3"/>
        <v>21</v>
      </c>
      <c r="B75" s="36" t="s">
        <v>59</v>
      </c>
      <c r="C75" s="19"/>
      <c r="D75" s="19"/>
      <c r="E75" s="52">
        <f>'Pg3 BK-1 Rev TO5 C2-Cost Adj '!E75</f>
        <v>0</v>
      </c>
      <c r="F75" s="5"/>
      <c r="G75" s="52">
        <f>'Pg4 As Filed BK-1 Retail TRR'!E75</f>
        <v>0</v>
      </c>
      <c r="H75" s="5"/>
      <c r="I75" s="54">
        <f>E75-G75</f>
        <v>0</v>
      </c>
      <c r="J75" s="2" t="s">
        <v>99</v>
      </c>
      <c r="K75" s="2">
        <f t="shared" si="4"/>
        <v>21</v>
      </c>
    </row>
    <row r="76" spans="1:11" ht="15.6">
      <c r="A76" s="2">
        <f t="shared" si="3"/>
        <v>22</v>
      </c>
      <c r="B76" s="29" t="s">
        <v>100</v>
      </c>
      <c r="C76" s="19"/>
      <c r="D76" s="19"/>
      <c r="E76" s="49">
        <f>E74*E75</f>
        <v>0</v>
      </c>
      <c r="F76" s="5"/>
      <c r="G76" s="49">
        <f>G74*G75</f>
        <v>0</v>
      </c>
      <c r="H76" s="5"/>
      <c r="I76" s="45">
        <f>E76-G76</f>
        <v>0</v>
      </c>
      <c r="J76" s="30" t="s">
        <v>101</v>
      </c>
      <c r="K76" s="2">
        <f t="shared" si="4"/>
        <v>22</v>
      </c>
    </row>
    <row r="77" spans="1:11" ht="15.6">
      <c r="A77" s="2">
        <f t="shared" si="3"/>
        <v>23</v>
      </c>
      <c r="B77" s="29"/>
      <c r="C77" s="19"/>
      <c r="D77" s="19"/>
      <c r="E77" s="5"/>
      <c r="F77" s="5"/>
      <c r="G77" s="5"/>
      <c r="H77" s="5"/>
      <c r="I77" s="5"/>
      <c r="J77" s="30"/>
      <c r="K77" s="2">
        <f t="shared" si="4"/>
        <v>23</v>
      </c>
    </row>
    <row r="78" spans="1:11" ht="16.2" thickBot="1">
      <c r="A78" s="2">
        <f t="shared" si="3"/>
        <v>24</v>
      </c>
      <c r="B78" s="29" t="s">
        <v>102</v>
      </c>
      <c r="C78" s="19"/>
      <c r="D78" s="19"/>
      <c r="E78" s="55">
        <f>E68+E72+E76</f>
        <v>0</v>
      </c>
      <c r="F78" s="5"/>
      <c r="G78" s="55">
        <f>G68+G72+G76</f>
        <v>0</v>
      </c>
      <c r="H78" s="5"/>
      <c r="I78" s="55">
        <f>E78-G78</f>
        <v>0</v>
      </c>
      <c r="J78" s="30" t="s">
        <v>103</v>
      </c>
      <c r="K78" s="2">
        <f t="shared" si="4"/>
        <v>24</v>
      </c>
    </row>
    <row r="79" spans="1:11" ht="16.2" thickTop="1">
      <c r="A79" s="2">
        <f t="shared" si="3"/>
        <v>25</v>
      </c>
      <c r="B79" s="29"/>
      <c r="C79" s="19"/>
      <c r="D79" s="19"/>
      <c r="E79" s="5"/>
      <c r="F79" s="5"/>
      <c r="G79" s="5"/>
      <c r="H79" s="5"/>
      <c r="I79" s="5"/>
      <c r="J79" s="30"/>
      <c r="K79" s="2">
        <f t="shared" si="4"/>
        <v>25</v>
      </c>
    </row>
    <row r="80" spans="1:11" ht="18">
      <c r="A80" s="2">
        <f t="shared" si="3"/>
        <v>26</v>
      </c>
      <c r="B80" s="51" t="s">
        <v>104</v>
      </c>
      <c r="C80" s="19"/>
      <c r="D80" s="19"/>
      <c r="E80" s="5"/>
      <c r="F80" s="5"/>
      <c r="G80" s="5"/>
      <c r="H80" s="5"/>
      <c r="I80" s="5"/>
      <c r="J80" s="30"/>
      <c r="K80" s="2">
        <f t="shared" si="4"/>
        <v>26</v>
      </c>
    </row>
    <row r="81" spans="1:11" ht="15.6">
      <c r="A81" s="2">
        <f t="shared" si="3"/>
        <v>27</v>
      </c>
      <c r="B81" s="29" t="s">
        <v>105</v>
      </c>
      <c r="C81" s="19"/>
      <c r="D81" s="19"/>
      <c r="E81" s="7">
        <f>'Pg3 BK-1 Rev TO5 C2-Cost Adj '!E81</f>
        <v>0</v>
      </c>
      <c r="F81" s="5"/>
      <c r="G81" s="7">
        <f>'Pg4 As Filed BK-1 Retail TRR'!E81</f>
        <v>0</v>
      </c>
      <c r="H81" s="5"/>
      <c r="I81" s="7">
        <f>E81-G81</f>
        <v>0</v>
      </c>
      <c r="J81" s="2" t="s">
        <v>106</v>
      </c>
      <c r="K81" s="2">
        <f t="shared" si="4"/>
        <v>27</v>
      </c>
    </row>
    <row r="82" spans="1:11" ht="18">
      <c r="A82" s="2">
        <f t="shared" si="3"/>
        <v>28</v>
      </c>
      <c r="B82" s="36" t="s">
        <v>94</v>
      </c>
      <c r="C82" s="19"/>
      <c r="D82" s="19"/>
      <c r="E82" s="54">
        <f>'Pg3 BK-1 Rev TO5 C2-Cost Adj '!E82</f>
        <v>9.6202925774006715E-2</v>
      </c>
      <c r="F82" s="20"/>
      <c r="G82" s="333">
        <f>'Pg5 BK-1 Rev TO5 C2-Cost Adj'!E83</f>
        <v>9.6203495288120069E-2</v>
      </c>
      <c r="H82" s="5"/>
      <c r="I82" s="337">
        <f>E82-G82</f>
        <v>-5.6951411335492974E-7</v>
      </c>
      <c r="J82" s="2" t="s">
        <v>107</v>
      </c>
      <c r="K82" s="2">
        <f t="shared" si="4"/>
        <v>28</v>
      </c>
    </row>
    <row r="83" spans="1:11" ht="15.6">
      <c r="A83" s="2">
        <f t="shared" si="3"/>
        <v>29</v>
      </c>
      <c r="B83" s="29" t="s">
        <v>108</v>
      </c>
      <c r="C83" s="19"/>
      <c r="D83" s="19"/>
      <c r="E83" s="49">
        <f>E81*E82</f>
        <v>0</v>
      </c>
      <c r="F83" s="5"/>
      <c r="G83" s="49">
        <f>G81*G82</f>
        <v>0</v>
      </c>
      <c r="H83" s="5"/>
      <c r="I83" s="45">
        <f>E83-G83</f>
        <v>0</v>
      </c>
      <c r="J83" s="30" t="s">
        <v>109</v>
      </c>
      <c r="K83" s="2">
        <f t="shared" si="4"/>
        <v>29</v>
      </c>
    </row>
    <row r="84" spans="1:11" ht="15.6">
      <c r="A84" s="2">
        <f t="shared" si="3"/>
        <v>30</v>
      </c>
      <c r="B84" s="29"/>
      <c r="C84" s="19"/>
      <c r="D84" s="19"/>
      <c r="E84" s="5"/>
      <c r="F84" s="5"/>
      <c r="G84" s="5"/>
      <c r="H84" s="5"/>
      <c r="I84" s="5"/>
      <c r="J84" s="30"/>
      <c r="K84" s="2">
        <f t="shared" si="4"/>
        <v>30</v>
      </c>
    </row>
    <row r="85" spans="1:11" ht="15.6">
      <c r="A85" s="2">
        <f t="shared" si="3"/>
        <v>31</v>
      </c>
      <c r="B85" s="29" t="s">
        <v>105</v>
      </c>
      <c r="C85" s="19"/>
      <c r="D85" s="19"/>
      <c r="E85" s="7">
        <f>'Pg3 BK-1 Rev TO5 C2-Cost Adj '!E85</f>
        <v>0</v>
      </c>
      <c r="F85" s="5"/>
      <c r="G85" s="7">
        <f>'Pg4 As Filed BK-1 Retail TRR'!E85</f>
        <v>0</v>
      </c>
      <c r="H85" s="5"/>
      <c r="I85" s="7">
        <f>E85-G85</f>
        <v>0</v>
      </c>
      <c r="J85" s="2" t="s">
        <v>110</v>
      </c>
      <c r="K85" s="2">
        <f t="shared" si="4"/>
        <v>31</v>
      </c>
    </row>
    <row r="86" spans="1:11" ht="18">
      <c r="A86" s="2">
        <f t="shared" si="3"/>
        <v>32</v>
      </c>
      <c r="B86" s="36" t="s">
        <v>59</v>
      </c>
      <c r="C86" s="19"/>
      <c r="D86" s="19"/>
      <c r="E86" s="52">
        <f>'Pg3 BK-1 Rev TO5 C2-Cost Adj '!E86</f>
        <v>3.8762955624239964E-3</v>
      </c>
      <c r="F86" s="5"/>
      <c r="G86" s="52">
        <f>'Pg5 BK-1 Rev TO5 C2-Cost Adj'!E87</f>
        <v>3.8762955624239964E-3</v>
      </c>
      <c r="H86" s="5"/>
      <c r="I86" s="54">
        <f>E86-G86</f>
        <v>0</v>
      </c>
      <c r="J86" s="2" t="s">
        <v>111</v>
      </c>
      <c r="K86" s="2">
        <f t="shared" si="4"/>
        <v>32</v>
      </c>
    </row>
    <row r="87" spans="1:11" ht="15.6">
      <c r="A87" s="2">
        <f t="shared" si="3"/>
        <v>33</v>
      </c>
      <c r="B87" s="29" t="s">
        <v>112</v>
      </c>
      <c r="C87" s="19"/>
      <c r="D87" s="19"/>
      <c r="E87" s="49">
        <f>E85*E86</f>
        <v>0</v>
      </c>
      <c r="F87" s="5"/>
      <c r="G87" s="49">
        <f>G85*G86</f>
        <v>0</v>
      </c>
      <c r="H87" s="5"/>
      <c r="I87" s="45">
        <f>E87-G87</f>
        <v>0</v>
      </c>
      <c r="J87" s="30" t="s">
        <v>113</v>
      </c>
      <c r="K87" s="2">
        <f t="shared" si="4"/>
        <v>33</v>
      </c>
    </row>
    <row r="88" spans="1:11" ht="15.6">
      <c r="A88" s="2">
        <f t="shared" si="3"/>
        <v>34</v>
      </c>
      <c r="B88" s="29"/>
      <c r="C88" s="19"/>
      <c r="D88" s="19"/>
      <c r="E88" s="5"/>
      <c r="F88" s="5"/>
      <c r="G88" s="5"/>
      <c r="H88" s="5"/>
      <c r="I88" s="5"/>
      <c r="J88" s="30"/>
      <c r="K88" s="2">
        <f t="shared" si="4"/>
        <v>34</v>
      </c>
    </row>
    <row r="89" spans="1:11" ht="16.2" thickBot="1">
      <c r="A89" s="2">
        <f t="shared" si="3"/>
        <v>35</v>
      </c>
      <c r="B89" s="29" t="s">
        <v>114</v>
      </c>
      <c r="C89" s="19"/>
      <c r="D89" s="19"/>
      <c r="E89" s="50">
        <f>E83+E87</f>
        <v>0</v>
      </c>
      <c r="F89" s="5"/>
      <c r="G89" s="50">
        <f>G83+G87</f>
        <v>0</v>
      </c>
      <c r="H89" s="5"/>
      <c r="I89" s="50">
        <f>E89-G89</f>
        <v>0</v>
      </c>
      <c r="J89" s="30" t="s">
        <v>115</v>
      </c>
      <c r="K89" s="2">
        <f t="shared" si="4"/>
        <v>35</v>
      </c>
    </row>
    <row r="90" spans="1:11" ht="16.2" thickTop="1">
      <c r="A90" s="2">
        <f t="shared" si="3"/>
        <v>36</v>
      </c>
      <c r="B90" s="29"/>
      <c r="C90" s="19"/>
      <c r="D90" s="19"/>
      <c r="E90" s="5"/>
      <c r="F90" s="5"/>
      <c r="G90" s="5"/>
      <c r="H90" s="5"/>
      <c r="I90" s="5"/>
      <c r="J90" s="30"/>
      <c r="K90" s="2">
        <f t="shared" si="4"/>
        <v>36</v>
      </c>
    </row>
    <row r="91" spans="1:11" ht="18.600000000000001" thickBot="1">
      <c r="A91" s="2">
        <f t="shared" si="3"/>
        <v>37</v>
      </c>
      <c r="B91" s="29" t="s">
        <v>116</v>
      </c>
      <c r="C91" s="19"/>
      <c r="D91" s="19"/>
      <c r="E91" s="342">
        <f>E65+E78+E89</f>
        <v>0</v>
      </c>
      <c r="F91" s="5"/>
      <c r="G91" s="342">
        <f>G65+G78+G89</f>
        <v>0</v>
      </c>
      <c r="H91" s="5"/>
      <c r="I91" s="342">
        <f>E91-G91</f>
        <v>0</v>
      </c>
      <c r="J91" s="30" t="s">
        <v>117</v>
      </c>
      <c r="K91" s="2">
        <f t="shared" si="4"/>
        <v>37</v>
      </c>
    </row>
    <row r="92" spans="1:11" ht="16.2" thickTop="1">
      <c r="A92" s="2">
        <f t="shared" si="3"/>
        <v>38</v>
      </c>
      <c r="B92" s="29"/>
      <c r="C92" s="19"/>
      <c r="D92" s="19"/>
      <c r="E92" s="5"/>
      <c r="F92" s="5"/>
      <c r="G92" s="5"/>
      <c r="H92" s="5"/>
      <c r="I92" s="5"/>
      <c r="J92" s="30"/>
      <c r="K92" s="2">
        <f t="shared" si="4"/>
        <v>38</v>
      </c>
    </row>
    <row r="93" spans="1:11" ht="18.600000000000001" thickBot="1">
      <c r="A93" s="2">
        <f t="shared" si="3"/>
        <v>39</v>
      </c>
      <c r="B93" s="51" t="s">
        <v>118</v>
      </c>
      <c r="C93" s="19"/>
      <c r="D93" s="19"/>
      <c r="E93" s="343">
        <f>E40+E91</f>
        <v>762422.64807563717</v>
      </c>
      <c r="F93" s="20" t="s">
        <v>55</v>
      </c>
      <c r="G93" s="344">
        <f>G40+G91</f>
        <v>762611.60318930831</v>
      </c>
      <c r="H93" s="5"/>
      <c r="I93" s="343">
        <f>E93-G93</f>
        <v>-188.95511367113795</v>
      </c>
      <c r="J93" s="30" t="s">
        <v>119</v>
      </c>
      <c r="K93" s="2">
        <f t="shared" si="4"/>
        <v>39</v>
      </c>
    </row>
    <row r="94" spans="1:11" ht="16.2" thickTop="1">
      <c r="A94" s="2"/>
      <c r="B94" s="5"/>
      <c r="C94" s="19"/>
      <c r="D94" s="19"/>
      <c r="E94" s="5"/>
      <c r="F94" s="5"/>
      <c r="G94" s="5"/>
      <c r="H94" s="5"/>
      <c r="I94" s="5"/>
      <c r="J94" s="2"/>
      <c r="K94" s="2"/>
    </row>
    <row r="95" spans="1:11" ht="15.6">
      <c r="A95" s="20" t="s">
        <v>55</v>
      </c>
      <c r="B95" s="12" t="str">
        <f>B42</f>
        <v>Items in BOLD have changed due to unfunded reserves error adjustment as compared to the original TO5 Cycle 2 filing per ER20-503 and adjustments included in TO5 Cycle 4 per ER22-527.</v>
      </c>
      <c r="C95" s="19"/>
      <c r="D95" s="19"/>
      <c r="E95" s="5"/>
      <c r="F95" s="5"/>
      <c r="G95" s="5"/>
      <c r="H95" s="5"/>
      <c r="I95" s="5"/>
      <c r="J95" s="2"/>
      <c r="K95" s="2"/>
    </row>
    <row r="96" spans="1:11" ht="18">
      <c r="A96" s="42">
        <v>1</v>
      </c>
      <c r="B96" s="29" t="s">
        <v>74</v>
      </c>
      <c r="C96" s="19"/>
      <c r="D96" s="19"/>
      <c r="E96" s="5"/>
      <c r="F96" s="5"/>
      <c r="G96" s="5"/>
      <c r="H96" s="5"/>
      <c r="I96" s="5"/>
      <c r="J96" s="2"/>
      <c r="K96" s="2"/>
    </row>
    <row r="97" spans="1:11" ht="18">
      <c r="A97" s="42">
        <v>2</v>
      </c>
      <c r="B97" s="29" t="s">
        <v>120</v>
      </c>
      <c r="C97" s="19"/>
      <c r="D97" s="19"/>
      <c r="E97" s="5"/>
      <c r="F97" s="5"/>
      <c r="G97" s="5"/>
      <c r="H97" s="5"/>
      <c r="I97" s="5"/>
      <c r="J97" s="2"/>
      <c r="K97" s="2"/>
    </row>
    <row r="98" spans="1:11" ht="18">
      <c r="A98" s="42">
        <v>3</v>
      </c>
      <c r="B98" s="29" t="s">
        <v>121</v>
      </c>
      <c r="C98" s="19"/>
      <c r="D98" s="19"/>
      <c r="E98" s="5"/>
      <c r="F98" s="5"/>
      <c r="G98" s="5"/>
      <c r="H98" s="5"/>
      <c r="I98" s="5"/>
      <c r="J98" s="2"/>
      <c r="K98" s="2"/>
    </row>
    <row r="99" spans="1:11" ht="15.6">
      <c r="A99" s="2"/>
      <c r="B99" s="5"/>
      <c r="C99" s="19"/>
      <c r="D99" s="19"/>
      <c r="E99" s="5"/>
      <c r="F99" s="5"/>
      <c r="G99" s="5"/>
      <c r="H99" s="5"/>
      <c r="I99" s="5"/>
      <c r="J99" s="2"/>
      <c r="K99" s="2"/>
    </row>
    <row r="100" spans="1:11" ht="15.6">
      <c r="A100" s="2"/>
      <c r="B100" s="5"/>
      <c r="C100" s="19"/>
      <c r="D100" s="19"/>
      <c r="E100" s="5"/>
      <c r="F100" s="5"/>
      <c r="G100" s="5"/>
      <c r="H100" s="5"/>
      <c r="I100" s="5"/>
      <c r="J100" s="2"/>
      <c r="K100" s="2"/>
    </row>
    <row r="101" spans="1:11" ht="15.6">
      <c r="A101" s="2"/>
      <c r="B101" s="389" t="s">
        <v>0</v>
      </c>
      <c r="C101" s="390"/>
      <c r="D101" s="390"/>
      <c r="E101" s="390"/>
      <c r="F101" s="390"/>
      <c r="G101" s="390"/>
      <c r="H101" s="390"/>
      <c r="I101" s="390"/>
      <c r="J101" s="390"/>
      <c r="K101" s="2"/>
    </row>
    <row r="102" spans="1:11" ht="15.6">
      <c r="A102" s="2"/>
      <c r="B102" s="389" t="str">
        <f>B3</f>
        <v>TO5 Cycle 5 Annual Informational Filing</v>
      </c>
      <c r="C102" s="390"/>
      <c r="D102" s="390"/>
      <c r="E102" s="390"/>
      <c r="F102" s="390"/>
      <c r="G102" s="390"/>
      <c r="H102" s="390"/>
      <c r="I102" s="390"/>
      <c r="J102" s="390"/>
      <c r="K102" s="2"/>
    </row>
    <row r="103" spans="1:11" ht="15.6">
      <c r="A103" s="2" t="s">
        <v>22</v>
      </c>
      <c r="B103" s="389" t="str">
        <f>B4</f>
        <v>Derivation of Other BTRR Adjustments Applicable to TO5 Cycle 2</v>
      </c>
      <c r="C103" s="391"/>
      <c r="D103" s="391"/>
      <c r="E103" s="391"/>
      <c r="F103" s="391"/>
      <c r="G103" s="391"/>
      <c r="H103" s="391"/>
      <c r="I103" s="391"/>
      <c r="J103" s="391"/>
      <c r="K103" s="2" t="s">
        <v>22</v>
      </c>
    </row>
    <row r="104" spans="1:11" ht="15.6">
      <c r="A104" s="2"/>
      <c r="B104" s="388" t="s">
        <v>2</v>
      </c>
      <c r="C104" s="390"/>
      <c r="D104" s="390"/>
      <c r="E104" s="390"/>
      <c r="F104" s="390"/>
      <c r="G104" s="390"/>
      <c r="H104" s="390"/>
      <c r="I104" s="390"/>
      <c r="J104" s="390"/>
      <c r="K104" s="2"/>
    </row>
    <row r="105" spans="1:11" ht="15.6">
      <c r="A105" s="2"/>
      <c r="B105" s="8"/>
      <c r="C105" s="1"/>
      <c r="D105" s="1"/>
      <c r="F105" s="1"/>
      <c r="H105" s="1"/>
      <c r="J105" s="1"/>
      <c r="K105" s="2"/>
    </row>
    <row r="106" spans="1:11" ht="15.6">
      <c r="A106" s="2"/>
      <c r="B106" s="8"/>
      <c r="C106" s="1"/>
      <c r="D106" s="1"/>
      <c r="E106" s="10" t="s">
        <v>25</v>
      </c>
      <c r="F106"/>
      <c r="G106" s="10" t="s">
        <v>26</v>
      </c>
      <c r="H106"/>
      <c r="I106" s="10" t="s">
        <v>27</v>
      </c>
      <c r="J106" s="1"/>
      <c r="K106" s="2"/>
    </row>
    <row r="107" spans="1:11" ht="46.8">
      <c r="A107" s="2" t="s">
        <v>3</v>
      </c>
      <c r="B107" s="5"/>
      <c r="C107" s="5"/>
      <c r="D107" s="5"/>
      <c r="E107" s="11" t="str">
        <f>E8</f>
        <v xml:space="preserve">Revised    TO5 C2 </v>
      </c>
      <c r="F107" s="12"/>
      <c r="G107" s="11" t="str">
        <f>G8</f>
        <v>As Filed TO5 C2 ER20-503 and ER22-527</v>
      </c>
      <c r="H107" s="12"/>
      <c r="I107" s="13" t="s">
        <v>30</v>
      </c>
      <c r="J107" s="2"/>
      <c r="K107" s="2" t="s">
        <v>3</v>
      </c>
    </row>
    <row r="108" spans="1:11" ht="15.6">
      <c r="A108" s="3" t="s">
        <v>7</v>
      </c>
      <c r="B108" s="12" t="s">
        <v>22</v>
      </c>
      <c r="C108" s="5"/>
      <c r="D108" s="5"/>
      <c r="E108" s="14" t="s">
        <v>5</v>
      </c>
      <c r="F108" s="5"/>
      <c r="G108" s="14" t="s">
        <v>5</v>
      </c>
      <c r="H108" s="5"/>
      <c r="I108" s="15" t="s">
        <v>32</v>
      </c>
      <c r="J108" s="3" t="s">
        <v>6</v>
      </c>
      <c r="K108" s="3" t="s">
        <v>7</v>
      </c>
    </row>
    <row r="109" spans="1:11" ht="15.6">
      <c r="A109" s="2"/>
      <c r="B109" s="16" t="s">
        <v>122</v>
      </c>
      <c r="C109" s="56"/>
      <c r="D109" s="56"/>
      <c r="E109" s="5"/>
      <c r="F109" s="5"/>
      <c r="G109" s="5"/>
      <c r="H109" s="5"/>
      <c r="I109" s="5"/>
      <c r="J109" s="2"/>
      <c r="K109" s="2"/>
    </row>
    <row r="110" spans="1:11" ht="15.6">
      <c r="A110" s="2">
        <v>1</v>
      </c>
      <c r="B110" s="57" t="s">
        <v>123</v>
      </c>
      <c r="C110" s="56"/>
      <c r="D110" s="56"/>
      <c r="E110" s="5"/>
      <c r="F110" s="5"/>
      <c r="G110" s="5"/>
      <c r="H110" s="5"/>
      <c r="I110" s="5"/>
      <c r="J110" s="2"/>
      <c r="K110" s="2">
        <v>1</v>
      </c>
    </row>
    <row r="111" spans="1:11" ht="15.6">
      <c r="A111" s="2">
        <f t="shared" ref="A111:A148" si="5">A110+1</f>
        <v>2</v>
      </c>
      <c r="B111" s="18" t="s">
        <v>124</v>
      </c>
      <c r="C111" s="56"/>
      <c r="D111" s="56"/>
      <c r="E111" s="58">
        <f>'Pg3 BK-1 Rev TO5 C2-Cost Adj '!E111</f>
        <v>4558369.6291265385</v>
      </c>
      <c r="F111" s="20"/>
      <c r="G111" s="58">
        <f>'Pg4 As Filed BK-1 Retail TRR'!E110</f>
        <v>4558369.6291265385</v>
      </c>
      <c r="H111" s="5"/>
      <c r="I111" s="22">
        <f>E111-G111</f>
        <v>0</v>
      </c>
      <c r="J111" s="2" t="s">
        <v>125</v>
      </c>
      <c r="K111" s="2">
        <f>K110+1</f>
        <v>2</v>
      </c>
    </row>
    <row r="112" spans="1:11" ht="15.6">
      <c r="A112" s="2">
        <f t="shared" si="5"/>
        <v>3</v>
      </c>
      <c r="B112" s="18" t="s">
        <v>126</v>
      </c>
      <c r="C112" s="56"/>
      <c r="D112" s="56"/>
      <c r="E112" s="59">
        <f>'Pg3 BK-1 Rev TO5 C2-Cost Adj '!E112</f>
        <v>11322.49192710959</v>
      </c>
      <c r="F112" s="28"/>
      <c r="G112" s="59">
        <f>'Pg4 As Filed BK-1 Retail TRR'!E111</f>
        <v>11322.49192710959</v>
      </c>
      <c r="I112" s="24">
        <f>E112-G112</f>
        <v>0</v>
      </c>
      <c r="J112" s="2" t="s">
        <v>127</v>
      </c>
      <c r="K112" s="2">
        <f>K111+1</f>
        <v>3</v>
      </c>
    </row>
    <row r="113" spans="1:11" ht="15.6">
      <c r="A113" s="2">
        <f t="shared" si="5"/>
        <v>4</v>
      </c>
      <c r="B113" s="18" t="s">
        <v>128</v>
      </c>
      <c r="C113" s="56"/>
      <c r="D113" s="56"/>
      <c r="E113" s="59">
        <f>'Pg3 BK-1 Rev TO5 C2-Cost Adj '!E113</f>
        <v>48316.721508113143</v>
      </c>
      <c r="F113" s="5"/>
      <c r="G113" s="59">
        <f>'Pg4 As Filed BK-1 Retail TRR'!E112</f>
        <v>48316.721508113143</v>
      </c>
      <c r="I113" s="24">
        <f t="shared" ref="I113:I114" si="6">E113-G113</f>
        <v>0</v>
      </c>
      <c r="J113" s="2" t="s">
        <v>129</v>
      </c>
      <c r="K113" s="2">
        <f>K112+1</f>
        <v>4</v>
      </c>
    </row>
    <row r="114" spans="1:11" ht="15.6">
      <c r="A114" s="2">
        <f t="shared" si="5"/>
        <v>5</v>
      </c>
      <c r="B114" s="18" t="s">
        <v>130</v>
      </c>
      <c r="C114" s="56"/>
      <c r="D114" s="56"/>
      <c r="E114" s="60">
        <f>'Pg3 BK-1 Rev TO5 C2-Cost Adj '!E114</f>
        <v>92493.61877057403</v>
      </c>
      <c r="F114" s="5"/>
      <c r="G114" s="60">
        <f>'Pg4 As Filed BK-1 Retail TRR'!E113</f>
        <v>92493.61877057403</v>
      </c>
      <c r="I114" s="26">
        <f t="shared" si="6"/>
        <v>0</v>
      </c>
      <c r="J114" s="2" t="s">
        <v>131</v>
      </c>
      <c r="K114" s="2">
        <f>K113+1</f>
        <v>5</v>
      </c>
    </row>
    <row r="115" spans="1:11" ht="15.6">
      <c r="A115" s="2">
        <f t="shared" si="5"/>
        <v>6</v>
      </c>
      <c r="B115" s="18" t="s">
        <v>132</v>
      </c>
      <c r="C115" s="2"/>
      <c r="D115" s="2"/>
      <c r="E115" s="35">
        <f>SUM(E111:E114)</f>
        <v>4710502.4613323351</v>
      </c>
      <c r="F115" s="20"/>
      <c r="G115" s="35">
        <f>SUM(G111:G114)</f>
        <v>4710502.4613323351</v>
      </c>
      <c r="I115" s="34">
        <f>SUM(I111:I114)</f>
        <v>0</v>
      </c>
      <c r="J115" s="2" t="s">
        <v>133</v>
      </c>
      <c r="K115" s="2">
        <f t="shared" ref="K115:K148" si="7">K114+1</f>
        <v>6</v>
      </c>
    </row>
    <row r="116" spans="1:11" ht="15.6">
      <c r="A116" s="2">
        <f t="shared" si="5"/>
        <v>7</v>
      </c>
      <c r="B116" s="18"/>
      <c r="C116" s="2"/>
      <c r="D116" s="2"/>
      <c r="E116" s="61"/>
      <c r="F116" s="5"/>
      <c r="G116" s="61"/>
      <c r="I116" s="5"/>
      <c r="J116" s="2"/>
      <c r="K116" s="2">
        <f t="shared" si="7"/>
        <v>7</v>
      </c>
    </row>
    <row r="117" spans="1:11" ht="15.6">
      <c r="A117" s="2">
        <f t="shared" si="5"/>
        <v>8</v>
      </c>
      <c r="B117" s="57" t="s">
        <v>134</v>
      </c>
      <c r="C117" s="2"/>
      <c r="D117" s="2"/>
      <c r="E117" s="35"/>
      <c r="F117" s="5"/>
      <c r="G117" s="35"/>
      <c r="I117" s="6"/>
      <c r="J117" s="2"/>
      <c r="K117" s="2">
        <f t="shared" si="7"/>
        <v>8</v>
      </c>
    </row>
    <row r="118" spans="1:11" ht="15.6">
      <c r="A118" s="2">
        <f t="shared" si="5"/>
        <v>9</v>
      </c>
      <c r="B118" s="18" t="s">
        <v>135</v>
      </c>
      <c r="C118" s="2"/>
      <c r="D118" s="2"/>
      <c r="E118" s="35">
        <f>'Pg3 BK-1 Rev TO5 C2-Cost Adj '!E118</f>
        <v>950.34505384615397</v>
      </c>
      <c r="F118" s="5"/>
      <c r="G118" s="35">
        <f>'Pg4 As Filed BK-1 Retail TRR'!E117</f>
        <v>950.34505384615397</v>
      </c>
      <c r="I118" s="6">
        <f>E118-G118</f>
        <v>0</v>
      </c>
      <c r="J118" s="2" t="s">
        <v>136</v>
      </c>
      <c r="K118" s="2">
        <f t="shared" si="7"/>
        <v>9</v>
      </c>
    </row>
    <row r="119" spans="1:11" ht="15.6">
      <c r="A119" s="2">
        <f t="shared" si="5"/>
        <v>10</v>
      </c>
      <c r="B119" s="18" t="s">
        <v>137</v>
      </c>
      <c r="C119" s="2"/>
      <c r="D119" s="2"/>
      <c r="E119" s="62">
        <f>'Pg3 BK-1 Rev TO5 C2-Cost Adj '!E119</f>
        <v>0</v>
      </c>
      <c r="F119" s="5"/>
      <c r="G119" s="62">
        <f>'Pg4 As Filed BK-1 Retail TRR'!E118</f>
        <v>0</v>
      </c>
      <c r="I119" s="63">
        <f>E119-G119</f>
        <v>0</v>
      </c>
      <c r="J119" s="2" t="s">
        <v>138</v>
      </c>
      <c r="K119" s="2">
        <f t="shared" si="7"/>
        <v>10</v>
      </c>
    </row>
    <row r="120" spans="1:11" ht="15.6">
      <c r="A120" s="2">
        <f t="shared" si="5"/>
        <v>11</v>
      </c>
      <c r="B120" s="18" t="s">
        <v>139</v>
      </c>
      <c r="C120" s="2"/>
      <c r="D120" s="2"/>
      <c r="E120" s="64">
        <f>SUM(E118:E119)</f>
        <v>950.34505384615397</v>
      </c>
      <c r="F120" s="5"/>
      <c r="G120" s="64">
        <f>SUM(G118:G119)</f>
        <v>950.34505384615397</v>
      </c>
      <c r="I120" s="64">
        <f>SUM(I118:I119)</f>
        <v>0</v>
      </c>
      <c r="J120" s="30" t="s">
        <v>140</v>
      </c>
      <c r="K120" s="2">
        <f t="shared" si="7"/>
        <v>11</v>
      </c>
    </row>
    <row r="121" spans="1:11" ht="15.6">
      <c r="A121" s="2">
        <f t="shared" si="5"/>
        <v>12</v>
      </c>
      <c r="B121" s="18"/>
      <c r="C121" s="2"/>
      <c r="D121" s="2"/>
      <c r="E121" s="61"/>
      <c r="F121" s="5"/>
      <c r="G121" s="61"/>
      <c r="I121" s="5"/>
      <c r="J121" s="2"/>
      <c r="K121" s="2">
        <f t="shared" si="7"/>
        <v>12</v>
      </c>
    </row>
    <row r="122" spans="1:11" ht="15.6">
      <c r="A122" s="2">
        <f t="shared" si="5"/>
        <v>13</v>
      </c>
      <c r="B122" s="57" t="s">
        <v>141</v>
      </c>
      <c r="C122" s="5"/>
      <c r="D122" s="5"/>
      <c r="E122" s="61"/>
      <c r="F122" s="5"/>
      <c r="G122" s="61"/>
      <c r="I122" s="5"/>
      <c r="J122" s="2"/>
      <c r="K122" s="2">
        <f t="shared" si="7"/>
        <v>13</v>
      </c>
    </row>
    <row r="123" spans="1:11" ht="15.6">
      <c r="A123" s="2">
        <f t="shared" si="5"/>
        <v>14</v>
      </c>
      <c r="B123" s="5" t="s">
        <v>142</v>
      </c>
      <c r="C123" s="2"/>
      <c r="D123" s="2"/>
      <c r="E123" s="35">
        <f>'Pg3 BK-1 Rev TO5 C2-Cost Adj '!E123</f>
        <v>-789049.57673542202</v>
      </c>
      <c r="F123" s="5"/>
      <c r="G123" s="35">
        <f>'Pg4 As Filed BK-1 Retail TRR'!E122</f>
        <v>-789049.57673542202</v>
      </c>
      <c r="I123" s="6">
        <f t="shared" ref="I123" si="8">E123-G123</f>
        <v>0</v>
      </c>
      <c r="J123" s="2" t="s">
        <v>143</v>
      </c>
      <c r="K123" s="2">
        <f t="shared" si="7"/>
        <v>14</v>
      </c>
    </row>
    <row r="124" spans="1:11" ht="15.6">
      <c r="A124" s="2">
        <f t="shared" si="5"/>
        <v>15</v>
      </c>
      <c r="B124" s="5" t="s">
        <v>144</v>
      </c>
      <c r="C124" s="2"/>
      <c r="D124" s="2"/>
      <c r="E124" s="65">
        <f>'Pg3 BK-1 Rev TO5 C2-Cost Adj '!E124</f>
        <v>0</v>
      </c>
      <c r="F124" s="5"/>
      <c r="G124" s="65">
        <f>'Pg4 As Filed BK-1 Retail TRR'!E123</f>
        <v>0</v>
      </c>
      <c r="I124" s="66">
        <f>E124-G124</f>
        <v>0</v>
      </c>
      <c r="J124" s="2" t="s">
        <v>145</v>
      </c>
      <c r="K124" s="2">
        <f t="shared" si="7"/>
        <v>15</v>
      </c>
    </row>
    <row r="125" spans="1:11" ht="15.6">
      <c r="A125" s="2">
        <f t="shared" si="5"/>
        <v>16</v>
      </c>
      <c r="B125" s="5" t="s">
        <v>146</v>
      </c>
      <c r="C125" s="2"/>
      <c r="D125" s="2"/>
      <c r="E125" s="35">
        <f>SUM(E123:E124)</f>
        <v>-789049.57673542202</v>
      </c>
      <c r="F125" s="5"/>
      <c r="G125" s="35">
        <f>SUM(G123:G124)</f>
        <v>-789049.57673542202</v>
      </c>
      <c r="I125" s="6">
        <f>SUM(I123:I124)</f>
        <v>0</v>
      </c>
      <c r="J125" s="30" t="s">
        <v>147</v>
      </c>
      <c r="K125" s="2">
        <f t="shared" si="7"/>
        <v>16</v>
      </c>
    </row>
    <row r="126" spans="1:11" ht="15.6">
      <c r="A126" s="2">
        <f t="shared" si="5"/>
        <v>17</v>
      </c>
      <c r="B126" s="5"/>
      <c r="C126" s="2"/>
      <c r="D126" s="2"/>
      <c r="E126" s="35"/>
      <c r="F126" s="5"/>
      <c r="G126" s="35"/>
      <c r="I126" s="6"/>
      <c r="J126" s="2"/>
      <c r="K126" s="2">
        <f t="shared" si="7"/>
        <v>17</v>
      </c>
    </row>
    <row r="127" spans="1:11" ht="15.6">
      <c r="A127" s="2">
        <f t="shared" si="5"/>
        <v>18</v>
      </c>
      <c r="B127" s="57" t="s">
        <v>148</v>
      </c>
      <c r="C127" s="2"/>
      <c r="D127" s="2"/>
      <c r="E127" s="67"/>
      <c r="F127" s="5"/>
      <c r="G127" s="67"/>
      <c r="I127" s="5"/>
      <c r="J127" s="2"/>
      <c r="K127" s="2">
        <f t="shared" si="7"/>
        <v>18</v>
      </c>
    </row>
    <row r="128" spans="1:11" ht="15.6">
      <c r="A128" s="2">
        <f t="shared" si="5"/>
        <v>19</v>
      </c>
      <c r="B128" s="18" t="s">
        <v>149</v>
      </c>
      <c r="C128" s="2"/>
      <c r="D128" s="2"/>
      <c r="E128" s="27">
        <f>'Pg3 BK-1 Rev TO5 C2-Cost Adj '!E128</f>
        <v>53379.94143889867</v>
      </c>
      <c r="F128" s="20"/>
      <c r="G128" s="27">
        <f>'Pg4 As Filed BK-1 Retail TRR'!E127</f>
        <v>53379.94143889867</v>
      </c>
      <c r="I128" s="21">
        <f t="shared" ref="I128:I130" si="9">E128-G128</f>
        <v>0</v>
      </c>
      <c r="J128" s="2" t="s">
        <v>150</v>
      </c>
      <c r="K128" s="2">
        <f t="shared" si="7"/>
        <v>19</v>
      </c>
    </row>
    <row r="129" spans="1:11" ht="15.6">
      <c r="A129" s="2">
        <f t="shared" si="5"/>
        <v>20</v>
      </c>
      <c r="B129" s="18" t="s">
        <v>151</v>
      </c>
      <c r="C129" s="2"/>
      <c r="D129" s="2"/>
      <c r="E129" s="67">
        <f>'Pg3 BK-1 Rev TO5 C2-Cost Adj '!E129</f>
        <v>20174.06332246157</v>
      </c>
      <c r="F129" s="20"/>
      <c r="G129" s="67">
        <f>'Pg4 As Filed BK-1 Retail TRR'!E128</f>
        <v>20174.06332246157</v>
      </c>
      <c r="I129" s="24">
        <f t="shared" si="9"/>
        <v>0</v>
      </c>
      <c r="J129" s="2" t="s">
        <v>152</v>
      </c>
      <c r="K129" s="2">
        <f t="shared" si="7"/>
        <v>20</v>
      </c>
    </row>
    <row r="130" spans="1:11" ht="15.6">
      <c r="A130" s="2">
        <f t="shared" si="5"/>
        <v>21</v>
      </c>
      <c r="B130" s="18" t="s">
        <v>153</v>
      </c>
      <c r="C130" s="2"/>
      <c r="D130" s="2"/>
      <c r="E130" s="68">
        <f>'Pg3 BK-1 Rev TO5 C2-Cost Adj '!E130</f>
        <v>17790.862056212995</v>
      </c>
      <c r="G130" s="68">
        <f>'Pg5 BK-1 Rev TO5 C2-Cost Adj'!E131</f>
        <v>17790.862056212995</v>
      </c>
      <c r="I130" s="26">
        <f t="shared" si="9"/>
        <v>0</v>
      </c>
      <c r="J130" s="2" t="s">
        <v>154</v>
      </c>
      <c r="K130" s="2">
        <f t="shared" si="7"/>
        <v>21</v>
      </c>
    </row>
    <row r="131" spans="1:11" ht="15.6">
      <c r="A131" s="2">
        <f t="shared" si="5"/>
        <v>22</v>
      </c>
      <c r="B131" s="18" t="s">
        <v>155</v>
      </c>
      <c r="C131" s="5"/>
      <c r="D131" s="5"/>
      <c r="E131" s="35">
        <f>SUM(E128:E130)</f>
        <v>91344.866817573231</v>
      </c>
      <c r="F131" s="20"/>
      <c r="G131" s="35">
        <f>SUM(G128:G130)</f>
        <v>91344.866817573231</v>
      </c>
      <c r="I131" s="34">
        <f>SUM(I128:I130)</f>
        <v>0</v>
      </c>
      <c r="J131" s="30" t="s">
        <v>156</v>
      </c>
      <c r="K131" s="2">
        <f t="shared" si="7"/>
        <v>22</v>
      </c>
    </row>
    <row r="132" spans="1:11" ht="15.6">
      <c r="A132" s="2">
        <f t="shared" si="5"/>
        <v>23</v>
      </c>
      <c r="B132" s="18"/>
      <c r="C132" s="5"/>
      <c r="D132" s="5"/>
      <c r="E132" s="34"/>
      <c r="F132" s="20"/>
      <c r="G132" s="35"/>
      <c r="I132" s="34"/>
      <c r="J132" s="2"/>
      <c r="K132" s="2">
        <f t="shared" si="7"/>
        <v>23</v>
      </c>
    </row>
    <row r="133" spans="1:11" ht="15.6">
      <c r="A133" s="2">
        <f t="shared" si="5"/>
        <v>24</v>
      </c>
      <c r="B133" s="18" t="s">
        <v>157</v>
      </c>
      <c r="C133" s="5"/>
      <c r="D133" s="5"/>
      <c r="E133" s="69">
        <f>'Pg3 BK-1 Rev TO5 C2-Cost Adj '!E133</f>
        <v>0</v>
      </c>
      <c r="F133" s="20"/>
      <c r="G133" s="69">
        <f>'Pg4 As Filed BK-1 Retail TRR'!E132</f>
        <v>0</v>
      </c>
      <c r="I133" s="70">
        <f>E133-G133</f>
        <v>0</v>
      </c>
      <c r="J133" s="2" t="s">
        <v>158</v>
      </c>
      <c r="K133" s="2">
        <f t="shared" si="7"/>
        <v>24</v>
      </c>
    </row>
    <row r="134" spans="1:11" ht="15.6">
      <c r="A134" s="2">
        <f t="shared" si="5"/>
        <v>25</v>
      </c>
      <c r="B134" s="18" t="s">
        <v>159</v>
      </c>
      <c r="C134" s="5"/>
      <c r="D134" s="5"/>
      <c r="E134" s="334">
        <f>'Pg3 BK-1 Rev TO5 C2-Cost Adj '!E134</f>
        <v>-10363.447318236977</v>
      </c>
      <c r="F134" s="20" t="s">
        <v>55</v>
      </c>
      <c r="G134" s="71">
        <f>'Pg4 As Filed BK-1 Retail TRR'!E133</f>
        <v>-8498.1843313184672</v>
      </c>
      <c r="I134" s="334">
        <f>E134-G134</f>
        <v>-1865.2629869185093</v>
      </c>
      <c r="J134" s="2" t="s">
        <v>160</v>
      </c>
      <c r="K134" s="2">
        <f t="shared" si="7"/>
        <v>25</v>
      </c>
    </row>
    <row r="135" spans="1:11" ht="15.6">
      <c r="A135" s="2">
        <f t="shared" si="5"/>
        <v>26</v>
      </c>
      <c r="B135" s="18"/>
      <c r="C135" s="5"/>
      <c r="D135" s="5"/>
      <c r="E135" s="72"/>
      <c r="F135" s="5"/>
      <c r="G135" s="72"/>
      <c r="H135" s="5"/>
      <c r="I135" s="5"/>
      <c r="J135" s="30"/>
      <c r="K135" s="2">
        <f t="shared" si="7"/>
        <v>26</v>
      </c>
    </row>
    <row r="136" spans="1:11" ht="16.2" thickBot="1">
      <c r="A136" s="2">
        <f t="shared" si="5"/>
        <v>27</v>
      </c>
      <c r="B136" s="36" t="s">
        <v>161</v>
      </c>
      <c r="C136" s="5"/>
      <c r="D136" s="5"/>
      <c r="E136" s="345">
        <f>E115+E120+E125+E131+E133+E134</f>
        <v>4003384.6491500954</v>
      </c>
      <c r="F136" s="20" t="s">
        <v>55</v>
      </c>
      <c r="G136" s="346">
        <f>G115+G120+G125+G131+G133+G134</f>
        <v>4005249.9121370139</v>
      </c>
      <c r="I136" s="345">
        <f>E136-G136</f>
        <v>-1865.2629869184457</v>
      </c>
      <c r="J136" s="30" t="s">
        <v>162</v>
      </c>
      <c r="K136" s="2">
        <f t="shared" si="7"/>
        <v>27</v>
      </c>
    </row>
    <row r="137" spans="1:11" ht="16.2" thickTop="1">
      <c r="A137" s="2">
        <f t="shared" si="5"/>
        <v>28</v>
      </c>
      <c r="B137" s="18"/>
      <c r="C137" s="5"/>
      <c r="D137" s="5"/>
      <c r="E137" s="34"/>
      <c r="F137" s="20"/>
      <c r="G137" s="35"/>
      <c r="I137" s="34"/>
      <c r="J137" s="2"/>
      <c r="K137" s="2">
        <f t="shared" si="7"/>
        <v>28</v>
      </c>
    </row>
    <row r="138" spans="1:11" ht="18">
      <c r="A138" s="2">
        <f t="shared" si="5"/>
        <v>29</v>
      </c>
      <c r="B138" s="43" t="s">
        <v>163</v>
      </c>
      <c r="C138" s="5"/>
      <c r="D138" s="5"/>
      <c r="E138" s="34"/>
      <c r="F138" s="20"/>
      <c r="G138" s="35"/>
      <c r="I138" s="34"/>
      <c r="J138" s="2"/>
      <c r="K138" s="2">
        <f t="shared" si="7"/>
        <v>29</v>
      </c>
    </row>
    <row r="139" spans="1:11" ht="15.6">
      <c r="A139" s="2">
        <f t="shared" si="5"/>
        <v>30</v>
      </c>
      <c r="B139" s="36" t="s">
        <v>164</v>
      </c>
      <c r="C139" s="5"/>
      <c r="D139" s="5"/>
      <c r="E139" s="35">
        <f>'Pg3 BK-1 Rev TO5 C2-Cost Adj '!E139</f>
        <v>0</v>
      </c>
      <c r="F139" s="20"/>
      <c r="G139" s="35">
        <f>'Pg4 As Filed BK-1 Retail TRR'!E138</f>
        <v>0</v>
      </c>
      <c r="I139" s="35">
        <f>E139-G139</f>
        <v>0</v>
      </c>
      <c r="J139" s="2" t="s">
        <v>165</v>
      </c>
      <c r="K139" s="2">
        <f t="shared" si="7"/>
        <v>30</v>
      </c>
    </row>
    <row r="140" spans="1:11" ht="15.6">
      <c r="A140" s="2">
        <f t="shared" si="5"/>
        <v>31</v>
      </c>
      <c r="B140" s="36" t="s">
        <v>166</v>
      </c>
      <c r="C140" s="5"/>
      <c r="D140" s="5"/>
      <c r="E140" s="65">
        <f>'Pg3 BK-1 Rev TO5 C2-Cost Adj '!E140</f>
        <v>0</v>
      </c>
      <c r="F140" s="73"/>
      <c r="G140" s="65">
        <f>'Pg4 As Filed BK-1 Retail TRR'!E139</f>
        <v>0</v>
      </c>
      <c r="I140" s="65">
        <f>E140-G140</f>
        <v>0</v>
      </c>
      <c r="J140" s="2" t="s">
        <v>167</v>
      </c>
      <c r="K140" s="2">
        <f t="shared" si="7"/>
        <v>31</v>
      </c>
    </row>
    <row r="141" spans="1:11" ht="15.6">
      <c r="A141" s="2">
        <f t="shared" si="5"/>
        <v>32</v>
      </c>
      <c r="B141" s="29" t="s">
        <v>168</v>
      </c>
      <c r="C141" s="5"/>
      <c r="D141" s="5"/>
      <c r="E141" s="35">
        <f>SUM(E139:E140)</f>
        <v>0</v>
      </c>
      <c r="F141" s="20"/>
      <c r="G141" s="35">
        <f>SUM(G139:G140)</f>
        <v>0</v>
      </c>
      <c r="I141" s="35">
        <f>SUM(I139:I140)</f>
        <v>0</v>
      </c>
      <c r="J141" s="30" t="s">
        <v>169</v>
      </c>
      <c r="K141" s="2">
        <f t="shared" si="7"/>
        <v>32</v>
      </c>
    </row>
    <row r="142" spans="1:11" ht="15.6">
      <c r="A142" s="2">
        <f t="shared" si="5"/>
        <v>33</v>
      </c>
      <c r="B142" s="36"/>
      <c r="C142" s="5"/>
      <c r="D142" s="5"/>
      <c r="E142" s="34"/>
      <c r="F142" s="20"/>
      <c r="G142" s="35"/>
      <c r="I142" s="34"/>
      <c r="J142" s="30"/>
      <c r="K142" s="2">
        <f t="shared" si="7"/>
        <v>33</v>
      </c>
    </row>
    <row r="143" spans="1:11" ht="18">
      <c r="A143" s="2">
        <f t="shared" si="5"/>
        <v>34</v>
      </c>
      <c r="B143" s="43" t="s">
        <v>170</v>
      </c>
      <c r="C143" s="5"/>
      <c r="D143" s="5"/>
      <c r="E143" s="34"/>
      <c r="F143" s="20"/>
      <c r="G143" s="35"/>
      <c r="I143" s="34"/>
      <c r="J143" s="30"/>
      <c r="K143" s="2">
        <f t="shared" si="7"/>
        <v>34</v>
      </c>
    </row>
    <row r="144" spans="1:11" ht="15.6">
      <c r="A144" s="2">
        <f t="shared" si="5"/>
        <v>35</v>
      </c>
      <c r="B144" s="36" t="s">
        <v>171</v>
      </c>
      <c r="C144" s="5"/>
      <c r="D144" s="5"/>
      <c r="E144" s="35">
        <f>'Pg3 BK-1 Rev TO5 C2-Cost Adj '!E144</f>
        <v>0</v>
      </c>
      <c r="F144" s="20"/>
      <c r="G144" s="35">
        <f>'Pg4 As Filed BK-1 Retail TRR'!E143</f>
        <v>0</v>
      </c>
      <c r="I144" s="35">
        <f>E144-G144</f>
        <v>0</v>
      </c>
      <c r="J144" s="2" t="s">
        <v>172</v>
      </c>
      <c r="K144" s="2">
        <f t="shared" si="7"/>
        <v>35</v>
      </c>
    </row>
    <row r="145" spans="1:11" ht="15.6">
      <c r="A145" s="2">
        <f t="shared" si="5"/>
        <v>36</v>
      </c>
      <c r="B145" s="29" t="s">
        <v>173</v>
      </c>
      <c r="C145" s="5"/>
      <c r="D145" s="5"/>
      <c r="E145" s="65">
        <f>'Pg3 BK-1 Rev TO5 C2-Cost Adj '!E145</f>
        <v>0</v>
      </c>
      <c r="F145" s="20"/>
      <c r="G145" s="65">
        <f>'Pg4 As Filed BK-1 Retail TRR'!E144</f>
        <v>0</v>
      </c>
      <c r="I145" s="74">
        <f>E145-G145</f>
        <v>0</v>
      </c>
      <c r="J145" s="2" t="s">
        <v>174</v>
      </c>
      <c r="K145" s="2">
        <f t="shared" si="7"/>
        <v>36</v>
      </c>
    </row>
    <row r="146" spans="1:11" ht="15.6">
      <c r="A146" s="2">
        <f t="shared" si="5"/>
        <v>37</v>
      </c>
      <c r="B146" s="29" t="s">
        <v>175</v>
      </c>
      <c r="C146" s="5"/>
      <c r="D146" s="5"/>
      <c r="E146" s="35">
        <f>SUM(E144:E145)</f>
        <v>0</v>
      </c>
      <c r="F146" s="20"/>
      <c r="G146" s="35">
        <f>SUM(G144:G145)</f>
        <v>0</v>
      </c>
      <c r="I146" s="35">
        <f>SUM(I144:I145)</f>
        <v>0</v>
      </c>
      <c r="J146" s="30" t="s">
        <v>176</v>
      </c>
      <c r="K146" s="2">
        <f t="shared" si="7"/>
        <v>37</v>
      </c>
    </row>
    <row r="147" spans="1:11" ht="15.6">
      <c r="A147" s="2">
        <f t="shared" si="5"/>
        <v>38</v>
      </c>
      <c r="B147" s="36"/>
      <c r="C147" s="5"/>
      <c r="D147" s="5"/>
      <c r="E147" s="34"/>
      <c r="F147" s="20"/>
      <c r="G147" s="35"/>
      <c r="I147" s="34"/>
      <c r="J147" s="30"/>
      <c r="K147" s="2">
        <f t="shared" si="7"/>
        <v>38</v>
      </c>
    </row>
    <row r="148" spans="1:11" ht="18">
      <c r="A148" s="2">
        <f t="shared" si="5"/>
        <v>39</v>
      </c>
      <c r="B148" s="43" t="s">
        <v>177</v>
      </c>
      <c r="C148" s="5"/>
      <c r="D148" s="5"/>
      <c r="E148" s="35">
        <f>'Pg3 BK-1 Rev TO5 C2-Cost Adj '!E148</f>
        <v>0</v>
      </c>
      <c r="F148" s="20"/>
      <c r="G148" s="35">
        <f>'Pg4 As Filed BK-1 Retail TRR'!E147</f>
        <v>0</v>
      </c>
      <c r="I148" s="35">
        <f>E148-G148</f>
        <v>0</v>
      </c>
      <c r="J148" s="2" t="s">
        <v>178</v>
      </c>
      <c r="K148" s="2">
        <f t="shared" si="7"/>
        <v>39</v>
      </c>
    </row>
    <row r="149" spans="1:11" ht="15.6">
      <c r="A149" s="2"/>
      <c r="B149" s="18"/>
      <c r="C149" s="5"/>
      <c r="D149" s="5"/>
      <c r="E149" s="34"/>
      <c r="F149" s="20"/>
      <c r="G149" s="35"/>
      <c r="I149" s="34"/>
      <c r="J149" s="2"/>
      <c r="K149" s="2"/>
    </row>
    <row r="150" spans="1:11" ht="15.6">
      <c r="A150" s="20" t="s">
        <v>55</v>
      </c>
      <c r="B150" s="12" t="str">
        <f>B42</f>
        <v>Items in BOLD have changed due to unfunded reserves error adjustment as compared to the original TO5 Cycle 2 filing per ER20-503 and adjustments included in TO5 Cycle 4 per ER22-527.</v>
      </c>
      <c r="C150" s="5"/>
      <c r="D150" s="5"/>
      <c r="E150" s="5"/>
      <c r="F150" s="5"/>
      <c r="G150" s="5"/>
      <c r="H150" s="5"/>
      <c r="I150" s="5"/>
      <c r="J150" s="2"/>
      <c r="K150" s="2"/>
    </row>
    <row r="151" spans="1:11" ht="18">
      <c r="A151" s="42">
        <v>1</v>
      </c>
      <c r="B151" s="29" t="s">
        <v>120</v>
      </c>
      <c r="C151" s="5"/>
      <c r="D151" s="5"/>
      <c r="E151" s="5"/>
      <c r="F151" s="5"/>
      <c r="G151" s="5"/>
      <c r="H151" s="5"/>
      <c r="I151" s="5"/>
      <c r="J151" s="2"/>
      <c r="K151" s="2"/>
    </row>
    <row r="152" spans="1:11" ht="15.6">
      <c r="A152" s="2"/>
      <c r="B152" s="12"/>
      <c r="C152" s="5"/>
      <c r="D152" s="5"/>
      <c r="E152" s="5"/>
      <c r="F152" s="5"/>
      <c r="G152" s="5"/>
      <c r="H152" s="5"/>
      <c r="I152" s="5"/>
      <c r="J152" s="2"/>
      <c r="K152" s="2"/>
    </row>
    <row r="153" spans="1:11" ht="15.6">
      <c r="A153" s="2"/>
      <c r="B153" s="12"/>
      <c r="C153" s="5"/>
      <c r="D153" s="5"/>
      <c r="E153" s="5"/>
      <c r="F153" s="5"/>
      <c r="G153" s="5"/>
      <c r="H153" s="5"/>
      <c r="I153" s="5"/>
      <c r="J153" s="2"/>
      <c r="K153" s="2"/>
    </row>
    <row r="154" spans="1:11" ht="15.6">
      <c r="A154" s="2"/>
      <c r="B154" s="389" t="s">
        <v>0</v>
      </c>
      <c r="C154" s="390"/>
      <c r="D154" s="390"/>
      <c r="E154" s="390"/>
      <c r="F154" s="390"/>
      <c r="G154" s="390"/>
      <c r="H154" s="390"/>
      <c r="I154" s="390"/>
      <c r="J154" s="390"/>
      <c r="K154" s="2"/>
    </row>
    <row r="155" spans="1:11" ht="15.6">
      <c r="A155" s="2" t="s">
        <v>22</v>
      </c>
      <c r="B155" s="389" t="str">
        <f>B3</f>
        <v>TO5 Cycle 5 Annual Informational Filing</v>
      </c>
      <c r="C155" s="390"/>
      <c r="D155" s="390"/>
      <c r="E155" s="390"/>
      <c r="F155" s="390"/>
      <c r="G155" s="390"/>
      <c r="H155" s="390"/>
      <c r="I155" s="390"/>
      <c r="J155" s="390"/>
      <c r="K155" s="2"/>
    </row>
    <row r="156" spans="1:11" ht="15.6">
      <c r="A156" s="2"/>
      <c r="B156" s="389" t="str">
        <f>B4</f>
        <v>Derivation of Other BTRR Adjustments Applicable to TO5 Cycle 2</v>
      </c>
      <c r="C156" s="391"/>
      <c r="D156" s="391"/>
      <c r="E156" s="391"/>
      <c r="F156" s="391"/>
      <c r="G156" s="391"/>
      <c r="H156" s="391"/>
      <c r="I156" s="391"/>
      <c r="J156" s="391"/>
      <c r="K156" s="2"/>
    </row>
    <row r="157" spans="1:11" ht="15.6">
      <c r="A157" s="2"/>
      <c r="B157" s="388" t="s">
        <v>2</v>
      </c>
      <c r="C157" s="390"/>
      <c r="D157" s="390"/>
      <c r="E157" s="390"/>
      <c r="F157" s="390"/>
      <c r="G157" s="390"/>
      <c r="H157" s="390"/>
      <c r="I157" s="390"/>
      <c r="J157" s="390"/>
      <c r="K157" s="2"/>
    </row>
    <row r="158" spans="1:11" ht="15.6">
      <c r="A158" s="2"/>
      <c r="B158" s="8"/>
      <c r="C158" s="1"/>
      <c r="D158" s="1"/>
      <c r="F158" s="1"/>
      <c r="H158" s="1"/>
      <c r="J158" s="1"/>
      <c r="K158" s="2"/>
    </row>
    <row r="159" spans="1:11" ht="15.6">
      <c r="A159" s="2"/>
      <c r="B159" s="75"/>
      <c r="E159" s="10" t="s">
        <v>25</v>
      </c>
      <c r="F159"/>
      <c r="G159" s="10" t="s">
        <v>26</v>
      </c>
      <c r="H159"/>
      <c r="I159" s="10" t="s">
        <v>27</v>
      </c>
      <c r="K159" s="2"/>
    </row>
    <row r="160" spans="1:11" ht="46.8">
      <c r="A160" s="2" t="s">
        <v>3</v>
      </c>
      <c r="B160" s="5"/>
      <c r="C160" s="5"/>
      <c r="D160" s="5"/>
      <c r="E160" s="11" t="str">
        <f>E8</f>
        <v xml:space="preserve">Revised    TO5 C2 </v>
      </c>
      <c r="F160" s="12"/>
      <c r="G160" s="11" t="str">
        <f>G8</f>
        <v>As Filed TO5 C2 ER20-503 and ER22-527</v>
      </c>
      <c r="H160" s="12"/>
      <c r="I160" s="13" t="s">
        <v>30</v>
      </c>
      <c r="J160" s="2"/>
      <c r="K160" s="2" t="s">
        <v>3</v>
      </c>
    </row>
    <row r="161" spans="1:12" ht="15.6">
      <c r="A161" s="3" t="s">
        <v>7</v>
      </c>
      <c r="B161" s="12" t="s">
        <v>22</v>
      </c>
      <c r="C161" s="5"/>
      <c r="D161" s="5"/>
      <c r="E161" s="14" t="s">
        <v>5</v>
      </c>
      <c r="F161" s="5"/>
      <c r="G161" s="14" t="s">
        <v>5</v>
      </c>
      <c r="H161" s="5"/>
      <c r="I161" s="15" t="s">
        <v>32</v>
      </c>
      <c r="J161" s="3" t="s">
        <v>6</v>
      </c>
      <c r="K161" s="3" t="s">
        <v>7</v>
      </c>
    </row>
    <row r="162" spans="1:12" ht="15.6">
      <c r="A162" s="2"/>
      <c r="B162" s="16" t="s">
        <v>179</v>
      </c>
      <c r="C162" s="5"/>
      <c r="D162" s="5"/>
      <c r="E162" s="5"/>
      <c r="F162" s="5"/>
      <c r="G162" s="5"/>
      <c r="H162" s="5"/>
      <c r="I162" s="5"/>
      <c r="J162" s="2"/>
      <c r="K162" s="2"/>
    </row>
    <row r="163" spans="1:12" ht="15.6">
      <c r="A163" s="2">
        <v>1</v>
      </c>
      <c r="B163" s="57" t="s">
        <v>180</v>
      </c>
      <c r="C163" s="5"/>
      <c r="D163" s="5"/>
      <c r="E163" s="5"/>
      <c r="F163" s="5"/>
      <c r="G163" s="5"/>
      <c r="H163" s="5"/>
      <c r="I163" s="5"/>
      <c r="J163" s="2"/>
      <c r="K163" s="2">
        <v>1</v>
      </c>
    </row>
    <row r="164" spans="1:12" ht="15.6">
      <c r="A164" s="2">
        <f t="shared" ref="A164:A187" si="10">A163+1</f>
        <v>2</v>
      </c>
      <c r="B164" s="18" t="s">
        <v>124</v>
      </c>
      <c r="C164" s="5"/>
      <c r="D164" s="5"/>
      <c r="E164" s="27">
        <f>'Pg3 BK-1 Rev TO5 C2-Cost Adj '!E164</f>
        <v>5678390.0500223078</v>
      </c>
      <c r="F164" s="20"/>
      <c r="G164" s="27">
        <f>'Pg4 As Filed BK-1 Retail TRR'!E162</f>
        <v>5678390.0500223078</v>
      </c>
      <c r="H164" s="12"/>
      <c r="I164" s="7">
        <f>E164-G164</f>
        <v>0</v>
      </c>
      <c r="J164" s="2" t="s">
        <v>181</v>
      </c>
      <c r="K164" s="2">
        <f t="shared" ref="K164:K187" si="11">K163+1</f>
        <v>2</v>
      </c>
    </row>
    <row r="165" spans="1:12" ht="15.6">
      <c r="A165" s="2">
        <f t="shared" si="10"/>
        <v>3</v>
      </c>
      <c r="B165" s="18" t="s">
        <v>126</v>
      </c>
      <c r="C165" s="5"/>
      <c r="D165" s="5"/>
      <c r="E165" s="67">
        <f>'Pg3 BK-1 Rev TO5 C2-Cost Adj '!E165</f>
        <v>34502.158789044915</v>
      </c>
      <c r="F165" s="28"/>
      <c r="G165" s="67">
        <f>'Pg4 As Filed BK-1 Retail TRR'!E163</f>
        <v>34502.158789044915</v>
      </c>
      <c r="I165" s="24">
        <f>E165-G165</f>
        <v>0</v>
      </c>
      <c r="J165" s="2" t="s">
        <v>182</v>
      </c>
      <c r="K165" s="2">
        <f t="shared" si="11"/>
        <v>3</v>
      </c>
    </row>
    <row r="166" spans="1:12" ht="15.6">
      <c r="A166" s="2">
        <f t="shared" si="10"/>
        <v>4</v>
      </c>
      <c r="B166" s="18" t="s">
        <v>128</v>
      </c>
      <c r="C166" s="5"/>
      <c r="D166" s="5"/>
      <c r="E166" s="67">
        <f>'Pg3 BK-1 Rev TO5 C2-Cost Adj '!E166</f>
        <v>79064.08395179348</v>
      </c>
      <c r="F166" s="12"/>
      <c r="G166" s="67">
        <f>'Pg4 As Filed BK-1 Retail TRR'!E164</f>
        <v>79064.08395179348</v>
      </c>
      <c r="I166" s="24">
        <f t="shared" ref="I166:I167" si="12">E166-G166</f>
        <v>0</v>
      </c>
      <c r="J166" s="2" t="s">
        <v>183</v>
      </c>
      <c r="K166" s="2">
        <f t="shared" si="11"/>
        <v>4</v>
      </c>
      <c r="L166" s="76"/>
    </row>
    <row r="167" spans="1:12" ht="15.6">
      <c r="A167" s="2">
        <f t="shared" si="10"/>
        <v>5</v>
      </c>
      <c r="B167" s="18" t="s">
        <v>130</v>
      </c>
      <c r="C167" s="2"/>
      <c r="D167" s="2"/>
      <c r="E167" s="68">
        <f>'Pg3 BK-1 Rev TO5 C2-Cost Adj '!E167</f>
        <v>178047.85010868488</v>
      </c>
      <c r="F167" s="12"/>
      <c r="G167" s="68">
        <f>'Pg4 As Filed BK-1 Retail TRR'!E165</f>
        <v>178047.85010868488</v>
      </c>
      <c r="I167" s="26">
        <f t="shared" si="12"/>
        <v>0</v>
      </c>
      <c r="J167" s="2" t="s">
        <v>184</v>
      </c>
      <c r="K167" s="2">
        <f t="shared" si="11"/>
        <v>5</v>
      </c>
    </row>
    <row r="168" spans="1:12" ht="15.6">
      <c r="A168" s="2">
        <f t="shared" si="10"/>
        <v>6</v>
      </c>
      <c r="B168" s="18" t="s">
        <v>185</v>
      </c>
      <c r="C168" s="5"/>
      <c r="D168" s="5"/>
      <c r="E168" s="35">
        <f>SUM(E164:E167)</f>
        <v>5970004.1428718315</v>
      </c>
      <c r="F168" s="20"/>
      <c r="G168" s="35">
        <f>SUM(G164:G167)</f>
        <v>5970004.1428718315</v>
      </c>
      <c r="I168" s="35">
        <f>SUM(I164:I167)</f>
        <v>0</v>
      </c>
      <c r="J168" s="30" t="s">
        <v>133</v>
      </c>
      <c r="K168" s="2">
        <f t="shared" si="11"/>
        <v>6</v>
      </c>
    </row>
    <row r="169" spans="1:12" ht="15.6">
      <c r="A169" s="2">
        <f t="shared" si="10"/>
        <v>7</v>
      </c>
      <c r="B169" s="5"/>
      <c r="C169" s="2"/>
      <c r="D169" s="2"/>
      <c r="E169" s="77"/>
      <c r="F169" s="5"/>
      <c r="G169" s="77"/>
      <c r="I169" s="5"/>
      <c r="J169" s="30"/>
      <c r="K169" s="2">
        <f t="shared" si="11"/>
        <v>7</v>
      </c>
    </row>
    <row r="170" spans="1:12" ht="15.6">
      <c r="A170" s="2">
        <f t="shared" si="10"/>
        <v>8</v>
      </c>
      <c r="B170" s="78" t="s">
        <v>186</v>
      </c>
      <c r="C170" s="5"/>
      <c r="D170" s="5"/>
      <c r="E170" s="77"/>
      <c r="F170" s="5"/>
      <c r="G170" s="77"/>
      <c r="I170" s="5"/>
      <c r="J170" s="30"/>
      <c r="K170" s="2">
        <f t="shared" si="11"/>
        <v>8</v>
      </c>
    </row>
    <row r="171" spans="1:12" ht="15.6">
      <c r="A171" s="2">
        <f t="shared" si="10"/>
        <v>9</v>
      </c>
      <c r="B171" s="5" t="s">
        <v>187</v>
      </c>
      <c r="C171" s="5"/>
      <c r="D171" s="5"/>
      <c r="E171" s="27">
        <f>'Pg3 BK-1 Rev TO5 C2-Cost Adj '!E171</f>
        <v>1120020.4208957693</v>
      </c>
      <c r="F171" s="20"/>
      <c r="G171" s="27">
        <f>'Pg4 As Filed BK-1 Retail TRR'!E169</f>
        <v>1120020.4208957693</v>
      </c>
      <c r="I171" s="7">
        <f>E171-G171</f>
        <v>0</v>
      </c>
      <c r="J171" s="2" t="s">
        <v>188</v>
      </c>
      <c r="K171" s="2">
        <f t="shared" si="11"/>
        <v>9</v>
      </c>
    </row>
    <row r="172" spans="1:12" ht="15.6">
      <c r="A172" s="2">
        <f t="shared" si="10"/>
        <v>10</v>
      </c>
      <c r="B172" s="5" t="s">
        <v>189</v>
      </c>
      <c r="C172" s="5"/>
      <c r="D172" s="5"/>
      <c r="E172" s="67">
        <f>'Pg3 BK-1 Rev TO5 C2-Cost Adj '!E172</f>
        <v>23179.666861935326</v>
      </c>
      <c r="F172" s="28"/>
      <c r="G172" s="67">
        <f>'Pg4 As Filed BK-1 Retail TRR'!E170</f>
        <v>23179.666861935326</v>
      </c>
      <c r="I172" s="24">
        <f t="shared" ref="I172:I174" si="13">E172-G172</f>
        <v>0</v>
      </c>
      <c r="J172" s="2" t="s">
        <v>190</v>
      </c>
      <c r="K172" s="2">
        <f t="shared" si="11"/>
        <v>10</v>
      </c>
    </row>
    <row r="173" spans="1:12" ht="15.6">
      <c r="A173" s="2">
        <f t="shared" si="10"/>
        <v>11</v>
      </c>
      <c r="B173" s="5" t="s">
        <v>191</v>
      </c>
      <c r="C173" s="5"/>
      <c r="D173" s="5"/>
      <c r="E173" s="67">
        <f>'Pg3 BK-1 Rev TO5 C2-Cost Adj '!E173</f>
        <v>30747.36244368034</v>
      </c>
      <c r="F173" s="12"/>
      <c r="G173" s="67">
        <f>'Pg4 As Filed BK-1 Retail TRR'!E171</f>
        <v>30747.36244368034</v>
      </c>
      <c r="I173" s="24">
        <f t="shared" si="13"/>
        <v>0</v>
      </c>
      <c r="J173" s="2" t="s">
        <v>192</v>
      </c>
      <c r="K173" s="2">
        <f t="shared" si="11"/>
        <v>11</v>
      </c>
    </row>
    <row r="174" spans="1:12" ht="15.6">
      <c r="A174" s="2">
        <f t="shared" si="10"/>
        <v>12</v>
      </c>
      <c r="B174" s="5" t="s">
        <v>193</v>
      </c>
      <c r="C174" s="5"/>
      <c r="D174" s="5"/>
      <c r="E174" s="68">
        <f>'Pg3 BK-1 Rev TO5 C2-Cost Adj '!E174</f>
        <v>85554.231338110854</v>
      </c>
      <c r="F174" s="12"/>
      <c r="G174" s="67">
        <f>'Pg4 As Filed BK-1 Retail TRR'!E172</f>
        <v>85554.231338110854</v>
      </c>
      <c r="I174" s="26">
        <f t="shared" si="13"/>
        <v>0</v>
      </c>
      <c r="J174" s="2" t="s">
        <v>194</v>
      </c>
      <c r="K174" s="2">
        <f t="shared" si="11"/>
        <v>12</v>
      </c>
    </row>
    <row r="175" spans="1:12" ht="15.6">
      <c r="A175" s="2">
        <f t="shared" si="10"/>
        <v>13</v>
      </c>
      <c r="B175" s="79" t="s">
        <v>195</v>
      </c>
      <c r="C175" s="79"/>
      <c r="D175" s="79"/>
      <c r="E175" s="80">
        <f>SUM(E171:E174)</f>
        <v>1259501.6815394957</v>
      </c>
      <c r="F175" s="20"/>
      <c r="G175" s="80">
        <f>SUM(G171:G174)</f>
        <v>1259501.6815394957</v>
      </c>
      <c r="I175" s="80">
        <f>SUM(I171:I174)</f>
        <v>0</v>
      </c>
      <c r="J175" s="30" t="s">
        <v>196</v>
      </c>
      <c r="K175" s="2">
        <f t="shared" si="11"/>
        <v>13</v>
      </c>
    </row>
    <row r="176" spans="1:12" ht="15.6">
      <c r="A176" s="2">
        <f t="shared" si="10"/>
        <v>14</v>
      </c>
      <c r="B176" s="79"/>
      <c r="C176" s="79"/>
      <c r="D176" s="79"/>
      <c r="E176" s="67"/>
      <c r="F176" s="5"/>
      <c r="G176" s="67"/>
      <c r="I176" s="5"/>
      <c r="J176" s="2"/>
      <c r="K176" s="2">
        <f t="shared" si="11"/>
        <v>14</v>
      </c>
    </row>
    <row r="177" spans="1:11" ht="15.6">
      <c r="A177" s="2">
        <f t="shared" si="10"/>
        <v>15</v>
      </c>
      <c r="B177" s="57" t="s">
        <v>123</v>
      </c>
      <c r="C177" s="79"/>
      <c r="D177" s="79"/>
      <c r="E177" s="67"/>
      <c r="F177" s="5"/>
      <c r="G177" s="67"/>
      <c r="I177" s="5"/>
      <c r="J177" s="2"/>
      <c r="K177" s="2">
        <f t="shared" si="11"/>
        <v>15</v>
      </c>
    </row>
    <row r="178" spans="1:11" ht="15.6">
      <c r="A178" s="2">
        <f t="shared" si="10"/>
        <v>16</v>
      </c>
      <c r="B178" s="18" t="s">
        <v>124</v>
      </c>
      <c r="C178" s="5"/>
      <c r="D178" s="5"/>
      <c r="E178" s="27">
        <f>+E164-E171</f>
        <v>4558369.6291265385</v>
      </c>
      <c r="F178" s="20"/>
      <c r="G178" s="27">
        <f>+G164-G171</f>
        <v>4558369.6291265385</v>
      </c>
      <c r="I178" s="7">
        <f>E178-G178</f>
        <v>0</v>
      </c>
      <c r="J178" s="2" t="s">
        <v>197</v>
      </c>
      <c r="K178" s="2">
        <f t="shared" si="11"/>
        <v>16</v>
      </c>
    </row>
    <row r="179" spans="1:11" ht="15.6">
      <c r="A179" s="2">
        <f t="shared" si="10"/>
        <v>17</v>
      </c>
      <c r="B179" s="18" t="s">
        <v>126</v>
      </c>
      <c r="C179" s="5"/>
      <c r="D179" s="5"/>
      <c r="E179" s="67">
        <f>+E165-E172</f>
        <v>11322.49192710959</v>
      </c>
      <c r="F179" s="28"/>
      <c r="G179" s="67">
        <f>+G165-G172</f>
        <v>11322.49192710959</v>
      </c>
      <c r="I179" s="24">
        <f t="shared" ref="I179:I181" si="14">E179-G179</f>
        <v>0</v>
      </c>
      <c r="J179" s="2" t="s">
        <v>198</v>
      </c>
      <c r="K179" s="2">
        <f t="shared" si="11"/>
        <v>17</v>
      </c>
    </row>
    <row r="180" spans="1:11" ht="15.6">
      <c r="A180" s="2">
        <f t="shared" si="10"/>
        <v>18</v>
      </c>
      <c r="B180" s="18" t="s">
        <v>128</v>
      </c>
      <c r="C180" s="5"/>
      <c r="D180" s="5"/>
      <c r="E180" s="67">
        <f>+E166-E173</f>
        <v>48316.721508113143</v>
      </c>
      <c r="F180" s="5"/>
      <c r="G180" s="67">
        <f>+G166-G173</f>
        <v>48316.721508113143</v>
      </c>
      <c r="I180" s="24">
        <f t="shared" si="14"/>
        <v>0</v>
      </c>
      <c r="J180" s="2" t="s">
        <v>199</v>
      </c>
      <c r="K180" s="2">
        <f t="shared" si="11"/>
        <v>18</v>
      </c>
    </row>
    <row r="181" spans="1:11" ht="15.6">
      <c r="A181" s="2">
        <f t="shared" si="10"/>
        <v>19</v>
      </c>
      <c r="B181" s="18" t="s">
        <v>130</v>
      </c>
      <c r="C181" s="5"/>
      <c r="D181" s="5"/>
      <c r="E181" s="68">
        <f>+E167-E174</f>
        <v>92493.61877057403</v>
      </c>
      <c r="F181" s="5"/>
      <c r="G181" s="68">
        <f>+G167-G174</f>
        <v>92493.61877057403</v>
      </c>
      <c r="I181" s="24">
        <f t="shared" si="14"/>
        <v>0</v>
      </c>
      <c r="J181" s="2" t="s">
        <v>200</v>
      </c>
      <c r="K181" s="2">
        <f t="shared" si="11"/>
        <v>19</v>
      </c>
    </row>
    <row r="182" spans="1:11" ht="16.2" thickBot="1">
      <c r="A182" s="2">
        <f t="shared" si="10"/>
        <v>20</v>
      </c>
      <c r="B182" s="5" t="s">
        <v>132</v>
      </c>
      <c r="C182" s="5"/>
      <c r="D182" s="5"/>
      <c r="E182" s="81">
        <f>SUM(E178:E181)</f>
        <v>4710502.4613323351</v>
      </c>
      <c r="F182" s="20"/>
      <c r="G182" s="81">
        <f>SUM(G178:G181)</f>
        <v>4710502.4613323351</v>
      </c>
      <c r="I182" s="81">
        <f>SUM(I178:I181)</f>
        <v>0</v>
      </c>
      <c r="J182" s="2" t="s">
        <v>201</v>
      </c>
      <c r="K182" s="2">
        <f t="shared" si="11"/>
        <v>20</v>
      </c>
    </row>
    <row r="183" spans="1:11" ht="16.2" thickTop="1">
      <c r="A183" s="2">
        <f t="shared" si="10"/>
        <v>21</v>
      </c>
      <c r="B183" s="5"/>
      <c r="C183" s="5"/>
      <c r="D183" s="5"/>
      <c r="E183" s="34"/>
      <c r="F183" s="20"/>
      <c r="G183" s="35"/>
      <c r="I183" s="34"/>
      <c r="J183" s="2"/>
      <c r="K183" s="2">
        <f t="shared" si="11"/>
        <v>21</v>
      </c>
    </row>
    <row r="184" spans="1:11" ht="18">
      <c r="A184" s="2">
        <f t="shared" si="10"/>
        <v>22</v>
      </c>
      <c r="B184" s="43" t="s">
        <v>202</v>
      </c>
      <c r="C184" s="5"/>
      <c r="D184" s="5"/>
      <c r="E184" s="34"/>
      <c r="F184" s="20"/>
      <c r="G184" s="35"/>
      <c r="I184" s="34"/>
      <c r="J184" s="2"/>
      <c r="K184" s="2">
        <f t="shared" si="11"/>
        <v>22</v>
      </c>
    </row>
    <row r="185" spans="1:11" ht="15.6">
      <c r="A185" s="2">
        <f t="shared" si="10"/>
        <v>23</v>
      </c>
      <c r="B185" s="36" t="s">
        <v>203</v>
      </c>
      <c r="C185" s="5"/>
      <c r="D185" s="5"/>
      <c r="E185" s="35">
        <f>'Pg3 BK-1 Rev TO5 C2-Cost Adj '!E185</f>
        <v>0</v>
      </c>
      <c r="F185" s="20"/>
      <c r="G185" s="35">
        <f>'Pg4 As Filed BK-1 Retail TRR'!E183</f>
        <v>0</v>
      </c>
      <c r="I185" s="35">
        <f>E185-G185</f>
        <v>0</v>
      </c>
      <c r="J185" s="2" t="s">
        <v>204</v>
      </c>
      <c r="K185" s="2">
        <f t="shared" si="11"/>
        <v>23</v>
      </c>
    </row>
    <row r="186" spans="1:11" ht="15.6">
      <c r="A186" s="2">
        <f t="shared" si="10"/>
        <v>24</v>
      </c>
      <c r="B186" s="29" t="s">
        <v>205</v>
      </c>
      <c r="C186" s="5"/>
      <c r="D186" s="5"/>
      <c r="E186" s="65">
        <f>'Pg3 BK-1 Rev TO5 C2-Cost Adj '!E186</f>
        <v>0</v>
      </c>
      <c r="F186" s="73"/>
      <c r="G186" s="65">
        <f>'Pg4 As Filed BK-1 Retail TRR'!E184</f>
        <v>0</v>
      </c>
      <c r="I186" s="82">
        <f>E186-G186</f>
        <v>0</v>
      </c>
      <c r="J186" s="2" t="s">
        <v>206</v>
      </c>
      <c r="K186" s="2">
        <f t="shared" si="11"/>
        <v>24</v>
      </c>
    </row>
    <row r="187" spans="1:11" ht="16.2" thickBot="1">
      <c r="A187" s="2">
        <f t="shared" si="10"/>
        <v>25</v>
      </c>
      <c r="B187" s="36" t="s">
        <v>207</v>
      </c>
      <c r="C187" s="5"/>
      <c r="D187" s="5"/>
      <c r="E187" s="346">
        <f>E185-E186</f>
        <v>0</v>
      </c>
      <c r="F187" s="20"/>
      <c r="G187" s="346">
        <f>G185-G186</f>
        <v>0</v>
      </c>
      <c r="I187" s="81">
        <f>E187-G187</f>
        <v>0</v>
      </c>
      <c r="J187" s="30" t="s">
        <v>208</v>
      </c>
      <c r="K187" s="2">
        <f t="shared" si="11"/>
        <v>25</v>
      </c>
    </row>
    <row r="188" spans="1:11" ht="16.2" thickTop="1">
      <c r="A188" s="2"/>
      <c r="B188" s="5"/>
      <c r="C188" s="5"/>
      <c r="D188" s="5"/>
      <c r="E188" s="34"/>
      <c r="F188" s="20"/>
      <c r="G188" s="35"/>
      <c r="I188" s="34"/>
      <c r="J188" s="2"/>
      <c r="K188" s="2"/>
    </row>
    <row r="189" spans="1:11" ht="18">
      <c r="A189" s="42">
        <v>1</v>
      </c>
      <c r="B189" s="29" t="s">
        <v>209</v>
      </c>
      <c r="C189" s="5"/>
      <c r="D189" s="5"/>
      <c r="E189" s="5"/>
      <c r="F189" s="5"/>
      <c r="G189" s="5"/>
      <c r="H189" s="5"/>
      <c r="I189" s="5"/>
      <c r="J189" s="2"/>
      <c r="K189" s="2"/>
    </row>
    <row r="190" spans="1:11" ht="15.6">
      <c r="A190" s="2"/>
      <c r="B190" s="5"/>
      <c r="C190" s="5"/>
      <c r="D190" s="5"/>
      <c r="E190" s="5"/>
      <c r="F190" s="5"/>
      <c r="G190" s="5"/>
      <c r="H190" s="5"/>
      <c r="I190" s="7"/>
      <c r="J190" s="5"/>
      <c r="K190" s="2"/>
    </row>
    <row r="191" spans="1:11" ht="15.6">
      <c r="A191" s="2"/>
      <c r="B191" s="12" t="s">
        <v>22</v>
      </c>
      <c r="C191" s="5"/>
      <c r="D191" s="5"/>
      <c r="E191" s="5"/>
      <c r="F191" s="5"/>
      <c r="G191" s="5"/>
      <c r="H191" s="5"/>
      <c r="I191" s="5"/>
      <c r="J191" s="2"/>
      <c r="K191" s="2"/>
    </row>
    <row r="192" spans="1:11" ht="15.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2"/>
    </row>
    <row r="193" spans="1:11" ht="15.6">
      <c r="A193" s="5"/>
      <c r="B193" s="5" t="s">
        <v>22</v>
      </c>
      <c r="C193" s="5"/>
      <c r="D193" s="5"/>
      <c r="E193" s="5"/>
      <c r="F193" s="5"/>
      <c r="G193" s="5"/>
      <c r="H193" s="5"/>
      <c r="I193" s="5"/>
      <c r="J193" s="5"/>
      <c r="K193" s="2"/>
    </row>
    <row r="194" spans="1:11" ht="15.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2"/>
    </row>
    <row r="195" spans="1:11" ht="15.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2"/>
    </row>
    <row r="196" spans="1:11" ht="15.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2"/>
    </row>
    <row r="197" spans="1:11" ht="15.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2"/>
    </row>
    <row r="198" spans="1:11" ht="15.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2"/>
    </row>
    <row r="199" spans="1:11" ht="15.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2"/>
    </row>
    <row r="200" spans="1:11" ht="15.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2"/>
    </row>
    <row r="201" spans="1:11" ht="15.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2"/>
    </row>
    <row r="202" spans="1:11" ht="15.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2"/>
    </row>
    <row r="203" spans="1:11" ht="15.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2"/>
    </row>
    <row r="204" spans="1:11" ht="15.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2"/>
    </row>
    <row r="205" spans="1:11" ht="15.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2"/>
    </row>
    <row r="206" spans="1:11" ht="15.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2"/>
    </row>
    <row r="207" spans="1:11" ht="15.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2"/>
    </row>
    <row r="208" spans="1:11" ht="15.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2"/>
    </row>
    <row r="209" spans="1:11" ht="15.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2"/>
    </row>
    <row r="210" spans="1:11" ht="15.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2"/>
    </row>
    <row r="211" spans="1:11" ht="15.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2"/>
    </row>
    <row r="212" spans="1:11" ht="15.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2"/>
    </row>
    <row r="213" spans="1:11" ht="15.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2"/>
    </row>
    <row r="214" spans="1:11" ht="15.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2"/>
    </row>
    <row r="215" spans="1:11" ht="15.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2"/>
    </row>
    <row r="216" spans="1:11" ht="15.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2"/>
    </row>
    <row r="217" spans="1:11" ht="15.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2"/>
    </row>
    <row r="218" spans="1:11" ht="15.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2"/>
    </row>
    <row r="219" spans="1:11" ht="15.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2"/>
    </row>
    <row r="220" spans="1:11" ht="15.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2"/>
    </row>
    <row r="221" spans="1:11" ht="15.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2"/>
    </row>
    <row r="222" spans="1:11" ht="15.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2"/>
    </row>
    <row r="223" spans="1:11" ht="15.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2"/>
    </row>
    <row r="224" spans="1:11" ht="15.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2"/>
    </row>
    <row r="225" spans="1:11" ht="15.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2"/>
    </row>
    <row r="226" spans="1:11" ht="15.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2"/>
    </row>
    <row r="227" spans="1:11" ht="15.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2"/>
    </row>
    <row r="228" spans="1:11" ht="15.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2"/>
    </row>
    <row r="229" spans="1:11" ht="15.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2"/>
    </row>
    <row r="230" spans="1:11" ht="15.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2"/>
    </row>
    <row r="231" spans="1:11" ht="15.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2"/>
    </row>
    <row r="232" spans="1:11" ht="15.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2"/>
    </row>
  </sheetData>
  <mergeCells count="16">
    <mergeCell ref="B157:J157"/>
    <mergeCell ref="B156:J156"/>
    <mergeCell ref="B47:J47"/>
    <mergeCell ref="B48:J48"/>
    <mergeCell ref="B49:J49"/>
    <mergeCell ref="B101:J101"/>
    <mergeCell ref="B102:J102"/>
    <mergeCell ref="B103:J103"/>
    <mergeCell ref="B104:J104"/>
    <mergeCell ref="B154:J154"/>
    <mergeCell ref="B155:J155"/>
    <mergeCell ref="B46:J46"/>
    <mergeCell ref="B2:J2"/>
    <mergeCell ref="B5:J5"/>
    <mergeCell ref="B4:K4"/>
    <mergeCell ref="B3:K3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 &amp;R&amp;F</oddFooter>
  </headerFooter>
  <rowBreaks count="3" manualBreakCount="3">
    <brk id="44" max="16383" man="1"/>
    <brk id="99" max="16383" man="1"/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4B53-FF2A-418B-AD38-7B7506B1CEC5}">
  <dimension ref="A1:J190"/>
  <sheetViews>
    <sheetView zoomScale="80" zoomScaleNormal="80" workbookViewId="0"/>
  </sheetViews>
  <sheetFormatPr defaultColWidth="9.21875" defaultRowHeight="15.6"/>
  <cols>
    <col min="1" max="1" width="5.21875" style="29" customWidth="1"/>
    <col min="2" max="2" width="86.21875" style="29" customWidth="1"/>
    <col min="3" max="3" width="10.44140625" style="29" customWidth="1"/>
    <col min="4" max="4" width="1.5546875" style="29" customWidth="1"/>
    <col min="5" max="5" width="16.77734375" style="29" customWidth="1"/>
    <col min="6" max="6" width="1.5546875" style="29" customWidth="1"/>
    <col min="7" max="7" width="52.6640625" style="29" customWidth="1"/>
    <col min="8" max="8" width="5.21875" style="30" customWidth="1"/>
    <col min="9" max="9" width="22.44140625" style="29" customWidth="1"/>
    <col min="10" max="10" width="20.21875" style="29" bestFit="1" customWidth="1"/>
    <col min="11" max="16384" width="9.21875" style="29"/>
  </cols>
  <sheetData>
    <row r="1" spans="1:10">
      <c r="G1" s="89"/>
    </row>
    <row r="2" spans="1:10">
      <c r="A2" s="30"/>
      <c r="B2" s="394" t="s">
        <v>210</v>
      </c>
      <c r="C2" s="394"/>
      <c r="D2" s="394"/>
      <c r="E2" s="394"/>
      <c r="F2" s="394"/>
      <c r="G2" s="394"/>
    </row>
    <row r="3" spans="1:10">
      <c r="A3" s="30" t="s">
        <v>22</v>
      </c>
      <c r="B3" s="394" t="s">
        <v>211</v>
      </c>
      <c r="C3" s="394"/>
      <c r="D3" s="394"/>
      <c r="E3" s="394"/>
      <c r="F3" s="394"/>
      <c r="G3" s="394"/>
    </row>
    <row r="4" spans="1:10" ht="18">
      <c r="A4" s="30"/>
      <c r="B4" s="394" t="s">
        <v>212</v>
      </c>
      <c r="C4" s="394"/>
      <c r="D4" s="394"/>
      <c r="E4" s="394"/>
      <c r="F4" s="394"/>
      <c r="G4" s="394"/>
    </row>
    <row r="5" spans="1:10">
      <c r="A5" s="30"/>
      <c r="B5" s="395" t="s">
        <v>213</v>
      </c>
      <c r="C5" s="395"/>
      <c r="D5" s="395"/>
      <c r="E5" s="395"/>
      <c r="F5" s="395"/>
      <c r="G5" s="395"/>
    </row>
    <row r="6" spans="1:10">
      <c r="A6" s="30"/>
      <c r="B6" s="393" t="s">
        <v>2</v>
      </c>
      <c r="C6" s="393"/>
      <c r="D6" s="393"/>
      <c r="E6" s="393"/>
      <c r="F6" s="393"/>
      <c r="G6" s="393"/>
    </row>
    <row r="7" spans="1:10">
      <c r="A7" s="30"/>
      <c r="B7" s="90"/>
      <c r="C7" s="85"/>
      <c r="D7" s="85"/>
      <c r="E7" s="85"/>
      <c r="F7" s="85"/>
      <c r="G7" s="85"/>
    </row>
    <row r="8" spans="1:10">
      <c r="A8" s="30" t="s">
        <v>3</v>
      </c>
      <c r="E8" s="91"/>
      <c r="G8" s="30"/>
      <c r="H8" s="30" t="s">
        <v>3</v>
      </c>
    </row>
    <row r="9" spans="1:10" ht="15.6" customHeight="1">
      <c r="A9" s="93" t="s">
        <v>7</v>
      </c>
      <c r="B9" s="85" t="s">
        <v>22</v>
      </c>
      <c r="E9" s="92" t="s">
        <v>5</v>
      </c>
      <c r="G9" s="93" t="s">
        <v>6</v>
      </c>
      <c r="H9" s="93" t="s">
        <v>7</v>
      </c>
    </row>
    <row r="10" spans="1:10">
      <c r="A10" s="94"/>
      <c r="B10" s="43" t="s">
        <v>33</v>
      </c>
      <c r="E10" s="95"/>
      <c r="G10" s="30"/>
      <c r="H10" s="94"/>
    </row>
    <row r="11" spans="1:10">
      <c r="A11" s="30">
        <v>1</v>
      </c>
      <c r="B11" s="36" t="s">
        <v>34</v>
      </c>
      <c r="C11" s="96"/>
      <c r="D11" s="96"/>
      <c r="E11" s="168">
        <v>76265.098909999986</v>
      </c>
      <c r="F11" s="20"/>
      <c r="G11" s="30" t="s">
        <v>214</v>
      </c>
      <c r="H11" s="30">
        <f>A11</f>
        <v>1</v>
      </c>
      <c r="I11" s="98"/>
    </row>
    <row r="12" spans="1:10">
      <c r="A12" s="30">
        <f t="shared" ref="A12:A40" si="0">A11+1</f>
        <v>2</v>
      </c>
      <c r="B12" s="36" t="s">
        <v>22</v>
      </c>
      <c r="C12" s="96"/>
      <c r="D12" s="96"/>
      <c r="E12" s="99" t="s">
        <v>22</v>
      </c>
      <c r="G12" s="30"/>
      <c r="H12" s="30">
        <f t="shared" ref="H12:H40" si="1">H11+1</f>
        <v>2</v>
      </c>
      <c r="I12" s="98"/>
    </row>
    <row r="13" spans="1:10">
      <c r="A13" s="30">
        <f t="shared" si="0"/>
        <v>3</v>
      </c>
      <c r="B13" s="36" t="s">
        <v>36</v>
      </c>
      <c r="C13" s="96"/>
      <c r="D13" s="96"/>
      <c r="E13" s="110">
        <v>66061.797539703955</v>
      </c>
      <c r="F13" s="20"/>
      <c r="G13" s="30" t="s">
        <v>215</v>
      </c>
      <c r="H13" s="30">
        <f t="shared" si="1"/>
        <v>3</v>
      </c>
      <c r="I13" s="98"/>
    </row>
    <row r="14" spans="1:10">
      <c r="A14" s="30">
        <f t="shared" si="0"/>
        <v>4</v>
      </c>
      <c r="B14" s="36"/>
      <c r="C14" s="96"/>
      <c r="D14" s="96"/>
      <c r="E14" s="99"/>
      <c r="F14" s="85"/>
      <c r="G14" s="30"/>
      <c r="H14" s="30">
        <f t="shared" si="1"/>
        <v>4</v>
      </c>
      <c r="J14" s="101"/>
    </row>
    <row r="15" spans="1:10">
      <c r="A15" s="30">
        <f t="shared" si="0"/>
        <v>5</v>
      </c>
      <c r="B15" s="36" t="s">
        <v>38</v>
      </c>
      <c r="C15" s="96"/>
      <c r="D15" s="96"/>
      <c r="E15" s="102">
        <v>0</v>
      </c>
      <c r="G15" s="30" t="s">
        <v>216</v>
      </c>
      <c r="H15" s="30">
        <f t="shared" si="1"/>
        <v>5</v>
      </c>
      <c r="J15" s="101"/>
    </row>
    <row r="16" spans="1:10">
      <c r="A16" s="30">
        <f t="shared" si="0"/>
        <v>6</v>
      </c>
      <c r="B16" s="36" t="s">
        <v>40</v>
      </c>
      <c r="C16" s="96"/>
      <c r="D16" s="96"/>
      <c r="E16" s="119">
        <f>E11+E13+E15</f>
        <v>142326.89644970396</v>
      </c>
      <c r="F16" s="20"/>
      <c r="G16" s="30" t="s">
        <v>41</v>
      </c>
      <c r="H16" s="30">
        <f t="shared" si="1"/>
        <v>6</v>
      </c>
      <c r="I16" s="104"/>
      <c r="J16" s="101"/>
    </row>
    <row r="17" spans="1:9">
      <c r="A17" s="30">
        <f t="shared" si="0"/>
        <v>7</v>
      </c>
      <c r="E17" s="105"/>
      <c r="G17" s="30"/>
      <c r="H17" s="30">
        <f t="shared" si="1"/>
        <v>7</v>
      </c>
    </row>
    <row r="18" spans="1:9">
      <c r="A18" s="30">
        <f t="shared" si="0"/>
        <v>8</v>
      </c>
      <c r="B18" s="29" t="s">
        <v>42</v>
      </c>
      <c r="C18" s="96"/>
      <c r="D18" s="96"/>
      <c r="E18" s="106">
        <v>175542.86873830605</v>
      </c>
      <c r="F18" s="107"/>
      <c r="G18" s="30" t="s">
        <v>217</v>
      </c>
      <c r="H18" s="30">
        <f t="shared" si="1"/>
        <v>8</v>
      </c>
    </row>
    <row r="19" spans="1:9">
      <c r="A19" s="30">
        <f t="shared" si="0"/>
        <v>9</v>
      </c>
      <c r="E19" s="108" t="s">
        <v>22</v>
      </c>
      <c r="G19" s="30"/>
      <c r="H19" s="30">
        <f t="shared" si="1"/>
        <v>9</v>
      </c>
    </row>
    <row r="20" spans="1:9" ht="18">
      <c r="A20" s="30">
        <f t="shared" si="0"/>
        <v>10</v>
      </c>
      <c r="B20" s="29" t="s">
        <v>44</v>
      </c>
      <c r="E20" s="109">
        <v>0</v>
      </c>
      <c r="G20" s="30" t="s">
        <v>218</v>
      </c>
      <c r="H20" s="30">
        <f t="shared" si="1"/>
        <v>10</v>
      </c>
      <c r="I20" s="98"/>
    </row>
    <row r="21" spans="1:9">
      <c r="A21" s="30">
        <f t="shared" si="0"/>
        <v>11</v>
      </c>
      <c r="E21" s="108"/>
      <c r="G21" s="30"/>
      <c r="H21" s="30">
        <f t="shared" si="1"/>
        <v>11</v>
      </c>
    </row>
    <row r="22" spans="1:9">
      <c r="A22" s="30">
        <f t="shared" si="0"/>
        <v>12</v>
      </c>
      <c r="B22" s="29" t="s">
        <v>46</v>
      </c>
      <c r="C22" s="96"/>
      <c r="D22" s="96"/>
      <c r="E22" s="110">
        <v>44622.147197809747</v>
      </c>
      <c r="F22" s="85"/>
      <c r="G22" s="30" t="s">
        <v>219</v>
      </c>
      <c r="H22" s="30">
        <f t="shared" si="1"/>
        <v>12</v>
      </c>
      <c r="I22" s="98"/>
    </row>
    <row r="23" spans="1:9">
      <c r="A23" s="30">
        <f t="shared" si="0"/>
        <v>13</v>
      </c>
      <c r="B23" s="36"/>
      <c r="C23" s="96"/>
      <c r="D23" s="96"/>
      <c r="E23" s="111"/>
      <c r="G23" s="30"/>
      <c r="H23" s="30">
        <f t="shared" si="1"/>
        <v>13</v>
      </c>
    </row>
    <row r="24" spans="1:9">
      <c r="A24" s="30">
        <f t="shared" si="0"/>
        <v>14</v>
      </c>
      <c r="B24" s="29" t="s">
        <v>48</v>
      </c>
      <c r="C24" s="96"/>
      <c r="D24" s="96"/>
      <c r="E24" s="112">
        <v>2616.0247561182027</v>
      </c>
      <c r="F24" s="85"/>
      <c r="G24" s="30" t="s">
        <v>220</v>
      </c>
      <c r="H24" s="30">
        <f t="shared" si="1"/>
        <v>14</v>
      </c>
      <c r="I24" s="98"/>
    </row>
    <row r="25" spans="1:9">
      <c r="A25" s="30">
        <f t="shared" si="0"/>
        <v>15</v>
      </c>
      <c r="B25" s="36" t="s">
        <v>50</v>
      </c>
      <c r="C25" s="96"/>
      <c r="D25" s="96"/>
      <c r="E25" s="132">
        <f>SUM(E16+E18+E20+E22+E24)</f>
        <v>365107.93714193796</v>
      </c>
      <c r="F25" s="20"/>
      <c r="G25" s="30" t="s">
        <v>51</v>
      </c>
      <c r="H25" s="30">
        <f t="shared" si="1"/>
        <v>15</v>
      </c>
    </row>
    <row r="26" spans="1:9">
      <c r="A26" s="30">
        <f t="shared" si="0"/>
        <v>16</v>
      </c>
      <c r="B26" s="36"/>
      <c r="C26" s="96"/>
      <c r="D26" s="96"/>
      <c r="E26" s="114"/>
      <c r="F26" s="20"/>
      <c r="G26" s="30"/>
      <c r="H26" s="30">
        <f t="shared" si="1"/>
        <v>16</v>
      </c>
    </row>
    <row r="27" spans="1:9" ht="18">
      <c r="A27" s="30">
        <f t="shared" si="0"/>
        <v>17</v>
      </c>
      <c r="B27" s="36" t="s">
        <v>94</v>
      </c>
      <c r="C27" s="96"/>
      <c r="D27" s="96"/>
      <c r="E27" s="118">
        <f>'Pg7 Rev Stmt AV'!G146</f>
        <v>9.6202925774006715E-2</v>
      </c>
      <c r="F27" s="20"/>
      <c r="G27" s="30" t="s">
        <v>221</v>
      </c>
      <c r="H27" s="30">
        <f t="shared" si="1"/>
        <v>17</v>
      </c>
    </row>
    <row r="28" spans="1:9">
      <c r="A28" s="30">
        <f t="shared" si="0"/>
        <v>18</v>
      </c>
      <c r="B28" s="36" t="s">
        <v>54</v>
      </c>
      <c r="C28" s="96"/>
      <c r="D28" s="96"/>
      <c r="E28" s="116">
        <f>E136</f>
        <v>4003384.6491500954</v>
      </c>
      <c r="F28" s="20" t="s">
        <v>55</v>
      </c>
      <c r="G28" s="30" t="s">
        <v>222</v>
      </c>
      <c r="H28" s="30">
        <f t="shared" si="1"/>
        <v>18</v>
      </c>
    </row>
    <row r="29" spans="1:9">
      <c r="A29" s="30">
        <f t="shared" si="0"/>
        <v>19</v>
      </c>
      <c r="B29" s="29" t="s">
        <v>223</v>
      </c>
      <c r="C29" s="96"/>
      <c r="D29" s="96"/>
      <c r="E29" s="117">
        <f>E28*E27</f>
        <v>385137.31624698453</v>
      </c>
      <c r="F29" s="20" t="s">
        <v>55</v>
      </c>
      <c r="G29" s="30" t="s">
        <v>58</v>
      </c>
      <c r="H29" s="30">
        <f t="shared" si="1"/>
        <v>19</v>
      </c>
    </row>
    <row r="30" spans="1:9">
      <c r="A30" s="30">
        <f t="shared" si="0"/>
        <v>20</v>
      </c>
      <c r="C30" s="96"/>
      <c r="D30" s="96"/>
      <c r="E30" s="114"/>
      <c r="G30" s="30"/>
      <c r="H30" s="30">
        <f t="shared" si="1"/>
        <v>20</v>
      </c>
    </row>
    <row r="31" spans="1:9" ht="18">
      <c r="A31" s="30">
        <f t="shared" si="0"/>
        <v>21</v>
      </c>
      <c r="B31" s="36" t="s">
        <v>59</v>
      </c>
      <c r="C31" s="96"/>
      <c r="D31" s="99"/>
      <c r="E31" s="118">
        <f>'Pg7 Rev Stmt AV'!G179</f>
        <v>3.8762955624239964E-3</v>
      </c>
      <c r="F31" s="85"/>
      <c r="G31" s="30" t="s">
        <v>224</v>
      </c>
      <c r="H31" s="30">
        <f t="shared" si="1"/>
        <v>21</v>
      </c>
      <c r="I31" s="98"/>
    </row>
    <row r="32" spans="1:9">
      <c r="A32" s="30">
        <f t="shared" si="0"/>
        <v>22</v>
      </c>
      <c r="B32" s="36" t="s">
        <v>54</v>
      </c>
      <c r="C32" s="96"/>
      <c r="D32" s="96"/>
      <c r="E32" s="116">
        <f>E136-E119</f>
        <v>4003384.6491500954</v>
      </c>
      <c r="F32" s="20" t="s">
        <v>55</v>
      </c>
      <c r="G32" s="30" t="s">
        <v>225</v>
      </c>
      <c r="H32" s="30">
        <f t="shared" si="1"/>
        <v>22</v>
      </c>
    </row>
    <row r="33" spans="1:9">
      <c r="A33" s="30">
        <f t="shared" si="0"/>
        <v>23</v>
      </c>
      <c r="B33" s="29" t="s">
        <v>62</v>
      </c>
      <c r="E33" s="117">
        <f>E32*E31</f>
        <v>15518.302150176862</v>
      </c>
      <c r="F33" s="20" t="s">
        <v>55</v>
      </c>
      <c r="G33" s="30" t="s">
        <v>63</v>
      </c>
      <c r="H33" s="30">
        <f t="shared" si="1"/>
        <v>23</v>
      </c>
    </row>
    <row r="34" spans="1:9">
      <c r="A34" s="30">
        <f t="shared" si="0"/>
        <v>24</v>
      </c>
      <c r="E34" s="119"/>
      <c r="G34" s="30"/>
      <c r="H34" s="30">
        <f t="shared" si="1"/>
        <v>24</v>
      </c>
    </row>
    <row r="35" spans="1:9">
      <c r="A35" s="30">
        <f t="shared" si="0"/>
        <v>25</v>
      </c>
      <c r="B35" s="29" t="s">
        <v>64</v>
      </c>
      <c r="E35" s="120">
        <v>1346.7699665379248</v>
      </c>
      <c r="G35" s="30" t="s">
        <v>226</v>
      </c>
      <c r="H35" s="30">
        <f t="shared" si="1"/>
        <v>25</v>
      </c>
      <c r="I35" s="98"/>
    </row>
    <row r="36" spans="1:9">
      <c r="A36" s="30">
        <f t="shared" si="0"/>
        <v>26</v>
      </c>
      <c r="B36" s="29" t="s">
        <v>66</v>
      </c>
      <c r="E36" s="121">
        <v>-4687.6774299999997</v>
      </c>
      <c r="F36" s="85"/>
      <c r="G36" s="30" t="s">
        <v>227</v>
      </c>
      <c r="H36" s="30">
        <f t="shared" si="1"/>
        <v>26</v>
      </c>
      <c r="I36" s="98"/>
    </row>
    <row r="37" spans="1:9">
      <c r="A37" s="30">
        <f t="shared" si="0"/>
        <v>27</v>
      </c>
      <c r="B37" s="29" t="s">
        <v>68</v>
      </c>
      <c r="E37" s="122">
        <v>0</v>
      </c>
      <c r="G37" s="30" t="s">
        <v>228</v>
      </c>
      <c r="H37" s="30">
        <f t="shared" si="1"/>
        <v>27</v>
      </c>
    </row>
    <row r="38" spans="1:9">
      <c r="A38" s="30">
        <f t="shared" si="0"/>
        <v>28</v>
      </c>
      <c r="B38" s="39" t="s">
        <v>70</v>
      </c>
      <c r="E38" s="123">
        <v>0</v>
      </c>
      <c r="G38" s="30" t="s">
        <v>229</v>
      </c>
      <c r="H38" s="30">
        <f t="shared" si="1"/>
        <v>28</v>
      </c>
      <c r="I38" s="98"/>
    </row>
    <row r="39" spans="1:9">
      <c r="A39" s="30">
        <f t="shared" si="0"/>
        <v>29</v>
      </c>
      <c r="E39" s="108" t="s">
        <v>22</v>
      </c>
      <c r="G39" s="30"/>
      <c r="H39" s="30">
        <f t="shared" si="1"/>
        <v>29</v>
      </c>
      <c r="I39" s="98"/>
    </row>
    <row r="40" spans="1:9" ht="18.600000000000001" thickBot="1">
      <c r="A40" s="30">
        <f t="shared" si="0"/>
        <v>30</v>
      </c>
      <c r="B40" s="29" t="s">
        <v>72</v>
      </c>
      <c r="C40" s="96"/>
      <c r="D40" s="96"/>
      <c r="E40" s="347">
        <f>E29+E33+E25+SUM(E35:E38)</f>
        <v>762422.64807563717</v>
      </c>
      <c r="F40" s="20" t="s">
        <v>55</v>
      </c>
      <c r="G40" s="30" t="s">
        <v>73</v>
      </c>
      <c r="H40" s="30">
        <f t="shared" si="1"/>
        <v>30</v>
      </c>
      <c r="I40" s="98"/>
    </row>
    <row r="41" spans="1:9" ht="16.2" thickTop="1">
      <c r="A41" s="94"/>
      <c r="C41" s="96"/>
      <c r="D41" s="96"/>
      <c r="E41" s="124"/>
      <c r="F41" s="85"/>
      <c r="G41" s="94"/>
      <c r="H41" s="94"/>
      <c r="I41" s="98"/>
    </row>
    <row r="42" spans="1:9">
      <c r="A42" s="20" t="s">
        <v>55</v>
      </c>
      <c r="B42" s="12" t="str">
        <f>'Pg2 BK-1 Comparison '!B42</f>
        <v>Items in BOLD have changed due to unfunded reserves error adjustment as compared to the original TO5 Cycle 2 filing per ER20-503 and adjustments included in TO5 Cycle 4 per ER22-527.</v>
      </c>
      <c r="C42" s="96"/>
      <c r="D42" s="96"/>
      <c r="E42" s="124"/>
      <c r="F42" s="85"/>
      <c r="G42" s="94"/>
      <c r="H42" s="94"/>
      <c r="I42" s="98"/>
    </row>
    <row r="43" spans="1:9" ht="18">
      <c r="A43" s="42">
        <v>1</v>
      </c>
      <c r="B43" s="29" t="s">
        <v>74</v>
      </c>
      <c r="C43" s="96"/>
      <c r="D43" s="96"/>
      <c r="E43" s="124"/>
      <c r="F43" s="85"/>
      <c r="G43" s="94"/>
      <c r="H43" s="94"/>
      <c r="I43" s="98"/>
    </row>
    <row r="44" spans="1:9" ht="18">
      <c r="A44" s="42"/>
      <c r="C44" s="96"/>
      <c r="D44" s="96"/>
      <c r="E44" s="124"/>
      <c r="F44" s="85"/>
      <c r="G44" s="94"/>
      <c r="H44" s="94"/>
      <c r="I44" s="98"/>
    </row>
    <row r="45" spans="1:9">
      <c r="A45" s="94"/>
      <c r="C45" s="96"/>
      <c r="D45" s="96"/>
      <c r="E45" s="124"/>
      <c r="F45" s="85"/>
      <c r="G45" s="89"/>
      <c r="H45" s="94"/>
      <c r="I45" s="98"/>
    </row>
    <row r="46" spans="1:9">
      <c r="A46" s="94"/>
      <c r="B46" s="394" t="s">
        <v>210</v>
      </c>
      <c r="C46" s="394"/>
      <c r="D46" s="394"/>
      <c r="E46" s="394"/>
      <c r="F46" s="394"/>
      <c r="G46" s="394"/>
      <c r="H46" s="94"/>
      <c r="I46" s="98"/>
    </row>
    <row r="47" spans="1:9">
      <c r="A47" s="94"/>
      <c r="B47" s="394" t="s">
        <v>211</v>
      </c>
      <c r="C47" s="394"/>
      <c r="D47" s="394"/>
      <c r="E47" s="394"/>
      <c r="F47" s="394"/>
      <c r="G47" s="394"/>
      <c r="H47" s="94"/>
      <c r="I47" s="98"/>
    </row>
    <row r="48" spans="1:9" ht="18">
      <c r="A48" s="94"/>
      <c r="B48" s="394" t="s">
        <v>212</v>
      </c>
      <c r="C48" s="394"/>
      <c r="D48" s="394"/>
      <c r="E48" s="394"/>
      <c r="F48" s="394"/>
      <c r="G48" s="394"/>
      <c r="H48" s="94"/>
      <c r="I48" s="98"/>
    </row>
    <row r="49" spans="1:9">
      <c r="A49" s="94"/>
      <c r="B49" s="392" t="str">
        <f>B5</f>
        <v>For the Base Period &amp; True-Up Period Ending December 31, 2018</v>
      </c>
      <c r="C49" s="392"/>
      <c r="D49" s="392"/>
      <c r="E49" s="392"/>
      <c r="F49" s="392"/>
      <c r="G49" s="392"/>
      <c r="H49" s="94"/>
      <c r="I49" s="98"/>
    </row>
    <row r="50" spans="1:9">
      <c r="A50" s="94"/>
      <c r="B50" s="393" t="s">
        <v>2</v>
      </c>
      <c r="C50" s="393"/>
      <c r="D50" s="393"/>
      <c r="E50" s="393"/>
      <c r="F50" s="393"/>
      <c r="G50" s="393"/>
      <c r="H50" s="94"/>
      <c r="I50" s="98"/>
    </row>
    <row r="51" spans="1:9">
      <c r="A51" s="94"/>
      <c r="C51" s="96"/>
      <c r="D51" s="96"/>
      <c r="E51" s="124"/>
      <c r="F51" s="85"/>
      <c r="G51" s="94"/>
      <c r="H51" s="94"/>
      <c r="I51" s="98"/>
    </row>
    <row r="52" spans="1:9">
      <c r="A52" s="30" t="s">
        <v>3</v>
      </c>
      <c r="E52" s="91"/>
      <c r="G52" s="30"/>
      <c r="H52" s="30" t="s">
        <v>3</v>
      </c>
      <c r="I52" s="98"/>
    </row>
    <row r="53" spans="1:9">
      <c r="A53" s="30" t="s">
        <v>7</v>
      </c>
      <c r="B53" s="85" t="s">
        <v>22</v>
      </c>
      <c r="E53" s="92" t="s">
        <v>5</v>
      </c>
      <c r="G53" s="93" t="s">
        <v>6</v>
      </c>
      <c r="H53" s="30" t="s">
        <v>7</v>
      </c>
      <c r="I53" s="98"/>
    </row>
    <row r="54" spans="1:9" ht="18">
      <c r="A54" s="94"/>
      <c r="B54" s="43" t="s">
        <v>75</v>
      </c>
      <c r="E54" s="30"/>
      <c r="G54" s="30"/>
      <c r="H54" s="94"/>
      <c r="I54" s="98"/>
    </row>
    <row r="55" spans="1:9">
      <c r="A55" s="30">
        <v>1</v>
      </c>
      <c r="B55" s="36" t="s">
        <v>76</v>
      </c>
      <c r="C55" s="96"/>
      <c r="D55" s="96"/>
      <c r="E55" s="125">
        <v>0</v>
      </c>
      <c r="G55" s="30" t="s">
        <v>230</v>
      </c>
      <c r="H55" s="30">
        <f>A55</f>
        <v>1</v>
      </c>
      <c r="I55" s="98"/>
    </row>
    <row r="56" spans="1:9">
      <c r="A56" s="30">
        <f t="shared" ref="A56:A93" si="2">A55+1</f>
        <v>2</v>
      </c>
      <c r="B56" s="36"/>
      <c r="C56" s="96"/>
      <c r="D56" s="96"/>
      <c r="E56" s="126"/>
      <c r="G56" s="30"/>
      <c r="H56" s="30">
        <f t="shared" ref="H56:H93" si="3">H55+1</f>
        <v>2</v>
      </c>
    </row>
    <row r="57" spans="1:9" ht="18">
      <c r="A57" s="30">
        <f t="shared" si="2"/>
        <v>3</v>
      </c>
      <c r="B57" s="36" t="s">
        <v>78</v>
      </c>
      <c r="C57" s="96"/>
      <c r="D57" s="96"/>
      <c r="E57" s="118">
        <f>'Pg7 Rev Stmt AV'!G223</f>
        <v>1.9124664122712989E-2</v>
      </c>
      <c r="F57" s="127"/>
      <c r="G57" s="30" t="s">
        <v>231</v>
      </c>
      <c r="H57" s="30">
        <f t="shared" si="3"/>
        <v>3</v>
      </c>
    </row>
    <row r="58" spans="1:9">
      <c r="A58" s="30">
        <f t="shared" si="2"/>
        <v>4</v>
      </c>
      <c r="B58" s="29" t="s">
        <v>80</v>
      </c>
      <c r="C58" s="96"/>
      <c r="D58" s="96"/>
      <c r="E58" s="128">
        <f>E141</f>
        <v>0</v>
      </c>
      <c r="G58" s="30" t="s">
        <v>232</v>
      </c>
      <c r="H58" s="30">
        <f t="shared" si="3"/>
        <v>4</v>
      </c>
    </row>
    <row r="59" spans="1:9">
      <c r="A59" s="30">
        <f t="shared" si="2"/>
        <v>5</v>
      </c>
      <c r="B59" s="29" t="s">
        <v>82</v>
      </c>
      <c r="E59" s="129">
        <f>E58*E57</f>
        <v>0</v>
      </c>
      <c r="G59" s="30" t="s">
        <v>83</v>
      </c>
      <c r="H59" s="30">
        <f t="shared" si="3"/>
        <v>5</v>
      </c>
    </row>
    <row r="60" spans="1:9">
      <c r="A60" s="30">
        <f t="shared" si="2"/>
        <v>6</v>
      </c>
      <c r="E60" s="130"/>
      <c r="G60" s="30"/>
      <c r="H60" s="30">
        <f t="shared" si="3"/>
        <v>6</v>
      </c>
    </row>
    <row r="61" spans="1:9" ht="18">
      <c r="A61" s="30">
        <f t="shared" si="2"/>
        <v>7</v>
      </c>
      <c r="B61" s="36" t="s">
        <v>59</v>
      </c>
      <c r="E61" s="118">
        <f>'Pg7 Rev Stmt AV'!G256</f>
        <v>0</v>
      </c>
      <c r="G61" s="30" t="s">
        <v>233</v>
      </c>
      <c r="H61" s="30">
        <f t="shared" si="3"/>
        <v>7</v>
      </c>
    </row>
    <row r="62" spans="1:9">
      <c r="A62" s="30">
        <f t="shared" si="2"/>
        <v>8</v>
      </c>
      <c r="B62" s="29" t="s">
        <v>80</v>
      </c>
      <c r="E62" s="128">
        <f>E141</f>
        <v>0</v>
      </c>
      <c r="G62" s="30" t="s">
        <v>232</v>
      </c>
      <c r="H62" s="30">
        <f t="shared" si="3"/>
        <v>8</v>
      </c>
    </row>
    <row r="63" spans="1:9">
      <c r="A63" s="30">
        <f t="shared" si="2"/>
        <v>9</v>
      </c>
      <c r="B63" s="29" t="s">
        <v>62</v>
      </c>
      <c r="E63" s="129">
        <f>E62*E61</f>
        <v>0</v>
      </c>
      <c r="G63" s="30" t="s">
        <v>86</v>
      </c>
      <c r="H63" s="30">
        <f t="shared" si="3"/>
        <v>9</v>
      </c>
    </row>
    <row r="64" spans="1:9">
      <c r="A64" s="30">
        <f t="shared" si="2"/>
        <v>10</v>
      </c>
      <c r="E64" s="130"/>
      <c r="G64" s="30"/>
      <c r="H64" s="30">
        <f t="shared" si="3"/>
        <v>10</v>
      </c>
    </row>
    <row r="65" spans="1:9" ht="16.2" thickBot="1">
      <c r="A65" s="30">
        <f t="shared" si="2"/>
        <v>11</v>
      </c>
      <c r="B65" s="29" t="s">
        <v>87</v>
      </c>
      <c r="E65" s="131">
        <f>E55+E59+E63</f>
        <v>0</v>
      </c>
      <c r="G65" s="30" t="s">
        <v>88</v>
      </c>
      <c r="H65" s="30">
        <f t="shared" si="3"/>
        <v>11</v>
      </c>
    </row>
    <row r="66" spans="1:9" ht="16.2" thickTop="1">
      <c r="A66" s="30">
        <f t="shared" si="2"/>
        <v>12</v>
      </c>
      <c r="E66" s="132"/>
      <c r="G66" s="30"/>
      <c r="H66" s="30">
        <f t="shared" si="3"/>
        <v>12</v>
      </c>
    </row>
    <row r="67" spans="1:9" ht="18">
      <c r="A67" s="30">
        <f t="shared" si="2"/>
        <v>13</v>
      </c>
      <c r="B67" s="51" t="s">
        <v>89</v>
      </c>
      <c r="E67" s="132"/>
      <c r="G67" s="30"/>
      <c r="H67" s="30">
        <f t="shared" si="3"/>
        <v>13</v>
      </c>
    </row>
    <row r="68" spans="1:9">
      <c r="A68" s="30">
        <f t="shared" si="2"/>
        <v>14</v>
      </c>
      <c r="B68" s="36" t="s">
        <v>90</v>
      </c>
      <c r="E68" s="133">
        <v>0</v>
      </c>
      <c r="G68" s="30" t="s">
        <v>234</v>
      </c>
      <c r="H68" s="30">
        <f t="shared" si="3"/>
        <v>14</v>
      </c>
    </row>
    <row r="69" spans="1:9">
      <c r="A69" s="30">
        <f t="shared" si="2"/>
        <v>15</v>
      </c>
      <c r="B69" s="36"/>
      <c r="E69" s="134"/>
      <c r="G69" s="30"/>
      <c r="H69" s="30">
        <f t="shared" si="3"/>
        <v>15</v>
      </c>
    </row>
    <row r="70" spans="1:9">
      <c r="A70" s="30">
        <f t="shared" si="2"/>
        <v>16</v>
      </c>
      <c r="B70" s="36" t="s">
        <v>92</v>
      </c>
      <c r="E70" s="133">
        <f>E146</f>
        <v>0</v>
      </c>
      <c r="G70" s="30" t="s">
        <v>235</v>
      </c>
      <c r="H70" s="30">
        <f t="shared" si="3"/>
        <v>16</v>
      </c>
    </row>
    <row r="71" spans="1:9" ht="18">
      <c r="A71" s="30">
        <f t="shared" si="2"/>
        <v>17</v>
      </c>
      <c r="B71" s="36" t="s">
        <v>94</v>
      </c>
      <c r="C71" s="96"/>
      <c r="D71" s="99"/>
      <c r="E71" s="169">
        <f>'Pg7 Rev Stmt AV'!G146</f>
        <v>9.6202925774006715E-2</v>
      </c>
      <c r="F71" s="20"/>
      <c r="G71" s="30" t="s">
        <v>221</v>
      </c>
      <c r="H71" s="30">
        <f t="shared" si="3"/>
        <v>17</v>
      </c>
    </row>
    <row r="72" spans="1:9">
      <c r="A72" s="30">
        <f t="shared" si="2"/>
        <v>18</v>
      </c>
      <c r="B72" s="29" t="s">
        <v>96</v>
      </c>
      <c r="E72" s="129">
        <f>E70*E71</f>
        <v>0</v>
      </c>
      <c r="G72" s="30" t="s">
        <v>97</v>
      </c>
      <c r="H72" s="30">
        <f t="shared" si="3"/>
        <v>18</v>
      </c>
    </row>
    <row r="73" spans="1:9">
      <c r="A73" s="30">
        <f t="shared" si="2"/>
        <v>19</v>
      </c>
      <c r="E73" s="130"/>
      <c r="G73" s="30"/>
      <c r="H73" s="30">
        <f t="shared" si="3"/>
        <v>19</v>
      </c>
    </row>
    <row r="74" spans="1:9">
      <c r="A74" s="30">
        <f t="shared" si="2"/>
        <v>20</v>
      </c>
      <c r="B74" s="36" t="s">
        <v>92</v>
      </c>
      <c r="E74" s="133">
        <f>E146</f>
        <v>0</v>
      </c>
      <c r="G74" s="30" t="s">
        <v>235</v>
      </c>
      <c r="H74" s="30">
        <f t="shared" si="3"/>
        <v>20</v>
      </c>
    </row>
    <row r="75" spans="1:9" ht="18">
      <c r="A75" s="30">
        <f t="shared" si="2"/>
        <v>21</v>
      </c>
      <c r="B75" s="36" t="s">
        <v>59</v>
      </c>
      <c r="C75" s="136"/>
      <c r="D75" s="99"/>
      <c r="E75" s="137">
        <v>0</v>
      </c>
      <c r="F75" s="85"/>
      <c r="G75" s="30" t="s">
        <v>236</v>
      </c>
      <c r="H75" s="30">
        <f t="shared" si="3"/>
        <v>21</v>
      </c>
      <c r="I75" s="136"/>
    </row>
    <row r="76" spans="1:9">
      <c r="A76" s="30">
        <f t="shared" si="2"/>
        <v>22</v>
      </c>
      <c r="B76" s="29" t="s">
        <v>100</v>
      </c>
      <c r="E76" s="129">
        <f>E74*E75</f>
        <v>0</v>
      </c>
      <c r="G76" s="30" t="s">
        <v>101</v>
      </c>
      <c r="H76" s="30">
        <f t="shared" si="3"/>
        <v>22</v>
      </c>
    </row>
    <row r="77" spans="1:9">
      <c r="A77" s="30">
        <f t="shared" si="2"/>
        <v>23</v>
      </c>
      <c r="E77" s="132"/>
      <c r="G77" s="30"/>
      <c r="H77" s="30">
        <f t="shared" si="3"/>
        <v>23</v>
      </c>
    </row>
    <row r="78" spans="1:9" ht="16.2" thickBot="1">
      <c r="A78" s="30">
        <f t="shared" si="2"/>
        <v>24</v>
      </c>
      <c r="B78" s="29" t="s">
        <v>102</v>
      </c>
      <c r="E78" s="131">
        <f>E68+E72+E76</f>
        <v>0</v>
      </c>
      <c r="G78" s="30" t="s">
        <v>103</v>
      </c>
      <c r="H78" s="30">
        <f t="shared" si="3"/>
        <v>24</v>
      </c>
    </row>
    <row r="79" spans="1:9" ht="16.2" thickTop="1">
      <c r="A79" s="30">
        <f t="shared" si="2"/>
        <v>25</v>
      </c>
      <c r="E79" s="132"/>
      <c r="G79" s="30"/>
      <c r="H79" s="30">
        <f t="shared" si="3"/>
        <v>25</v>
      </c>
    </row>
    <row r="80" spans="1:9" ht="18">
      <c r="A80" s="30">
        <f t="shared" si="2"/>
        <v>26</v>
      </c>
      <c r="B80" s="51" t="s">
        <v>104</v>
      </c>
      <c r="C80" s="96"/>
      <c r="D80" s="96"/>
      <c r="E80" s="126"/>
      <c r="G80" s="30"/>
      <c r="H80" s="30">
        <f t="shared" si="3"/>
        <v>26</v>
      </c>
    </row>
    <row r="81" spans="1:8">
      <c r="A81" s="30">
        <f t="shared" si="2"/>
        <v>27</v>
      </c>
      <c r="B81" s="29" t="s">
        <v>105</v>
      </c>
      <c r="C81" s="96"/>
      <c r="D81" s="96"/>
      <c r="E81" s="125">
        <f>E148</f>
        <v>0</v>
      </c>
      <c r="G81" s="30" t="s">
        <v>237</v>
      </c>
      <c r="H81" s="30">
        <f t="shared" si="3"/>
        <v>27</v>
      </c>
    </row>
    <row r="82" spans="1:8" ht="18">
      <c r="A82" s="30">
        <f t="shared" si="2"/>
        <v>28</v>
      </c>
      <c r="B82" s="36" t="s">
        <v>94</v>
      </c>
      <c r="C82" s="96"/>
      <c r="D82" s="96"/>
      <c r="E82" s="141">
        <f>'Pg7 Rev Stmt AV'!G146</f>
        <v>9.6202925774006715E-2</v>
      </c>
      <c r="F82" s="20"/>
      <c r="G82" s="30" t="s">
        <v>221</v>
      </c>
      <c r="H82" s="30">
        <f t="shared" si="3"/>
        <v>28</v>
      </c>
    </row>
    <row r="83" spans="1:8">
      <c r="A83" s="30">
        <f t="shared" si="2"/>
        <v>29</v>
      </c>
      <c r="B83" s="29" t="s">
        <v>108</v>
      </c>
      <c r="C83" s="96"/>
      <c r="D83" s="96"/>
      <c r="E83" s="139">
        <f>E81*E82</f>
        <v>0</v>
      </c>
      <c r="G83" s="30" t="s">
        <v>109</v>
      </c>
      <c r="H83" s="30">
        <f t="shared" si="3"/>
        <v>29</v>
      </c>
    </row>
    <row r="84" spans="1:8">
      <c r="A84" s="30">
        <f t="shared" si="2"/>
        <v>30</v>
      </c>
      <c r="C84" s="96"/>
      <c r="D84" s="96"/>
      <c r="E84" s="140"/>
      <c r="G84" s="30"/>
      <c r="H84" s="30">
        <f t="shared" si="3"/>
        <v>30</v>
      </c>
    </row>
    <row r="85" spans="1:8">
      <c r="A85" s="30">
        <f t="shared" si="2"/>
        <v>31</v>
      </c>
      <c r="B85" s="29" t="s">
        <v>105</v>
      </c>
      <c r="C85" s="96"/>
      <c r="D85" s="96"/>
      <c r="E85" s="125">
        <f>E148</f>
        <v>0</v>
      </c>
      <c r="G85" s="30" t="s">
        <v>237</v>
      </c>
      <c r="H85" s="30">
        <f t="shared" si="3"/>
        <v>31</v>
      </c>
    </row>
    <row r="86" spans="1:8" ht="18">
      <c r="A86" s="30">
        <f t="shared" si="2"/>
        <v>32</v>
      </c>
      <c r="B86" s="36" t="s">
        <v>59</v>
      </c>
      <c r="C86" s="96"/>
      <c r="D86" s="96"/>
      <c r="E86" s="141">
        <f>'Pg7 Rev Stmt AV'!G179</f>
        <v>3.8762955624239964E-3</v>
      </c>
      <c r="F86" s="85"/>
      <c r="G86" s="30" t="s">
        <v>224</v>
      </c>
      <c r="H86" s="30">
        <f t="shared" si="3"/>
        <v>32</v>
      </c>
    </row>
    <row r="87" spans="1:8">
      <c r="A87" s="30">
        <f t="shared" si="2"/>
        <v>33</v>
      </c>
      <c r="B87" s="29" t="s">
        <v>112</v>
      </c>
      <c r="C87" s="96"/>
      <c r="D87" s="96"/>
      <c r="E87" s="139">
        <f>E85*E86</f>
        <v>0</v>
      </c>
      <c r="G87" s="30" t="s">
        <v>113</v>
      </c>
      <c r="H87" s="30">
        <f t="shared" si="3"/>
        <v>33</v>
      </c>
    </row>
    <row r="88" spans="1:8">
      <c r="A88" s="30">
        <f t="shared" si="2"/>
        <v>34</v>
      </c>
      <c r="C88" s="96"/>
      <c r="D88" s="96"/>
      <c r="E88" s="140"/>
      <c r="G88" s="30"/>
      <c r="H88" s="30">
        <f t="shared" si="3"/>
        <v>34</v>
      </c>
    </row>
    <row r="89" spans="1:8" ht="16.2" thickBot="1">
      <c r="A89" s="30">
        <f t="shared" si="2"/>
        <v>35</v>
      </c>
      <c r="B89" s="29" t="s">
        <v>114</v>
      </c>
      <c r="C89" s="96"/>
      <c r="D89" s="96"/>
      <c r="E89" s="131">
        <f>E83+E87</f>
        <v>0</v>
      </c>
      <c r="G89" s="30" t="s">
        <v>115</v>
      </c>
      <c r="H89" s="30">
        <f t="shared" si="3"/>
        <v>35</v>
      </c>
    </row>
    <row r="90" spans="1:8" ht="16.2" thickTop="1">
      <c r="A90" s="30">
        <f t="shared" si="2"/>
        <v>36</v>
      </c>
      <c r="C90" s="96"/>
      <c r="D90" s="96"/>
      <c r="E90" s="126"/>
      <c r="G90" s="30"/>
      <c r="H90" s="30">
        <f t="shared" si="3"/>
        <v>36</v>
      </c>
    </row>
    <row r="91" spans="1:8" ht="18.600000000000001" thickBot="1">
      <c r="A91" s="30">
        <f t="shared" si="2"/>
        <v>37</v>
      </c>
      <c r="B91" s="29" t="s">
        <v>116</v>
      </c>
      <c r="E91" s="348">
        <f>E65+E78+E89</f>
        <v>0</v>
      </c>
      <c r="G91" s="30" t="s">
        <v>117</v>
      </c>
      <c r="H91" s="30">
        <f t="shared" si="3"/>
        <v>37</v>
      </c>
    </row>
    <row r="92" spans="1:8" ht="16.2" thickTop="1">
      <c r="A92" s="30">
        <f t="shared" si="2"/>
        <v>38</v>
      </c>
      <c r="C92" s="96"/>
      <c r="D92" s="96"/>
      <c r="E92" s="126"/>
      <c r="G92" s="30"/>
      <c r="H92" s="30">
        <f t="shared" si="3"/>
        <v>38</v>
      </c>
    </row>
    <row r="93" spans="1:8" ht="18.600000000000001" thickBot="1">
      <c r="A93" s="30">
        <f t="shared" si="2"/>
        <v>39</v>
      </c>
      <c r="B93" s="51" t="s">
        <v>118</v>
      </c>
      <c r="C93" s="96"/>
      <c r="D93" s="96"/>
      <c r="E93" s="347">
        <f>+E40+E91</f>
        <v>762422.64807563717</v>
      </c>
      <c r="F93" s="20" t="s">
        <v>55</v>
      </c>
      <c r="G93" s="30" t="s">
        <v>119</v>
      </c>
      <c r="H93" s="30">
        <f t="shared" si="3"/>
        <v>39</v>
      </c>
    </row>
    <row r="94" spans="1:8" ht="16.2" thickTop="1">
      <c r="A94" s="30"/>
      <c r="B94" s="51"/>
      <c r="C94" s="96"/>
      <c r="D94" s="96"/>
      <c r="E94" s="126"/>
      <c r="F94" s="85"/>
      <c r="G94" s="30"/>
    </row>
    <row r="95" spans="1:8">
      <c r="A95" s="20" t="s">
        <v>55</v>
      </c>
      <c r="B95" s="12" t="str">
        <f>B42</f>
        <v>Items in BOLD have changed due to unfunded reserves error adjustment as compared to the original TO5 Cycle 2 filing per ER20-503 and adjustments included in TO5 Cycle 4 per ER22-527.</v>
      </c>
      <c r="C95" s="96"/>
      <c r="D95" s="96"/>
      <c r="E95" s="126"/>
      <c r="F95" s="85"/>
      <c r="G95" s="30"/>
    </row>
    <row r="96" spans="1:8" ht="18">
      <c r="A96" s="42">
        <v>1</v>
      </c>
      <c r="B96" s="29" t="s">
        <v>74</v>
      </c>
      <c r="C96" s="96"/>
      <c r="D96" s="96"/>
      <c r="E96" s="126"/>
      <c r="G96" s="30"/>
    </row>
    <row r="97" spans="1:8" ht="18">
      <c r="A97" s="42">
        <v>2</v>
      </c>
      <c r="B97" s="29" t="s">
        <v>120</v>
      </c>
      <c r="C97" s="96"/>
      <c r="D97" s="96"/>
      <c r="E97" s="142"/>
      <c r="F97" s="107"/>
      <c r="G97" s="30"/>
    </row>
    <row r="98" spans="1:8" ht="18">
      <c r="A98" s="42">
        <v>3</v>
      </c>
      <c r="B98" s="29" t="s">
        <v>121</v>
      </c>
      <c r="C98" s="96"/>
      <c r="D98" s="96"/>
      <c r="E98" s="126"/>
      <c r="G98" s="30"/>
    </row>
    <row r="99" spans="1:8">
      <c r="A99" s="30"/>
      <c r="B99" s="85"/>
      <c r="C99" s="96"/>
      <c r="D99" s="96"/>
      <c r="E99" s="126"/>
      <c r="G99" s="30"/>
    </row>
    <row r="100" spans="1:8">
      <c r="A100" s="30"/>
      <c r="C100" s="96"/>
      <c r="D100" s="96"/>
      <c r="E100" s="126"/>
      <c r="G100" s="89"/>
    </row>
    <row r="101" spans="1:8">
      <c r="A101" s="30"/>
      <c r="B101" s="394" t="s">
        <v>210</v>
      </c>
      <c r="C101" s="394"/>
      <c r="D101" s="394"/>
      <c r="E101" s="394"/>
      <c r="F101" s="394"/>
      <c r="G101" s="394"/>
    </row>
    <row r="102" spans="1:8">
      <c r="A102" s="30"/>
      <c r="B102" s="394" t="s">
        <v>211</v>
      </c>
      <c r="C102" s="394"/>
      <c r="D102" s="394"/>
      <c r="E102" s="394"/>
      <c r="F102" s="394"/>
      <c r="G102" s="394"/>
    </row>
    <row r="103" spans="1:8" ht="18">
      <c r="A103" s="30" t="s">
        <v>22</v>
      </c>
      <c r="B103" s="394" t="s">
        <v>212</v>
      </c>
      <c r="C103" s="394"/>
      <c r="D103" s="394"/>
      <c r="E103" s="394"/>
      <c r="F103" s="394"/>
      <c r="G103" s="394"/>
      <c r="H103" s="30" t="s">
        <v>22</v>
      </c>
    </row>
    <row r="104" spans="1:8">
      <c r="A104" s="30"/>
      <c r="B104" s="392" t="str">
        <f>B5</f>
        <v>For the Base Period &amp; True-Up Period Ending December 31, 2018</v>
      </c>
      <c r="C104" s="392"/>
      <c r="D104" s="392"/>
      <c r="E104" s="392"/>
      <c r="F104" s="392"/>
      <c r="G104" s="392"/>
    </row>
    <row r="105" spans="1:8">
      <c r="A105" s="30"/>
      <c r="B105" s="393" t="s">
        <v>2</v>
      </c>
      <c r="C105" s="393"/>
      <c r="D105" s="393"/>
      <c r="E105" s="393"/>
      <c r="F105" s="393"/>
      <c r="G105" s="393"/>
    </row>
    <row r="106" spans="1:8">
      <c r="A106" s="30"/>
      <c r="B106" s="90"/>
      <c r="C106" s="85"/>
      <c r="D106" s="85"/>
      <c r="E106" s="85"/>
      <c r="F106" s="85"/>
      <c r="G106" s="85"/>
    </row>
    <row r="107" spans="1:8">
      <c r="A107" s="30" t="s">
        <v>3</v>
      </c>
      <c r="E107" s="91"/>
      <c r="G107" s="30"/>
      <c r="H107" s="30" t="s">
        <v>3</v>
      </c>
    </row>
    <row r="108" spans="1:8">
      <c r="A108" s="30" t="s">
        <v>7</v>
      </c>
      <c r="B108" s="85" t="s">
        <v>22</v>
      </c>
      <c r="E108" s="92" t="s">
        <v>5</v>
      </c>
      <c r="G108" s="93" t="s">
        <v>6</v>
      </c>
      <c r="H108" s="30" t="s">
        <v>7</v>
      </c>
    </row>
    <row r="109" spans="1:8">
      <c r="A109" s="94"/>
      <c r="B109" s="43" t="s">
        <v>238</v>
      </c>
      <c r="C109" s="143"/>
      <c r="D109" s="143"/>
      <c r="E109" s="143"/>
      <c r="G109" s="30"/>
      <c r="H109" s="94"/>
    </row>
    <row r="110" spans="1:8">
      <c r="A110" s="30">
        <v>1</v>
      </c>
      <c r="B110" s="144" t="s">
        <v>123</v>
      </c>
      <c r="C110" s="143"/>
      <c r="D110" s="143"/>
      <c r="E110" s="143"/>
      <c r="G110" s="30"/>
      <c r="H110" s="30">
        <f>A110</f>
        <v>1</v>
      </c>
    </row>
    <row r="111" spans="1:8">
      <c r="A111" s="30">
        <f t="shared" ref="A111:A148" si="4">A110+1</f>
        <v>2</v>
      </c>
      <c r="B111" s="36" t="s">
        <v>124</v>
      </c>
      <c r="C111" s="143"/>
      <c r="D111" s="143"/>
      <c r="E111" s="145">
        <f>E178</f>
        <v>4558369.6291265385</v>
      </c>
      <c r="F111" s="107"/>
      <c r="G111" s="30" t="s">
        <v>239</v>
      </c>
      <c r="H111" s="30">
        <f t="shared" ref="H111:H148" si="5">H110+1</f>
        <v>2</v>
      </c>
    </row>
    <row r="112" spans="1:8">
      <c r="A112" s="30">
        <f t="shared" si="4"/>
        <v>3</v>
      </c>
      <c r="B112" s="36" t="s">
        <v>126</v>
      </c>
      <c r="C112" s="143"/>
      <c r="D112" s="143"/>
      <c r="E112" s="146">
        <f>E179</f>
        <v>11322.49192710959</v>
      </c>
      <c r="F112" s="107"/>
      <c r="G112" s="30" t="s">
        <v>240</v>
      </c>
      <c r="H112" s="30">
        <f t="shared" si="5"/>
        <v>3</v>
      </c>
    </row>
    <row r="113" spans="1:8">
      <c r="A113" s="30">
        <f t="shared" si="4"/>
        <v>4</v>
      </c>
      <c r="B113" s="36" t="s">
        <v>128</v>
      </c>
      <c r="C113" s="143"/>
      <c r="D113" s="143"/>
      <c r="E113" s="146">
        <f>E180</f>
        <v>48316.721508113143</v>
      </c>
      <c r="G113" s="30" t="s">
        <v>241</v>
      </c>
      <c r="H113" s="30">
        <f t="shared" si="5"/>
        <v>4</v>
      </c>
    </row>
    <row r="114" spans="1:8">
      <c r="A114" s="30">
        <f t="shared" si="4"/>
        <v>5</v>
      </c>
      <c r="B114" s="36" t="s">
        <v>130</v>
      </c>
      <c r="C114" s="143"/>
      <c r="D114" s="143"/>
      <c r="E114" s="147">
        <f>E181</f>
        <v>92493.61877057403</v>
      </c>
      <c r="G114" s="30" t="s">
        <v>242</v>
      </c>
      <c r="H114" s="30">
        <f t="shared" si="5"/>
        <v>5</v>
      </c>
    </row>
    <row r="115" spans="1:8">
      <c r="A115" s="30">
        <f t="shared" si="4"/>
        <v>6</v>
      </c>
      <c r="B115" s="36" t="s">
        <v>132</v>
      </c>
      <c r="C115" s="30"/>
      <c r="D115" s="30"/>
      <c r="E115" s="148">
        <f>SUM(E111:E114)</f>
        <v>4710502.4613323351</v>
      </c>
      <c r="F115" s="107"/>
      <c r="G115" s="30" t="s">
        <v>133</v>
      </c>
      <c r="H115" s="30">
        <f t="shared" si="5"/>
        <v>6</v>
      </c>
    </row>
    <row r="116" spans="1:8">
      <c r="A116" s="30">
        <f t="shared" si="4"/>
        <v>7</v>
      </c>
      <c r="C116" s="30"/>
      <c r="D116" s="30"/>
      <c r="E116" s="108"/>
      <c r="G116" s="30"/>
      <c r="H116" s="30">
        <f t="shared" si="5"/>
        <v>7</v>
      </c>
    </row>
    <row r="117" spans="1:8">
      <c r="A117" s="30">
        <f t="shared" si="4"/>
        <v>8</v>
      </c>
      <c r="B117" s="144" t="s">
        <v>134</v>
      </c>
      <c r="C117" s="30"/>
      <c r="D117" s="30"/>
      <c r="E117" s="108"/>
      <c r="G117" s="30"/>
      <c r="H117" s="30">
        <f t="shared" si="5"/>
        <v>8</v>
      </c>
    </row>
    <row r="118" spans="1:8">
      <c r="A118" s="30">
        <f t="shared" si="4"/>
        <v>9</v>
      </c>
      <c r="B118" s="36" t="s">
        <v>243</v>
      </c>
      <c r="C118" s="30"/>
      <c r="D118" s="30"/>
      <c r="E118" s="149">
        <v>950.34505384615397</v>
      </c>
      <c r="F118" s="107"/>
      <c r="G118" s="30" t="s">
        <v>244</v>
      </c>
      <c r="H118" s="30">
        <f t="shared" si="5"/>
        <v>9</v>
      </c>
    </row>
    <row r="119" spans="1:8">
      <c r="A119" s="30">
        <f t="shared" si="4"/>
        <v>10</v>
      </c>
      <c r="B119" s="36" t="s">
        <v>137</v>
      </c>
      <c r="C119" s="30"/>
      <c r="D119" s="30"/>
      <c r="E119" s="150">
        <v>0</v>
      </c>
      <c r="G119" s="30" t="s">
        <v>245</v>
      </c>
      <c r="H119" s="30">
        <f t="shared" si="5"/>
        <v>10</v>
      </c>
    </row>
    <row r="120" spans="1:8">
      <c r="A120" s="30">
        <f t="shared" si="4"/>
        <v>11</v>
      </c>
      <c r="B120" s="36" t="s">
        <v>139</v>
      </c>
      <c r="C120" s="30"/>
      <c r="D120" s="30"/>
      <c r="E120" s="151">
        <f>SUM(E118:E119)</f>
        <v>950.34505384615397</v>
      </c>
      <c r="F120" s="107"/>
      <c r="G120" s="30" t="s">
        <v>140</v>
      </c>
      <c r="H120" s="30">
        <f t="shared" si="5"/>
        <v>11</v>
      </c>
    </row>
    <row r="121" spans="1:8">
      <c r="A121" s="30">
        <f t="shared" si="4"/>
        <v>12</v>
      </c>
      <c r="B121" s="36"/>
      <c r="C121" s="30"/>
      <c r="D121" s="30"/>
      <c r="E121" s="126"/>
      <c r="G121" s="30"/>
      <c r="H121" s="30">
        <f t="shared" si="5"/>
        <v>12</v>
      </c>
    </row>
    <row r="122" spans="1:8">
      <c r="A122" s="30">
        <f t="shared" si="4"/>
        <v>13</v>
      </c>
      <c r="B122" s="144" t="s">
        <v>141</v>
      </c>
      <c r="E122" s="108"/>
      <c r="G122" s="30"/>
      <c r="H122" s="30">
        <f t="shared" si="5"/>
        <v>13</v>
      </c>
    </row>
    <row r="123" spans="1:8">
      <c r="A123" s="30">
        <f t="shared" si="4"/>
        <v>14</v>
      </c>
      <c r="B123" s="29" t="s">
        <v>142</v>
      </c>
      <c r="C123" s="30"/>
      <c r="D123" s="30"/>
      <c r="E123" s="152">
        <v>-789049.57673542202</v>
      </c>
      <c r="G123" s="30" t="s">
        <v>246</v>
      </c>
      <c r="H123" s="30">
        <f t="shared" si="5"/>
        <v>14</v>
      </c>
    </row>
    <row r="124" spans="1:8">
      <c r="A124" s="30">
        <f t="shared" si="4"/>
        <v>15</v>
      </c>
      <c r="B124" s="29" t="s">
        <v>144</v>
      </c>
      <c r="C124" s="30"/>
      <c r="D124" s="30"/>
      <c r="E124" s="122">
        <v>0</v>
      </c>
      <c r="G124" s="30" t="s">
        <v>247</v>
      </c>
      <c r="H124" s="30">
        <f t="shared" si="5"/>
        <v>15</v>
      </c>
    </row>
    <row r="125" spans="1:8">
      <c r="A125" s="30">
        <f t="shared" si="4"/>
        <v>16</v>
      </c>
      <c r="B125" s="36" t="s">
        <v>146</v>
      </c>
      <c r="C125" s="30"/>
      <c r="D125" s="30"/>
      <c r="E125" s="148">
        <f>SUM(E123:E124)</f>
        <v>-789049.57673542202</v>
      </c>
      <c r="G125" s="30" t="s">
        <v>147</v>
      </c>
      <c r="H125" s="30">
        <f t="shared" si="5"/>
        <v>16</v>
      </c>
    </row>
    <row r="126" spans="1:8">
      <c r="A126" s="30">
        <f t="shared" si="4"/>
        <v>17</v>
      </c>
      <c r="C126" s="30"/>
      <c r="D126" s="30"/>
      <c r="E126" s="153"/>
      <c r="G126" s="30"/>
      <c r="H126" s="30">
        <f t="shared" si="5"/>
        <v>17</v>
      </c>
    </row>
    <row r="127" spans="1:8">
      <c r="A127" s="30">
        <f t="shared" si="4"/>
        <v>18</v>
      </c>
      <c r="B127" s="144" t="s">
        <v>148</v>
      </c>
      <c r="C127" s="30"/>
      <c r="D127" s="30"/>
      <c r="E127" s="153"/>
      <c r="G127" s="30"/>
      <c r="H127" s="30">
        <f t="shared" si="5"/>
        <v>18</v>
      </c>
    </row>
    <row r="128" spans="1:8">
      <c r="A128" s="30">
        <f t="shared" si="4"/>
        <v>19</v>
      </c>
      <c r="B128" s="36" t="s">
        <v>248</v>
      </c>
      <c r="C128" s="30"/>
      <c r="D128" s="30"/>
      <c r="E128" s="145">
        <v>53379.94143889867</v>
      </c>
      <c r="F128" s="107"/>
      <c r="G128" s="30" t="s">
        <v>249</v>
      </c>
      <c r="H128" s="30">
        <f t="shared" si="5"/>
        <v>19</v>
      </c>
    </row>
    <row r="129" spans="1:8">
      <c r="A129" s="30">
        <f t="shared" si="4"/>
        <v>20</v>
      </c>
      <c r="B129" s="36" t="s">
        <v>151</v>
      </c>
      <c r="C129" s="30"/>
      <c r="D129" s="30"/>
      <c r="E129" s="146">
        <v>20174.06332246157</v>
      </c>
      <c r="F129" s="107"/>
      <c r="G129" s="30" t="s">
        <v>250</v>
      </c>
      <c r="H129" s="30">
        <f t="shared" si="5"/>
        <v>20</v>
      </c>
    </row>
    <row r="130" spans="1:8">
      <c r="A130" s="30">
        <f t="shared" si="4"/>
        <v>21</v>
      </c>
      <c r="B130" s="36" t="s">
        <v>153</v>
      </c>
      <c r="C130" s="30"/>
      <c r="D130" s="30"/>
      <c r="E130" s="147">
        <v>17790.862056212995</v>
      </c>
      <c r="F130" s="20"/>
      <c r="G130" s="30" t="s">
        <v>251</v>
      </c>
      <c r="H130" s="30">
        <f t="shared" si="5"/>
        <v>21</v>
      </c>
    </row>
    <row r="131" spans="1:8">
      <c r="A131" s="30">
        <f t="shared" si="4"/>
        <v>22</v>
      </c>
      <c r="B131" s="36" t="s">
        <v>252</v>
      </c>
      <c r="E131" s="148">
        <f>SUM(E128:E130)</f>
        <v>91344.866817573231</v>
      </c>
      <c r="F131" s="20"/>
      <c r="G131" s="30" t="s">
        <v>156</v>
      </c>
      <c r="H131" s="30">
        <f t="shared" si="5"/>
        <v>22</v>
      </c>
    </row>
    <row r="132" spans="1:8">
      <c r="A132" s="30">
        <f t="shared" si="4"/>
        <v>23</v>
      </c>
      <c r="B132" s="36"/>
      <c r="E132" s="155"/>
      <c r="G132" s="30"/>
      <c r="H132" s="30">
        <f t="shared" si="5"/>
        <v>23</v>
      </c>
    </row>
    <row r="133" spans="1:8">
      <c r="A133" s="30">
        <f t="shared" si="4"/>
        <v>24</v>
      </c>
      <c r="B133" s="36" t="s">
        <v>157</v>
      </c>
      <c r="E133" s="156">
        <v>0</v>
      </c>
      <c r="G133" s="30" t="s">
        <v>253</v>
      </c>
      <c r="H133" s="30">
        <f t="shared" si="5"/>
        <v>24</v>
      </c>
    </row>
    <row r="134" spans="1:8">
      <c r="A134" s="30">
        <f t="shared" si="4"/>
        <v>25</v>
      </c>
      <c r="B134" s="36" t="s">
        <v>159</v>
      </c>
      <c r="E134" s="116">
        <f>'Pg6 Rev Stmt Misc'!E16</f>
        <v>-10363.447318236977</v>
      </c>
      <c r="F134" s="20" t="s">
        <v>55</v>
      </c>
      <c r="G134" s="30" t="s">
        <v>543</v>
      </c>
      <c r="H134" s="30">
        <f t="shared" si="5"/>
        <v>25</v>
      </c>
    </row>
    <row r="135" spans="1:8">
      <c r="A135" s="30">
        <f t="shared" si="4"/>
        <v>26</v>
      </c>
      <c r="B135" s="36"/>
      <c r="E135" s="155"/>
      <c r="G135" s="30"/>
      <c r="H135" s="30">
        <f t="shared" si="5"/>
        <v>26</v>
      </c>
    </row>
    <row r="136" spans="1:8" ht="16.2" thickBot="1">
      <c r="A136" s="30">
        <f t="shared" si="4"/>
        <v>27</v>
      </c>
      <c r="B136" s="36" t="s">
        <v>161</v>
      </c>
      <c r="E136" s="349">
        <f>E133+E131+E125+E120+E115+E134</f>
        <v>4003384.6491500954</v>
      </c>
      <c r="F136" s="20" t="s">
        <v>55</v>
      </c>
      <c r="G136" s="30" t="s">
        <v>162</v>
      </c>
      <c r="H136" s="30">
        <f t="shared" si="5"/>
        <v>27</v>
      </c>
    </row>
    <row r="137" spans="1:8" ht="16.2" thickTop="1">
      <c r="A137" s="30">
        <f t="shared" si="4"/>
        <v>28</v>
      </c>
      <c r="B137" s="36"/>
      <c r="E137" s="132"/>
      <c r="G137" s="30"/>
      <c r="H137" s="30">
        <f t="shared" si="5"/>
        <v>28</v>
      </c>
    </row>
    <row r="138" spans="1:8" ht="18">
      <c r="A138" s="30">
        <f t="shared" si="4"/>
        <v>29</v>
      </c>
      <c r="B138" s="43" t="s">
        <v>163</v>
      </c>
      <c r="E138" s="132"/>
      <c r="G138" s="30"/>
      <c r="H138" s="30">
        <f t="shared" si="5"/>
        <v>29</v>
      </c>
    </row>
    <row r="139" spans="1:8">
      <c r="A139" s="30">
        <f t="shared" si="4"/>
        <v>30</v>
      </c>
      <c r="B139" s="36" t="s">
        <v>164</v>
      </c>
      <c r="E139" s="133">
        <f>E187</f>
        <v>0</v>
      </c>
      <c r="G139" s="30" t="s">
        <v>255</v>
      </c>
      <c r="H139" s="30">
        <f t="shared" si="5"/>
        <v>30</v>
      </c>
    </row>
    <row r="140" spans="1:8">
      <c r="A140" s="30">
        <f t="shared" si="4"/>
        <v>31</v>
      </c>
      <c r="B140" s="36" t="s">
        <v>166</v>
      </c>
      <c r="E140" s="122">
        <v>0</v>
      </c>
      <c r="G140" s="30" t="s">
        <v>256</v>
      </c>
      <c r="H140" s="30">
        <f t="shared" si="5"/>
        <v>31</v>
      </c>
    </row>
    <row r="141" spans="1:8">
      <c r="A141" s="30">
        <f t="shared" si="4"/>
        <v>32</v>
      </c>
      <c r="B141" s="29" t="s">
        <v>168</v>
      </c>
      <c r="E141" s="129">
        <f>SUM(E139:E140)</f>
        <v>0</v>
      </c>
      <c r="G141" s="30" t="s">
        <v>169</v>
      </c>
      <c r="H141" s="30">
        <f t="shared" si="5"/>
        <v>32</v>
      </c>
    </row>
    <row r="142" spans="1:8">
      <c r="A142" s="30">
        <f t="shared" si="4"/>
        <v>33</v>
      </c>
      <c r="B142" s="36"/>
      <c r="E142" s="132"/>
      <c r="G142" s="30"/>
      <c r="H142" s="30">
        <f t="shared" si="5"/>
        <v>33</v>
      </c>
    </row>
    <row r="143" spans="1:8" ht="18">
      <c r="A143" s="30">
        <f t="shared" si="4"/>
        <v>34</v>
      </c>
      <c r="B143" s="43" t="s">
        <v>170</v>
      </c>
      <c r="E143" s="132"/>
      <c r="G143" s="30"/>
      <c r="H143" s="30">
        <f t="shared" si="5"/>
        <v>34</v>
      </c>
    </row>
    <row r="144" spans="1:8">
      <c r="A144" s="30">
        <f t="shared" si="4"/>
        <v>35</v>
      </c>
      <c r="B144" s="36" t="s">
        <v>171</v>
      </c>
      <c r="E144" s="133">
        <v>0</v>
      </c>
      <c r="G144" s="30" t="s">
        <v>257</v>
      </c>
      <c r="H144" s="30">
        <f t="shared" si="5"/>
        <v>35</v>
      </c>
    </row>
    <row r="145" spans="1:8">
      <c r="A145" s="30">
        <f t="shared" si="4"/>
        <v>36</v>
      </c>
      <c r="B145" s="29" t="s">
        <v>173</v>
      </c>
      <c r="E145" s="123">
        <v>0</v>
      </c>
      <c r="G145" s="30" t="s">
        <v>258</v>
      </c>
      <c r="H145" s="30">
        <f t="shared" si="5"/>
        <v>36</v>
      </c>
    </row>
    <row r="146" spans="1:8">
      <c r="A146" s="30">
        <f t="shared" si="4"/>
        <v>37</v>
      </c>
      <c r="B146" s="29" t="s">
        <v>175</v>
      </c>
      <c r="E146" s="129">
        <f>SUM(E144:E145)</f>
        <v>0</v>
      </c>
      <c r="G146" s="30" t="s">
        <v>176</v>
      </c>
      <c r="H146" s="30">
        <f t="shared" si="5"/>
        <v>37</v>
      </c>
    </row>
    <row r="147" spans="1:8">
      <c r="A147" s="30">
        <f t="shared" si="4"/>
        <v>38</v>
      </c>
      <c r="B147" s="36"/>
      <c r="E147" s="132"/>
      <c r="G147" s="30"/>
      <c r="H147" s="30">
        <f t="shared" si="5"/>
        <v>38</v>
      </c>
    </row>
    <row r="148" spans="1:8" ht="18">
      <c r="A148" s="30">
        <f t="shared" si="4"/>
        <v>39</v>
      </c>
      <c r="B148" s="43" t="s">
        <v>177</v>
      </c>
      <c r="E148" s="133">
        <v>0</v>
      </c>
      <c r="G148" s="30" t="s">
        <v>259</v>
      </c>
      <c r="H148" s="30">
        <f t="shared" si="5"/>
        <v>39</v>
      </c>
    </row>
    <row r="149" spans="1:8">
      <c r="A149" s="30"/>
      <c r="B149" s="36"/>
      <c r="E149" s="132"/>
      <c r="G149" s="30"/>
    </row>
    <row r="150" spans="1:8">
      <c r="A150" s="20" t="s">
        <v>55</v>
      </c>
      <c r="B150" s="12" t="str">
        <f>B42</f>
        <v>Items in BOLD have changed due to unfunded reserves error adjustment as compared to the original TO5 Cycle 2 filing per ER20-503 and adjustments included in TO5 Cycle 4 per ER22-527.</v>
      </c>
      <c r="E150" s="132"/>
      <c r="G150" s="30"/>
    </row>
    <row r="151" spans="1:8" ht="18">
      <c r="A151" s="42">
        <v>1</v>
      </c>
      <c r="B151" s="29" t="s">
        <v>120</v>
      </c>
      <c r="E151" s="132"/>
      <c r="G151" s="30"/>
    </row>
    <row r="152" spans="1:8">
      <c r="A152" s="30"/>
      <c r="B152" s="85"/>
      <c r="E152" s="132"/>
      <c r="G152" s="30"/>
    </row>
    <row r="153" spans="1:8">
      <c r="A153" s="30"/>
      <c r="B153" s="85"/>
      <c r="E153" s="132"/>
      <c r="G153" s="30"/>
    </row>
    <row r="154" spans="1:8">
      <c r="A154" s="30"/>
      <c r="B154" s="394" t="s">
        <v>210</v>
      </c>
      <c r="C154" s="394"/>
      <c r="D154" s="394"/>
      <c r="E154" s="394"/>
      <c r="F154" s="394"/>
      <c r="G154" s="394"/>
    </row>
    <row r="155" spans="1:8">
      <c r="A155" s="30" t="s">
        <v>22</v>
      </c>
      <c r="B155" s="394" t="s">
        <v>211</v>
      </c>
      <c r="C155" s="394"/>
      <c r="D155" s="394"/>
      <c r="E155" s="394"/>
      <c r="F155" s="394"/>
      <c r="G155" s="394"/>
    </row>
    <row r="156" spans="1:8" ht="18">
      <c r="A156" s="30"/>
      <c r="B156" s="394" t="s">
        <v>212</v>
      </c>
      <c r="C156" s="394"/>
      <c r="D156" s="394"/>
      <c r="E156" s="394"/>
      <c r="F156" s="394"/>
      <c r="G156" s="394"/>
    </row>
    <row r="157" spans="1:8">
      <c r="A157" s="30"/>
      <c r="B157" s="392" t="str">
        <f>B5</f>
        <v>For the Base Period &amp; True-Up Period Ending December 31, 2018</v>
      </c>
      <c r="C157" s="392"/>
      <c r="D157" s="392"/>
      <c r="E157" s="392"/>
      <c r="F157" s="392"/>
      <c r="G157" s="392"/>
    </row>
    <row r="158" spans="1:8">
      <c r="A158" s="30"/>
      <c r="B158" s="393" t="s">
        <v>2</v>
      </c>
      <c r="C158" s="393"/>
      <c r="D158" s="393"/>
      <c r="E158" s="393"/>
      <c r="F158" s="393"/>
      <c r="G158" s="393"/>
    </row>
    <row r="159" spans="1:8">
      <c r="A159" s="30"/>
      <c r="B159" s="157"/>
    </row>
    <row r="160" spans="1:8">
      <c r="A160" s="30" t="s">
        <v>3</v>
      </c>
      <c r="E160" s="91"/>
      <c r="G160" s="30"/>
      <c r="H160" s="30" t="s">
        <v>3</v>
      </c>
    </row>
    <row r="161" spans="1:10">
      <c r="A161" s="30" t="s">
        <v>7</v>
      </c>
      <c r="B161" s="85" t="s">
        <v>22</v>
      </c>
      <c r="E161" s="92" t="s">
        <v>5</v>
      </c>
      <c r="G161" s="93" t="s">
        <v>6</v>
      </c>
      <c r="H161" s="30" t="s">
        <v>7</v>
      </c>
    </row>
    <row r="162" spans="1:10">
      <c r="A162" s="94"/>
      <c r="B162" s="43" t="s">
        <v>260</v>
      </c>
      <c r="E162" s="91"/>
      <c r="G162" s="30"/>
      <c r="H162" s="94"/>
    </row>
    <row r="163" spans="1:10">
      <c r="A163" s="30">
        <v>1</v>
      </c>
      <c r="B163" s="144" t="s">
        <v>180</v>
      </c>
      <c r="E163" s="91"/>
      <c r="G163" s="30"/>
      <c r="H163" s="30">
        <f>A163</f>
        <v>1</v>
      </c>
    </row>
    <row r="164" spans="1:10">
      <c r="A164" s="30">
        <f t="shared" ref="A164:A187" si="6">A163+1</f>
        <v>2</v>
      </c>
      <c r="B164" s="36" t="s">
        <v>124</v>
      </c>
      <c r="E164" s="120">
        <v>5678390.0500223078</v>
      </c>
      <c r="F164" s="107"/>
      <c r="G164" s="30" t="s">
        <v>261</v>
      </c>
      <c r="H164" s="30">
        <f t="shared" ref="H164:H187" si="7">H163+1</f>
        <v>2</v>
      </c>
      <c r="I164" s="158"/>
    </row>
    <row r="165" spans="1:10">
      <c r="A165" s="30">
        <f t="shared" si="6"/>
        <v>3</v>
      </c>
      <c r="B165" s="36" t="s">
        <v>262</v>
      </c>
      <c r="E165" s="159">
        <v>34502.158789044915</v>
      </c>
      <c r="F165" s="107"/>
      <c r="G165" s="30" t="s">
        <v>263</v>
      </c>
      <c r="H165" s="30">
        <f t="shared" si="7"/>
        <v>3</v>
      </c>
      <c r="I165" s="160"/>
    </row>
    <row r="166" spans="1:10">
      <c r="A166" s="30">
        <f t="shared" si="6"/>
        <v>4</v>
      </c>
      <c r="B166" s="36" t="s">
        <v>128</v>
      </c>
      <c r="E166" s="159">
        <v>79064.08395179348</v>
      </c>
      <c r="F166" s="85"/>
      <c r="G166" s="30" t="s">
        <v>264</v>
      </c>
      <c r="H166" s="30">
        <f t="shared" si="7"/>
        <v>4</v>
      </c>
      <c r="J166" s="161"/>
    </row>
    <row r="167" spans="1:10">
      <c r="A167" s="30">
        <f t="shared" si="6"/>
        <v>5</v>
      </c>
      <c r="B167" s="36" t="s">
        <v>130</v>
      </c>
      <c r="C167" s="30"/>
      <c r="D167" s="30"/>
      <c r="E167" s="112">
        <v>178047.85010868488</v>
      </c>
      <c r="F167" s="85"/>
      <c r="G167" s="30" t="s">
        <v>265</v>
      </c>
      <c r="H167" s="30">
        <f t="shared" si="7"/>
        <v>5</v>
      </c>
    </row>
    <row r="168" spans="1:10">
      <c r="A168" s="30">
        <f t="shared" si="6"/>
        <v>6</v>
      </c>
      <c r="B168" s="36" t="s">
        <v>185</v>
      </c>
      <c r="E168" s="148">
        <f>SUM(E164:E167)</f>
        <v>5970004.1428718315</v>
      </c>
      <c r="F168" s="107"/>
      <c r="G168" s="30" t="s">
        <v>133</v>
      </c>
      <c r="H168" s="30">
        <f t="shared" si="7"/>
        <v>6</v>
      </c>
      <c r="I168" s="160"/>
    </row>
    <row r="169" spans="1:10">
      <c r="A169" s="30">
        <f t="shared" si="6"/>
        <v>7</v>
      </c>
      <c r="C169" s="30"/>
      <c r="D169" s="30"/>
      <c r="E169" s="91"/>
      <c r="G169" s="30"/>
      <c r="H169" s="30">
        <f t="shared" si="7"/>
        <v>7</v>
      </c>
    </row>
    <row r="170" spans="1:10">
      <c r="A170" s="30">
        <f t="shared" si="6"/>
        <v>8</v>
      </c>
      <c r="B170" s="84" t="s">
        <v>186</v>
      </c>
      <c r="E170" s="91"/>
      <c r="G170" s="30"/>
      <c r="H170" s="30">
        <f t="shared" si="7"/>
        <v>8</v>
      </c>
    </row>
    <row r="171" spans="1:10">
      <c r="A171" s="30">
        <f t="shared" si="6"/>
        <v>9</v>
      </c>
      <c r="B171" s="29" t="s">
        <v>187</v>
      </c>
      <c r="E171" s="120">
        <v>1120020.4208957693</v>
      </c>
      <c r="F171" s="107"/>
      <c r="G171" s="30" t="s">
        <v>266</v>
      </c>
      <c r="H171" s="30">
        <f t="shared" si="7"/>
        <v>9</v>
      </c>
    </row>
    <row r="172" spans="1:10">
      <c r="A172" s="30">
        <f t="shared" si="6"/>
        <v>10</v>
      </c>
      <c r="B172" s="29" t="s">
        <v>189</v>
      </c>
      <c r="E172" s="159">
        <v>23179.666861935326</v>
      </c>
      <c r="F172" s="107"/>
      <c r="G172" s="30" t="s">
        <v>267</v>
      </c>
      <c r="H172" s="30">
        <f t="shared" si="7"/>
        <v>10</v>
      </c>
    </row>
    <row r="173" spans="1:10">
      <c r="A173" s="30">
        <f t="shared" si="6"/>
        <v>11</v>
      </c>
      <c r="B173" s="29" t="s">
        <v>191</v>
      </c>
      <c r="E173" s="159">
        <v>30747.36244368034</v>
      </c>
      <c r="F173" s="85"/>
      <c r="G173" s="30" t="s">
        <v>268</v>
      </c>
      <c r="H173" s="30">
        <f t="shared" si="7"/>
        <v>11</v>
      </c>
    </row>
    <row r="174" spans="1:10">
      <c r="A174" s="30">
        <f t="shared" si="6"/>
        <v>12</v>
      </c>
      <c r="B174" s="29" t="s">
        <v>193</v>
      </c>
      <c r="E174" s="112">
        <v>85554.231338110854</v>
      </c>
      <c r="F174" s="85"/>
      <c r="G174" s="30" t="s">
        <v>269</v>
      </c>
      <c r="H174" s="30">
        <f t="shared" si="7"/>
        <v>12</v>
      </c>
    </row>
    <row r="175" spans="1:10">
      <c r="A175" s="30">
        <f t="shared" si="6"/>
        <v>13</v>
      </c>
      <c r="B175" s="160" t="s">
        <v>195</v>
      </c>
      <c r="C175" s="160"/>
      <c r="D175" s="160"/>
      <c r="E175" s="162">
        <f>SUM(E171:E174)</f>
        <v>1259501.6815394957</v>
      </c>
      <c r="F175" s="107"/>
      <c r="G175" s="30" t="s">
        <v>196</v>
      </c>
      <c r="H175" s="30">
        <f t="shared" si="7"/>
        <v>13</v>
      </c>
    </row>
    <row r="176" spans="1:10">
      <c r="A176" s="30">
        <f t="shared" si="6"/>
        <v>14</v>
      </c>
      <c r="B176" s="160"/>
      <c r="C176" s="160"/>
      <c r="D176" s="160"/>
      <c r="E176" s="153"/>
      <c r="G176" s="30"/>
      <c r="H176" s="30">
        <f t="shared" si="7"/>
        <v>14</v>
      </c>
    </row>
    <row r="177" spans="1:8">
      <c r="A177" s="30">
        <f t="shared" si="6"/>
        <v>15</v>
      </c>
      <c r="B177" s="144" t="s">
        <v>123</v>
      </c>
      <c r="C177" s="160"/>
      <c r="D177" s="160"/>
      <c r="E177" s="153"/>
      <c r="G177" s="30"/>
      <c r="H177" s="30">
        <f t="shared" si="7"/>
        <v>15</v>
      </c>
    </row>
    <row r="178" spans="1:8">
      <c r="A178" s="30">
        <f t="shared" si="6"/>
        <v>16</v>
      </c>
      <c r="B178" s="36" t="s">
        <v>124</v>
      </c>
      <c r="E178" s="132">
        <f>+E164-E171</f>
        <v>4558369.6291265385</v>
      </c>
      <c r="F178" s="107"/>
      <c r="G178" s="30" t="s">
        <v>270</v>
      </c>
      <c r="H178" s="30">
        <f t="shared" si="7"/>
        <v>16</v>
      </c>
    </row>
    <row r="179" spans="1:8">
      <c r="A179" s="30">
        <f t="shared" si="6"/>
        <v>17</v>
      </c>
      <c r="B179" s="36" t="s">
        <v>126</v>
      </c>
      <c r="E179" s="111">
        <f>+E165-E172</f>
        <v>11322.49192710959</v>
      </c>
      <c r="F179" s="107"/>
      <c r="G179" s="30" t="s">
        <v>271</v>
      </c>
      <c r="H179" s="30">
        <f t="shared" si="7"/>
        <v>17</v>
      </c>
    </row>
    <row r="180" spans="1:8">
      <c r="A180" s="30">
        <f t="shared" si="6"/>
        <v>18</v>
      </c>
      <c r="B180" s="36" t="s">
        <v>128</v>
      </c>
      <c r="E180" s="111">
        <f>+E166-E173</f>
        <v>48316.721508113143</v>
      </c>
      <c r="G180" s="30" t="s">
        <v>272</v>
      </c>
      <c r="H180" s="30">
        <f t="shared" si="7"/>
        <v>18</v>
      </c>
    </row>
    <row r="181" spans="1:8">
      <c r="A181" s="30">
        <f t="shared" si="6"/>
        <v>19</v>
      </c>
      <c r="B181" s="36" t="s">
        <v>130</v>
      </c>
      <c r="E181" s="163">
        <f>+E167-E174</f>
        <v>92493.61877057403</v>
      </c>
      <c r="G181" s="30" t="s">
        <v>273</v>
      </c>
      <c r="H181" s="30">
        <f t="shared" si="7"/>
        <v>19</v>
      </c>
    </row>
    <row r="182" spans="1:8" ht="16.2" thickBot="1">
      <c r="A182" s="30">
        <f t="shared" si="6"/>
        <v>20</v>
      </c>
      <c r="B182" s="29" t="s">
        <v>132</v>
      </c>
      <c r="E182" s="164">
        <f>SUM(E178:E181)</f>
        <v>4710502.4613323351</v>
      </c>
      <c r="F182" s="107"/>
      <c r="G182" s="30" t="s">
        <v>201</v>
      </c>
      <c r="H182" s="30">
        <f t="shared" si="7"/>
        <v>20</v>
      </c>
    </row>
    <row r="183" spans="1:8" ht="16.2" thickTop="1">
      <c r="A183" s="30">
        <f t="shared" si="6"/>
        <v>21</v>
      </c>
      <c r="E183" s="132"/>
      <c r="G183" s="30"/>
      <c r="H183" s="30">
        <f t="shared" si="7"/>
        <v>21</v>
      </c>
    </row>
    <row r="184" spans="1:8" ht="18">
      <c r="A184" s="30">
        <f t="shared" si="6"/>
        <v>22</v>
      </c>
      <c r="B184" s="43" t="s">
        <v>202</v>
      </c>
      <c r="E184" s="132"/>
      <c r="G184" s="30"/>
      <c r="H184" s="30">
        <f t="shared" si="7"/>
        <v>22</v>
      </c>
    </row>
    <row r="185" spans="1:8">
      <c r="A185" s="30">
        <f t="shared" si="6"/>
        <v>23</v>
      </c>
      <c r="B185" s="36" t="s">
        <v>203</v>
      </c>
      <c r="E185" s="133">
        <v>0</v>
      </c>
      <c r="G185" s="30" t="s">
        <v>274</v>
      </c>
      <c r="H185" s="30">
        <f t="shared" si="7"/>
        <v>23</v>
      </c>
    </row>
    <row r="186" spans="1:8">
      <c r="A186" s="30">
        <f t="shared" si="6"/>
        <v>24</v>
      </c>
      <c r="B186" s="29" t="s">
        <v>205</v>
      </c>
      <c r="E186" s="123">
        <v>0</v>
      </c>
      <c r="G186" s="30" t="s">
        <v>275</v>
      </c>
      <c r="H186" s="30">
        <f t="shared" si="7"/>
        <v>24</v>
      </c>
    </row>
    <row r="187" spans="1:8" ht="16.2" thickBot="1">
      <c r="A187" s="30">
        <f t="shared" si="6"/>
        <v>25</v>
      </c>
      <c r="B187" s="36" t="s">
        <v>207</v>
      </c>
      <c r="E187" s="350">
        <f>E185-E186</f>
        <v>0</v>
      </c>
      <c r="G187" s="30" t="s">
        <v>208</v>
      </c>
      <c r="H187" s="30">
        <f t="shared" si="7"/>
        <v>25</v>
      </c>
    </row>
    <row r="188" spans="1:8" ht="16.2" thickTop="1">
      <c r="A188" s="30"/>
      <c r="B188" s="36"/>
      <c r="E188" s="132"/>
      <c r="G188" s="30"/>
    </row>
    <row r="189" spans="1:8" ht="18">
      <c r="A189" s="42">
        <v>1</v>
      </c>
      <c r="B189" s="29" t="s">
        <v>209</v>
      </c>
      <c r="E189" s="132"/>
      <c r="G189" s="30"/>
    </row>
    <row r="190" spans="1:8">
      <c r="E190" s="165"/>
    </row>
  </sheetData>
  <mergeCells count="20">
    <mergeCell ref="B2:G2"/>
    <mergeCell ref="B3:G3"/>
    <mergeCell ref="B4:G4"/>
    <mergeCell ref="B5:G5"/>
    <mergeCell ref="B6:G6"/>
    <mergeCell ref="B157:G157"/>
    <mergeCell ref="B158:G158"/>
    <mergeCell ref="B155:G155"/>
    <mergeCell ref="B156:G156"/>
    <mergeCell ref="B46:G46"/>
    <mergeCell ref="B47:G47"/>
    <mergeCell ref="B101:G101"/>
    <mergeCell ref="B104:G104"/>
    <mergeCell ref="B105:G105"/>
    <mergeCell ref="B154:G154"/>
    <mergeCell ref="B48:G48"/>
    <mergeCell ref="B49:G49"/>
    <mergeCell ref="B50:G50"/>
    <mergeCell ref="B102:G102"/>
    <mergeCell ref="B103:G103"/>
  </mergeCells>
  <printOptions horizontalCentered="1"/>
  <pageMargins left="0" right="0" top="0.5" bottom="0.5" header="0.35" footer="0.25"/>
  <pageSetup scale="50" orientation="portrait" r:id="rId1"/>
  <headerFooter scaleWithDoc="0" alignWithMargins="0">
    <oddHeader>&amp;C&amp;"Times New Roman,Bold"&amp;8REVISED</oddHeader>
    <oddFooter>&amp;CPage 3.&amp;P&amp;R&amp;F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B27D-F48E-4CB4-9451-CE01AF9172FA}">
  <dimension ref="A1:J193"/>
  <sheetViews>
    <sheetView zoomScale="80" zoomScaleNormal="80" workbookViewId="0"/>
  </sheetViews>
  <sheetFormatPr defaultColWidth="9.21875" defaultRowHeight="15.6"/>
  <cols>
    <col min="1" max="1" width="5.21875" style="29" customWidth="1"/>
    <col min="2" max="2" width="86.21875" style="29" customWidth="1"/>
    <col min="3" max="3" width="10.44140625" style="29" customWidth="1"/>
    <col min="4" max="4" width="1.5546875" style="29" customWidth="1"/>
    <col min="5" max="5" width="16.77734375" style="29" customWidth="1"/>
    <col min="6" max="6" width="1.5546875" style="29" customWidth="1"/>
    <col min="7" max="7" width="51.44140625" style="29" customWidth="1"/>
    <col min="8" max="8" width="5.21875" style="30" customWidth="1"/>
    <col min="9" max="9" width="22.44140625" style="29" customWidth="1"/>
    <col min="10" max="10" width="20.21875" style="29" bestFit="1" customWidth="1"/>
    <col min="11" max="16384" width="9.21875" style="29"/>
  </cols>
  <sheetData>
    <row r="1" spans="1:10">
      <c r="A1" s="308" t="s">
        <v>541</v>
      </c>
    </row>
    <row r="2" spans="1:10" s="384" customFormat="1">
      <c r="A2" s="308"/>
      <c r="H2" s="30"/>
    </row>
    <row r="3" spans="1:10">
      <c r="A3" s="30"/>
      <c r="B3" s="394" t="s">
        <v>210</v>
      </c>
      <c r="C3" s="396"/>
      <c r="D3" s="396"/>
      <c r="E3" s="396"/>
      <c r="F3" s="396"/>
      <c r="G3" s="396"/>
    </row>
    <row r="4" spans="1:10">
      <c r="A4" s="30" t="s">
        <v>22</v>
      </c>
      <c r="B4" s="394" t="s">
        <v>211</v>
      </c>
      <c r="C4" s="396"/>
      <c r="D4" s="396"/>
      <c r="E4" s="396"/>
      <c r="F4" s="396"/>
      <c r="G4" s="396"/>
    </row>
    <row r="5" spans="1:10" ht="18">
      <c r="A5" s="30"/>
      <c r="B5" s="394" t="s">
        <v>212</v>
      </c>
      <c r="C5" s="397"/>
      <c r="D5" s="397"/>
      <c r="E5" s="397"/>
      <c r="F5" s="397"/>
      <c r="G5" s="397"/>
    </row>
    <row r="6" spans="1:10">
      <c r="A6" s="30"/>
      <c r="B6" s="395" t="s">
        <v>213</v>
      </c>
      <c r="C6" s="395"/>
      <c r="D6" s="395"/>
      <c r="E6" s="395"/>
      <c r="F6" s="395"/>
      <c r="G6" s="395"/>
    </row>
    <row r="7" spans="1:10">
      <c r="A7" s="30"/>
      <c r="B7" s="393" t="s">
        <v>2</v>
      </c>
      <c r="C7" s="396"/>
      <c r="D7" s="396"/>
      <c r="E7" s="396"/>
      <c r="F7" s="396"/>
      <c r="G7" s="396"/>
    </row>
    <row r="8" spans="1:10">
      <c r="A8" s="30"/>
      <c r="B8" s="90"/>
      <c r="C8" s="85"/>
      <c r="D8" s="85"/>
      <c r="E8" s="85"/>
      <c r="F8" s="85"/>
      <c r="G8" s="85"/>
    </row>
    <row r="9" spans="1:10">
      <c r="A9" s="30" t="s">
        <v>3</v>
      </c>
      <c r="E9" s="91"/>
      <c r="G9" s="30"/>
      <c r="H9" s="30" t="s">
        <v>3</v>
      </c>
    </row>
    <row r="10" spans="1:10" ht="15.6" customHeight="1">
      <c r="A10" s="93" t="s">
        <v>7</v>
      </c>
      <c r="B10" s="85" t="s">
        <v>22</v>
      </c>
      <c r="E10" s="92" t="s">
        <v>5</v>
      </c>
      <c r="G10" s="93" t="s">
        <v>6</v>
      </c>
      <c r="H10" s="93" t="s">
        <v>7</v>
      </c>
    </row>
    <row r="11" spans="1:10">
      <c r="A11" s="94"/>
      <c r="B11" s="43" t="s">
        <v>33</v>
      </c>
      <c r="E11" s="95"/>
      <c r="G11" s="30"/>
      <c r="H11" s="94"/>
    </row>
    <row r="12" spans="1:10">
      <c r="A12" s="30">
        <v>1</v>
      </c>
      <c r="B12" s="36" t="s">
        <v>34</v>
      </c>
      <c r="C12" s="96"/>
      <c r="D12" s="96"/>
      <c r="E12" s="168">
        <v>76808.669909999982</v>
      </c>
      <c r="G12" s="30" t="s">
        <v>276</v>
      </c>
      <c r="H12" s="30">
        <f>A12</f>
        <v>1</v>
      </c>
      <c r="I12" s="98"/>
    </row>
    <row r="13" spans="1:10">
      <c r="A13" s="30">
        <f t="shared" ref="A13:A41" si="0">A12+1</f>
        <v>2</v>
      </c>
      <c r="B13" s="36" t="s">
        <v>22</v>
      </c>
      <c r="C13" s="96"/>
      <c r="D13" s="96"/>
      <c r="E13" s="99" t="s">
        <v>22</v>
      </c>
      <c r="G13" s="30"/>
      <c r="H13" s="30">
        <f t="shared" ref="H13:H41" si="1">H12+1</f>
        <v>2</v>
      </c>
      <c r="I13" s="98"/>
    </row>
    <row r="14" spans="1:10">
      <c r="A14" s="30">
        <f t="shared" si="0"/>
        <v>3</v>
      </c>
      <c r="B14" s="36" t="s">
        <v>36</v>
      </c>
      <c r="C14" s="96"/>
      <c r="D14" s="96"/>
      <c r="E14" s="110">
        <v>65900.971198974905</v>
      </c>
      <c r="F14" s="85"/>
      <c r="G14" s="30" t="s">
        <v>277</v>
      </c>
      <c r="H14" s="30">
        <f t="shared" si="1"/>
        <v>3</v>
      </c>
      <c r="I14" s="98"/>
    </row>
    <row r="15" spans="1:10">
      <c r="A15" s="30">
        <f t="shared" si="0"/>
        <v>4</v>
      </c>
      <c r="B15" s="36"/>
      <c r="C15" s="96"/>
      <c r="D15" s="96"/>
      <c r="E15" s="99"/>
      <c r="F15" s="85"/>
      <c r="G15" s="30"/>
      <c r="H15" s="30">
        <f t="shared" si="1"/>
        <v>4</v>
      </c>
      <c r="J15" s="101"/>
    </row>
    <row r="16" spans="1:10">
      <c r="A16" s="30">
        <f t="shared" si="0"/>
        <v>5</v>
      </c>
      <c r="B16" s="36" t="s">
        <v>38</v>
      </c>
      <c r="C16" s="96"/>
      <c r="D16" s="96"/>
      <c r="E16" s="102">
        <v>0</v>
      </c>
      <c r="G16" s="30" t="s">
        <v>278</v>
      </c>
      <c r="H16" s="30">
        <f t="shared" si="1"/>
        <v>5</v>
      </c>
      <c r="J16" s="101"/>
    </row>
    <row r="17" spans="1:10">
      <c r="A17" s="30">
        <f t="shared" si="0"/>
        <v>6</v>
      </c>
      <c r="B17" s="36" t="s">
        <v>40</v>
      </c>
      <c r="C17" s="96"/>
      <c r="D17" s="96"/>
      <c r="E17" s="119">
        <f>E12+E14+E16</f>
        <v>142709.64110897487</v>
      </c>
      <c r="F17" s="85"/>
      <c r="G17" s="30" t="s">
        <v>41</v>
      </c>
      <c r="H17" s="30">
        <f t="shared" si="1"/>
        <v>6</v>
      </c>
      <c r="I17" s="104"/>
      <c r="J17" s="101"/>
    </row>
    <row r="18" spans="1:10">
      <c r="A18" s="30">
        <f t="shared" si="0"/>
        <v>7</v>
      </c>
      <c r="E18" s="105"/>
      <c r="G18" s="30"/>
      <c r="H18" s="30">
        <f t="shared" si="1"/>
        <v>7</v>
      </c>
    </row>
    <row r="19" spans="1:10">
      <c r="A19" s="30">
        <f t="shared" si="0"/>
        <v>8</v>
      </c>
      <c r="B19" s="29" t="s">
        <v>42</v>
      </c>
      <c r="C19" s="96"/>
      <c r="D19" s="96"/>
      <c r="E19" s="106">
        <v>175542.86873830605</v>
      </c>
      <c r="F19" s="107"/>
      <c r="G19" s="30" t="s">
        <v>217</v>
      </c>
      <c r="H19" s="30">
        <f t="shared" si="1"/>
        <v>8</v>
      </c>
    </row>
    <row r="20" spans="1:10">
      <c r="A20" s="30">
        <f t="shared" si="0"/>
        <v>9</v>
      </c>
      <c r="E20" s="108" t="s">
        <v>22</v>
      </c>
      <c r="G20" s="30"/>
      <c r="H20" s="30">
        <f t="shared" si="1"/>
        <v>9</v>
      </c>
    </row>
    <row r="21" spans="1:10" ht="18">
      <c r="A21" s="30">
        <f t="shared" si="0"/>
        <v>10</v>
      </c>
      <c r="B21" s="29" t="s">
        <v>44</v>
      </c>
      <c r="E21" s="109">
        <v>0</v>
      </c>
      <c r="G21" s="30" t="s">
        <v>218</v>
      </c>
      <c r="H21" s="30">
        <f t="shared" si="1"/>
        <v>10</v>
      </c>
      <c r="I21" s="98"/>
    </row>
    <row r="22" spans="1:10">
      <c r="A22" s="30">
        <f t="shared" si="0"/>
        <v>11</v>
      </c>
      <c r="E22" s="108"/>
      <c r="G22" s="30"/>
      <c r="H22" s="30">
        <f t="shared" si="1"/>
        <v>11</v>
      </c>
    </row>
    <row r="23" spans="1:10">
      <c r="A23" s="30">
        <f t="shared" si="0"/>
        <v>12</v>
      </c>
      <c r="B23" s="29" t="s">
        <v>46</v>
      </c>
      <c r="C23" s="96"/>
      <c r="D23" s="96"/>
      <c r="E23" s="110">
        <v>44622.147197809747</v>
      </c>
      <c r="F23" s="85"/>
      <c r="G23" s="30" t="s">
        <v>219</v>
      </c>
      <c r="H23" s="30">
        <f t="shared" si="1"/>
        <v>12</v>
      </c>
      <c r="I23" s="98"/>
    </row>
    <row r="24" spans="1:10">
      <c r="A24" s="30">
        <f t="shared" si="0"/>
        <v>13</v>
      </c>
      <c r="B24" s="36"/>
      <c r="C24" s="96"/>
      <c r="D24" s="96"/>
      <c r="E24" s="111"/>
      <c r="G24" s="30"/>
      <c r="H24" s="30">
        <f t="shared" si="1"/>
        <v>13</v>
      </c>
    </row>
    <row r="25" spans="1:10">
      <c r="A25" s="30">
        <f t="shared" si="0"/>
        <v>14</v>
      </c>
      <c r="B25" s="29" t="s">
        <v>48</v>
      </c>
      <c r="C25" s="96"/>
      <c r="D25" s="96"/>
      <c r="E25" s="112">
        <v>2616.0247561182027</v>
      </c>
      <c r="F25" s="85"/>
      <c r="G25" s="30" t="s">
        <v>220</v>
      </c>
      <c r="H25" s="30">
        <f t="shared" si="1"/>
        <v>14</v>
      </c>
      <c r="I25" s="98"/>
    </row>
    <row r="26" spans="1:10">
      <c r="A26" s="30">
        <f t="shared" si="0"/>
        <v>15</v>
      </c>
      <c r="B26" s="36" t="s">
        <v>50</v>
      </c>
      <c r="C26" s="96"/>
      <c r="D26" s="96"/>
      <c r="E26" s="132">
        <f>SUM(E17+E19+E21+E23+E25)</f>
        <v>365490.68180120888</v>
      </c>
      <c r="F26" s="85"/>
      <c r="G26" s="30" t="s">
        <v>51</v>
      </c>
      <c r="H26" s="30">
        <f t="shared" si="1"/>
        <v>15</v>
      </c>
    </row>
    <row r="27" spans="1:10">
      <c r="A27" s="30">
        <f t="shared" si="0"/>
        <v>16</v>
      </c>
      <c r="B27" s="36"/>
      <c r="C27" s="96"/>
      <c r="D27" s="96"/>
      <c r="E27" s="114"/>
      <c r="G27" s="30"/>
      <c r="H27" s="30">
        <f t="shared" si="1"/>
        <v>16</v>
      </c>
    </row>
    <row r="28" spans="1:10" ht="18">
      <c r="A28" s="30">
        <f t="shared" si="0"/>
        <v>17</v>
      </c>
      <c r="B28" s="36" t="s">
        <v>94</v>
      </c>
      <c r="C28" s="96"/>
      <c r="D28" s="96"/>
      <c r="E28" s="118">
        <v>9.6203509888900945E-2</v>
      </c>
      <c r="G28" s="30" t="s">
        <v>221</v>
      </c>
      <c r="H28" s="30">
        <f t="shared" si="1"/>
        <v>17</v>
      </c>
    </row>
    <row r="29" spans="1:10">
      <c r="A29" s="30">
        <f t="shared" si="0"/>
        <v>18</v>
      </c>
      <c r="B29" s="36" t="s">
        <v>54</v>
      </c>
      <c r="C29" s="96"/>
      <c r="D29" s="96"/>
      <c r="E29" s="128">
        <f>E135</f>
        <v>4005297.7552194232</v>
      </c>
      <c r="G29" s="30" t="s">
        <v>222</v>
      </c>
      <c r="H29" s="30">
        <f t="shared" si="1"/>
        <v>18</v>
      </c>
    </row>
    <row r="30" spans="1:10">
      <c r="A30" s="30">
        <f t="shared" si="0"/>
        <v>19</v>
      </c>
      <c r="B30" s="29" t="s">
        <v>223</v>
      </c>
      <c r="C30" s="96"/>
      <c r="D30" s="96"/>
      <c r="E30" s="148">
        <f>E29*E28</f>
        <v>385323.70220224455</v>
      </c>
      <c r="G30" s="30" t="s">
        <v>58</v>
      </c>
      <c r="H30" s="30">
        <f t="shared" si="1"/>
        <v>19</v>
      </c>
    </row>
    <row r="31" spans="1:10">
      <c r="A31" s="30">
        <f t="shared" si="0"/>
        <v>20</v>
      </c>
      <c r="C31" s="96"/>
      <c r="D31" s="96"/>
      <c r="E31" s="114"/>
      <c r="G31" s="30"/>
      <c r="H31" s="30">
        <f t="shared" si="1"/>
        <v>20</v>
      </c>
    </row>
    <row r="32" spans="1:10" ht="18">
      <c r="A32" s="30">
        <f t="shared" si="0"/>
        <v>21</v>
      </c>
      <c r="B32" s="36" t="s">
        <v>59</v>
      </c>
      <c r="C32" s="96"/>
      <c r="D32" s="99"/>
      <c r="E32" s="118">
        <v>3.8762955624239964E-3</v>
      </c>
      <c r="F32" s="85"/>
      <c r="G32" s="30" t="s">
        <v>224</v>
      </c>
      <c r="H32" s="30">
        <f t="shared" si="1"/>
        <v>21</v>
      </c>
      <c r="I32" s="98"/>
    </row>
    <row r="33" spans="1:9">
      <c r="A33" s="30">
        <f t="shared" si="0"/>
        <v>22</v>
      </c>
      <c r="B33" s="36" t="s">
        <v>54</v>
      </c>
      <c r="C33" s="96"/>
      <c r="D33" s="96"/>
      <c r="E33" s="128">
        <f>E135-E118</f>
        <v>4005297.7552194232</v>
      </c>
      <c r="F33" s="85"/>
      <c r="G33" s="30" t="s">
        <v>225</v>
      </c>
      <c r="H33" s="30">
        <f t="shared" si="1"/>
        <v>22</v>
      </c>
    </row>
    <row r="34" spans="1:9">
      <c r="A34" s="30">
        <f t="shared" si="0"/>
        <v>23</v>
      </c>
      <c r="B34" s="29" t="s">
        <v>62</v>
      </c>
      <c r="E34" s="148">
        <f>E33*E32</f>
        <v>15525.717914743844</v>
      </c>
      <c r="F34" s="85"/>
      <c r="G34" s="30" t="s">
        <v>63</v>
      </c>
      <c r="H34" s="30">
        <f t="shared" si="1"/>
        <v>23</v>
      </c>
    </row>
    <row r="35" spans="1:9">
      <c r="A35" s="30">
        <f t="shared" si="0"/>
        <v>24</v>
      </c>
      <c r="E35" s="119"/>
      <c r="G35" s="30"/>
      <c r="H35" s="30">
        <f t="shared" si="1"/>
        <v>24</v>
      </c>
    </row>
    <row r="36" spans="1:9">
      <c r="A36" s="30">
        <f t="shared" si="0"/>
        <v>25</v>
      </c>
      <c r="B36" s="29" t="s">
        <v>64</v>
      </c>
      <c r="E36" s="120">
        <v>1346.7699665379248</v>
      </c>
      <c r="G36" s="30" t="s">
        <v>226</v>
      </c>
      <c r="H36" s="30">
        <f t="shared" si="1"/>
        <v>25</v>
      </c>
      <c r="I36" s="98"/>
    </row>
    <row r="37" spans="1:9">
      <c r="A37" s="30">
        <f t="shared" si="0"/>
        <v>26</v>
      </c>
      <c r="B37" s="29" t="s">
        <v>66</v>
      </c>
      <c r="E37" s="121">
        <v>-4687.6774299999997</v>
      </c>
      <c r="F37" s="85"/>
      <c r="G37" s="30" t="s">
        <v>227</v>
      </c>
      <c r="H37" s="30">
        <f t="shared" si="1"/>
        <v>26</v>
      </c>
      <c r="I37" s="98"/>
    </row>
    <row r="38" spans="1:9">
      <c r="A38" s="30">
        <f t="shared" si="0"/>
        <v>27</v>
      </c>
      <c r="B38" s="29" t="s">
        <v>68</v>
      </c>
      <c r="E38" s="122">
        <v>0</v>
      </c>
      <c r="G38" s="30" t="s">
        <v>228</v>
      </c>
      <c r="H38" s="30">
        <f t="shared" si="1"/>
        <v>27</v>
      </c>
    </row>
    <row r="39" spans="1:9">
      <c r="A39" s="30">
        <f t="shared" si="0"/>
        <v>28</v>
      </c>
      <c r="B39" s="39" t="s">
        <v>70</v>
      </c>
      <c r="E39" s="123">
        <v>0</v>
      </c>
      <c r="G39" s="30" t="s">
        <v>229</v>
      </c>
      <c r="H39" s="30">
        <f t="shared" si="1"/>
        <v>28</v>
      </c>
      <c r="I39" s="98"/>
    </row>
    <row r="40" spans="1:9">
      <c r="A40" s="30">
        <f t="shared" si="0"/>
        <v>29</v>
      </c>
      <c r="E40" s="108" t="s">
        <v>22</v>
      </c>
      <c r="G40" s="30"/>
      <c r="H40" s="30">
        <f t="shared" si="1"/>
        <v>29</v>
      </c>
      <c r="I40" s="98"/>
    </row>
    <row r="41" spans="1:9" ht="18.600000000000001" thickBot="1">
      <c r="A41" s="30">
        <f t="shared" si="0"/>
        <v>30</v>
      </c>
      <c r="B41" s="29" t="s">
        <v>72</v>
      </c>
      <c r="C41" s="96"/>
      <c r="D41" s="96"/>
      <c r="E41" s="348">
        <f>E30+E34+E26+SUM(E36:E39)</f>
        <v>762999.19445473514</v>
      </c>
      <c r="F41" s="85"/>
      <c r="G41" s="30" t="s">
        <v>73</v>
      </c>
      <c r="H41" s="30">
        <f t="shared" si="1"/>
        <v>30</v>
      </c>
      <c r="I41" s="98"/>
    </row>
    <row r="42" spans="1:9" ht="16.2" thickTop="1">
      <c r="A42" s="94"/>
      <c r="C42" s="96"/>
      <c r="D42" s="96"/>
      <c r="E42" s="124"/>
      <c r="F42" s="85"/>
      <c r="G42" s="94"/>
      <c r="H42" s="94"/>
      <c r="I42" s="98"/>
    </row>
    <row r="43" spans="1:9" ht="18">
      <c r="A43" s="42">
        <v>1</v>
      </c>
      <c r="B43" s="29" t="s">
        <v>74</v>
      </c>
      <c r="C43" s="96"/>
      <c r="D43" s="96"/>
      <c r="E43" s="124"/>
      <c r="F43" s="85"/>
      <c r="G43" s="94"/>
      <c r="H43" s="94"/>
      <c r="I43" s="98"/>
    </row>
    <row r="44" spans="1:9" ht="18">
      <c r="A44" s="42"/>
      <c r="C44" s="96"/>
      <c r="D44" s="96"/>
      <c r="E44" s="124"/>
      <c r="F44" s="85"/>
      <c r="G44" s="94"/>
      <c r="H44" s="94"/>
      <c r="I44" s="98"/>
    </row>
    <row r="45" spans="1:9">
      <c r="A45" s="94"/>
      <c r="C45" s="96"/>
      <c r="D45" s="96"/>
      <c r="E45" s="124"/>
      <c r="F45" s="85"/>
      <c r="G45" s="94"/>
      <c r="H45" s="94"/>
      <c r="I45" s="98"/>
    </row>
    <row r="46" spans="1:9">
      <c r="A46" s="94"/>
      <c r="B46" s="394" t="s">
        <v>210</v>
      </c>
      <c r="C46" s="396"/>
      <c r="D46" s="396"/>
      <c r="E46" s="396"/>
      <c r="F46" s="396"/>
      <c r="G46" s="396"/>
      <c r="H46" s="94"/>
      <c r="I46" s="98"/>
    </row>
    <row r="47" spans="1:9">
      <c r="A47" s="94"/>
      <c r="B47" s="394" t="s">
        <v>211</v>
      </c>
      <c r="C47" s="396"/>
      <c r="D47" s="396"/>
      <c r="E47" s="396"/>
      <c r="F47" s="396"/>
      <c r="G47" s="396"/>
      <c r="H47" s="94"/>
      <c r="I47" s="98"/>
    </row>
    <row r="48" spans="1:9" ht="18">
      <c r="A48" s="94"/>
      <c r="B48" s="394" t="s">
        <v>212</v>
      </c>
      <c r="C48" s="397"/>
      <c r="D48" s="397"/>
      <c r="E48" s="397"/>
      <c r="F48" s="397"/>
      <c r="G48" s="397"/>
      <c r="H48" s="94"/>
      <c r="I48" s="98"/>
    </row>
    <row r="49" spans="1:9">
      <c r="A49" s="94"/>
      <c r="B49" s="392" t="str">
        <f>B6</f>
        <v>For the Base Period &amp; True-Up Period Ending December 31, 2018</v>
      </c>
      <c r="C49" s="398"/>
      <c r="D49" s="398"/>
      <c r="E49" s="398"/>
      <c r="F49" s="398"/>
      <c r="G49" s="398"/>
      <c r="H49" s="94"/>
      <c r="I49" s="98"/>
    </row>
    <row r="50" spans="1:9">
      <c r="A50" s="94"/>
      <c r="B50" s="393" t="s">
        <v>2</v>
      </c>
      <c r="C50" s="396"/>
      <c r="D50" s="396"/>
      <c r="E50" s="396"/>
      <c r="F50" s="396"/>
      <c r="G50" s="396"/>
      <c r="H50" s="94"/>
      <c r="I50" s="98"/>
    </row>
    <row r="51" spans="1:9">
      <c r="A51" s="94"/>
      <c r="C51" s="96"/>
      <c r="D51" s="96"/>
      <c r="E51" s="124"/>
      <c r="F51" s="85"/>
      <c r="G51" s="94"/>
      <c r="H51" s="94"/>
      <c r="I51" s="98"/>
    </row>
    <row r="52" spans="1:9">
      <c r="A52" s="30" t="s">
        <v>3</v>
      </c>
      <c r="E52" s="91"/>
      <c r="G52" s="30"/>
      <c r="H52" s="30" t="s">
        <v>3</v>
      </c>
      <c r="I52" s="98"/>
    </row>
    <row r="53" spans="1:9">
      <c r="A53" s="30" t="s">
        <v>7</v>
      </c>
      <c r="B53" s="85" t="s">
        <v>22</v>
      </c>
      <c r="E53" s="92" t="s">
        <v>5</v>
      </c>
      <c r="G53" s="93" t="s">
        <v>6</v>
      </c>
      <c r="H53" s="30" t="s">
        <v>7</v>
      </c>
      <c r="I53" s="98"/>
    </row>
    <row r="54" spans="1:9" ht="18">
      <c r="A54" s="94"/>
      <c r="B54" s="43" t="s">
        <v>75</v>
      </c>
      <c r="E54" s="30"/>
      <c r="G54" s="30"/>
      <c r="H54" s="94"/>
      <c r="I54" s="98"/>
    </row>
    <row r="55" spans="1:9">
      <c r="A55" s="30">
        <v>1</v>
      </c>
      <c r="B55" s="36" t="s">
        <v>76</v>
      </c>
      <c r="C55" s="96"/>
      <c r="D55" s="96"/>
      <c r="E55" s="125">
        <v>0</v>
      </c>
      <c r="G55" s="30" t="s">
        <v>230</v>
      </c>
      <c r="H55" s="30">
        <f>A55</f>
        <v>1</v>
      </c>
      <c r="I55" s="98"/>
    </row>
    <row r="56" spans="1:9">
      <c r="A56" s="30">
        <f t="shared" ref="A56:A93" si="2">A55+1</f>
        <v>2</v>
      </c>
      <c r="B56" s="36"/>
      <c r="C56" s="96"/>
      <c r="D56" s="96"/>
      <c r="E56" s="126"/>
      <c r="G56" s="30"/>
      <c r="H56" s="30">
        <f t="shared" ref="H56:H93" si="3">H55+1</f>
        <v>2</v>
      </c>
    </row>
    <row r="57" spans="1:9" ht="18">
      <c r="A57" s="30">
        <f t="shared" si="2"/>
        <v>3</v>
      </c>
      <c r="B57" s="36" t="s">
        <v>78</v>
      </c>
      <c r="C57" s="96"/>
      <c r="D57" s="96"/>
      <c r="E57" s="118">
        <v>1.9124664122712989E-2</v>
      </c>
      <c r="F57" s="127"/>
      <c r="G57" s="30" t="s">
        <v>231</v>
      </c>
      <c r="H57" s="30">
        <f t="shared" si="3"/>
        <v>3</v>
      </c>
    </row>
    <row r="58" spans="1:9">
      <c r="A58" s="30">
        <f t="shared" si="2"/>
        <v>4</v>
      </c>
      <c r="B58" s="29" t="s">
        <v>80</v>
      </c>
      <c r="C58" s="96"/>
      <c r="D58" s="96"/>
      <c r="E58" s="128">
        <f>E140</f>
        <v>0</v>
      </c>
      <c r="G58" s="30" t="s">
        <v>232</v>
      </c>
      <c r="H58" s="30">
        <f t="shared" si="3"/>
        <v>4</v>
      </c>
    </row>
    <row r="59" spans="1:9">
      <c r="A59" s="30">
        <f t="shared" si="2"/>
        <v>5</v>
      </c>
      <c r="B59" s="29" t="s">
        <v>82</v>
      </c>
      <c r="E59" s="129">
        <f>E58*E57</f>
        <v>0</v>
      </c>
      <c r="G59" s="30" t="s">
        <v>83</v>
      </c>
      <c r="H59" s="30">
        <f t="shared" si="3"/>
        <v>5</v>
      </c>
    </row>
    <row r="60" spans="1:9">
      <c r="A60" s="30">
        <f t="shared" si="2"/>
        <v>6</v>
      </c>
      <c r="E60" s="130"/>
      <c r="G60" s="30"/>
      <c r="H60" s="30">
        <f t="shared" si="3"/>
        <v>6</v>
      </c>
    </row>
    <row r="61" spans="1:9" ht="18">
      <c r="A61" s="30">
        <f t="shared" si="2"/>
        <v>7</v>
      </c>
      <c r="B61" s="36" t="s">
        <v>59</v>
      </c>
      <c r="E61" s="118">
        <v>0</v>
      </c>
      <c r="G61" s="30" t="s">
        <v>233</v>
      </c>
      <c r="H61" s="30">
        <f t="shared" si="3"/>
        <v>7</v>
      </c>
    </row>
    <row r="62" spans="1:9">
      <c r="A62" s="30">
        <f t="shared" si="2"/>
        <v>8</v>
      </c>
      <c r="B62" s="29" t="s">
        <v>80</v>
      </c>
      <c r="E62" s="128">
        <f>E140</f>
        <v>0</v>
      </c>
      <c r="G62" s="30" t="s">
        <v>232</v>
      </c>
      <c r="H62" s="30">
        <f t="shared" si="3"/>
        <v>8</v>
      </c>
    </row>
    <row r="63" spans="1:9">
      <c r="A63" s="30">
        <f t="shared" si="2"/>
        <v>9</v>
      </c>
      <c r="B63" s="29" t="s">
        <v>62</v>
      </c>
      <c r="E63" s="129">
        <f>E62*E61</f>
        <v>0</v>
      </c>
      <c r="G63" s="30" t="s">
        <v>86</v>
      </c>
      <c r="H63" s="30">
        <f t="shared" si="3"/>
        <v>9</v>
      </c>
    </row>
    <row r="64" spans="1:9">
      <c r="A64" s="30">
        <f t="shared" si="2"/>
        <v>10</v>
      </c>
      <c r="E64" s="130"/>
      <c r="G64" s="30"/>
      <c r="H64" s="30">
        <f t="shared" si="3"/>
        <v>10</v>
      </c>
    </row>
    <row r="65" spans="1:9" ht="16.2" thickBot="1">
      <c r="A65" s="30">
        <f t="shared" si="2"/>
        <v>11</v>
      </c>
      <c r="B65" s="29" t="s">
        <v>87</v>
      </c>
      <c r="E65" s="131">
        <f>E55+E59+E63</f>
        <v>0</v>
      </c>
      <c r="G65" s="30" t="s">
        <v>88</v>
      </c>
      <c r="H65" s="30">
        <f t="shared" si="3"/>
        <v>11</v>
      </c>
    </row>
    <row r="66" spans="1:9" ht="16.2" thickTop="1">
      <c r="A66" s="30">
        <f t="shared" si="2"/>
        <v>12</v>
      </c>
      <c r="E66" s="132"/>
      <c r="G66" s="30"/>
      <c r="H66" s="30">
        <f t="shared" si="3"/>
        <v>12</v>
      </c>
    </row>
    <row r="67" spans="1:9" ht="18">
      <c r="A67" s="30">
        <f t="shared" si="2"/>
        <v>13</v>
      </c>
      <c r="B67" s="51" t="s">
        <v>89</v>
      </c>
      <c r="E67" s="132"/>
      <c r="G67" s="30"/>
      <c r="H67" s="30">
        <f t="shared" si="3"/>
        <v>13</v>
      </c>
    </row>
    <row r="68" spans="1:9">
      <c r="A68" s="30">
        <f t="shared" si="2"/>
        <v>14</v>
      </c>
      <c r="B68" s="36" t="s">
        <v>90</v>
      </c>
      <c r="E68" s="133">
        <v>0</v>
      </c>
      <c r="G68" s="30" t="s">
        <v>234</v>
      </c>
      <c r="H68" s="30">
        <f t="shared" si="3"/>
        <v>14</v>
      </c>
    </row>
    <row r="69" spans="1:9">
      <c r="A69" s="30">
        <f t="shared" si="2"/>
        <v>15</v>
      </c>
      <c r="B69" s="36"/>
      <c r="E69" s="134"/>
      <c r="G69" s="30"/>
      <c r="H69" s="30">
        <f t="shared" si="3"/>
        <v>15</v>
      </c>
    </row>
    <row r="70" spans="1:9">
      <c r="A70" s="30">
        <f t="shared" si="2"/>
        <v>16</v>
      </c>
      <c r="B70" s="36" t="s">
        <v>92</v>
      </c>
      <c r="E70" s="133">
        <f>E145</f>
        <v>0</v>
      </c>
      <c r="G70" s="30" t="s">
        <v>235</v>
      </c>
      <c r="H70" s="30">
        <f t="shared" si="3"/>
        <v>16</v>
      </c>
    </row>
    <row r="71" spans="1:9" ht="18">
      <c r="A71" s="30">
        <f t="shared" si="2"/>
        <v>17</v>
      </c>
      <c r="B71" s="36" t="s">
        <v>94</v>
      </c>
      <c r="C71" s="96"/>
      <c r="D71" s="99"/>
      <c r="E71" s="169">
        <v>9.6203509888900945E-2</v>
      </c>
      <c r="F71" s="85"/>
      <c r="G71" s="30" t="s">
        <v>221</v>
      </c>
      <c r="H71" s="30">
        <f t="shared" si="3"/>
        <v>17</v>
      </c>
    </row>
    <row r="72" spans="1:9">
      <c r="A72" s="30">
        <f t="shared" si="2"/>
        <v>18</v>
      </c>
      <c r="B72" s="29" t="s">
        <v>96</v>
      </c>
      <c r="E72" s="129">
        <f>E70*E71</f>
        <v>0</v>
      </c>
      <c r="G72" s="30" t="s">
        <v>97</v>
      </c>
      <c r="H72" s="30">
        <f t="shared" si="3"/>
        <v>18</v>
      </c>
    </row>
    <row r="73" spans="1:9">
      <c r="A73" s="30">
        <f t="shared" si="2"/>
        <v>19</v>
      </c>
      <c r="E73" s="130"/>
      <c r="G73" s="30"/>
      <c r="H73" s="30">
        <f t="shared" si="3"/>
        <v>19</v>
      </c>
    </row>
    <row r="74" spans="1:9">
      <c r="A74" s="30">
        <f t="shared" si="2"/>
        <v>20</v>
      </c>
      <c r="B74" s="36" t="s">
        <v>92</v>
      </c>
      <c r="E74" s="133">
        <f>E145</f>
        <v>0</v>
      </c>
      <c r="G74" s="30" t="s">
        <v>235</v>
      </c>
      <c r="H74" s="30">
        <f t="shared" si="3"/>
        <v>20</v>
      </c>
    </row>
    <row r="75" spans="1:9" ht="18">
      <c r="A75" s="30">
        <f t="shared" si="2"/>
        <v>21</v>
      </c>
      <c r="B75" s="36" t="s">
        <v>59</v>
      </c>
      <c r="C75" s="136"/>
      <c r="D75" s="99"/>
      <c r="E75" s="137">
        <v>0</v>
      </c>
      <c r="F75" s="85"/>
      <c r="G75" s="30" t="s">
        <v>236</v>
      </c>
      <c r="H75" s="30">
        <f t="shared" si="3"/>
        <v>21</v>
      </c>
      <c r="I75" s="136"/>
    </row>
    <row r="76" spans="1:9">
      <c r="A76" s="30">
        <f t="shared" si="2"/>
        <v>22</v>
      </c>
      <c r="B76" s="29" t="s">
        <v>100</v>
      </c>
      <c r="E76" s="129">
        <f>E74*E75</f>
        <v>0</v>
      </c>
      <c r="G76" s="30" t="s">
        <v>101</v>
      </c>
      <c r="H76" s="30">
        <f t="shared" si="3"/>
        <v>22</v>
      </c>
    </row>
    <row r="77" spans="1:9">
      <c r="A77" s="30">
        <f t="shared" si="2"/>
        <v>23</v>
      </c>
      <c r="E77" s="132"/>
      <c r="G77" s="30"/>
      <c r="H77" s="30">
        <f t="shared" si="3"/>
        <v>23</v>
      </c>
    </row>
    <row r="78" spans="1:9" ht="16.2" thickBot="1">
      <c r="A78" s="30">
        <f t="shared" si="2"/>
        <v>24</v>
      </c>
      <c r="B78" s="29" t="s">
        <v>102</v>
      </c>
      <c r="E78" s="131">
        <f>E68+E72+E76</f>
        <v>0</v>
      </c>
      <c r="G78" s="30" t="s">
        <v>103</v>
      </c>
      <c r="H78" s="30">
        <f t="shared" si="3"/>
        <v>24</v>
      </c>
    </row>
    <row r="79" spans="1:9" ht="16.2" thickTop="1">
      <c r="A79" s="30">
        <f t="shared" si="2"/>
        <v>25</v>
      </c>
      <c r="E79" s="132"/>
      <c r="G79" s="30"/>
      <c r="H79" s="30">
        <f t="shared" si="3"/>
        <v>25</v>
      </c>
    </row>
    <row r="80" spans="1:9" ht="18">
      <c r="A80" s="30">
        <f t="shared" si="2"/>
        <v>26</v>
      </c>
      <c r="B80" s="51" t="s">
        <v>104</v>
      </c>
      <c r="C80" s="96"/>
      <c r="D80" s="96"/>
      <c r="E80" s="126"/>
      <c r="G80" s="30"/>
      <c r="H80" s="30">
        <f t="shared" si="3"/>
        <v>26</v>
      </c>
    </row>
    <row r="81" spans="1:8">
      <c r="A81" s="30">
        <f t="shared" si="2"/>
        <v>27</v>
      </c>
      <c r="B81" s="29" t="s">
        <v>105</v>
      </c>
      <c r="C81" s="96"/>
      <c r="D81" s="96"/>
      <c r="E81" s="125">
        <f>E147</f>
        <v>0</v>
      </c>
      <c r="G81" s="30" t="s">
        <v>237</v>
      </c>
      <c r="H81" s="30">
        <f t="shared" si="3"/>
        <v>27</v>
      </c>
    </row>
    <row r="82" spans="1:8" ht="18">
      <c r="A82" s="30">
        <f t="shared" si="2"/>
        <v>28</v>
      </c>
      <c r="B82" s="36" t="s">
        <v>94</v>
      </c>
      <c r="C82" s="96"/>
      <c r="D82" s="96"/>
      <c r="E82" s="141">
        <v>9.6203509888900945E-2</v>
      </c>
      <c r="F82" s="85"/>
      <c r="G82" s="30" t="s">
        <v>221</v>
      </c>
      <c r="H82" s="30">
        <f t="shared" si="3"/>
        <v>28</v>
      </c>
    </row>
    <row r="83" spans="1:8">
      <c r="A83" s="30">
        <f t="shared" si="2"/>
        <v>29</v>
      </c>
      <c r="B83" s="29" t="s">
        <v>108</v>
      </c>
      <c r="C83" s="96"/>
      <c r="D83" s="96"/>
      <c r="E83" s="139">
        <f>E81*E82</f>
        <v>0</v>
      </c>
      <c r="G83" s="30" t="s">
        <v>109</v>
      </c>
      <c r="H83" s="30">
        <f t="shared" si="3"/>
        <v>29</v>
      </c>
    </row>
    <row r="84" spans="1:8">
      <c r="A84" s="30">
        <f t="shared" si="2"/>
        <v>30</v>
      </c>
      <c r="C84" s="96"/>
      <c r="D84" s="96"/>
      <c r="E84" s="140"/>
      <c r="G84" s="30"/>
      <c r="H84" s="30">
        <f t="shared" si="3"/>
        <v>30</v>
      </c>
    </row>
    <row r="85" spans="1:8">
      <c r="A85" s="30">
        <f t="shared" si="2"/>
        <v>31</v>
      </c>
      <c r="B85" s="29" t="s">
        <v>105</v>
      </c>
      <c r="C85" s="96"/>
      <c r="D85" s="96"/>
      <c r="E85" s="125">
        <f>E147</f>
        <v>0</v>
      </c>
      <c r="G85" s="30" t="s">
        <v>237</v>
      </c>
      <c r="H85" s="30">
        <f t="shared" si="3"/>
        <v>31</v>
      </c>
    </row>
    <row r="86" spans="1:8" ht="18">
      <c r="A86" s="30">
        <f t="shared" si="2"/>
        <v>32</v>
      </c>
      <c r="B86" s="36" t="s">
        <v>59</v>
      </c>
      <c r="C86" s="96"/>
      <c r="D86" s="96"/>
      <c r="E86" s="141">
        <v>3.8762955624239964E-3</v>
      </c>
      <c r="F86" s="85"/>
      <c r="G86" s="30" t="s">
        <v>224</v>
      </c>
      <c r="H86" s="30">
        <f t="shared" si="3"/>
        <v>32</v>
      </c>
    </row>
    <row r="87" spans="1:8">
      <c r="A87" s="30">
        <f t="shared" si="2"/>
        <v>33</v>
      </c>
      <c r="B87" s="29" t="s">
        <v>112</v>
      </c>
      <c r="C87" s="96"/>
      <c r="D87" s="96"/>
      <c r="E87" s="139">
        <f>E85*E86</f>
        <v>0</v>
      </c>
      <c r="G87" s="30" t="s">
        <v>113</v>
      </c>
      <c r="H87" s="30">
        <f t="shared" si="3"/>
        <v>33</v>
      </c>
    </row>
    <row r="88" spans="1:8">
      <c r="A88" s="30">
        <f t="shared" si="2"/>
        <v>34</v>
      </c>
      <c r="C88" s="96"/>
      <c r="D88" s="96"/>
      <c r="E88" s="140"/>
      <c r="G88" s="30"/>
      <c r="H88" s="30">
        <f t="shared" si="3"/>
        <v>34</v>
      </c>
    </row>
    <row r="89" spans="1:8" ht="16.2" thickBot="1">
      <c r="A89" s="30">
        <f t="shared" si="2"/>
        <v>35</v>
      </c>
      <c r="B89" s="29" t="s">
        <v>114</v>
      </c>
      <c r="C89" s="96"/>
      <c r="D89" s="96"/>
      <c r="E89" s="131">
        <f>E83+E87</f>
        <v>0</v>
      </c>
      <c r="G89" s="30" t="s">
        <v>115</v>
      </c>
      <c r="H89" s="30">
        <f t="shared" si="3"/>
        <v>35</v>
      </c>
    </row>
    <row r="90" spans="1:8" ht="16.2" thickTop="1">
      <c r="A90" s="30">
        <f t="shared" si="2"/>
        <v>36</v>
      </c>
      <c r="C90" s="96"/>
      <c r="D90" s="96"/>
      <c r="E90" s="126"/>
      <c r="G90" s="30"/>
      <c r="H90" s="30">
        <f t="shared" si="3"/>
        <v>36</v>
      </c>
    </row>
    <row r="91" spans="1:8" ht="18.600000000000001" thickBot="1">
      <c r="A91" s="30">
        <f t="shared" si="2"/>
        <v>37</v>
      </c>
      <c r="B91" s="29" t="s">
        <v>116</v>
      </c>
      <c r="E91" s="348">
        <f>E65+E78+E89</f>
        <v>0</v>
      </c>
      <c r="G91" s="30" t="s">
        <v>117</v>
      </c>
      <c r="H91" s="30">
        <f t="shared" si="3"/>
        <v>37</v>
      </c>
    </row>
    <row r="92" spans="1:8" ht="16.2" thickTop="1">
      <c r="A92" s="30">
        <f t="shared" si="2"/>
        <v>38</v>
      </c>
      <c r="C92" s="96"/>
      <c r="D92" s="96"/>
      <c r="E92" s="126"/>
      <c r="G92" s="30"/>
      <c r="H92" s="30">
        <f t="shared" si="3"/>
        <v>38</v>
      </c>
    </row>
    <row r="93" spans="1:8" ht="18.600000000000001" thickBot="1">
      <c r="A93" s="30">
        <f t="shared" si="2"/>
        <v>39</v>
      </c>
      <c r="B93" s="51" t="s">
        <v>118</v>
      </c>
      <c r="C93" s="96"/>
      <c r="D93" s="96"/>
      <c r="E93" s="348">
        <f>+E41+E91</f>
        <v>762999.19445473514</v>
      </c>
      <c r="F93" s="85"/>
      <c r="G93" s="30" t="s">
        <v>119</v>
      </c>
      <c r="H93" s="30">
        <f t="shared" si="3"/>
        <v>39</v>
      </c>
    </row>
    <row r="94" spans="1:8" ht="16.2" thickTop="1">
      <c r="A94" s="30"/>
      <c r="B94" s="51"/>
      <c r="C94" s="96"/>
      <c r="D94" s="96"/>
      <c r="E94" s="126"/>
      <c r="F94" s="85"/>
      <c r="G94" s="30"/>
    </row>
    <row r="95" spans="1:8" ht="18">
      <c r="A95" s="42">
        <v>1</v>
      </c>
      <c r="B95" s="29" t="s">
        <v>74</v>
      </c>
      <c r="C95" s="96"/>
      <c r="D95" s="96"/>
      <c r="E95" s="126"/>
      <c r="G95" s="30"/>
    </row>
    <row r="96" spans="1:8" ht="18">
      <c r="A96" s="42">
        <v>2</v>
      </c>
      <c r="B96" s="29" t="s">
        <v>120</v>
      </c>
      <c r="C96" s="96"/>
      <c r="D96" s="96"/>
      <c r="E96" s="142"/>
      <c r="F96" s="107"/>
      <c r="G96" s="30"/>
    </row>
    <row r="97" spans="1:8" ht="18">
      <c r="A97" s="42">
        <v>3</v>
      </c>
      <c r="B97" s="29" t="s">
        <v>121</v>
      </c>
      <c r="C97" s="96"/>
      <c r="D97" s="96"/>
      <c r="E97" s="126"/>
      <c r="G97" s="30"/>
    </row>
    <row r="98" spans="1:8">
      <c r="A98" s="30"/>
      <c r="B98" s="85"/>
      <c r="C98" s="96"/>
      <c r="D98" s="96"/>
      <c r="E98" s="126"/>
      <c r="G98" s="30"/>
    </row>
    <row r="99" spans="1:8">
      <c r="A99" s="30"/>
      <c r="C99" s="96"/>
      <c r="D99" s="96"/>
      <c r="E99" s="126"/>
      <c r="G99" s="30"/>
    </row>
    <row r="100" spans="1:8">
      <c r="A100" s="30"/>
      <c r="B100" s="394" t="s">
        <v>210</v>
      </c>
      <c r="C100" s="396"/>
      <c r="D100" s="396"/>
      <c r="E100" s="396"/>
      <c r="F100" s="396"/>
      <c r="G100" s="396"/>
    </row>
    <row r="101" spans="1:8">
      <c r="A101" s="30"/>
      <c r="B101" s="394" t="s">
        <v>211</v>
      </c>
      <c r="C101" s="396"/>
      <c r="D101" s="396"/>
      <c r="E101" s="396"/>
      <c r="F101" s="396"/>
      <c r="G101" s="396"/>
    </row>
    <row r="102" spans="1:8" ht="18">
      <c r="A102" s="30" t="s">
        <v>22</v>
      </c>
      <c r="B102" s="394" t="s">
        <v>212</v>
      </c>
      <c r="C102" s="397"/>
      <c r="D102" s="397"/>
      <c r="E102" s="397"/>
      <c r="F102" s="397"/>
      <c r="G102" s="397"/>
      <c r="H102" s="30" t="s">
        <v>22</v>
      </c>
    </row>
    <row r="103" spans="1:8">
      <c r="A103" s="30"/>
      <c r="B103" s="392" t="str">
        <f>B6</f>
        <v>For the Base Period &amp; True-Up Period Ending December 31, 2018</v>
      </c>
      <c r="C103" s="398"/>
      <c r="D103" s="398"/>
      <c r="E103" s="398"/>
      <c r="F103" s="398"/>
      <c r="G103" s="398"/>
    </row>
    <row r="104" spans="1:8">
      <c r="A104" s="30"/>
      <c r="B104" s="393" t="s">
        <v>2</v>
      </c>
      <c r="C104" s="396"/>
      <c r="D104" s="396"/>
      <c r="E104" s="396"/>
      <c r="F104" s="396"/>
      <c r="G104" s="396"/>
    </row>
    <row r="105" spans="1:8">
      <c r="A105" s="30"/>
      <c r="B105" s="90"/>
      <c r="C105" s="85"/>
      <c r="D105" s="85"/>
      <c r="E105" s="85"/>
      <c r="F105" s="85"/>
      <c r="G105" s="85"/>
    </row>
    <row r="106" spans="1:8">
      <c r="A106" s="30" t="s">
        <v>3</v>
      </c>
      <c r="E106" s="91"/>
      <c r="G106" s="30"/>
      <c r="H106" s="30" t="s">
        <v>3</v>
      </c>
    </row>
    <row r="107" spans="1:8">
      <c r="A107" s="30" t="s">
        <v>7</v>
      </c>
      <c r="B107" s="85" t="s">
        <v>22</v>
      </c>
      <c r="E107" s="92" t="s">
        <v>5</v>
      </c>
      <c r="G107" s="93" t="s">
        <v>6</v>
      </c>
      <c r="H107" s="30" t="s">
        <v>7</v>
      </c>
    </row>
    <row r="108" spans="1:8">
      <c r="A108" s="94"/>
      <c r="B108" s="43" t="s">
        <v>238</v>
      </c>
      <c r="C108" s="143"/>
      <c r="D108" s="143"/>
      <c r="E108" s="143"/>
      <c r="G108" s="30"/>
      <c r="H108" s="94"/>
    </row>
    <row r="109" spans="1:8">
      <c r="A109" s="30">
        <v>1</v>
      </c>
      <c r="B109" s="144" t="s">
        <v>123</v>
      </c>
      <c r="C109" s="143"/>
      <c r="D109" s="143"/>
      <c r="E109" s="143"/>
      <c r="G109" s="30"/>
      <c r="H109" s="30">
        <f>A109</f>
        <v>1</v>
      </c>
    </row>
    <row r="110" spans="1:8">
      <c r="A110" s="30">
        <f t="shared" ref="A110:A147" si="4">A109+1</f>
        <v>2</v>
      </c>
      <c r="B110" s="36" t="s">
        <v>124</v>
      </c>
      <c r="C110" s="143"/>
      <c r="D110" s="143"/>
      <c r="E110" s="145">
        <f>E176</f>
        <v>4558369.6291265385</v>
      </c>
      <c r="F110" s="107"/>
      <c r="G110" s="30" t="s">
        <v>239</v>
      </c>
      <c r="H110" s="30">
        <f t="shared" ref="H110:H147" si="5">H109+1</f>
        <v>2</v>
      </c>
    </row>
    <row r="111" spans="1:8">
      <c r="A111" s="30">
        <f t="shared" si="4"/>
        <v>3</v>
      </c>
      <c r="B111" s="36" t="s">
        <v>126</v>
      </c>
      <c r="C111" s="143"/>
      <c r="D111" s="143"/>
      <c r="E111" s="146">
        <f>E177</f>
        <v>11322.49192710959</v>
      </c>
      <c r="F111" s="107"/>
      <c r="G111" s="30" t="s">
        <v>240</v>
      </c>
      <c r="H111" s="30">
        <f t="shared" si="5"/>
        <v>3</v>
      </c>
    </row>
    <row r="112" spans="1:8">
      <c r="A112" s="30">
        <f t="shared" si="4"/>
        <v>4</v>
      </c>
      <c r="B112" s="36" t="s">
        <v>128</v>
      </c>
      <c r="C112" s="143"/>
      <c r="D112" s="143"/>
      <c r="E112" s="146">
        <f>E178</f>
        <v>48316.721508113143</v>
      </c>
      <c r="G112" s="30" t="s">
        <v>241</v>
      </c>
      <c r="H112" s="30">
        <f t="shared" si="5"/>
        <v>4</v>
      </c>
    </row>
    <row r="113" spans="1:8">
      <c r="A113" s="30">
        <f t="shared" si="4"/>
        <v>5</v>
      </c>
      <c r="B113" s="36" t="s">
        <v>130</v>
      </c>
      <c r="C113" s="143"/>
      <c r="D113" s="143"/>
      <c r="E113" s="147">
        <f>E179</f>
        <v>92493.61877057403</v>
      </c>
      <c r="G113" s="30" t="s">
        <v>242</v>
      </c>
      <c r="H113" s="30">
        <f t="shared" si="5"/>
        <v>5</v>
      </c>
    </row>
    <row r="114" spans="1:8">
      <c r="A114" s="30">
        <f t="shared" si="4"/>
        <v>6</v>
      </c>
      <c r="B114" s="36" t="s">
        <v>132</v>
      </c>
      <c r="C114" s="30"/>
      <c r="D114" s="30"/>
      <c r="E114" s="148">
        <f>SUM(E110:E113)</f>
        <v>4710502.4613323351</v>
      </c>
      <c r="F114" s="107"/>
      <c r="G114" s="30" t="s">
        <v>133</v>
      </c>
      <c r="H114" s="30">
        <f t="shared" si="5"/>
        <v>6</v>
      </c>
    </row>
    <row r="115" spans="1:8">
      <c r="A115" s="30">
        <f t="shared" si="4"/>
        <v>7</v>
      </c>
      <c r="C115" s="30"/>
      <c r="D115" s="30"/>
      <c r="E115" s="108"/>
      <c r="G115" s="30"/>
      <c r="H115" s="30">
        <f t="shared" si="5"/>
        <v>7</v>
      </c>
    </row>
    <row r="116" spans="1:8">
      <c r="A116" s="30">
        <f t="shared" si="4"/>
        <v>8</v>
      </c>
      <c r="B116" s="144" t="s">
        <v>134</v>
      </c>
      <c r="C116" s="30"/>
      <c r="D116" s="30"/>
      <c r="E116" s="108"/>
      <c r="G116" s="30"/>
      <c r="H116" s="30">
        <f t="shared" si="5"/>
        <v>8</v>
      </c>
    </row>
    <row r="117" spans="1:8">
      <c r="A117" s="30">
        <f t="shared" si="4"/>
        <v>9</v>
      </c>
      <c r="B117" s="36" t="s">
        <v>243</v>
      </c>
      <c r="C117" s="30"/>
      <c r="D117" s="30"/>
      <c r="E117" s="149">
        <v>950.34505384615397</v>
      </c>
      <c r="F117" s="107"/>
      <c r="G117" s="30" t="s">
        <v>244</v>
      </c>
      <c r="H117" s="30">
        <f t="shared" si="5"/>
        <v>9</v>
      </c>
    </row>
    <row r="118" spans="1:8">
      <c r="A118" s="30">
        <f t="shared" si="4"/>
        <v>10</v>
      </c>
      <c r="B118" s="36" t="s">
        <v>137</v>
      </c>
      <c r="C118" s="30"/>
      <c r="D118" s="30"/>
      <c r="E118" s="150">
        <v>0</v>
      </c>
      <c r="G118" s="30" t="s">
        <v>245</v>
      </c>
      <c r="H118" s="30">
        <f t="shared" si="5"/>
        <v>10</v>
      </c>
    </row>
    <row r="119" spans="1:8">
      <c r="A119" s="30">
        <f t="shared" si="4"/>
        <v>11</v>
      </c>
      <c r="B119" s="36" t="s">
        <v>139</v>
      </c>
      <c r="C119" s="30"/>
      <c r="D119" s="30"/>
      <c r="E119" s="151">
        <f>SUM(E117:E118)</f>
        <v>950.34505384615397</v>
      </c>
      <c r="F119" s="107"/>
      <c r="G119" s="30" t="s">
        <v>140</v>
      </c>
      <c r="H119" s="30">
        <f t="shared" si="5"/>
        <v>11</v>
      </c>
    </row>
    <row r="120" spans="1:8">
      <c r="A120" s="30">
        <f t="shared" si="4"/>
        <v>12</v>
      </c>
      <c r="B120" s="36"/>
      <c r="C120" s="30"/>
      <c r="D120" s="30"/>
      <c r="E120" s="126"/>
      <c r="G120" s="30"/>
      <c r="H120" s="30">
        <f t="shared" si="5"/>
        <v>12</v>
      </c>
    </row>
    <row r="121" spans="1:8">
      <c r="A121" s="30">
        <f t="shared" si="4"/>
        <v>13</v>
      </c>
      <c r="B121" s="144" t="s">
        <v>141</v>
      </c>
      <c r="E121" s="108"/>
      <c r="G121" s="30"/>
      <c r="H121" s="30">
        <f t="shared" si="5"/>
        <v>13</v>
      </c>
    </row>
    <row r="122" spans="1:8">
      <c r="A122" s="30">
        <f t="shared" si="4"/>
        <v>14</v>
      </c>
      <c r="B122" s="29" t="s">
        <v>142</v>
      </c>
      <c r="C122" s="30"/>
      <c r="D122" s="30"/>
      <c r="E122" s="152">
        <v>-789049.57673542202</v>
      </c>
      <c r="G122" s="30" t="s">
        <v>246</v>
      </c>
      <c r="H122" s="30">
        <f t="shared" si="5"/>
        <v>14</v>
      </c>
    </row>
    <row r="123" spans="1:8">
      <c r="A123" s="30">
        <f t="shared" si="4"/>
        <v>15</v>
      </c>
      <c r="B123" s="29" t="s">
        <v>144</v>
      </c>
      <c r="C123" s="30"/>
      <c r="D123" s="30"/>
      <c r="E123" s="122">
        <v>0</v>
      </c>
      <c r="G123" s="30" t="s">
        <v>247</v>
      </c>
      <c r="H123" s="30">
        <f t="shared" si="5"/>
        <v>15</v>
      </c>
    </row>
    <row r="124" spans="1:8">
      <c r="A124" s="30">
        <f t="shared" si="4"/>
        <v>16</v>
      </c>
      <c r="B124" s="36" t="s">
        <v>146</v>
      </c>
      <c r="C124" s="30"/>
      <c r="D124" s="30"/>
      <c r="E124" s="148">
        <f>SUM(E122:E123)</f>
        <v>-789049.57673542202</v>
      </c>
      <c r="G124" s="30" t="s">
        <v>147</v>
      </c>
      <c r="H124" s="30">
        <f t="shared" si="5"/>
        <v>16</v>
      </c>
    </row>
    <row r="125" spans="1:8">
      <c r="A125" s="30">
        <f t="shared" si="4"/>
        <v>17</v>
      </c>
      <c r="C125" s="30"/>
      <c r="D125" s="30"/>
      <c r="E125" s="153"/>
      <c r="G125" s="30"/>
      <c r="H125" s="30">
        <f t="shared" si="5"/>
        <v>17</v>
      </c>
    </row>
    <row r="126" spans="1:8">
      <c r="A126" s="30">
        <f t="shared" si="4"/>
        <v>18</v>
      </c>
      <c r="B126" s="144" t="s">
        <v>148</v>
      </c>
      <c r="C126" s="30"/>
      <c r="D126" s="30"/>
      <c r="E126" s="153"/>
      <c r="G126" s="30"/>
      <c r="H126" s="30">
        <f t="shared" si="5"/>
        <v>18</v>
      </c>
    </row>
    <row r="127" spans="1:8">
      <c r="A127" s="30">
        <f t="shared" si="4"/>
        <v>19</v>
      </c>
      <c r="B127" s="36" t="s">
        <v>248</v>
      </c>
      <c r="C127" s="30"/>
      <c r="D127" s="30"/>
      <c r="E127" s="145">
        <v>53379.94143889867</v>
      </c>
      <c r="F127" s="107"/>
      <c r="G127" s="30" t="s">
        <v>249</v>
      </c>
      <c r="H127" s="30">
        <f t="shared" si="5"/>
        <v>19</v>
      </c>
    </row>
    <row r="128" spans="1:8">
      <c r="A128" s="30">
        <f t="shared" si="4"/>
        <v>20</v>
      </c>
      <c r="B128" s="36" t="s">
        <v>151</v>
      </c>
      <c r="C128" s="30"/>
      <c r="D128" s="30"/>
      <c r="E128" s="146">
        <v>20174.06332246157</v>
      </c>
      <c r="F128" s="107"/>
      <c r="G128" s="30" t="s">
        <v>250</v>
      </c>
      <c r="H128" s="30">
        <f t="shared" si="5"/>
        <v>20</v>
      </c>
    </row>
    <row r="129" spans="1:8">
      <c r="A129" s="30">
        <f t="shared" si="4"/>
        <v>21</v>
      </c>
      <c r="B129" s="36" t="s">
        <v>153</v>
      </c>
      <c r="C129" s="30"/>
      <c r="D129" s="30"/>
      <c r="E129" s="147">
        <v>17838.705138621859</v>
      </c>
      <c r="F129" s="85"/>
      <c r="G129" s="30" t="s">
        <v>251</v>
      </c>
      <c r="H129" s="30">
        <f t="shared" si="5"/>
        <v>21</v>
      </c>
    </row>
    <row r="130" spans="1:8">
      <c r="A130" s="30">
        <f t="shared" si="4"/>
        <v>22</v>
      </c>
      <c r="B130" s="36" t="s">
        <v>252</v>
      </c>
      <c r="E130" s="148">
        <f>SUM(E127:E129)</f>
        <v>91392.709899982088</v>
      </c>
      <c r="F130" s="85"/>
      <c r="G130" s="30" t="s">
        <v>156</v>
      </c>
      <c r="H130" s="30">
        <f t="shared" si="5"/>
        <v>22</v>
      </c>
    </row>
    <row r="131" spans="1:8">
      <c r="A131" s="30">
        <f t="shared" si="4"/>
        <v>23</v>
      </c>
      <c r="B131" s="36"/>
      <c r="E131" s="155"/>
      <c r="G131" s="30"/>
      <c r="H131" s="30">
        <f t="shared" si="5"/>
        <v>23</v>
      </c>
    </row>
    <row r="132" spans="1:8">
      <c r="A132" s="30">
        <f t="shared" si="4"/>
        <v>24</v>
      </c>
      <c r="B132" s="36" t="s">
        <v>157</v>
      </c>
      <c r="E132" s="156">
        <v>0</v>
      </c>
      <c r="G132" s="30" t="s">
        <v>253</v>
      </c>
      <c r="H132" s="30">
        <f t="shared" si="5"/>
        <v>24</v>
      </c>
    </row>
    <row r="133" spans="1:8">
      <c r="A133" s="30">
        <f t="shared" si="4"/>
        <v>25</v>
      </c>
      <c r="B133" s="36" t="s">
        <v>159</v>
      </c>
      <c r="E133" s="128">
        <v>-8498.1843313184672</v>
      </c>
      <c r="G133" s="30" t="s">
        <v>254</v>
      </c>
      <c r="H133" s="30">
        <f t="shared" si="5"/>
        <v>25</v>
      </c>
    </row>
    <row r="134" spans="1:8">
      <c r="A134" s="30">
        <f t="shared" si="4"/>
        <v>26</v>
      </c>
      <c r="B134" s="36"/>
      <c r="E134" s="155"/>
      <c r="G134" s="30"/>
      <c r="H134" s="30">
        <f t="shared" si="5"/>
        <v>26</v>
      </c>
    </row>
    <row r="135" spans="1:8" ht="16.2" thickBot="1">
      <c r="A135" s="30">
        <f t="shared" si="4"/>
        <v>27</v>
      </c>
      <c r="B135" s="36" t="s">
        <v>161</v>
      </c>
      <c r="E135" s="351">
        <f>E132+E130+E124+E119+E114+E133</f>
        <v>4005297.7552194232</v>
      </c>
      <c r="F135" s="85"/>
      <c r="G135" s="30" t="s">
        <v>162</v>
      </c>
      <c r="H135" s="30">
        <f t="shared" si="5"/>
        <v>27</v>
      </c>
    </row>
    <row r="136" spans="1:8" ht="16.2" thickTop="1">
      <c r="A136" s="30">
        <f t="shared" si="4"/>
        <v>28</v>
      </c>
      <c r="B136" s="36"/>
      <c r="E136" s="132"/>
      <c r="G136" s="30"/>
      <c r="H136" s="30">
        <f t="shared" si="5"/>
        <v>28</v>
      </c>
    </row>
    <row r="137" spans="1:8" ht="18">
      <c r="A137" s="30">
        <f t="shared" si="4"/>
        <v>29</v>
      </c>
      <c r="B137" s="43" t="s">
        <v>163</v>
      </c>
      <c r="E137" s="132"/>
      <c r="G137" s="30"/>
      <c r="H137" s="30">
        <f t="shared" si="5"/>
        <v>29</v>
      </c>
    </row>
    <row r="138" spans="1:8">
      <c r="A138" s="30">
        <f t="shared" si="4"/>
        <v>30</v>
      </c>
      <c r="B138" s="36" t="s">
        <v>164</v>
      </c>
      <c r="E138" s="133">
        <f>E185</f>
        <v>0</v>
      </c>
      <c r="G138" s="30" t="s">
        <v>255</v>
      </c>
      <c r="H138" s="30">
        <f t="shared" si="5"/>
        <v>30</v>
      </c>
    </row>
    <row r="139" spans="1:8">
      <c r="A139" s="30">
        <f t="shared" si="4"/>
        <v>31</v>
      </c>
      <c r="B139" s="36" t="s">
        <v>166</v>
      </c>
      <c r="E139" s="122">
        <v>0</v>
      </c>
      <c r="G139" s="30" t="s">
        <v>256</v>
      </c>
      <c r="H139" s="30">
        <f t="shared" si="5"/>
        <v>31</v>
      </c>
    </row>
    <row r="140" spans="1:8">
      <c r="A140" s="30">
        <f t="shared" si="4"/>
        <v>32</v>
      </c>
      <c r="B140" s="29" t="s">
        <v>168</v>
      </c>
      <c r="E140" s="129">
        <f>SUM(E138:E139)</f>
        <v>0</v>
      </c>
      <c r="G140" s="30" t="s">
        <v>169</v>
      </c>
      <c r="H140" s="30">
        <f t="shared" si="5"/>
        <v>32</v>
      </c>
    </row>
    <row r="141" spans="1:8">
      <c r="A141" s="30">
        <f t="shared" si="4"/>
        <v>33</v>
      </c>
      <c r="B141" s="36"/>
      <c r="E141" s="132"/>
      <c r="G141" s="30"/>
      <c r="H141" s="30">
        <f t="shared" si="5"/>
        <v>33</v>
      </c>
    </row>
    <row r="142" spans="1:8" ht="18">
      <c r="A142" s="30">
        <f t="shared" si="4"/>
        <v>34</v>
      </c>
      <c r="B142" s="43" t="s">
        <v>170</v>
      </c>
      <c r="E142" s="132"/>
      <c r="G142" s="30"/>
      <c r="H142" s="30">
        <f t="shared" si="5"/>
        <v>34</v>
      </c>
    </row>
    <row r="143" spans="1:8">
      <c r="A143" s="30">
        <f t="shared" si="4"/>
        <v>35</v>
      </c>
      <c r="B143" s="36" t="s">
        <v>171</v>
      </c>
      <c r="E143" s="133">
        <v>0</v>
      </c>
      <c r="G143" s="30" t="s">
        <v>257</v>
      </c>
      <c r="H143" s="30">
        <f t="shared" si="5"/>
        <v>35</v>
      </c>
    </row>
    <row r="144" spans="1:8">
      <c r="A144" s="30">
        <f t="shared" si="4"/>
        <v>36</v>
      </c>
      <c r="B144" s="29" t="s">
        <v>173</v>
      </c>
      <c r="E144" s="123">
        <v>0</v>
      </c>
      <c r="G144" s="30" t="s">
        <v>258</v>
      </c>
      <c r="H144" s="30">
        <f t="shared" si="5"/>
        <v>36</v>
      </c>
    </row>
    <row r="145" spans="1:8">
      <c r="A145" s="30">
        <f t="shared" si="4"/>
        <v>37</v>
      </c>
      <c r="B145" s="29" t="s">
        <v>175</v>
      </c>
      <c r="E145" s="129">
        <f>SUM(E143:E144)</f>
        <v>0</v>
      </c>
      <c r="G145" s="30" t="s">
        <v>176</v>
      </c>
      <c r="H145" s="30">
        <f t="shared" si="5"/>
        <v>37</v>
      </c>
    </row>
    <row r="146" spans="1:8">
      <c r="A146" s="30">
        <f t="shared" si="4"/>
        <v>38</v>
      </c>
      <c r="B146" s="36"/>
      <c r="E146" s="132"/>
      <c r="G146" s="30"/>
      <c r="H146" s="30">
        <f t="shared" si="5"/>
        <v>38</v>
      </c>
    </row>
    <row r="147" spans="1:8" ht="18">
      <c r="A147" s="30">
        <f t="shared" si="4"/>
        <v>39</v>
      </c>
      <c r="B147" s="43" t="s">
        <v>177</v>
      </c>
      <c r="E147" s="133">
        <v>0</v>
      </c>
      <c r="G147" s="30" t="s">
        <v>259</v>
      </c>
      <c r="H147" s="30">
        <f t="shared" si="5"/>
        <v>39</v>
      </c>
    </row>
    <row r="148" spans="1:8">
      <c r="A148" s="30"/>
      <c r="B148" s="36"/>
      <c r="E148" s="132"/>
      <c r="G148" s="30"/>
    </row>
    <row r="149" spans="1:8" ht="18">
      <c r="A149" s="42">
        <v>1</v>
      </c>
      <c r="B149" s="29" t="s">
        <v>120</v>
      </c>
      <c r="E149" s="132"/>
      <c r="G149" s="30"/>
    </row>
    <row r="150" spans="1:8">
      <c r="A150" s="30"/>
      <c r="B150" s="85"/>
      <c r="E150" s="132"/>
      <c r="G150" s="30"/>
    </row>
    <row r="151" spans="1:8">
      <c r="A151" s="30"/>
      <c r="B151" s="85"/>
      <c r="E151" s="132"/>
      <c r="G151" s="30"/>
    </row>
    <row r="152" spans="1:8">
      <c r="A152" s="30"/>
      <c r="B152" s="394" t="s">
        <v>210</v>
      </c>
      <c r="C152" s="396"/>
      <c r="D152" s="396"/>
      <c r="E152" s="396"/>
      <c r="F152" s="396"/>
      <c r="G152" s="396"/>
    </row>
    <row r="153" spans="1:8">
      <c r="A153" s="30" t="s">
        <v>22</v>
      </c>
      <c r="B153" s="394" t="s">
        <v>211</v>
      </c>
      <c r="C153" s="396"/>
      <c r="D153" s="396"/>
      <c r="E153" s="396"/>
      <c r="F153" s="396"/>
      <c r="G153" s="396"/>
    </row>
    <row r="154" spans="1:8" ht="18">
      <c r="A154" s="30"/>
      <c r="B154" s="394" t="s">
        <v>212</v>
      </c>
      <c r="C154" s="397"/>
      <c r="D154" s="397"/>
      <c r="E154" s="397"/>
      <c r="F154" s="397"/>
      <c r="G154" s="397"/>
    </row>
    <row r="155" spans="1:8">
      <c r="A155" s="30"/>
      <c r="B155" s="392" t="str">
        <f>B6</f>
        <v>For the Base Period &amp; True-Up Period Ending December 31, 2018</v>
      </c>
      <c r="C155" s="398"/>
      <c r="D155" s="398"/>
      <c r="E155" s="398"/>
      <c r="F155" s="398"/>
      <c r="G155" s="398"/>
    </row>
    <row r="156" spans="1:8">
      <c r="A156" s="30"/>
      <c r="B156" s="393" t="s">
        <v>2</v>
      </c>
      <c r="C156" s="396"/>
      <c r="D156" s="396"/>
      <c r="E156" s="396"/>
      <c r="F156" s="396"/>
      <c r="G156" s="396"/>
    </row>
    <row r="157" spans="1:8">
      <c r="A157" s="30"/>
      <c r="B157" s="157"/>
    </row>
    <row r="158" spans="1:8">
      <c r="A158" s="30" t="s">
        <v>3</v>
      </c>
      <c r="E158" s="91"/>
      <c r="G158" s="30"/>
      <c r="H158" s="30" t="s">
        <v>3</v>
      </c>
    </row>
    <row r="159" spans="1:8">
      <c r="A159" s="30" t="s">
        <v>7</v>
      </c>
      <c r="B159" s="85" t="s">
        <v>22</v>
      </c>
      <c r="E159" s="92" t="s">
        <v>5</v>
      </c>
      <c r="G159" s="93" t="s">
        <v>6</v>
      </c>
      <c r="H159" s="30" t="s">
        <v>7</v>
      </c>
    </row>
    <row r="160" spans="1:8">
      <c r="A160" s="94"/>
      <c r="B160" s="43" t="s">
        <v>260</v>
      </c>
      <c r="E160" s="91"/>
      <c r="G160" s="30"/>
      <c r="H160" s="94"/>
    </row>
    <row r="161" spans="1:10">
      <c r="A161" s="30">
        <v>1</v>
      </c>
      <c r="B161" s="144" t="s">
        <v>180</v>
      </c>
      <c r="E161" s="91"/>
      <c r="G161" s="30"/>
      <c r="H161" s="30">
        <f>A161</f>
        <v>1</v>
      </c>
    </row>
    <row r="162" spans="1:10">
      <c r="A162" s="30">
        <f t="shared" ref="A162:A185" si="6">A161+1</f>
        <v>2</v>
      </c>
      <c r="B162" s="36" t="s">
        <v>124</v>
      </c>
      <c r="E162" s="120">
        <v>5678390.0500223078</v>
      </c>
      <c r="F162" s="107"/>
      <c r="G162" s="30" t="s">
        <v>261</v>
      </c>
      <c r="H162" s="30">
        <f t="shared" ref="H162:H185" si="7">H161+1</f>
        <v>2</v>
      </c>
      <c r="I162" s="158"/>
    </row>
    <row r="163" spans="1:10">
      <c r="A163" s="30">
        <f t="shared" si="6"/>
        <v>3</v>
      </c>
      <c r="B163" s="36" t="s">
        <v>262</v>
      </c>
      <c r="E163" s="159">
        <v>34502.158789044915</v>
      </c>
      <c r="F163" s="107"/>
      <c r="G163" s="30" t="s">
        <v>263</v>
      </c>
      <c r="H163" s="30">
        <f t="shared" si="7"/>
        <v>3</v>
      </c>
      <c r="I163" s="160"/>
    </row>
    <row r="164" spans="1:10">
      <c r="A164" s="30">
        <f t="shared" si="6"/>
        <v>4</v>
      </c>
      <c r="B164" s="36" t="s">
        <v>128</v>
      </c>
      <c r="E164" s="159">
        <v>79064.08395179348</v>
      </c>
      <c r="F164" s="85"/>
      <c r="G164" s="30" t="s">
        <v>264</v>
      </c>
      <c r="H164" s="30">
        <f t="shared" si="7"/>
        <v>4</v>
      </c>
      <c r="J164" s="161"/>
    </row>
    <row r="165" spans="1:10">
      <c r="A165" s="30">
        <f t="shared" si="6"/>
        <v>5</v>
      </c>
      <c r="B165" s="36" t="s">
        <v>130</v>
      </c>
      <c r="C165" s="30"/>
      <c r="D165" s="30"/>
      <c r="E165" s="112">
        <v>178047.85010868488</v>
      </c>
      <c r="F165" s="85"/>
      <c r="G165" s="30" t="s">
        <v>265</v>
      </c>
      <c r="H165" s="30">
        <f t="shared" si="7"/>
        <v>5</v>
      </c>
    </row>
    <row r="166" spans="1:10">
      <c r="A166" s="30">
        <f t="shared" si="6"/>
        <v>6</v>
      </c>
      <c r="B166" s="36" t="s">
        <v>185</v>
      </c>
      <c r="E166" s="148">
        <f>SUM(E162:E165)</f>
        <v>5970004.1428718315</v>
      </c>
      <c r="F166" s="107"/>
      <c r="G166" s="30" t="s">
        <v>133</v>
      </c>
      <c r="H166" s="30">
        <f t="shared" si="7"/>
        <v>6</v>
      </c>
      <c r="I166" s="160"/>
    </row>
    <row r="167" spans="1:10">
      <c r="A167" s="30">
        <f t="shared" si="6"/>
        <v>7</v>
      </c>
      <c r="C167" s="30"/>
      <c r="D167" s="30"/>
      <c r="E167" s="91"/>
      <c r="G167" s="30"/>
      <c r="H167" s="30">
        <f t="shared" si="7"/>
        <v>7</v>
      </c>
    </row>
    <row r="168" spans="1:10">
      <c r="A168" s="30">
        <f t="shared" si="6"/>
        <v>8</v>
      </c>
      <c r="B168" s="84" t="s">
        <v>186</v>
      </c>
      <c r="E168" s="91"/>
      <c r="G168" s="30"/>
      <c r="H168" s="30">
        <f t="shared" si="7"/>
        <v>8</v>
      </c>
    </row>
    <row r="169" spans="1:10">
      <c r="A169" s="30">
        <f t="shared" si="6"/>
        <v>9</v>
      </c>
      <c r="B169" s="29" t="s">
        <v>187</v>
      </c>
      <c r="E169" s="120">
        <v>1120020.4208957693</v>
      </c>
      <c r="F169" s="107"/>
      <c r="G169" s="30" t="s">
        <v>266</v>
      </c>
      <c r="H169" s="30">
        <f t="shared" si="7"/>
        <v>9</v>
      </c>
    </row>
    <row r="170" spans="1:10">
      <c r="A170" s="30">
        <f t="shared" si="6"/>
        <v>10</v>
      </c>
      <c r="B170" s="29" t="s">
        <v>189</v>
      </c>
      <c r="E170" s="159">
        <v>23179.666861935326</v>
      </c>
      <c r="F170" s="107"/>
      <c r="G170" s="30" t="s">
        <v>267</v>
      </c>
      <c r="H170" s="30">
        <f t="shared" si="7"/>
        <v>10</v>
      </c>
    </row>
    <row r="171" spans="1:10">
      <c r="A171" s="30">
        <f t="shared" si="6"/>
        <v>11</v>
      </c>
      <c r="B171" s="29" t="s">
        <v>191</v>
      </c>
      <c r="E171" s="159">
        <v>30747.36244368034</v>
      </c>
      <c r="F171" s="85"/>
      <c r="G171" s="30" t="s">
        <v>268</v>
      </c>
      <c r="H171" s="30">
        <f t="shared" si="7"/>
        <v>11</v>
      </c>
    </row>
    <row r="172" spans="1:10">
      <c r="A172" s="30">
        <f t="shared" si="6"/>
        <v>12</v>
      </c>
      <c r="B172" s="29" t="s">
        <v>193</v>
      </c>
      <c r="E172" s="112">
        <v>85554.231338110854</v>
      </c>
      <c r="F172" s="85"/>
      <c r="G172" s="30" t="s">
        <v>269</v>
      </c>
      <c r="H172" s="30">
        <f t="shared" si="7"/>
        <v>12</v>
      </c>
    </row>
    <row r="173" spans="1:10">
      <c r="A173" s="30">
        <f t="shared" si="6"/>
        <v>13</v>
      </c>
      <c r="B173" s="160" t="s">
        <v>195</v>
      </c>
      <c r="C173" s="160"/>
      <c r="D173" s="160"/>
      <c r="E173" s="162">
        <f>SUM(E169:E172)</f>
        <v>1259501.6815394957</v>
      </c>
      <c r="F173" s="107"/>
      <c r="G173" s="30" t="s">
        <v>196</v>
      </c>
      <c r="H173" s="30">
        <f t="shared" si="7"/>
        <v>13</v>
      </c>
    </row>
    <row r="174" spans="1:10">
      <c r="A174" s="30">
        <f t="shared" si="6"/>
        <v>14</v>
      </c>
      <c r="B174" s="160"/>
      <c r="C174" s="160"/>
      <c r="D174" s="160"/>
      <c r="E174" s="153"/>
      <c r="G174" s="30"/>
      <c r="H174" s="30">
        <f t="shared" si="7"/>
        <v>14</v>
      </c>
    </row>
    <row r="175" spans="1:10">
      <c r="A175" s="30">
        <f t="shared" si="6"/>
        <v>15</v>
      </c>
      <c r="B175" s="144" t="s">
        <v>123</v>
      </c>
      <c r="C175" s="160"/>
      <c r="D175" s="160"/>
      <c r="E175" s="153"/>
      <c r="G175" s="30"/>
      <c r="H175" s="30">
        <f t="shared" si="7"/>
        <v>15</v>
      </c>
    </row>
    <row r="176" spans="1:10">
      <c r="A176" s="30">
        <f t="shared" si="6"/>
        <v>16</v>
      </c>
      <c r="B176" s="36" t="s">
        <v>124</v>
      </c>
      <c r="E176" s="132">
        <f>+E162-E169</f>
        <v>4558369.6291265385</v>
      </c>
      <c r="F176" s="107"/>
      <c r="G176" s="30" t="s">
        <v>270</v>
      </c>
      <c r="H176" s="30">
        <f t="shared" si="7"/>
        <v>16</v>
      </c>
    </row>
    <row r="177" spans="1:8">
      <c r="A177" s="30">
        <f t="shared" si="6"/>
        <v>17</v>
      </c>
      <c r="B177" s="36" t="s">
        <v>126</v>
      </c>
      <c r="E177" s="111">
        <f>+E163-E170</f>
        <v>11322.49192710959</v>
      </c>
      <c r="F177" s="107"/>
      <c r="G177" s="30" t="s">
        <v>271</v>
      </c>
      <c r="H177" s="30">
        <f t="shared" si="7"/>
        <v>17</v>
      </c>
    </row>
    <row r="178" spans="1:8">
      <c r="A178" s="30">
        <f t="shared" si="6"/>
        <v>18</v>
      </c>
      <c r="B178" s="36" t="s">
        <v>128</v>
      </c>
      <c r="E178" s="111">
        <f>+E164-E171</f>
        <v>48316.721508113143</v>
      </c>
      <c r="G178" s="30" t="s">
        <v>272</v>
      </c>
      <c r="H178" s="30">
        <f t="shared" si="7"/>
        <v>18</v>
      </c>
    </row>
    <row r="179" spans="1:8">
      <c r="A179" s="30">
        <f t="shared" si="6"/>
        <v>19</v>
      </c>
      <c r="B179" s="36" t="s">
        <v>130</v>
      </c>
      <c r="E179" s="163">
        <f>+E165-E172</f>
        <v>92493.61877057403</v>
      </c>
      <c r="G179" s="30" t="s">
        <v>273</v>
      </c>
      <c r="H179" s="30">
        <f t="shared" si="7"/>
        <v>19</v>
      </c>
    </row>
    <row r="180" spans="1:8" ht="16.2" thickBot="1">
      <c r="A180" s="30">
        <f t="shared" si="6"/>
        <v>20</v>
      </c>
      <c r="B180" s="29" t="s">
        <v>132</v>
      </c>
      <c r="E180" s="164">
        <f>SUM(E176:E179)</f>
        <v>4710502.4613323351</v>
      </c>
      <c r="F180" s="107"/>
      <c r="G180" s="30" t="s">
        <v>201</v>
      </c>
      <c r="H180" s="30">
        <f t="shared" si="7"/>
        <v>20</v>
      </c>
    </row>
    <row r="181" spans="1:8" ht="16.2" thickTop="1">
      <c r="A181" s="30">
        <f t="shared" si="6"/>
        <v>21</v>
      </c>
      <c r="E181" s="132"/>
      <c r="G181" s="30"/>
      <c r="H181" s="30">
        <f t="shared" si="7"/>
        <v>21</v>
      </c>
    </row>
    <row r="182" spans="1:8" ht="18">
      <c r="A182" s="30">
        <f t="shared" si="6"/>
        <v>22</v>
      </c>
      <c r="B182" s="43" t="s">
        <v>202</v>
      </c>
      <c r="E182" s="132"/>
      <c r="G182" s="30"/>
      <c r="H182" s="30">
        <f t="shared" si="7"/>
        <v>22</v>
      </c>
    </row>
    <row r="183" spans="1:8">
      <c r="A183" s="30">
        <f t="shared" si="6"/>
        <v>23</v>
      </c>
      <c r="B183" s="36" t="s">
        <v>203</v>
      </c>
      <c r="E183" s="133">
        <v>0</v>
      </c>
      <c r="G183" s="30" t="s">
        <v>274</v>
      </c>
      <c r="H183" s="30">
        <f t="shared" si="7"/>
        <v>23</v>
      </c>
    </row>
    <row r="184" spans="1:8">
      <c r="A184" s="30">
        <f t="shared" si="6"/>
        <v>24</v>
      </c>
      <c r="B184" s="29" t="s">
        <v>205</v>
      </c>
      <c r="E184" s="123">
        <v>0</v>
      </c>
      <c r="G184" s="30" t="s">
        <v>275</v>
      </c>
      <c r="H184" s="30">
        <f t="shared" si="7"/>
        <v>24</v>
      </c>
    </row>
    <row r="185" spans="1:8" ht="16.2" thickBot="1">
      <c r="A185" s="30">
        <f t="shared" si="6"/>
        <v>25</v>
      </c>
      <c r="B185" s="36" t="s">
        <v>207</v>
      </c>
      <c r="E185" s="350">
        <f>E183-E184</f>
        <v>0</v>
      </c>
      <c r="G185" s="30" t="s">
        <v>208</v>
      </c>
      <c r="H185" s="30">
        <f t="shared" si="7"/>
        <v>25</v>
      </c>
    </row>
    <row r="186" spans="1:8" ht="16.2" thickTop="1">
      <c r="A186" s="30"/>
      <c r="B186" s="36"/>
      <c r="E186" s="132"/>
      <c r="G186" s="30"/>
    </row>
    <row r="187" spans="1:8" ht="18">
      <c r="A187" s="42">
        <v>1</v>
      </c>
      <c r="B187" s="29" t="s">
        <v>209</v>
      </c>
      <c r="E187" s="132"/>
      <c r="G187" s="30"/>
    </row>
    <row r="189" spans="1:8">
      <c r="E189" s="166"/>
    </row>
    <row r="191" spans="1:8">
      <c r="E191" s="167"/>
    </row>
    <row r="193" spans="5:5">
      <c r="E193" s="165"/>
    </row>
  </sheetData>
  <mergeCells count="20">
    <mergeCell ref="B155:G155"/>
    <mergeCell ref="B156:G156"/>
    <mergeCell ref="B154:G154"/>
    <mergeCell ref="B47:G47"/>
    <mergeCell ref="B48:G48"/>
    <mergeCell ref="B49:G49"/>
    <mergeCell ref="B50:G50"/>
    <mergeCell ref="B100:G100"/>
    <mergeCell ref="B101:G101"/>
    <mergeCell ref="B102:G102"/>
    <mergeCell ref="B103:G103"/>
    <mergeCell ref="B104:G104"/>
    <mergeCell ref="B152:G152"/>
    <mergeCell ref="B153:G153"/>
    <mergeCell ref="B46:G46"/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Roman,Bold"&amp;8ORIG. FILING TO5 C2</oddHeader>
    <oddFooter>&amp;CPage 4.&amp;P &amp;R&amp;F</oddFooter>
  </headerFooter>
  <rowBreaks count="3" manualBreakCount="3">
    <brk id="44" max="16383" man="1"/>
    <brk id="98" max="16383" man="1"/>
    <brk id="1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2883-9D3C-4A6E-8CD1-E20E660024E0}">
  <dimension ref="A1:J193"/>
  <sheetViews>
    <sheetView zoomScale="80" zoomScaleNormal="80" workbookViewId="0"/>
  </sheetViews>
  <sheetFormatPr defaultColWidth="9.21875" defaultRowHeight="15.6"/>
  <cols>
    <col min="1" max="1" width="5.21875" style="29" customWidth="1"/>
    <col min="2" max="2" width="86.21875" style="29" customWidth="1"/>
    <col min="3" max="3" width="10.21875" style="29" customWidth="1"/>
    <col min="4" max="4" width="1.5546875" style="29" customWidth="1"/>
    <col min="5" max="5" width="16.77734375" style="29" customWidth="1"/>
    <col min="6" max="6" width="1.5546875" style="29" customWidth="1"/>
    <col min="7" max="7" width="51.21875" style="29" customWidth="1"/>
    <col min="8" max="8" width="5.21875" style="30" customWidth="1"/>
    <col min="9" max="9" width="22.21875" style="29" customWidth="1"/>
    <col min="10" max="10" width="20.21875" style="29" bestFit="1" customWidth="1"/>
    <col min="11" max="16384" width="9.21875" style="29"/>
  </cols>
  <sheetData>
    <row r="1" spans="1:10">
      <c r="A1" s="308" t="s">
        <v>279</v>
      </c>
    </row>
    <row r="2" spans="1:10">
      <c r="G2" s="89"/>
    </row>
    <row r="3" spans="1:10">
      <c r="A3" s="30"/>
      <c r="B3" s="394" t="s">
        <v>210</v>
      </c>
      <c r="C3" s="396"/>
      <c r="D3" s="396"/>
      <c r="E3" s="396"/>
      <c r="F3" s="396"/>
      <c r="G3" s="396"/>
    </row>
    <row r="4" spans="1:10">
      <c r="A4" s="30" t="s">
        <v>22</v>
      </c>
      <c r="B4" s="394" t="s">
        <v>211</v>
      </c>
      <c r="C4" s="396"/>
      <c r="D4" s="396"/>
      <c r="E4" s="396"/>
      <c r="F4" s="396"/>
      <c r="G4" s="396"/>
    </row>
    <row r="5" spans="1:10" ht="18">
      <c r="A5" s="30"/>
      <c r="B5" s="394" t="s">
        <v>212</v>
      </c>
      <c r="C5" s="397"/>
      <c r="D5" s="397"/>
      <c r="E5" s="397"/>
      <c r="F5" s="397"/>
      <c r="G5" s="397"/>
    </row>
    <row r="6" spans="1:10">
      <c r="A6" s="30"/>
      <c r="B6" s="395" t="s">
        <v>213</v>
      </c>
      <c r="C6" s="395"/>
      <c r="D6" s="395"/>
      <c r="E6" s="395"/>
      <c r="F6" s="395"/>
      <c r="G6" s="395"/>
    </row>
    <row r="7" spans="1:10">
      <c r="A7" s="30"/>
      <c r="B7" s="393" t="s">
        <v>2</v>
      </c>
      <c r="C7" s="396"/>
      <c r="D7" s="396"/>
      <c r="E7" s="396"/>
      <c r="F7" s="396"/>
      <c r="G7" s="396"/>
    </row>
    <row r="8" spans="1:10">
      <c r="A8" s="30"/>
      <c r="B8" s="90"/>
      <c r="C8" s="85"/>
      <c r="D8" s="85"/>
      <c r="E8" s="85"/>
      <c r="F8" s="85"/>
      <c r="G8" s="85"/>
    </row>
    <row r="9" spans="1:10">
      <c r="A9" s="30" t="s">
        <v>3</v>
      </c>
      <c r="E9" s="91"/>
      <c r="G9" s="30"/>
      <c r="H9" s="30" t="s">
        <v>3</v>
      </c>
    </row>
    <row r="10" spans="1:10" ht="15.75" customHeight="1">
      <c r="A10" s="93" t="s">
        <v>7</v>
      </c>
      <c r="B10" s="85" t="s">
        <v>22</v>
      </c>
      <c r="E10" s="92" t="s">
        <v>5</v>
      </c>
      <c r="G10" s="93" t="s">
        <v>6</v>
      </c>
      <c r="H10" s="93" t="s">
        <v>7</v>
      </c>
    </row>
    <row r="11" spans="1:10">
      <c r="A11" s="94"/>
      <c r="B11" s="43" t="s">
        <v>33</v>
      </c>
      <c r="E11" s="95"/>
      <c r="G11" s="30"/>
      <c r="H11" s="94"/>
    </row>
    <row r="12" spans="1:10">
      <c r="A12" s="30">
        <v>1</v>
      </c>
      <c r="B12" s="36" t="s">
        <v>34</v>
      </c>
      <c r="C12" s="96"/>
      <c r="D12" s="96"/>
      <c r="E12" s="97">
        <v>76265.098909999986</v>
      </c>
      <c r="F12" s="20" t="s">
        <v>55</v>
      </c>
      <c r="G12" s="30" t="s">
        <v>280</v>
      </c>
      <c r="H12" s="30">
        <f>A12</f>
        <v>1</v>
      </c>
      <c r="I12" s="98"/>
    </row>
    <row r="13" spans="1:10">
      <c r="A13" s="30">
        <f t="shared" ref="A13:A41" si="0">A12+1</f>
        <v>2</v>
      </c>
      <c r="B13" s="36" t="s">
        <v>22</v>
      </c>
      <c r="C13" s="96"/>
      <c r="D13" s="96"/>
      <c r="E13" s="99" t="s">
        <v>22</v>
      </c>
      <c r="G13" s="30"/>
      <c r="H13" s="30">
        <f t="shared" ref="H13:H41" si="1">H12+1</f>
        <v>2</v>
      </c>
      <c r="I13" s="98"/>
    </row>
    <row r="14" spans="1:10">
      <c r="A14" s="30">
        <f t="shared" si="0"/>
        <v>3</v>
      </c>
      <c r="B14" s="36" t="s">
        <v>36</v>
      </c>
      <c r="C14" s="96"/>
      <c r="D14" s="96"/>
      <c r="E14" s="100">
        <v>66061.797539703955</v>
      </c>
      <c r="F14" s="20" t="s">
        <v>55</v>
      </c>
      <c r="G14" s="30" t="s">
        <v>281</v>
      </c>
      <c r="H14" s="30">
        <f t="shared" si="1"/>
        <v>3</v>
      </c>
      <c r="I14" s="98"/>
    </row>
    <row r="15" spans="1:10">
      <c r="A15" s="30">
        <f t="shared" si="0"/>
        <v>4</v>
      </c>
      <c r="B15" s="36"/>
      <c r="C15" s="96"/>
      <c r="D15" s="96"/>
      <c r="E15" s="99"/>
      <c r="F15" s="85"/>
      <c r="G15" s="30"/>
      <c r="H15" s="30">
        <f t="shared" si="1"/>
        <v>4</v>
      </c>
      <c r="J15" s="101"/>
    </row>
    <row r="16" spans="1:10">
      <c r="A16" s="30">
        <f t="shared" si="0"/>
        <v>5</v>
      </c>
      <c r="B16" s="36" t="s">
        <v>38</v>
      </c>
      <c r="C16" s="96"/>
      <c r="D16" s="96"/>
      <c r="E16" s="102">
        <v>0</v>
      </c>
      <c r="G16" s="30" t="s">
        <v>282</v>
      </c>
      <c r="H16" s="30">
        <f t="shared" si="1"/>
        <v>5</v>
      </c>
      <c r="J16" s="101"/>
    </row>
    <row r="17" spans="1:10">
      <c r="A17" s="30">
        <f t="shared" si="0"/>
        <v>6</v>
      </c>
      <c r="B17" s="36" t="s">
        <v>40</v>
      </c>
      <c r="C17" s="96"/>
      <c r="D17" s="96"/>
      <c r="E17" s="103">
        <f>E12+E14+E16</f>
        <v>142326.89644970396</v>
      </c>
      <c r="F17" s="20" t="s">
        <v>55</v>
      </c>
      <c r="G17" s="30" t="s">
        <v>41</v>
      </c>
      <c r="H17" s="30">
        <f t="shared" si="1"/>
        <v>6</v>
      </c>
      <c r="I17" s="104"/>
      <c r="J17" s="101"/>
    </row>
    <row r="18" spans="1:10">
      <c r="A18" s="30">
        <f t="shared" si="0"/>
        <v>7</v>
      </c>
      <c r="E18" s="105"/>
      <c r="G18" s="30"/>
      <c r="H18" s="30">
        <f t="shared" si="1"/>
        <v>7</v>
      </c>
    </row>
    <row r="19" spans="1:10">
      <c r="A19" s="30">
        <f t="shared" si="0"/>
        <v>8</v>
      </c>
      <c r="B19" s="29" t="s">
        <v>42</v>
      </c>
      <c r="C19" s="96"/>
      <c r="D19" s="96"/>
      <c r="E19" s="106">
        <v>175542.86873830605</v>
      </c>
      <c r="F19" s="107"/>
      <c r="G19" s="30" t="s">
        <v>217</v>
      </c>
      <c r="H19" s="30">
        <f t="shared" si="1"/>
        <v>8</v>
      </c>
    </row>
    <row r="20" spans="1:10">
      <c r="A20" s="30">
        <f t="shared" si="0"/>
        <v>9</v>
      </c>
      <c r="E20" s="108" t="s">
        <v>22</v>
      </c>
      <c r="G20" s="30"/>
      <c r="H20" s="30">
        <f t="shared" si="1"/>
        <v>9</v>
      </c>
    </row>
    <row r="21" spans="1:10" ht="18">
      <c r="A21" s="30">
        <f t="shared" si="0"/>
        <v>10</v>
      </c>
      <c r="B21" s="29" t="s">
        <v>44</v>
      </c>
      <c r="E21" s="109">
        <v>0</v>
      </c>
      <c r="G21" s="30" t="s">
        <v>218</v>
      </c>
      <c r="H21" s="30">
        <f t="shared" si="1"/>
        <v>10</v>
      </c>
      <c r="I21" s="98"/>
    </row>
    <row r="22" spans="1:10">
      <c r="A22" s="30">
        <f t="shared" si="0"/>
        <v>11</v>
      </c>
      <c r="E22" s="108"/>
      <c r="G22" s="30"/>
      <c r="H22" s="30">
        <f t="shared" si="1"/>
        <v>11</v>
      </c>
    </row>
    <row r="23" spans="1:10">
      <c r="A23" s="30">
        <f t="shared" si="0"/>
        <v>12</v>
      </c>
      <c r="B23" s="29" t="s">
        <v>46</v>
      </c>
      <c r="C23" s="96"/>
      <c r="D23" s="96"/>
      <c r="E23" s="110">
        <v>44622.147197809747</v>
      </c>
      <c r="F23" s="85"/>
      <c r="G23" s="30" t="s">
        <v>219</v>
      </c>
      <c r="H23" s="30">
        <f t="shared" si="1"/>
        <v>12</v>
      </c>
      <c r="I23" s="98"/>
    </row>
    <row r="24" spans="1:10">
      <c r="A24" s="30">
        <f t="shared" si="0"/>
        <v>13</v>
      </c>
      <c r="B24" s="36"/>
      <c r="C24" s="96"/>
      <c r="D24" s="96"/>
      <c r="E24" s="111"/>
      <c r="G24" s="30"/>
      <c r="H24" s="30">
        <f t="shared" si="1"/>
        <v>13</v>
      </c>
    </row>
    <row r="25" spans="1:10">
      <c r="A25" s="30">
        <f t="shared" si="0"/>
        <v>14</v>
      </c>
      <c r="B25" s="29" t="s">
        <v>48</v>
      </c>
      <c r="C25" s="96"/>
      <c r="D25" s="96"/>
      <c r="E25" s="112">
        <v>2616.0247561182027</v>
      </c>
      <c r="F25" s="85"/>
      <c r="G25" s="30" t="s">
        <v>220</v>
      </c>
      <c r="H25" s="30">
        <f t="shared" si="1"/>
        <v>14</v>
      </c>
      <c r="I25" s="98"/>
    </row>
    <row r="26" spans="1:10">
      <c r="A26" s="30">
        <f t="shared" si="0"/>
        <v>15</v>
      </c>
      <c r="B26" s="36" t="s">
        <v>50</v>
      </c>
      <c r="C26" s="96"/>
      <c r="D26" s="96"/>
      <c r="E26" s="113">
        <f>SUM(E17+E19+E21+E23+E25)</f>
        <v>365107.93714193796</v>
      </c>
      <c r="F26" s="20" t="s">
        <v>55</v>
      </c>
      <c r="G26" s="30" t="s">
        <v>51</v>
      </c>
      <c r="H26" s="30">
        <f t="shared" si="1"/>
        <v>15</v>
      </c>
    </row>
    <row r="27" spans="1:10">
      <c r="A27" s="30">
        <f t="shared" si="0"/>
        <v>16</v>
      </c>
      <c r="B27" s="36"/>
      <c r="C27" s="96"/>
      <c r="D27" s="96"/>
      <c r="E27" s="114"/>
      <c r="G27" s="30"/>
      <c r="H27" s="30">
        <f t="shared" si="1"/>
        <v>16</v>
      </c>
    </row>
    <row r="28" spans="1:10" ht="18">
      <c r="A28" s="30">
        <f t="shared" si="0"/>
        <v>17</v>
      </c>
      <c r="B28" s="36" t="s">
        <v>94</v>
      </c>
      <c r="C28" s="96"/>
      <c r="D28" s="96"/>
      <c r="E28" s="115">
        <v>9.6203495288120069E-2</v>
      </c>
      <c r="F28" s="20" t="s">
        <v>55</v>
      </c>
      <c r="G28" s="30" t="s">
        <v>221</v>
      </c>
      <c r="H28" s="30">
        <f t="shared" si="1"/>
        <v>17</v>
      </c>
    </row>
    <row r="29" spans="1:10">
      <c r="A29" s="30">
        <f t="shared" si="0"/>
        <v>18</v>
      </c>
      <c r="B29" s="36" t="s">
        <v>54</v>
      </c>
      <c r="C29" s="96"/>
      <c r="D29" s="96"/>
      <c r="E29" s="116">
        <f>E137</f>
        <v>4005249.9121370139</v>
      </c>
      <c r="F29" s="20" t="s">
        <v>55</v>
      </c>
      <c r="G29" s="30" t="s">
        <v>222</v>
      </c>
      <c r="H29" s="30">
        <f t="shared" si="1"/>
        <v>18</v>
      </c>
    </row>
    <row r="30" spans="1:10">
      <c r="A30" s="30">
        <f t="shared" si="0"/>
        <v>19</v>
      </c>
      <c r="B30" s="29" t="s">
        <v>223</v>
      </c>
      <c r="C30" s="96"/>
      <c r="D30" s="96"/>
      <c r="E30" s="117">
        <f>E29*E28</f>
        <v>385319.04105001653</v>
      </c>
      <c r="F30" s="20" t="s">
        <v>55</v>
      </c>
      <c r="G30" s="30" t="s">
        <v>58</v>
      </c>
      <c r="H30" s="30">
        <f t="shared" si="1"/>
        <v>19</v>
      </c>
    </row>
    <row r="31" spans="1:10">
      <c r="A31" s="30">
        <f t="shared" si="0"/>
        <v>20</v>
      </c>
      <c r="C31" s="96"/>
      <c r="D31" s="96"/>
      <c r="E31" s="114"/>
      <c r="G31" s="30"/>
      <c r="H31" s="30">
        <f t="shared" si="1"/>
        <v>20</v>
      </c>
    </row>
    <row r="32" spans="1:10" ht="18">
      <c r="A32" s="30">
        <f t="shared" si="0"/>
        <v>21</v>
      </c>
      <c r="B32" s="36" t="s">
        <v>59</v>
      </c>
      <c r="C32" s="96"/>
      <c r="D32" s="99"/>
      <c r="E32" s="118">
        <v>3.8762955624239964E-3</v>
      </c>
      <c r="F32" s="85"/>
      <c r="G32" s="30" t="s">
        <v>224</v>
      </c>
      <c r="H32" s="30">
        <f t="shared" si="1"/>
        <v>21</v>
      </c>
      <c r="I32" s="98"/>
    </row>
    <row r="33" spans="1:9">
      <c r="A33" s="30">
        <f t="shared" si="0"/>
        <v>22</v>
      </c>
      <c r="B33" s="36" t="s">
        <v>54</v>
      </c>
      <c r="C33" s="96"/>
      <c r="D33" s="96"/>
      <c r="E33" s="116">
        <f>E137-E120</f>
        <v>4005249.9121370139</v>
      </c>
      <c r="F33" s="20" t="s">
        <v>55</v>
      </c>
      <c r="G33" s="30" t="s">
        <v>225</v>
      </c>
      <c r="H33" s="30">
        <f t="shared" si="1"/>
        <v>22</v>
      </c>
    </row>
    <row r="34" spans="1:9">
      <c r="A34" s="30">
        <f t="shared" si="0"/>
        <v>23</v>
      </c>
      <c r="B34" s="29" t="s">
        <v>62</v>
      </c>
      <c r="E34" s="148">
        <f>E33*E32</f>
        <v>15525.532460815808</v>
      </c>
      <c r="F34" s="20"/>
      <c r="G34" s="30" t="s">
        <v>63</v>
      </c>
      <c r="H34" s="30">
        <f t="shared" si="1"/>
        <v>23</v>
      </c>
    </row>
    <row r="35" spans="1:9">
      <c r="A35" s="30">
        <f t="shared" si="0"/>
        <v>24</v>
      </c>
      <c r="E35" s="119"/>
      <c r="G35" s="30"/>
      <c r="H35" s="30">
        <f t="shared" si="1"/>
        <v>24</v>
      </c>
    </row>
    <row r="36" spans="1:9">
      <c r="A36" s="30">
        <f t="shared" si="0"/>
        <v>25</v>
      </c>
      <c r="B36" s="29" t="s">
        <v>64</v>
      </c>
      <c r="E36" s="120">
        <v>1346.7699665379248</v>
      </c>
      <c r="G36" s="30" t="s">
        <v>226</v>
      </c>
      <c r="H36" s="30">
        <f t="shared" si="1"/>
        <v>25</v>
      </c>
      <c r="I36" s="98"/>
    </row>
    <row r="37" spans="1:9">
      <c r="A37" s="30">
        <f t="shared" si="0"/>
        <v>26</v>
      </c>
      <c r="B37" s="29" t="s">
        <v>66</v>
      </c>
      <c r="E37" s="121">
        <v>-4687.6774299999997</v>
      </c>
      <c r="F37" s="85"/>
      <c r="G37" s="30" t="s">
        <v>227</v>
      </c>
      <c r="H37" s="30">
        <f t="shared" si="1"/>
        <v>26</v>
      </c>
      <c r="I37" s="98"/>
    </row>
    <row r="38" spans="1:9">
      <c r="A38" s="30">
        <f t="shared" si="0"/>
        <v>27</v>
      </c>
      <c r="B38" s="29" t="s">
        <v>68</v>
      </c>
      <c r="E38" s="122">
        <v>0</v>
      </c>
      <c r="G38" s="30" t="s">
        <v>228</v>
      </c>
      <c r="H38" s="30">
        <f t="shared" si="1"/>
        <v>27</v>
      </c>
    </row>
    <row r="39" spans="1:9">
      <c r="A39" s="30">
        <f t="shared" si="0"/>
        <v>28</v>
      </c>
      <c r="B39" s="39" t="s">
        <v>70</v>
      </c>
      <c r="E39" s="123">
        <v>0</v>
      </c>
      <c r="G39" s="30" t="s">
        <v>229</v>
      </c>
      <c r="H39" s="30">
        <f t="shared" si="1"/>
        <v>28</v>
      </c>
      <c r="I39" s="98"/>
    </row>
    <row r="40" spans="1:9">
      <c r="A40" s="30">
        <f t="shared" si="0"/>
        <v>29</v>
      </c>
      <c r="E40" s="108" t="s">
        <v>22</v>
      </c>
      <c r="G40" s="30"/>
      <c r="H40" s="30">
        <f t="shared" si="1"/>
        <v>29</v>
      </c>
      <c r="I40" s="98"/>
    </row>
    <row r="41" spans="1:9" ht="18.600000000000001" thickBot="1">
      <c r="A41" s="30">
        <f t="shared" si="0"/>
        <v>30</v>
      </c>
      <c r="B41" s="29" t="s">
        <v>72</v>
      </c>
      <c r="C41" s="96"/>
      <c r="D41" s="96"/>
      <c r="E41" s="347">
        <f>E30+E34+E26+SUM(E36:E39)</f>
        <v>762611.6031893082</v>
      </c>
      <c r="F41" s="20" t="s">
        <v>55</v>
      </c>
      <c r="G41" s="30" t="s">
        <v>73</v>
      </c>
      <c r="H41" s="30">
        <f t="shared" si="1"/>
        <v>30</v>
      </c>
      <c r="I41" s="98"/>
    </row>
    <row r="42" spans="1:9" ht="16.2" thickTop="1">
      <c r="A42" s="94"/>
      <c r="C42" s="96"/>
      <c r="D42" s="96"/>
      <c r="E42" s="124"/>
      <c r="F42" s="85"/>
      <c r="G42" s="94"/>
      <c r="H42" s="94"/>
      <c r="I42" s="98"/>
    </row>
    <row r="43" spans="1:9">
      <c r="A43" s="20" t="s">
        <v>55</v>
      </c>
      <c r="B43" s="12" t="s">
        <v>283</v>
      </c>
      <c r="C43" s="96"/>
      <c r="D43" s="96"/>
      <c r="E43" s="124"/>
      <c r="F43" s="85"/>
      <c r="G43" s="94"/>
      <c r="H43" s="94"/>
      <c r="I43" s="98"/>
    </row>
    <row r="44" spans="1:9" ht="18">
      <c r="A44" s="42">
        <v>1</v>
      </c>
      <c r="B44" s="29" t="s">
        <v>74</v>
      </c>
      <c r="C44" s="96"/>
      <c r="D44" s="96"/>
      <c r="E44" s="124"/>
      <c r="F44" s="85"/>
      <c r="G44" s="94"/>
      <c r="H44" s="94"/>
      <c r="I44" s="98"/>
    </row>
    <row r="45" spans="1:9" ht="18">
      <c r="A45" s="42"/>
      <c r="C45" s="96"/>
      <c r="D45" s="96"/>
      <c r="E45" s="124"/>
      <c r="F45" s="85"/>
      <c r="G45" s="94"/>
      <c r="H45" s="94"/>
      <c r="I45" s="98"/>
    </row>
    <row r="46" spans="1:9">
      <c r="A46" s="94"/>
      <c r="C46" s="96"/>
      <c r="D46" s="96"/>
      <c r="E46" s="124"/>
      <c r="F46" s="85"/>
      <c r="G46" s="89"/>
      <c r="H46" s="94"/>
      <c r="I46" s="98"/>
    </row>
    <row r="47" spans="1:9">
      <c r="A47" s="94"/>
      <c r="B47" s="394" t="s">
        <v>210</v>
      </c>
      <c r="C47" s="396"/>
      <c r="D47" s="396"/>
      <c r="E47" s="396"/>
      <c r="F47" s="396"/>
      <c r="G47" s="396"/>
      <c r="H47" s="94"/>
      <c r="I47" s="98"/>
    </row>
    <row r="48" spans="1:9">
      <c r="A48" s="94"/>
      <c r="B48" s="394" t="s">
        <v>211</v>
      </c>
      <c r="C48" s="396"/>
      <c r="D48" s="396"/>
      <c r="E48" s="396"/>
      <c r="F48" s="396"/>
      <c r="G48" s="396"/>
      <c r="H48" s="94"/>
      <c r="I48" s="98"/>
    </row>
    <row r="49" spans="1:9" ht="18">
      <c r="A49" s="94"/>
      <c r="B49" s="394" t="s">
        <v>212</v>
      </c>
      <c r="C49" s="397"/>
      <c r="D49" s="397"/>
      <c r="E49" s="397"/>
      <c r="F49" s="397"/>
      <c r="G49" s="397"/>
      <c r="H49" s="94"/>
      <c r="I49" s="98"/>
    </row>
    <row r="50" spans="1:9">
      <c r="A50" s="94"/>
      <c r="B50" s="392" t="str">
        <f>B6</f>
        <v>For the Base Period &amp; True-Up Period Ending December 31, 2018</v>
      </c>
      <c r="C50" s="398"/>
      <c r="D50" s="398"/>
      <c r="E50" s="398"/>
      <c r="F50" s="398"/>
      <c r="G50" s="398"/>
      <c r="H50" s="94"/>
      <c r="I50" s="98"/>
    </row>
    <row r="51" spans="1:9">
      <c r="A51" s="94"/>
      <c r="B51" s="393" t="s">
        <v>2</v>
      </c>
      <c r="C51" s="396"/>
      <c r="D51" s="396"/>
      <c r="E51" s="396"/>
      <c r="F51" s="396"/>
      <c r="G51" s="396"/>
      <c r="H51" s="94"/>
      <c r="I51" s="98"/>
    </row>
    <row r="52" spans="1:9">
      <c r="A52" s="94"/>
      <c r="C52" s="96"/>
      <c r="D52" s="96"/>
      <c r="E52" s="124"/>
      <c r="F52" s="85"/>
      <c r="G52" s="94"/>
      <c r="H52" s="94"/>
      <c r="I52" s="98"/>
    </row>
    <row r="53" spans="1:9">
      <c r="A53" s="30" t="s">
        <v>3</v>
      </c>
      <c r="E53" s="91"/>
      <c r="G53" s="30"/>
      <c r="H53" s="30" t="s">
        <v>3</v>
      </c>
      <c r="I53" s="98"/>
    </row>
    <row r="54" spans="1:9">
      <c r="A54" s="30" t="s">
        <v>7</v>
      </c>
      <c r="B54" s="85" t="s">
        <v>22</v>
      </c>
      <c r="E54" s="92" t="s">
        <v>5</v>
      </c>
      <c r="G54" s="93" t="s">
        <v>6</v>
      </c>
      <c r="H54" s="30" t="s">
        <v>7</v>
      </c>
      <c r="I54" s="98"/>
    </row>
    <row r="55" spans="1:9" ht="18">
      <c r="A55" s="94"/>
      <c r="B55" s="43" t="s">
        <v>75</v>
      </c>
      <c r="E55" s="30"/>
      <c r="G55" s="30"/>
      <c r="H55" s="94"/>
      <c r="I55" s="98"/>
    </row>
    <row r="56" spans="1:9">
      <c r="A56" s="30">
        <v>1</v>
      </c>
      <c r="B56" s="36" t="s">
        <v>76</v>
      </c>
      <c r="C56" s="96"/>
      <c r="D56" s="96"/>
      <c r="E56" s="125">
        <v>0</v>
      </c>
      <c r="G56" s="30" t="s">
        <v>230</v>
      </c>
      <c r="H56" s="30">
        <f>A56</f>
        <v>1</v>
      </c>
      <c r="I56" s="98"/>
    </row>
    <row r="57" spans="1:9">
      <c r="A57" s="30">
        <f t="shared" ref="A57:A94" si="2">A56+1</f>
        <v>2</v>
      </c>
      <c r="B57" s="36"/>
      <c r="C57" s="96"/>
      <c r="D57" s="96"/>
      <c r="E57" s="126"/>
      <c r="G57" s="30"/>
      <c r="H57" s="30">
        <f t="shared" ref="H57:H94" si="3">H56+1</f>
        <v>2</v>
      </c>
    </row>
    <row r="58" spans="1:9" ht="18">
      <c r="A58" s="30">
        <f t="shared" si="2"/>
        <v>3</v>
      </c>
      <c r="B58" s="36" t="s">
        <v>78</v>
      </c>
      <c r="C58" s="96"/>
      <c r="D58" s="96"/>
      <c r="E58" s="118">
        <v>1.9124664122712989E-2</v>
      </c>
      <c r="F58" s="127"/>
      <c r="G58" s="30" t="s">
        <v>231</v>
      </c>
      <c r="H58" s="30">
        <f t="shared" si="3"/>
        <v>3</v>
      </c>
    </row>
    <row r="59" spans="1:9">
      <c r="A59" s="30">
        <f t="shared" si="2"/>
        <v>4</v>
      </c>
      <c r="B59" s="29" t="s">
        <v>80</v>
      </c>
      <c r="C59" s="96"/>
      <c r="D59" s="96"/>
      <c r="E59" s="128">
        <f>E142</f>
        <v>0</v>
      </c>
      <c r="G59" s="30" t="s">
        <v>232</v>
      </c>
      <c r="H59" s="30">
        <f t="shared" si="3"/>
        <v>4</v>
      </c>
    </row>
    <row r="60" spans="1:9">
      <c r="A60" s="30">
        <f t="shared" si="2"/>
        <v>5</v>
      </c>
      <c r="B60" s="29" t="s">
        <v>82</v>
      </c>
      <c r="E60" s="129">
        <f>E59*E58</f>
        <v>0</v>
      </c>
      <c r="G60" s="30" t="s">
        <v>83</v>
      </c>
      <c r="H60" s="30">
        <f t="shared" si="3"/>
        <v>5</v>
      </c>
    </row>
    <row r="61" spans="1:9">
      <c r="A61" s="30">
        <f t="shared" si="2"/>
        <v>6</v>
      </c>
      <c r="E61" s="130"/>
      <c r="G61" s="30"/>
      <c r="H61" s="30">
        <f t="shared" si="3"/>
        <v>6</v>
      </c>
    </row>
    <row r="62" spans="1:9" ht="18">
      <c r="A62" s="30">
        <f t="shared" si="2"/>
        <v>7</v>
      </c>
      <c r="B62" s="36" t="s">
        <v>59</v>
      </c>
      <c r="E62" s="118">
        <v>0</v>
      </c>
      <c r="G62" s="30" t="s">
        <v>233</v>
      </c>
      <c r="H62" s="30">
        <f t="shared" si="3"/>
        <v>7</v>
      </c>
    </row>
    <row r="63" spans="1:9">
      <c r="A63" s="30">
        <f t="shared" si="2"/>
        <v>8</v>
      </c>
      <c r="B63" s="29" t="s">
        <v>80</v>
      </c>
      <c r="E63" s="128">
        <f>E142</f>
        <v>0</v>
      </c>
      <c r="G63" s="30" t="s">
        <v>232</v>
      </c>
      <c r="H63" s="30">
        <f t="shared" si="3"/>
        <v>8</v>
      </c>
    </row>
    <row r="64" spans="1:9">
      <c r="A64" s="30">
        <f t="shared" si="2"/>
        <v>9</v>
      </c>
      <c r="B64" s="29" t="s">
        <v>62</v>
      </c>
      <c r="E64" s="129">
        <f>E63*E62</f>
        <v>0</v>
      </c>
      <c r="G64" s="30" t="s">
        <v>86</v>
      </c>
      <c r="H64" s="30">
        <f t="shared" si="3"/>
        <v>9</v>
      </c>
    </row>
    <row r="65" spans="1:9">
      <c r="A65" s="30">
        <f t="shared" si="2"/>
        <v>10</v>
      </c>
      <c r="E65" s="130"/>
      <c r="G65" s="30"/>
      <c r="H65" s="30">
        <f t="shared" si="3"/>
        <v>10</v>
      </c>
    </row>
    <row r="66" spans="1:9" ht="16.2" thickBot="1">
      <c r="A66" s="30">
        <f t="shared" si="2"/>
        <v>11</v>
      </c>
      <c r="B66" s="29" t="s">
        <v>87</v>
      </c>
      <c r="E66" s="131">
        <f>E56+E60+E64</f>
        <v>0</v>
      </c>
      <c r="G66" s="30" t="s">
        <v>88</v>
      </c>
      <c r="H66" s="30">
        <f t="shared" si="3"/>
        <v>11</v>
      </c>
    </row>
    <row r="67" spans="1:9" ht="16.2" thickTop="1">
      <c r="A67" s="30">
        <f t="shared" si="2"/>
        <v>12</v>
      </c>
      <c r="E67" s="132"/>
      <c r="G67" s="30"/>
      <c r="H67" s="30">
        <f t="shared" si="3"/>
        <v>12</v>
      </c>
    </row>
    <row r="68" spans="1:9" ht="18">
      <c r="A68" s="30">
        <f t="shared" si="2"/>
        <v>13</v>
      </c>
      <c r="B68" s="51" t="s">
        <v>89</v>
      </c>
      <c r="E68" s="132"/>
      <c r="G68" s="30"/>
      <c r="H68" s="30">
        <f t="shared" si="3"/>
        <v>13</v>
      </c>
    </row>
    <row r="69" spans="1:9">
      <c r="A69" s="30">
        <f t="shared" si="2"/>
        <v>14</v>
      </c>
      <c r="B69" s="36" t="s">
        <v>90</v>
      </c>
      <c r="E69" s="133">
        <v>0</v>
      </c>
      <c r="G69" s="30" t="s">
        <v>234</v>
      </c>
      <c r="H69" s="30">
        <f t="shared" si="3"/>
        <v>14</v>
      </c>
    </row>
    <row r="70" spans="1:9">
      <c r="A70" s="30">
        <f t="shared" si="2"/>
        <v>15</v>
      </c>
      <c r="B70" s="36"/>
      <c r="E70" s="134"/>
      <c r="G70" s="30"/>
      <c r="H70" s="30">
        <f t="shared" si="3"/>
        <v>15</v>
      </c>
    </row>
    <row r="71" spans="1:9">
      <c r="A71" s="30">
        <f t="shared" si="2"/>
        <v>16</v>
      </c>
      <c r="B71" s="36" t="s">
        <v>92</v>
      </c>
      <c r="E71" s="133">
        <f>E147</f>
        <v>0</v>
      </c>
      <c r="G71" s="30" t="s">
        <v>235</v>
      </c>
      <c r="H71" s="30">
        <f t="shared" si="3"/>
        <v>16</v>
      </c>
    </row>
    <row r="72" spans="1:9" ht="18">
      <c r="A72" s="30">
        <f t="shared" si="2"/>
        <v>17</v>
      </c>
      <c r="B72" s="36" t="s">
        <v>94</v>
      </c>
      <c r="C72" s="96"/>
      <c r="D72" s="99"/>
      <c r="E72" s="135">
        <v>9.6203495288120069E-2</v>
      </c>
      <c r="F72" s="20" t="s">
        <v>55</v>
      </c>
      <c r="G72" s="30" t="s">
        <v>221</v>
      </c>
      <c r="H72" s="30">
        <f t="shared" si="3"/>
        <v>17</v>
      </c>
    </row>
    <row r="73" spans="1:9">
      <c r="A73" s="30">
        <f t="shared" si="2"/>
        <v>18</v>
      </c>
      <c r="B73" s="29" t="s">
        <v>96</v>
      </c>
      <c r="E73" s="129">
        <f>E71*E72</f>
        <v>0</v>
      </c>
      <c r="G73" s="30" t="s">
        <v>97</v>
      </c>
      <c r="H73" s="30">
        <f t="shared" si="3"/>
        <v>18</v>
      </c>
    </row>
    <row r="74" spans="1:9">
      <c r="A74" s="30">
        <f t="shared" si="2"/>
        <v>19</v>
      </c>
      <c r="E74" s="130"/>
      <c r="G74" s="30"/>
      <c r="H74" s="30">
        <f t="shared" si="3"/>
        <v>19</v>
      </c>
    </row>
    <row r="75" spans="1:9">
      <c r="A75" s="30">
        <f t="shared" si="2"/>
        <v>20</v>
      </c>
      <c r="B75" s="36" t="s">
        <v>92</v>
      </c>
      <c r="E75" s="133">
        <f>E147</f>
        <v>0</v>
      </c>
      <c r="G75" s="30" t="s">
        <v>235</v>
      </c>
      <c r="H75" s="30">
        <f t="shared" si="3"/>
        <v>20</v>
      </c>
    </row>
    <row r="76" spans="1:9" ht="18">
      <c r="A76" s="30">
        <f t="shared" si="2"/>
        <v>21</v>
      </c>
      <c r="B76" s="36" t="s">
        <v>59</v>
      </c>
      <c r="C76" s="136"/>
      <c r="D76" s="99"/>
      <c r="E76" s="137">
        <v>0</v>
      </c>
      <c r="F76" s="85"/>
      <c r="G76" s="30" t="s">
        <v>236</v>
      </c>
      <c r="H76" s="30">
        <f t="shared" si="3"/>
        <v>21</v>
      </c>
      <c r="I76" s="136"/>
    </row>
    <row r="77" spans="1:9">
      <c r="A77" s="30">
        <f t="shared" si="2"/>
        <v>22</v>
      </c>
      <c r="B77" s="29" t="s">
        <v>100</v>
      </c>
      <c r="E77" s="129">
        <f>E75*E76</f>
        <v>0</v>
      </c>
      <c r="G77" s="30" t="s">
        <v>101</v>
      </c>
      <c r="H77" s="30">
        <f t="shared" si="3"/>
        <v>22</v>
      </c>
    </row>
    <row r="78" spans="1:9">
      <c r="A78" s="30">
        <f t="shared" si="2"/>
        <v>23</v>
      </c>
      <c r="E78" s="132"/>
      <c r="G78" s="30"/>
      <c r="H78" s="30">
        <f t="shared" si="3"/>
        <v>23</v>
      </c>
    </row>
    <row r="79" spans="1:9" ht="16.2" thickBot="1">
      <c r="A79" s="30">
        <f t="shared" si="2"/>
        <v>24</v>
      </c>
      <c r="B79" s="29" t="s">
        <v>102</v>
      </c>
      <c r="E79" s="131">
        <f>E69+E73+E77</f>
        <v>0</v>
      </c>
      <c r="G79" s="30" t="s">
        <v>103</v>
      </c>
      <c r="H79" s="30">
        <f t="shared" si="3"/>
        <v>24</v>
      </c>
    </row>
    <row r="80" spans="1:9" ht="16.2" thickTop="1">
      <c r="A80" s="30">
        <f t="shared" si="2"/>
        <v>25</v>
      </c>
      <c r="E80" s="132"/>
      <c r="G80" s="30"/>
      <c r="H80" s="30">
        <f t="shared" si="3"/>
        <v>25</v>
      </c>
    </row>
    <row r="81" spans="1:8" ht="18">
      <c r="A81" s="30">
        <f t="shared" si="2"/>
        <v>26</v>
      </c>
      <c r="B81" s="51" t="s">
        <v>104</v>
      </c>
      <c r="C81" s="96"/>
      <c r="D81" s="96"/>
      <c r="E81" s="126"/>
      <c r="G81" s="30"/>
      <c r="H81" s="30">
        <f t="shared" si="3"/>
        <v>26</v>
      </c>
    </row>
    <row r="82" spans="1:8">
      <c r="A82" s="30">
        <f t="shared" si="2"/>
        <v>27</v>
      </c>
      <c r="B82" s="29" t="s">
        <v>105</v>
      </c>
      <c r="C82" s="96"/>
      <c r="D82" s="96"/>
      <c r="E82" s="125">
        <f>E149</f>
        <v>0</v>
      </c>
      <c r="G82" s="30" t="s">
        <v>237</v>
      </c>
      <c r="H82" s="30">
        <f t="shared" si="3"/>
        <v>27</v>
      </c>
    </row>
    <row r="83" spans="1:8" ht="18">
      <c r="A83" s="30">
        <f t="shared" si="2"/>
        <v>28</v>
      </c>
      <c r="B83" s="36" t="s">
        <v>94</v>
      </c>
      <c r="C83" s="96"/>
      <c r="D83" s="96"/>
      <c r="E83" s="138">
        <v>9.6203495288120069E-2</v>
      </c>
      <c r="F83" s="20" t="s">
        <v>55</v>
      </c>
      <c r="G83" s="30" t="s">
        <v>221</v>
      </c>
      <c r="H83" s="30">
        <f t="shared" si="3"/>
        <v>28</v>
      </c>
    </row>
    <row r="84" spans="1:8">
      <c r="A84" s="30">
        <f t="shared" si="2"/>
        <v>29</v>
      </c>
      <c r="B84" s="29" t="s">
        <v>108</v>
      </c>
      <c r="C84" s="96"/>
      <c r="D84" s="96"/>
      <c r="E84" s="139">
        <f>E82*E83</f>
        <v>0</v>
      </c>
      <c r="G84" s="30" t="s">
        <v>109</v>
      </c>
      <c r="H84" s="30">
        <f t="shared" si="3"/>
        <v>29</v>
      </c>
    </row>
    <row r="85" spans="1:8">
      <c r="A85" s="30">
        <f t="shared" si="2"/>
        <v>30</v>
      </c>
      <c r="C85" s="96"/>
      <c r="D85" s="96"/>
      <c r="E85" s="140"/>
      <c r="G85" s="30"/>
      <c r="H85" s="30">
        <f t="shared" si="3"/>
        <v>30</v>
      </c>
    </row>
    <row r="86" spans="1:8">
      <c r="A86" s="30">
        <f t="shared" si="2"/>
        <v>31</v>
      </c>
      <c r="B86" s="29" t="s">
        <v>105</v>
      </c>
      <c r="C86" s="96"/>
      <c r="D86" s="96"/>
      <c r="E86" s="125">
        <f>E149</f>
        <v>0</v>
      </c>
      <c r="G86" s="30" t="s">
        <v>237</v>
      </c>
      <c r="H86" s="30">
        <f t="shared" si="3"/>
        <v>31</v>
      </c>
    </row>
    <row r="87" spans="1:8" ht="18">
      <c r="A87" s="30">
        <f t="shared" si="2"/>
        <v>32</v>
      </c>
      <c r="B87" s="36" t="s">
        <v>59</v>
      </c>
      <c r="C87" s="96"/>
      <c r="D87" s="96"/>
      <c r="E87" s="141">
        <v>3.8762955624239964E-3</v>
      </c>
      <c r="F87" s="85"/>
      <c r="G87" s="30" t="s">
        <v>224</v>
      </c>
      <c r="H87" s="30">
        <f t="shared" si="3"/>
        <v>32</v>
      </c>
    </row>
    <row r="88" spans="1:8">
      <c r="A88" s="30">
        <f t="shared" si="2"/>
        <v>33</v>
      </c>
      <c r="B88" s="29" t="s">
        <v>112</v>
      </c>
      <c r="C88" s="96"/>
      <c r="D88" s="96"/>
      <c r="E88" s="139">
        <f>E86*E87</f>
        <v>0</v>
      </c>
      <c r="G88" s="30" t="s">
        <v>113</v>
      </c>
      <c r="H88" s="30">
        <f t="shared" si="3"/>
        <v>33</v>
      </c>
    </row>
    <row r="89" spans="1:8">
      <c r="A89" s="30">
        <f t="shared" si="2"/>
        <v>34</v>
      </c>
      <c r="C89" s="96"/>
      <c r="D89" s="96"/>
      <c r="E89" s="140"/>
      <c r="G89" s="30"/>
      <c r="H89" s="30">
        <f t="shared" si="3"/>
        <v>34</v>
      </c>
    </row>
    <row r="90" spans="1:8" ht="16.2" thickBot="1">
      <c r="A90" s="30">
        <f t="shared" si="2"/>
        <v>35</v>
      </c>
      <c r="B90" s="29" t="s">
        <v>114</v>
      </c>
      <c r="C90" s="96"/>
      <c r="D90" s="96"/>
      <c r="E90" s="131">
        <f>E84+E88</f>
        <v>0</v>
      </c>
      <c r="G90" s="30" t="s">
        <v>115</v>
      </c>
      <c r="H90" s="30">
        <f t="shared" si="3"/>
        <v>35</v>
      </c>
    </row>
    <row r="91" spans="1:8" ht="16.2" thickTop="1">
      <c r="A91" s="30">
        <f t="shared" si="2"/>
        <v>36</v>
      </c>
      <c r="C91" s="96"/>
      <c r="D91" s="96"/>
      <c r="E91" s="126"/>
      <c r="G91" s="30"/>
      <c r="H91" s="30">
        <f t="shared" si="3"/>
        <v>36</v>
      </c>
    </row>
    <row r="92" spans="1:8" ht="18.600000000000001" thickBot="1">
      <c r="A92" s="30">
        <f t="shared" si="2"/>
        <v>37</v>
      </c>
      <c r="B92" s="29" t="s">
        <v>116</v>
      </c>
      <c r="E92" s="348">
        <f>E66+E79+E90</f>
        <v>0</v>
      </c>
      <c r="G92" s="30" t="s">
        <v>117</v>
      </c>
      <c r="H92" s="30">
        <f t="shared" si="3"/>
        <v>37</v>
      </c>
    </row>
    <row r="93" spans="1:8" ht="16.2" thickTop="1">
      <c r="A93" s="30">
        <f t="shared" si="2"/>
        <v>38</v>
      </c>
      <c r="C93" s="96"/>
      <c r="D93" s="96"/>
      <c r="E93" s="126"/>
      <c r="G93" s="30"/>
      <c r="H93" s="30">
        <f t="shared" si="3"/>
        <v>38</v>
      </c>
    </row>
    <row r="94" spans="1:8" ht="18.600000000000001" thickBot="1">
      <c r="A94" s="30">
        <f t="shared" si="2"/>
        <v>39</v>
      </c>
      <c r="B94" s="51" t="s">
        <v>118</v>
      </c>
      <c r="C94" s="96"/>
      <c r="D94" s="96"/>
      <c r="E94" s="347">
        <f>+E41+E92</f>
        <v>762611.6031893082</v>
      </c>
      <c r="F94" s="20" t="s">
        <v>55</v>
      </c>
      <c r="G94" s="30" t="s">
        <v>119</v>
      </c>
      <c r="H94" s="30">
        <f t="shared" si="3"/>
        <v>39</v>
      </c>
    </row>
    <row r="95" spans="1:8" ht="16.2" thickTop="1">
      <c r="A95" s="30"/>
      <c r="B95" s="51"/>
      <c r="C95" s="96"/>
      <c r="D95" s="96"/>
      <c r="E95" s="126"/>
      <c r="F95" s="85"/>
      <c r="G95" s="30"/>
    </row>
    <row r="96" spans="1:8">
      <c r="A96" s="20" t="s">
        <v>55</v>
      </c>
      <c r="B96" s="12" t="str">
        <f>B43</f>
        <v>Items that are in bold have changed compared to the original TO5 Cycle 2 filing per ER20-503.</v>
      </c>
      <c r="C96" s="96"/>
      <c r="D96" s="96"/>
      <c r="E96" s="126"/>
      <c r="F96" s="85"/>
      <c r="G96" s="30"/>
    </row>
    <row r="97" spans="1:8" ht="18">
      <c r="A97" s="42">
        <v>1</v>
      </c>
      <c r="B97" s="29" t="s">
        <v>74</v>
      </c>
      <c r="C97" s="96"/>
      <c r="D97" s="96"/>
      <c r="E97" s="126"/>
      <c r="G97" s="30"/>
    </row>
    <row r="98" spans="1:8" ht="18">
      <c r="A98" s="42">
        <v>2</v>
      </c>
      <c r="B98" s="29" t="s">
        <v>120</v>
      </c>
      <c r="C98" s="96"/>
      <c r="D98" s="96"/>
      <c r="E98" s="142"/>
      <c r="F98" s="107"/>
      <c r="G98" s="30"/>
    </row>
    <row r="99" spans="1:8" ht="18">
      <c r="A99" s="42">
        <v>3</v>
      </c>
      <c r="B99" s="29" t="s">
        <v>121</v>
      </c>
      <c r="C99" s="96"/>
      <c r="D99" s="96"/>
      <c r="E99" s="126"/>
      <c r="G99" s="30"/>
    </row>
    <row r="100" spans="1:8">
      <c r="A100" s="30"/>
      <c r="B100" s="85"/>
      <c r="C100" s="96"/>
      <c r="D100" s="96"/>
      <c r="E100" s="126"/>
      <c r="G100" s="30"/>
    </row>
    <row r="101" spans="1:8">
      <c r="A101" s="30"/>
      <c r="C101" s="96"/>
      <c r="D101" s="96"/>
      <c r="E101" s="126"/>
      <c r="G101" s="89"/>
    </row>
    <row r="102" spans="1:8">
      <c r="A102" s="30"/>
      <c r="B102" s="394" t="s">
        <v>210</v>
      </c>
      <c r="C102" s="396"/>
      <c r="D102" s="396"/>
      <c r="E102" s="396"/>
      <c r="F102" s="396"/>
      <c r="G102" s="396"/>
    </row>
    <row r="103" spans="1:8">
      <c r="A103" s="30"/>
      <c r="B103" s="394" t="s">
        <v>211</v>
      </c>
      <c r="C103" s="396"/>
      <c r="D103" s="396"/>
      <c r="E103" s="396"/>
      <c r="F103" s="396"/>
      <c r="G103" s="396"/>
    </row>
    <row r="104" spans="1:8" ht="18">
      <c r="A104" s="30" t="s">
        <v>22</v>
      </c>
      <c r="B104" s="394" t="s">
        <v>212</v>
      </c>
      <c r="C104" s="397"/>
      <c r="D104" s="397"/>
      <c r="E104" s="397"/>
      <c r="F104" s="397"/>
      <c r="G104" s="397"/>
      <c r="H104" s="30" t="s">
        <v>22</v>
      </c>
    </row>
    <row r="105" spans="1:8">
      <c r="A105" s="30"/>
      <c r="B105" s="392" t="str">
        <f>B6</f>
        <v>For the Base Period &amp; True-Up Period Ending December 31, 2018</v>
      </c>
      <c r="C105" s="398"/>
      <c r="D105" s="398"/>
      <c r="E105" s="398"/>
      <c r="F105" s="398"/>
      <c r="G105" s="398"/>
    </row>
    <row r="106" spans="1:8">
      <c r="A106" s="30"/>
      <c r="B106" s="393" t="s">
        <v>2</v>
      </c>
      <c r="C106" s="396"/>
      <c r="D106" s="396"/>
      <c r="E106" s="396"/>
      <c r="F106" s="396"/>
      <c r="G106" s="396"/>
    </row>
    <row r="107" spans="1:8">
      <c r="A107" s="30"/>
      <c r="B107" s="90"/>
      <c r="C107" s="85"/>
      <c r="D107" s="85"/>
      <c r="E107" s="85"/>
      <c r="F107" s="85"/>
      <c r="G107" s="85"/>
    </row>
    <row r="108" spans="1:8">
      <c r="A108" s="30" t="s">
        <v>3</v>
      </c>
      <c r="E108" s="91"/>
      <c r="G108" s="30"/>
      <c r="H108" s="30" t="s">
        <v>3</v>
      </c>
    </row>
    <row r="109" spans="1:8">
      <c r="A109" s="30" t="s">
        <v>7</v>
      </c>
      <c r="B109" s="85" t="s">
        <v>22</v>
      </c>
      <c r="E109" s="92" t="s">
        <v>5</v>
      </c>
      <c r="G109" s="93" t="s">
        <v>6</v>
      </c>
      <c r="H109" s="30" t="s">
        <v>7</v>
      </c>
    </row>
    <row r="110" spans="1:8">
      <c r="A110" s="94"/>
      <c r="B110" s="43" t="s">
        <v>238</v>
      </c>
      <c r="C110" s="143"/>
      <c r="D110" s="143"/>
      <c r="E110" s="143"/>
      <c r="G110" s="30"/>
      <c r="H110" s="94"/>
    </row>
    <row r="111" spans="1:8">
      <c r="A111" s="30">
        <v>1</v>
      </c>
      <c r="B111" s="144" t="s">
        <v>123</v>
      </c>
      <c r="C111" s="143"/>
      <c r="D111" s="143"/>
      <c r="E111" s="143"/>
      <c r="G111" s="30"/>
      <c r="H111" s="30">
        <f>A111</f>
        <v>1</v>
      </c>
    </row>
    <row r="112" spans="1:8">
      <c r="A112" s="30">
        <f t="shared" ref="A112:A149" si="4">A111+1</f>
        <v>2</v>
      </c>
      <c r="B112" s="36" t="s">
        <v>124</v>
      </c>
      <c r="C112" s="143"/>
      <c r="D112" s="143"/>
      <c r="E112" s="145">
        <f>E179</f>
        <v>4558369.6291265385</v>
      </c>
      <c r="F112" s="107"/>
      <c r="G112" s="30" t="s">
        <v>239</v>
      </c>
      <c r="H112" s="30">
        <f t="shared" ref="H112:H149" si="5">H111+1</f>
        <v>2</v>
      </c>
    </row>
    <row r="113" spans="1:8">
      <c r="A113" s="30">
        <f t="shared" si="4"/>
        <v>3</v>
      </c>
      <c r="B113" s="36" t="s">
        <v>126</v>
      </c>
      <c r="C113" s="143"/>
      <c r="D113" s="143"/>
      <c r="E113" s="146">
        <f>E180</f>
        <v>11322.49192710959</v>
      </c>
      <c r="F113" s="107"/>
      <c r="G113" s="30" t="s">
        <v>240</v>
      </c>
      <c r="H113" s="30">
        <f t="shared" si="5"/>
        <v>3</v>
      </c>
    </row>
    <row r="114" spans="1:8">
      <c r="A114" s="30">
        <f t="shared" si="4"/>
        <v>4</v>
      </c>
      <c r="B114" s="36" t="s">
        <v>128</v>
      </c>
      <c r="C114" s="143"/>
      <c r="D114" s="143"/>
      <c r="E114" s="146">
        <f>E181</f>
        <v>48316.721508113143</v>
      </c>
      <c r="G114" s="30" t="s">
        <v>241</v>
      </c>
      <c r="H114" s="30">
        <f t="shared" si="5"/>
        <v>4</v>
      </c>
    </row>
    <row r="115" spans="1:8">
      <c r="A115" s="30">
        <f t="shared" si="4"/>
        <v>5</v>
      </c>
      <c r="B115" s="36" t="s">
        <v>130</v>
      </c>
      <c r="C115" s="143"/>
      <c r="D115" s="143"/>
      <c r="E115" s="147">
        <f>E182</f>
        <v>92493.61877057403</v>
      </c>
      <c r="G115" s="30" t="s">
        <v>242</v>
      </c>
      <c r="H115" s="30">
        <f t="shared" si="5"/>
        <v>5</v>
      </c>
    </row>
    <row r="116" spans="1:8">
      <c r="A116" s="30">
        <f t="shared" si="4"/>
        <v>6</v>
      </c>
      <c r="B116" s="36" t="s">
        <v>132</v>
      </c>
      <c r="C116" s="30"/>
      <c r="D116" s="30"/>
      <c r="E116" s="148">
        <f>SUM(E112:E115)</f>
        <v>4710502.4613323351</v>
      </c>
      <c r="F116" s="107"/>
      <c r="G116" s="30" t="s">
        <v>133</v>
      </c>
      <c r="H116" s="30">
        <f t="shared" si="5"/>
        <v>6</v>
      </c>
    </row>
    <row r="117" spans="1:8">
      <c r="A117" s="30">
        <f t="shared" si="4"/>
        <v>7</v>
      </c>
      <c r="C117" s="30"/>
      <c r="D117" s="30"/>
      <c r="E117" s="108"/>
      <c r="G117" s="30"/>
      <c r="H117" s="30">
        <f t="shared" si="5"/>
        <v>7</v>
      </c>
    </row>
    <row r="118" spans="1:8">
      <c r="A118" s="30">
        <f t="shared" si="4"/>
        <v>8</v>
      </c>
      <c r="B118" s="144" t="s">
        <v>134</v>
      </c>
      <c r="C118" s="30"/>
      <c r="D118" s="30"/>
      <c r="E118" s="108"/>
      <c r="G118" s="30"/>
      <c r="H118" s="30">
        <f t="shared" si="5"/>
        <v>8</v>
      </c>
    </row>
    <row r="119" spans="1:8">
      <c r="A119" s="30">
        <f t="shared" si="4"/>
        <v>9</v>
      </c>
      <c r="B119" s="36" t="s">
        <v>243</v>
      </c>
      <c r="C119" s="30"/>
      <c r="D119" s="30"/>
      <c r="E119" s="149">
        <v>950.34505384615397</v>
      </c>
      <c r="F119" s="107"/>
      <c r="G119" s="30" t="s">
        <v>244</v>
      </c>
      <c r="H119" s="30">
        <f t="shared" si="5"/>
        <v>9</v>
      </c>
    </row>
    <row r="120" spans="1:8">
      <c r="A120" s="30">
        <f t="shared" si="4"/>
        <v>10</v>
      </c>
      <c r="B120" s="36" t="s">
        <v>137</v>
      </c>
      <c r="C120" s="30"/>
      <c r="D120" s="30"/>
      <c r="E120" s="150">
        <v>0</v>
      </c>
      <c r="G120" s="30" t="s">
        <v>245</v>
      </c>
      <c r="H120" s="30">
        <f t="shared" si="5"/>
        <v>10</v>
      </c>
    </row>
    <row r="121" spans="1:8">
      <c r="A121" s="30">
        <f t="shared" si="4"/>
        <v>11</v>
      </c>
      <c r="B121" s="36" t="s">
        <v>139</v>
      </c>
      <c r="C121" s="30"/>
      <c r="D121" s="30"/>
      <c r="E121" s="151">
        <f>SUM(E119:E120)</f>
        <v>950.34505384615397</v>
      </c>
      <c r="F121" s="107"/>
      <c r="G121" s="30" t="s">
        <v>140</v>
      </c>
      <c r="H121" s="30">
        <f t="shared" si="5"/>
        <v>11</v>
      </c>
    </row>
    <row r="122" spans="1:8">
      <c r="A122" s="30">
        <f t="shared" si="4"/>
        <v>12</v>
      </c>
      <c r="B122" s="36"/>
      <c r="C122" s="30"/>
      <c r="D122" s="30"/>
      <c r="E122" s="126"/>
      <c r="G122" s="30"/>
      <c r="H122" s="30">
        <f t="shared" si="5"/>
        <v>12</v>
      </c>
    </row>
    <row r="123" spans="1:8">
      <c r="A123" s="30">
        <f t="shared" si="4"/>
        <v>13</v>
      </c>
      <c r="B123" s="144" t="s">
        <v>141</v>
      </c>
      <c r="E123" s="108"/>
      <c r="G123" s="30"/>
      <c r="H123" s="30">
        <f t="shared" si="5"/>
        <v>13</v>
      </c>
    </row>
    <row r="124" spans="1:8">
      <c r="A124" s="30">
        <f t="shared" si="4"/>
        <v>14</v>
      </c>
      <c r="B124" s="29" t="s">
        <v>142</v>
      </c>
      <c r="C124" s="30"/>
      <c r="D124" s="30"/>
      <c r="E124" s="152">
        <v>-789049.57673542202</v>
      </c>
      <c r="G124" s="30" t="s">
        <v>246</v>
      </c>
      <c r="H124" s="30">
        <f t="shared" si="5"/>
        <v>14</v>
      </c>
    </row>
    <row r="125" spans="1:8">
      <c r="A125" s="30">
        <f t="shared" si="4"/>
        <v>15</v>
      </c>
      <c r="B125" s="29" t="s">
        <v>144</v>
      </c>
      <c r="C125" s="30"/>
      <c r="D125" s="30"/>
      <c r="E125" s="122">
        <v>0</v>
      </c>
      <c r="G125" s="30" t="s">
        <v>247</v>
      </c>
      <c r="H125" s="30">
        <f t="shared" si="5"/>
        <v>15</v>
      </c>
    </row>
    <row r="126" spans="1:8">
      <c r="A126" s="30">
        <f t="shared" si="4"/>
        <v>16</v>
      </c>
      <c r="B126" s="36" t="s">
        <v>146</v>
      </c>
      <c r="C126" s="30"/>
      <c r="D126" s="30"/>
      <c r="E126" s="148">
        <f>SUM(E124:E125)</f>
        <v>-789049.57673542202</v>
      </c>
      <c r="G126" s="30" t="s">
        <v>147</v>
      </c>
      <c r="H126" s="30">
        <f t="shared" si="5"/>
        <v>16</v>
      </c>
    </row>
    <row r="127" spans="1:8">
      <c r="A127" s="30">
        <f t="shared" si="4"/>
        <v>17</v>
      </c>
      <c r="C127" s="30"/>
      <c r="D127" s="30"/>
      <c r="E127" s="153"/>
      <c r="G127" s="30"/>
      <c r="H127" s="30">
        <f t="shared" si="5"/>
        <v>17</v>
      </c>
    </row>
    <row r="128" spans="1:8">
      <c r="A128" s="30">
        <f t="shared" si="4"/>
        <v>18</v>
      </c>
      <c r="B128" s="144" t="s">
        <v>148</v>
      </c>
      <c r="C128" s="30"/>
      <c r="D128" s="30"/>
      <c r="E128" s="153"/>
      <c r="G128" s="30"/>
      <c r="H128" s="30">
        <f t="shared" si="5"/>
        <v>18</v>
      </c>
    </row>
    <row r="129" spans="1:8">
      <c r="A129" s="30">
        <f t="shared" si="4"/>
        <v>19</v>
      </c>
      <c r="B129" s="36" t="s">
        <v>248</v>
      </c>
      <c r="C129" s="30"/>
      <c r="D129" s="30"/>
      <c r="E129" s="145">
        <v>53379.94143889867</v>
      </c>
      <c r="F129" s="107"/>
      <c r="G129" s="30" t="s">
        <v>249</v>
      </c>
      <c r="H129" s="30">
        <f t="shared" si="5"/>
        <v>19</v>
      </c>
    </row>
    <row r="130" spans="1:8">
      <c r="A130" s="30">
        <f t="shared" si="4"/>
        <v>20</v>
      </c>
      <c r="B130" s="36" t="s">
        <v>151</v>
      </c>
      <c r="C130" s="30"/>
      <c r="D130" s="30"/>
      <c r="E130" s="146">
        <v>20174.06332246157</v>
      </c>
      <c r="F130" s="107"/>
      <c r="G130" s="30" t="s">
        <v>250</v>
      </c>
      <c r="H130" s="30">
        <f t="shared" si="5"/>
        <v>20</v>
      </c>
    </row>
    <row r="131" spans="1:8">
      <c r="A131" s="30">
        <f t="shared" si="4"/>
        <v>21</v>
      </c>
      <c r="B131" s="36" t="s">
        <v>153</v>
      </c>
      <c r="C131" s="30"/>
      <c r="D131" s="30"/>
      <c r="E131" s="154">
        <v>17790.862056212995</v>
      </c>
      <c r="F131" s="20" t="s">
        <v>55</v>
      </c>
      <c r="G131" s="30" t="s">
        <v>251</v>
      </c>
      <c r="H131" s="30">
        <f t="shared" si="5"/>
        <v>21</v>
      </c>
    </row>
    <row r="132" spans="1:8">
      <c r="A132" s="30">
        <f t="shared" si="4"/>
        <v>22</v>
      </c>
      <c r="B132" s="36" t="s">
        <v>252</v>
      </c>
      <c r="E132" s="117">
        <f>SUM(E129:E131)</f>
        <v>91344.866817573231</v>
      </c>
      <c r="F132" s="20" t="s">
        <v>55</v>
      </c>
      <c r="G132" s="30" t="s">
        <v>156</v>
      </c>
      <c r="H132" s="30">
        <f t="shared" si="5"/>
        <v>22</v>
      </c>
    </row>
    <row r="133" spans="1:8">
      <c r="A133" s="30">
        <f t="shared" si="4"/>
        <v>23</v>
      </c>
      <c r="B133" s="36"/>
      <c r="E133" s="155"/>
      <c r="G133" s="30"/>
      <c r="H133" s="30">
        <f t="shared" si="5"/>
        <v>23</v>
      </c>
    </row>
    <row r="134" spans="1:8">
      <c r="A134" s="30">
        <f t="shared" si="4"/>
        <v>24</v>
      </c>
      <c r="B134" s="36" t="s">
        <v>157</v>
      </c>
      <c r="E134" s="156">
        <v>0</v>
      </c>
      <c r="G134" s="30" t="s">
        <v>253</v>
      </c>
      <c r="H134" s="30">
        <f t="shared" si="5"/>
        <v>24</v>
      </c>
    </row>
    <row r="135" spans="1:8">
      <c r="A135" s="30">
        <f t="shared" si="4"/>
        <v>25</v>
      </c>
      <c r="B135" s="36" t="s">
        <v>159</v>
      </c>
      <c r="E135" s="128">
        <v>-8498.1843313184672</v>
      </c>
      <c r="G135" s="30" t="s">
        <v>254</v>
      </c>
      <c r="H135" s="30">
        <f t="shared" si="5"/>
        <v>25</v>
      </c>
    </row>
    <row r="136" spans="1:8">
      <c r="A136" s="30">
        <f t="shared" si="4"/>
        <v>26</v>
      </c>
      <c r="B136" s="36"/>
      <c r="E136" s="155"/>
      <c r="G136" s="30"/>
      <c r="H136" s="30">
        <f t="shared" si="5"/>
        <v>26</v>
      </c>
    </row>
    <row r="137" spans="1:8" ht="16.2" thickBot="1">
      <c r="A137" s="30">
        <f t="shared" si="4"/>
        <v>27</v>
      </c>
      <c r="B137" s="36" t="s">
        <v>161</v>
      </c>
      <c r="E137" s="349">
        <f>E134+E132+E126+E121+E116+E135</f>
        <v>4005249.9121370139</v>
      </c>
      <c r="F137" s="20" t="s">
        <v>55</v>
      </c>
      <c r="G137" s="30" t="s">
        <v>162</v>
      </c>
      <c r="H137" s="30">
        <f t="shared" si="5"/>
        <v>27</v>
      </c>
    </row>
    <row r="138" spans="1:8" ht="16.2" thickTop="1">
      <c r="A138" s="30">
        <f t="shared" si="4"/>
        <v>28</v>
      </c>
      <c r="B138" s="36"/>
      <c r="E138" s="132"/>
      <c r="G138" s="30"/>
      <c r="H138" s="30">
        <f t="shared" si="5"/>
        <v>28</v>
      </c>
    </row>
    <row r="139" spans="1:8" ht="18">
      <c r="A139" s="30">
        <f t="shared" si="4"/>
        <v>29</v>
      </c>
      <c r="B139" s="43" t="s">
        <v>163</v>
      </c>
      <c r="E139" s="132"/>
      <c r="G139" s="30"/>
      <c r="H139" s="30">
        <f t="shared" si="5"/>
        <v>29</v>
      </c>
    </row>
    <row r="140" spans="1:8">
      <c r="A140" s="30">
        <f t="shared" si="4"/>
        <v>30</v>
      </c>
      <c r="B140" s="36" t="s">
        <v>164</v>
      </c>
      <c r="E140" s="133">
        <f>E188</f>
        <v>0</v>
      </c>
      <c r="G140" s="30" t="s">
        <v>255</v>
      </c>
      <c r="H140" s="30">
        <f t="shared" si="5"/>
        <v>30</v>
      </c>
    </row>
    <row r="141" spans="1:8">
      <c r="A141" s="30">
        <f t="shared" si="4"/>
        <v>31</v>
      </c>
      <c r="B141" s="36" t="s">
        <v>166</v>
      </c>
      <c r="E141" s="122">
        <v>0</v>
      </c>
      <c r="G141" s="30" t="s">
        <v>256</v>
      </c>
      <c r="H141" s="30">
        <f t="shared" si="5"/>
        <v>31</v>
      </c>
    </row>
    <row r="142" spans="1:8">
      <c r="A142" s="30">
        <f t="shared" si="4"/>
        <v>32</v>
      </c>
      <c r="B142" s="29" t="s">
        <v>168</v>
      </c>
      <c r="E142" s="129">
        <f>SUM(E140:E141)</f>
        <v>0</v>
      </c>
      <c r="G142" s="30" t="s">
        <v>169</v>
      </c>
      <c r="H142" s="30">
        <f t="shared" si="5"/>
        <v>32</v>
      </c>
    </row>
    <row r="143" spans="1:8">
      <c r="A143" s="30">
        <f t="shared" si="4"/>
        <v>33</v>
      </c>
      <c r="B143" s="36"/>
      <c r="E143" s="132"/>
      <c r="G143" s="30"/>
      <c r="H143" s="30">
        <f t="shared" si="5"/>
        <v>33</v>
      </c>
    </row>
    <row r="144" spans="1:8" ht="18">
      <c r="A144" s="30">
        <f t="shared" si="4"/>
        <v>34</v>
      </c>
      <c r="B144" s="43" t="s">
        <v>170</v>
      </c>
      <c r="E144" s="132"/>
      <c r="G144" s="30"/>
      <c r="H144" s="30">
        <f t="shared" si="5"/>
        <v>34</v>
      </c>
    </row>
    <row r="145" spans="1:8">
      <c r="A145" s="30">
        <f t="shared" si="4"/>
        <v>35</v>
      </c>
      <c r="B145" s="36" t="s">
        <v>171</v>
      </c>
      <c r="E145" s="133">
        <v>0</v>
      </c>
      <c r="G145" s="30" t="s">
        <v>257</v>
      </c>
      <c r="H145" s="30">
        <f t="shared" si="5"/>
        <v>35</v>
      </c>
    </row>
    <row r="146" spans="1:8">
      <c r="A146" s="30">
        <f t="shared" si="4"/>
        <v>36</v>
      </c>
      <c r="B146" s="29" t="s">
        <v>173</v>
      </c>
      <c r="E146" s="123">
        <v>0</v>
      </c>
      <c r="G146" s="30" t="s">
        <v>258</v>
      </c>
      <c r="H146" s="30">
        <f t="shared" si="5"/>
        <v>36</v>
      </c>
    </row>
    <row r="147" spans="1:8">
      <c r="A147" s="30">
        <f t="shared" si="4"/>
        <v>37</v>
      </c>
      <c r="B147" s="29" t="s">
        <v>175</v>
      </c>
      <c r="E147" s="129">
        <f>SUM(E145:E146)</f>
        <v>0</v>
      </c>
      <c r="G147" s="30" t="s">
        <v>176</v>
      </c>
      <c r="H147" s="30">
        <f t="shared" si="5"/>
        <v>37</v>
      </c>
    </row>
    <row r="148" spans="1:8">
      <c r="A148" s="30">
        <f t="shared" si="4"/>
        <v>38</v>
      </c>
      <c r="B148" s="36"/>
      <c r="E148" s="132"/>
      <c r="G148" s="30"/>
      <c r="H148" s="30">
        <f t="shared" si="5"/>
        <v>38</v>
      </c>
    </row>
    <row r="149" spans="1:8" ht="18">
      <c r="A149" s="30">
        <f t="shared" si="4"/>
        <v>39</v>
      </c>
      <c r="B149" s="43" t="s">
        <v>177</v>
      </c>
      <c r="E149" s="133">
        <v>0</v>
      </c>
      <c r="G149" s="30" t="s">
        <v>259</v>
      </c>
      <c r="H149" s="30">
        <f t="shared" si="5"/>
        <v>39</v>
      </c>
    </row>
    <row r="150" spans="1:8">
      <c r="A150" s="30"/>
      <c r="B150" s="36"/>
      <c r="E150" s="132"/>
      <c r="G150" s="30"/>
    </row>
    <row r="151" spans="1:8">
      <c r="A151" s="20" t="s">
        <v>55</v>
      </c>
      <c r="B151" s="12" t="str">
        <f>B43</f>
        <v>Items that are in bold have changed compared to the original TO5 Cycle 2 filing per ER20-503.</v>
      </c>
      <c r="E151" s="132"/>
      <c r="G151" s="30"/>
    </row>
    <row r="152" spans="1:8" ht="18">
      <c r="A152" s="42">
        <v>1</v>
      </c>
      <c r="B152" s="29" t="s">
        <v>120</v>
      </c>
      <c r="E152" s="132"/>
      <c r="G152" s="30"/>
    </row>
    <row r="153" spans="1:8">
      <c r="A153" s="30"/>
      <c r="B153" s="85"/>
      <c r="E153" s="132"/>
      <c r="G153" s="30"/>
    </row>
    <row r="154" spans="1:8">
      <c r="A154" s="30"/>
      <c r="B154" s="85"/>
      <c r="E154" s="132"/>
      <c r="G154" s="30"/>
    </row>
    <row r="155" spans="1:8">
      <c r="A155" s="30"/>
      <c r="B155" s="394" t="s">
        <v>210</v>
      </c>
      <c r="C155" s="396"/>
      <c r="D155" s="396"/>
      <c r="E155" s="396"/>
      <c r="F155" s="396"/>
      <c r="G155" s="396"/>
    </row>
    <row r="156" spans="1:8">
      <c r="A156" s="30" t="s">
        <v>22</v>
      </c>
      <c r="B156" s="394" t="s">
        <v>211</v>
      </c>
      <c r="C156" s="396"/>
      <c r="D156" s="396"/>
      <c r="E156" s="396"/>
      <c r="F156" s="396"/>
      <c r="G156" s="396"/>
    </row>
    <row r="157" spans="1:8" ht="18">
      <c r="A157" s="30"/>
      <c r="B157" s="394" t="s">
        <v>212</v>
      </c>
      <c r="C157" s="397"/>
      <c r="D157" s="397"/>
      <c r="E157" s="397"/>
      <c r="F157" s="397"/>
      <c r="G157" s="397"/>
    </row>
    <row r="158" spans="1:8">
      <c r="A158" s="30"/>
      <c r="B158" s="392" t="str">
        <f>B6</f>
        <v>For the Base Period &amp; True-Up Period Ending December 31, 2018</v>
      </c>
      <c r="C158" s="398"/>
      <c r="D158" s="398"/>
      <c r="E158" s="398"/>
      <c r="F158" s="398"/>
      <c r="G158" s="398"/>
    </row>
    <row r="159" spans="1:8">
      <c r="A159" s="30"/>
      <c r="B159" s="393" t="s">
        <v>2</v>
      </c>
      <c r="C159" s="396"/>
      <c r="D159" s="396"/>
      <c r="E159" s="396"/>
      <c r="F159" s="396"/>
      <c r="G159" s="396"/>
    </row>
    <row r="160" spans="1:8">
      <c r="A160" s="30"/>
      <c r="B160" s="157"/>
    </row>
    <row r="161" spans="1:10">
      <c r="A161" s="30" t="s">
        <v>3</v>
      </c>
      <c r="E161" s="91"/>
      <c r="G161" s="30"/>
      <c r="H161" s="30" t="s">
        <v>3</v>
      </c>
    </row>
    <row r="162" spans="1:10">
      <c r="A162" s="30" t="s">
        <v>7</v>
      </c>
      <c r="B162" s="85" t="s">
        <v>22</v>
      </c>
      <c r="E162" s="92" t="s">
        <v>5</v>
      </c>
      <c r="G162" s="93" t="s">
        <v>6</v>
      </c>
      <c r="H162" s="30" t="s">
        <v>7</v>
      </c>
    </row>
    <row r="163" spans="1:10">
      <c r="A163" s="94"/>
      <c r="B163" s="43" t="s">
        <v>260</v>
      </c>
      <c r="E163" s="91"/>
      <c r="G163" s="30"/>
      <c r="H163" s="94"/>
    </row>
    <row r="164" spans="1:10">
      <c r="A164" s="30">
        <v>1</v>
      </c>
      <c r="B164" s="144" t="s">
        <v>180</v>
      </c>
      <c r="E164" s="91"/>
      <c r="G164" s="30"/>
      <c r="H164" s="30">
        <f>A164</f>
        <v>1</v>
      </c>
    </row>
    <row r="165" spans="1:10">
      <c r="A165" s="30">
        <f t="shared" ref="A165:A188" si="6">A164+1</f>
        <v>2</v>
      </c>
      <c r="B165" s="36" t="s">
        <v>124</v>
      </c>
      <c r="E165" s="120">
        <v>5678390.0500223078</v>
      </c>
      <c r="F165" s="107"/>
      <c r="G165" s="30" t="s">
        <v>261</v>
      </c>
      <c r="H165" s="30">
        <f t="shared" ref="H165:H188" si="7">H164+1</f>
        <v>2</v>
      </c>
      <c r="I165" s="158"/>
    </row>
    <row r="166" spans="1:10">
      <c r="A166" s="30">
        <f t="shared" si="6"/>
        <v>3</v>
      </c>
      <c r="B166" s="36" t="s">
        <v>262</v>
      </c>
      <c r="E166" s="159">
        <v>34502.158789044915</v>
      </c>
      <c r="F166" s="107"/>
      <c r="G166" s="30" t="s">
        <v>263</v>
      </c>
      <c r="H166" s="30">
        <f t="shared" si="7"/>
        <v>3</v>
      </c>
      <c r="I166" s="160"/>
    </row>
    <row r="167" spans="1:10">
      <c r="A167" s="30">
        <f t="shared" si="6"/>
        <v>4</v>
      </c>
      <c r="B167" s="36" t="s">
        <v>128</v>
      </c>
      <c r="E167" s="159">
        <v>79064.08395179348</v>
      </c>
      <c r="F167" s="85"/>
      <c r="G167" s="30" t="s">
        <v>264</v>
      </c>
      <c r="H167" s="30">
        <f t="shared" si="7"/>
        <v>4</v>
      </c>
      <c r="J167" s="161"/>
    </row>
    <row r="168" spans="1:10">
      <c r="A168" s="30">
        <f t="shared" si="6"/>
        <v>5</v>
      </c>
      <c r="B168" s="36" t="s">
        <v>130</v>
      </c>
      <c r="C168" s="30"/>
      <c r="D168" s="30"/>
      <c r="E168" s="112">
        <v>178047.85010868488</v>
      </c>
      <c r="F168" s="85"/>
      <c r="G168" s="30" t="s">
        <v>265</v>
      </c>
      <c r="H168" s="30">
        <f t="shared" si="7"/>
        <v>5</v>
      </c>
    </row>
    <row r="169" spans="1:10">
      <c r="A169" s="30">
        <f t="shared" si="6"/>
        <v>6</v>
      </c>
      <c r="B169" s="36" t="s">
        <v>185</v>
      </c>
      <c r="E169" s="148">
        <f>SUM(E165:E168)</f>
        <v>5970004.1428718315</v>
      </c>
      <c r="F169" s="107"/>
      <c r="G169" s="30" t="s">
        <v>133</v>
      </c>
      <c r="H169" s="30">
        <f t="shared" si="7"/>
        <v>6</v>
      </c>
      <c r="I169" s="160"/>
    </row>
    <row r="170" spans="1:10">
      <c r="A170" s="30">
        <f t="shared" si="6"/>
        <v>7</v>
      </c>
      <c r="C170" s="30"/>
      <c r="D170" s="30"/>
      <c r="E170" s="91"/>
      <c r="G170" s="30"/>
      <c r="H170" s="30">
        <f t="shared" si="7"/>
        <v>7</v>
      </c>
    </row>
    <row r="171" spans="1:10">
      <c r="A171" s="30">
        <f t="shared" si="6"/>
        <v>8</v>
      </c>
      <c r="B171" s="84" t="s">
        <v>186</v>
      </c>
      <c r="E171" s="91"/>
      <c r="G171" s="30"/>
      <c r="H171" s="30">
        <f t="shared" si="7"/>
        <v>8</v>
      </c>
    </row>
    <row r="172" spans="1:10">
      <c r="A172" s="30">
        <f t="shared" si="6"/>
        <v>9</v>
      </c>
      <c r="B172" s="29" t="s">
        <v>187</v>
      </c>
      <c r="E172" s="120">
        <v>1120020.4208957693</v>
      </c>
      <c r="F172" s="107"/>
      <c r="G172" s="30" t="s">
        <v>266</v>
      </c>
      <c r="H172" s="30">
        <f t="shared" si="7"/>
        <v>9</v>
      </c>
    </row>
    <row r="173" spans="1:10">
      <c r="A173" s="30">
        <f t="shared" si="6"/>
        <v>10</v>
      </c>
      <c r="B173" s="29" t="s">
        <v>189</v>
      </c>
      <c r="E173" s="159">
        <v>23179.666861935326</v>
      </c>
      <c r="F173" s="107"/>
      <c r="G173" s="30" t="s">
        <v>267</v>
      </c>
      <c r="H173" s="30">
        <f t="shared" si="7"/>
        <v>10</v>
      </c>
    </row>
    <row r="174" spans="1:10">
      <c r="A174" s="30">
        <f t="shared" si="6"/>
        <v>11</v>
      </c>
      <c r="B174" s="29" t="s">
        <v>191</v>
      </c>
      <c r="E174" s="159">
        <v>30747.36244368034</v>
      </c>
      <c r="F174" s="85"/>
      <c r="G174" s="30" t="s">
        <v>268</v>
      </c>
      <c r="H174" s="30">
        <f t="shared" si="7"/>
        <v>11</v>
      </c>
    </row>
    <row r="175" spans="1:10">
      <c r="A175" s="30">
        <f t="shared" si="6"/>
        <v>12</v>
      </c>
      <c r="B175" s="29" t="s">
        <v>193</v>
      </c>
      <c r="E175" s="112">
        <v>85554.231338110854</v>
      </c>
      <c r="F175" s="85"/>
      <c r="G175" s="30" t="s">
        <v>269</v>
      </c>
      <c r="H175" s="30">
        <f t="shared" si="7"/>
        <v>12</v>
      </c>
    </row>
    <row r="176" spans="1:10">
      <c r="A176" s="30">
        <f t="shared" si="6"/>
        <v>13</v>
      </c>
      <c r="B176" s="160" t="s">
        <v>195</v>
      </c>
      <c r="C176" s="160"/>
      <c r="D176" s="160"/>
      <c r="E176" s="162">
        <f>SUM(E172:E175)</f>
        <v>1259501.6815394957</v>
      </c>
      <c r="F176" s="107"/>
      <c r="G176" s="30" t="s">
        <v>196</v>
      </c>
      <c r="H176" s="30">
        <f t="shared" si="7"/>
        <v>13</v>
      </c>
    </row>
    <row r="177" spans="1:8">
      <c r="A177" s="30">
        <f t="shared" si="6"/>
        <v>14</v>
      </c>
      <c r="B177" s="160"/>
      <c r="C177" s="160"/>
      <c r="D177" s="160"/>
      <c r="E177" s="153"/>
      <c r="G177" s="30"/>
      <c r="H177" s="30">
        <f t="shared" si="7"/>
        <v>14</v>
      </c>
    </row>
    <row r="178" spans="1:8">
      <c r="A178" s="30">
        <f t="shared" si="6"/>
        <v>15</v>
      </c>
      <c r="B178" s="144" t="s">
        <v>123</v>
      </c>
      <c r="C178" s="160"/>
      <c r="D178" s="160"/>
      <c r="E178" s="153"/>
      <c r="G178" s="30"/>
      <c r="H178" s="30">
        <f t="shared" si="7"/>
        <v>15</v>
      </c>
    </row>
    <row r="179" spans="1:8">
      <c r="A179" s="30">
        <f t="shared" si="6"/>
        <v>16</v>
      </c>
      <c r="B179" s="36" t="s">
        <v>124</v>
      </c>
      <c r="E179" s="132">
        <f>+E165-E172</f>
        <v>4558369.6291265385</v>
      </c>
      <c r="F179" s="107"/>
      <c r="G179" s="30" t="s">
        <v>270</v>
      </c>
      <c r="H179" s="30">
        <f t="shared" si="7"/>
        <v>16</v>
      </c>
    </row>
    <row r="180" spans="1:8">
      <c r="A180" s="30">
        <f t="shared" si="6"/>
        <v>17</v>
      </c>
      <c r="B180" s="36" t="s">
        <v>126</v>
      </c>
      <c r="E180" s="111">
        <f>+E166-E173</f>
        <v>11322.49192710959</v>
      </c>
      <c r="F180" s="107"/>
      <c r="G180" s="30" t="s">
        <v>271</v>
      </c>
      <c r="H180" s="30">
        <f t="shared" si="7"/>
        <v>17</v>
      </c>
    </row>
    <row r="181" spans="1:8">
      <c r="A181" s="30">
        <f t="shared" si="6"/>
        <v>18</v>
      </c>
      <c r="B181" s="36" t="s">
        <v>128</v>
      </c>
      <c r="E181" s="111">
        <f>+E167-E174</f>
        <v>48316.721508113143</v>
      </c>
      <c r="G181" s="30" t="s">
        <v>272</v>
      </c>
      <c r="H181" s="30">
        <f t="shared" si="7"/>
        <v>18</v>
      </c>
    </row>
    <row r="182" spans="1:8">
      <c r="A182" s="30">
        <f t="shared" si="6"/>
        <v>19</v>
      </c>
      <c r="B182" s="36" t="s">
        <v>130</v>
      </c>
      <c r="E182" s="163">
        <f>+E168-E175</f>
        <v>92493.61877057403</v>
      </c>
      <c r="G182" s="30" t="s">
        <v>273</v>
      </c>
      <c r="H182" s="30">
        <f t="shared" si="7"/>
        <v>19</v>
      </c>
    </row>
    <row r="183" spans="1:8" ht="16.2" thickBot="1">
      <c r="A183" s="30">
        <f t="shared" si="6"/>
        <v>20</v>
      </c>
      <c r="B183" s="29" t="s">
        <v>132</v>
      </c>
      <c r="E183" s="164">
        <f>SUM(E179:E182)</f>
        <v>4710502.4613323351</v>
      </c>
      <c r="F183" s="107"/>
      <c r="G183" s="30" t="s">
        <v>201</v>
      </c>
      <c r="H183" s="30">
        <f t="shared" si="7"/>
        <v>20</v>
      </c>
    </row>
    <row r="184" spans="1:8" ht="16.2" thickTop="1">
      <c r="A184" s="30">
        <f t="shared" si="6"/>
        <v>21</v>
      </c>
      <c r="E184" s="132"/>
      <c r="G184" s="30"/>
      <c r="H184" s="30">
        <f t="shared" si="7"/>
        <v>21</v>
      </c>
    </row>
    <row r="185" spans="1:8" ht="18">
      <c r="A185" s="30">
        <f t="shared" si="6"/>
        <v>22</v>
      </c>
      <c r="B185" s="43" t="s">
        <v>202</v>
      </c>
      <c r="E185" s="132"/>
      <c r="G185" s="30"/>
      <c r="H185" s="30">
        <f t="shared" si="7"/>
        <v>22</v>
      </c>
    </row>
    <row r="186" spans="1:8">
      <c r="A186" s="30">
        <f t="shared" si="6"/>
        <v>23</v>
      </c>
      <c r="B186" s="36" t="s">
        <v>203</v>
      </c>
      <c r="E186" s="133">
        <v>0</v>
      </c>
      <c r="G186" s="30" t="s">
        <v>274</v>
      </c>
      <c r="H186" s="30">
        <f t="shared" si="7"/>
        <v>23</v>
      </c>
    </row>
    <row r="187" spans="1:8">
      <c r="A187" s="30">
        <f t="shared" si="6"/>
        <v>24</v>
      </c>
      <c r="B187" s="29" t="s">
        <v>205</v>
      </c>
      <c r="E187" s="123">
        <v>0</v>
      </c>
      <c r="G187" s="30" t="s">
        <v>275</v>
      </c>
      <c r="H187" s="30">
        <f t="shared" si="7"/>
        <v>24</v>
      </c>
    </row>
    <row r="188" spans="1:8" ht="16.2" thickBot="1">
      <c r="A188" s="30">
        <f t="shared" si="6"/>
        <v>25</v>
      </c>
      <c r="B188" s="36" t="s">
        <v>207</v>
      </c>
      <c r="E188" s="350">
        <f>E186-E187</f>
        <v>0</v>
      </c>
      <c r="G188" s="30" t="s">
        <v>208</v>
      </c>
      <c r="H188" s="30">
        <f t="shared" si="7"/>
        <v>25</v>
      </c>
    </row>
    <row r="189" spans="1:8" ht="16.2" thickTop="1">
      <c r="A189" s="30"/>
      <c r="B189" s="36"/>
      <c r="E189" s="132"/>
      <c r="G189" s="30"/>
    </row>
    <row r="190" spans="1:8" ht="18">
      <c r="A190" s="42">
        <v>1</v>
      </c>
      <c r="B190" s="29" t="s">
        <v>209</v>
      </c>
      <c r="E190" s="132"/>
      <c r="G190" s="30"/>
    </row>
    <row r="191" spans="1:8">
      <c r="E191" s="167"/>
    </row>
    <row r="193" spans="5:5">
      <c r="E193" s="165"/>
    </row>
  </sheetData>
  <mergeCells count="20">
    <mergeCell ref="B158:G158"/>
    <mergeCell ref="B159:G159"/>
    <mergeCell ref="B104:G104"/>
    <mergeCell ref="B105:G105"/>
    <mergeCell ref="B106:G106"/>
    <mergeCell ref="B155:G155"/>
    <mergeCell ref="B156:G156"/>
    <mergeCell ref="B157:G157"/>
    <mergeCell ref="B103:G103"/>
    <mergeCell ref="B3:G3"/>
    <mergeCell ref="B4:G4"/>
    <mergeCell ref="B5:G5"/>
    <mergeCell ref="B6:G6"/>
    <mergeCell ref="B7:G7"/>
    <mergeCell ref="B47:G47"/>
    <mergeCell ref="B48:G48"/>
    <mergeCell ref="B49:G49"/>
    <mergeCell ref="B50:G50"/>
    <mergeCell ref="B51:G51"/>
    <mergeCell ref="B102:G102"/>
  </mergeCells>
  <printOptions horizontalCentered="1"/>
  <pageMargins left="0" right="0" top="0.5" bottom="0.5" header="0.35" footer="0.25"/>
  <pageSetup scale="49" orientation="portrait" horizontalDpi="200" verticalDpi="200" r:id="rId1"/>
  <headerFooter scaleWithDoc="0" alignWithMargins="0">
    <oddHeader>&amp;C&amp;"Times New Roman,Bold"&amp;8AS FILED TO5 C2 WITH COST ADJ. INCL. IN TO5 C4 (ER22-527)</oddHeader>
    <oddFooter>&amp;CPage 5.&amp;P&amp;R&amp;F</oddFooter>
  </headerFooter>
  <rowBreaks count="3" manualBreakCount="3">
    <brk id="45" max="7" man="1"/>
    <brk id="100" max="7" man="1"/>
    <brk id="1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4C6D-C068-4004-B3DC-A4E2154A7013}">
  <sheetPr>
    <pageSetUpPr fitToPage="1"/>
  </sheetPr>
  <dimension ref="A1:H23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0.77734375" style="171" customWidth="1"/>
    <col min="3" max="3" width="21.218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35.21875" style="171" bestFit="1" customWidth="1"/>
    <col min="8" max="8" width="5.21875" style="171" customWidth="1"/>
    <col min="9" max="9" width="8.77734375" style="171"/>
    <col min="10" max="10" width="20.44140625" style="171" bestFit="1" customWidth="1"/>
    <col min="11" max="16384" width="8.77734375" style="171"/>
  </cols>
  <sheetData>
    <row r="1" spans="1:8">
      <c r="E1" s="188"/>
      <c r="F1" s="188"/>
      <c r="G1" s="170"/>
      <c r="H1" s="170"/>
    </row>
    <row r="2" spans="1:8">
      <c r="B2" s="399" t="s">
        <v>210</v>
      </c>
      <c r="C2" s="399"/>
      <c r="D2" s="399"/>
      <c r="E2" s="399"/>
      <c r="F2" s="399"/>
      <c r="G2" s="399"/>
      <c r="H2" s="170"/>
    </row>
    <row r="3" spans="1:8">
      <c r="B3" s="399" t="s">
        <v>284</v>
      </c>
      <c r="C3" s="399"/>
      <c r="D3" s="399"/>
      <c r="E3" s="400"/>
      <c r="F3" s="400"/>
      <c r="G3" s="400"/>
      <c r="H3" s="170"/>
    </row>
    <row r="4" spans="1:8">
      <c r="B4" s="401" t="s">
        <v>285</v>
      </c>
      <c r="C4" s="401"/>
      <c r="D4" s="401"/>
      <c r="E4" s="401"/>
      <c r="F4" s="401"/>
      <c r="G4" s="401"/>
      <c r="H4" s="170"/>
    </row>
    <row r="5" spans="1:8">
      <c r="B5" s="402" t="s">
        <v>2</v>
      </c>
      <c r="C5" s="403"/>
      <c r="D5" s="403"/>
      <c r="E5" s="403"/>
      <c r="F5" s="403"/>
      <c r="G5" s="403"/>
      <c r="H5" s="170"/>
    </row>
    <row r="6" spans="1:8">
      <c r="B6" s="170"/>
      <c r="C6" s="170"/>
      <c r="D6" s="170"/>
      <c r="E6" s="170"/>
      <c r="F6" s="170"/>
      <c r="G6" s="170"/>
      <c r="H6" s="170"/>
    </row>
    <row r="7" spans="1:8">
      <c r="A7" s="170" t="s">
        <v>3</v>
      </c>
      <c r="B7" s="319"/>
      <c r="C7" s="170" t="s">
        <v>286</v>
      </c>
      <c r="D7" s="174"/>
      <c r="E7" s="174"/>
      <c r="F7" s="174"/>
      <c r="G7" s="170"/>
      <c r="H7" s="170" t="s">
        <v>3</v>
      </c>
    </row>
    <row r="8" spans="1:8">
      <c r="A8" s="170" t="s">
        <v>7</v>
      </c>
      <c r="B8" s="170"/>
      <c r="C8" s="175" t="s">
        <v>287</v>
      </c>
      <c r="D8" s="174"/>
      <c r="E8" s="175" t="s">
        <v>5</v>
      </c>
      <c r="F8" s="174"/>
      <c r="G8" s="175" t="s">
        <v>6</v>
      </c>
      <c r="H8" s="170" t="s">
        <v>7</v>
      </c>
    </row>
    <row r="9" spans="1:8">
      <c r="C9" s="170"/>
      <c r="D9" s="170"/>
      <c r="F9" s="174"/>
      <c r="H9" s="170"/>
    </row>
    <row r="10" spans="1:8" ht="18.600000000000001" thickBot="1">
      <c r="A10" s="170">
        <v>1</v>
      </c>
      <c r="B10" s="178" t="s">
        <v>288</v>
      </c>
      <c r="E10" s="320">
        <v>0</v>
      </c>
      <c r="F10" s="174"/>
      <c r="G10" s="170"/>
      <c r="H10" s="170">
        <f>A10</f>
        <v>1</v>
      </c>
    </row>
    <row r="11" spans="1:8" ht="16.2" thickTop="1">
      <c r="A11" s="170">
        <f>A10+1</f>
        <v>2</v>
      </c>
      <c r="F11" s="174"/>
      <c r="H11" s="170">
        <f>+H10+1</f>
        <v>2</v>
      </c>
    </row>
    <row r="12" spans="1:8" ht="18.600000000000001" thickBot="1">
      <c r="A12" s="170">
        <f t="shared" ref="A12:A18" si="0">A11+1</f>
        <v>3</v>
      </c>
      <c r="B12" s="178" t="s">
        <v>289</v>
      </c>
      <c r="E12" s="320">
        <v>0</v>
      </c>
      <c r="F12" s="174"/>
      <c r="G12" s="170"/>
      <c r="H12" s="170">
        <f t="shared" ref="H12:H18" si="1">+H11+1</f>
        <v>3</v>
      </c>
    </row>
    <row r="13" spans="1:8" ht="16.2" thickTop="1">
      <c r="A13" s="170">
        <f t="shared" si="0"/>
        <v>4</v>
      </c>
      <c r="F13" s="174"/>
      <c r="H13" s="170">
        <f t="shared" si="1"/>
        <v>4</v>
      </c>
    </row>
    <row r="14" spans="1:8" ht="18.600000000000001" thickBot="1">
      <c r="A14" s="170">
        <f t="shared" si="0"/>
        <v>5</v>
      </c>
      <c r="B14" s="178" t="s">
        <v>290</v>
      </c>
      <c r="E14" s="320">
        <v>0</v>
      </c>
      <c r="F14" s="174"/>
      <c r="G14" s="170"/>
      <c r="H14" s="170">
        <f t="shared" si="1"/>
        <v>5</v>
      </c>
    </row>
    <row r="15" spans="1:8" ht="16.2" thickTop="1">
      <c r="A15" s="170">
        <f t="shared" si="0"/>
        <v>6</v>
      </c>
      <c r="B15" s="178"/>
      <c r="E15" s="321"/>
      <c r="F15" s="174"/>
      <c r="G15" s="170"/>
      <c r="H15" s="170">
        <f t="shared" si="1"/>
        <v>6</v>
      </c>
    </row>
    <row r="16" spans="1:8" ht="16.2" thickBot="1">
      <c r="A16" s="170">
        <f t="shared" si="0"/>
        <v>7</v>
      </c>
      <c r="B16" s="178" t="s">
        <v>159</v>
      </c>
      <c r="E16" s="328">
        <f>'Pg6.2 Rev Misc.-1'!G19</f>
        <v>-10363.447318236977</v>
      </c>
      <c r="F16" s="20" t="s">
        <v>55</v>
      </c>
      <c r="G16" s="309" t="s">
        <v>544</v>
      </c>
      <c r="H16" s="170">
        <f t="shared" si="1"/>
        <v>7</v>
      </c>
    </row>
    <row r="17" spans="1:8" ht="16.2" thickTop="1">
      <c r="A17" s="170">
        <f t="shared" si="0"/>
        <v>8</v>
      </c>
      <c r="F17" s="174"/>
      <c r="H17" s="170">
        <f t="shared" si="1"/>
        <v>8</v>
      </c>
    </row>
    <row r="18" spans="1:8" ht="18.600000000000001" thickBot="1">
      <c r="A18" s="170">
        <f t="shared" si="0"/>
        <v>9</v>
      </c>
      <c r="B18" s="178" t="s">
        <v>292</v>
      </c>
      <c r="E18" s="320">
        <v>0</v>
      </c>
      <c r="F18" s="174"/>
      <c r="G18" s="170"/>
      <c r="H18" s="170">
        <f t="shared" si="1"/>
        <v>9</v>
      </c>
    </row>
    <row r="19" spans="1:8" s="383" customFormat="1" ht="16.2" thickTop="1">
      <c r="A19" s="170"/>
      <c r="B19" s="178"/>
      <c r="E19" s="321"/>
      <c r="F19" s="382"/>
      <c r="G19" s="170"/>
      <c r="H19" s="170"/>
    </row>
    <row r="20" spans="1:8">
      <c r="H20" s="170"/>
    </row>
    <row r="21" spans="1:8">
      <c r="A21" s="20" t="s">
        <v>55</v>
      </c>
      <c r="B21" s="190" t="s">
        <v>540</v>
      </c>
      <c r="H21" s="170"/>
    </row>
    <row r="22" spans="1:8" ht="18">
      <c r="A22" s="189">
        <v>1</v>
      </c>
      <c r="B22" s="171" t="s">
        <v>293</v>
      </c>
      <c r="H22" s="170"/>
    </row>
    <row r="23" spans="1:8">
      <c r="B23" s="171" t="s">
        <v>294</v>
      </c>
    </row>
  </sheetData>
  <mergeCells count="4"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Roman,Bold"&amp;8REVISED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2144-E413-424A-B8CA-7C60BE035F56}">
  <sheetPr>
    <pageSetUpPr fitToPage="1"/>
  </sheetPr>
  <dimension ref="A1:H23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0.77734375" style="171" customWidth="1"/>
    <col min="3" max="3" width="21.218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34.5546875" style="171" customWidth="1"/>
    <col min="8" max="8" width="5.21875" style="171" customWidth="1"/>
    <col min="9" max="9" width="8.77734375" style="171"/>
    <col min="10" max="10" width="20.44140625" style="171" bestFit="1" customWidth="1"/>
    <col min="11" max="16384" width="8.77734375" style="171"/>
  </cols>
  <sheetData>
    <row r="1" spans="1:8">
      <c r="A1" s="308" t="s">
        <v>541</v>
      </c>
      <c r="E1" s="188"/>
      <c r="F1" s="188"/>
      <c r="G1" s="170"/>
      <c r="H1" s="170"/>
    </row>
    <row r="2" spans="1:8" s="385" customFormat="1">
      <c r="A2" s="308"/>
      <c r="E2" s="188"/>
      <c r="F2" s="188"/>
      <c r="G2" s="170"/>
      <c r="H2" s="170"/>
    </row>
    <row r="3" spans="1:8">
      <c r="B3" s="399" t="s">
        <v>210</v>
      </c>
      <c r="C3" s="399"/>
      <c r="D3" s="399"/>
      <c r="E3" s="399"/>
      <c r="F3" s="399"/>
      <c r="G3" s="399"/>
      <c r="H3" s="170"/>
    </row>
    <row r="4" spans="1:8">
      <c r="B4" s="399" t="s">
        <v>284</v>
      </c>
      <c r="C4" s="399"/>
      <c r="D4" s="399"/>
      <c r="E4" s="400"/>
      <c r="F4" s="400"/>
      <c r="G4" s="400"/>
      <c r="H4" s="170"/>
    </row>
    <row r="5" spans="1:8">
      <c r="B5" s="401" t="s">
        <v>285</v>
      </c>
      <c r="C5" s="401"/>
      <c r="D5" s="401"/>
      <c r="E5" s="401"/>
      <c r="F5" s="401"/>
      <c r="G5" s="401"/>
      <c r="H5" s="170"/>
    </row>
    <row r="6" spans="1:8">
      <c r="B6" s="402" t="s">
        <v>2</v>
      </c>
      <c r="C6" s="403"/>
      <c r="D6" s="403"/>
      <c r="E6" s="403"/>
      <c r="F6" s="403"/>
      <c r="G6" s="403"/>
      <c r="H6" s="170"/>
    </row>
    <row r="7" spans="1:8">
      <c r="B7" s="170"/>
      <c r="C7" s="170"/>
      <c r="D7" s="170"/>
      <c r="E7" s="170"/>
      <c r="F7" s="170"/>
      <c r="G7" s="170"/>
      <c r="H7" s="170"/>
    </row>
    <row r="8" spans="1:8">
      <c r="A8" s="170" t="s">
        <v>3</v>
      </c>
      <c r="B8" s="319"/>
      <c r="C8" s="170" t="s">
        <v>286</v>
      </c>
      <c r="D8" s="174"/>
      <c r="E8" s="174"/>
      <c r="F8" s="174"/>
      <c r="G8" s="170"/>
      <c r="H8" s="170" t="s">
        <v>3</v>
      </c>
    </row>
    <row r="9" spans="1:8">
      <c r="A9" s="170" t="s">
        <v>7</v>
      </c>
      <c r="B9" s="170"/>
      <c r="C9" s="175" t="s">
        <v>287</v>
      </c>
      <c r="D9" s="174"/>
      <c r="E9" s="175" t="s">
        <v>5</v>
      </c>
      <c r="F9" s="174"/>
      <c r="G9" s="175" t="s">
        <v>6</v>
      </c>
      <c r="H9" s="170" t="s">
        <v>7</v>
      </c>
    </row>
    <row r="10" spans="1:8">
      <c r="C10" s="170"/>
      <c r="D10" s="170"/>
      <c r="F10" s="174"/>
      <c r="H10" s="170"/>
    </row>
    <row r="11" spans="1:8" ht="18.600000000000001" thickBot="1">
      <c r="A11" s="170">
        <v>1</v>
      </c>
      <c r="B11" s="178" t="s">
        <v>288</v>
      </c>
      <c r="E11" s="320">
        <v>0</v>
      </c>
      <c r="F11" s="174"/>
      <c r="G11" s="170"/>
      <c r="H11" s="170">
        <f>A11</f>
        <v>1</v>
      </c>
    </row>
    <row r="12" spans="1:8" ht="16.2" thickTop="1">
      <c r="A12" s="170">
        <f>A11+1</f>
        <v>2</v>
      </c>
      <c r="F12" s="174"/>
      <c r="H12" s="170">
        <f>+H11+1</f>
        <v>2</v>
      </c>
    </row>
    <row r="13" spans="1:8" ht="18.600000000000001" thickBot="1">
      <c r="A13" s="170">
        <f t="shared" ref="A13:A19" si="0">A12+1</f>
        <v>3</v>
      </c>
      <c r="B13" s="178" t="s">
        <v>289</v>
      </c>
      <c r="E13" s="320">
        <v>0</v>
      </c>
      <c r="F13" s="174"/>
      <c r="G13" s="170"/>
      <c r="H13" s="170">
        <f t="shared" ref="H13:H19" si="1">+H12+1</f>
        <v>3</v>
      </c>
    </row>
    <row r="14" spans="1:8" ht="16.2" thickTop="1">
      <c r="A14" s="170">
        <f t="shared" si="0"/>
        <v>4</v>
      </c>
      <c r="F14" s="174"/>
      <c r="H14" s="170">
        <f t="shared" si="1"/>
        <v>4</v>
      </c>
    </row>
    <row r="15" spans="1:8" ht="18.600000000000001" thickBot="1">
      <c r="A15" s="170">
        <f t="shared" si="0"/>
        <v>5</v>
      </c>
      <c r="B15" s="178" t="s">
        <v>290</v>
      </c>
      <c r="E15" s="320">
        <v>0</v>
      </c>
      <c r="F15" s="174"/>
      <c r="G15" s="170"/>
      <c r="H15" s="170">
        <f t="shared" si="1"/>
        <v>5</v>
      </c>
    </row>
    <row r="16" spans="1:8" ht="16.2" thickTop="1">
      <c r="A16" s="170">
        <f t="shared" si="0"/>
        <v>6</v>
      </c>
      <c r="B16" s="178"/>
      <c r="E16" s="321"/>
      <c r="F16" s="174"/>
      <c r="G16" s="170"/>
      <c r="H16" s="170">
        <f t="shared" si="1"/>
        <v>6</v>
      </c>
    </row>
    <row r="17" spans="1:8" ht="16.2" thickBot="1">
      <c r="A17" s="170">
        <f t="shared" si="0"/>
        <v>7</v>
      </c>
      <c r="B17" s="178" t="s">
        <v>159</v>
      </c>
      <c r="E17" s="320">
        <f>'Pg6.2A As Filed Misc.-1'!G20</f>
        <v>-8498.1843313184672</v>
      </c>
      <c r="F17" s="174"/>
      <c r="G17" s="309" t="s">
        <v>291</v>
      </c>
      <c r="H17" s="170">
        <f t="shared" si="1"/>
        <v>7</v>
      </c>
    </row>
    <row r="18" spans="1:8" ht="16.2" thickTop="1">
      <c r="A18" s="170">
        <f t="shared" si="0"/>
        <v>8</v>
      </c>
      <c r="F18" s="174"/>
      <c r="H18" s="170">
        <f t="shared" si="1"/>
        <v>8</v>
      </c>
    </row>
    <row r="19" spans="1:8" ht="18.600000000000001" thickBot="1">
      <c r="A19" s="170">
        <f t="shared" si="0"/>
        <v>9</v>
      </c>
      <c r="B19" s="178" t="s">
        <v>292</v>
      </c>
      <c r="E19" s="320">
        <v>0</v>
      </c>
      <c r="F19" s="174"/>
      <c r="G19" s="170"/>
      <c r="H19" s="170">
        <f t="shared" si="1"/>
        <v>9</v>
      </c>
    </row>
    <row r="20" spans="1:8" ht="16.2" thickTop="1">
      <c r="H20" s="170"/>
    </row>
    <row r="21" spans="1:8">
      <c r="H21" s="170"/>
    </row>
    <row r="22" spans="1:8" ht="18">
      <c r="A22" s="189">
        <v>1</v>
      </c>
      <c r="B22" s="171" t="s">
        <v>293</v>
      </c>
      <c r="H22" s="170"/>
    </row>
    <row r="23" spans="1:8">
      <c r="B23" s="171" t="s">
        <v>294</v>
      </c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Roman,Bold"&amp;8AS FILED</oddHeader>
    <oddFooter>&amp;CPage 6.1&amp;R&amp;F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20B6-9204-4420-A804-22D98C87FF9D}">
  <sheetPr>
    <pageSetUpPr fitToPage="1"/>
  </sheetPr>
  <dimension ref="A2:J32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6.21875" style="171" customWidth="1"/>
    <col min="3" max="3" width="16.777343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18.44140625" style="171" customWidth="1"/>
    <col min="8" max="8" width="2.21875" style="171" bestFit="1" customWidth="1"/>
    <col min="9" max="9" width="43.21875" style="171" customWidth="1"/>
    <col min="10" max="10" width="5.21875" style="170" customWidth="1"/>
    <col min="11" max="16384" width="8.77734375" style="171"/>
  </cols>
  <sheetData>
    <row r="2" spans="1:10">
      <c r="B2" s="399" t="s">
        <v>210</v>
      </c>
      <c r="C2" s="399"/>
      <c r="D2" s="399"/>
      <c r="E2" s="399"/>
      <c r="F2" s="399"/>
      <c r="G2" s="399"/>
      <c r="H2" s="399"/>
      <c r="I2" s="399"/>
    </row>
    <row r="3" spans="1:10">
      <c r="B3" s="399" t="s">
        <v>295</v>
      </c>
      <c r="C3" s="399"/>
      <c r="D3" s="399"/>
      <c r="E3" s="399"/>
      <c r="F3" s="399"/>
      <c r="G3" s="399"/>
      <c r="H3" s="399"/>
      <c r="I3" s="399"/>
    </row>
    <row r="4" spans="1:10">
      <c r="B4" s="399" t="s">
        <v>296</v>
      </c>
      <c r="C4" s="399"/>
      <c r="D4" s="399"/>
      <c r="E4" s="399"/>
      <c r="F4" s="399"/>
      <c r="G4" s="399"/>
      <c r="H4" s="399"/>
      <c r="I4" s="399"/>
    </row>
    <row r="5" spans="1:10">
      <c r="B5" s="399" t="s">
        <v>297</v>
      </c>
      <c r="C5" s="399"/>
      <c r="D5" s="399"/>
      <c r="E5" s="399"/>
      <c r="F5" s="399"/>
      <c r="G5" s="399"/>
      <c r="H5" s="399"/>
      <c r="I5" s="399"/>
    </row>
    <row r="6" spans="1:10">
      <c r="B6" s="402" t="s">
        <v>2</v>
      </c>
      <c r="C6" s="402"/>
      <c r="D6" s="402"/>
      <c r="E6" s="402"/>
      <c r="F6" s="402"/>
      <c r="G6" s="402"/>
      <c r="H6" s="402"/>
      <c r="I6" s="402"/>
    </row>
    <row r="8" spans="1:10">
      <c r="A8" s="170" t="s">
        <v>3</v>
      </c>
      <c r="C8" s="310" t="s">
        <v>298</v>
      </c>
      <c r="D8" s="310"/>
      <c r="E8" s="310" t="s">
        <v>299</v>
      </c>
      <c r="G8" s="310" t="s">
        <v>300</v>
      </c>
      <c r="H8" s="310"/>
      <c r="I8" s="310"/>
      <c r="J8" s="170" t="s">
        <v>3</v>
      </c>
    </row>
    <row r="9" spans="1:10">
      <c r="A9" s="170" t="s">
        <v>7</v>
      </c>
      <c r="B9" s="192" t="s">
        <v>4</v>
      </c>
      <c r="C9" s="311">
        <v>43100</v>
      </c>
      <c r="D9" s="312"/>
      <c r="E9" s="311">
        <v>43465</v>
      </c>
      <c r="F9" s="313"/>
      <c r="G9" s="192" t="s">
        <v>301</v>
      </c>
      <c r="H9" s="192"/>
      <c r="I9" s="192" t="s">
        <v>6</v>
      </c>
      <c r="J9" s="170" t="s">
        <v>7</v>
      </c>
    </row>
    <row r="11" spans="1:10">
      <c r="A11" s="170">
        <v>1</v>
      </c>
      <c r="B11" s="171" t="s">
        <v>302</v>
      </c>
      <c r="C11" s="197">
        <v>-65.013868919999993</v>
      </c>
      <c r="D11" s="183"/>
      <c r="E11" s="197">
        <v>-146.94851531060715</v>
      </c>
      <c r="F11" s="197"/>
      <c r="G11" s="197">
        <v>-105.20072044447681</v>
      </c>
      <c r="H11" s="197"/>
      <c r="I11" s="314" t="s">
        <v>303</v>
      </c>
      <c r="J11" s="170">
        <f>A11</f>
        <v>1</v>
      </c>
    </row>
    <row r="12" spans="1:10">
      <c r="A12" s="170">
        <v>2</v>
      </c>
      <c r="C12" s="166"/>
      <c r="D12" s="183"/>
      <c r="E12" s="166"/>
      <c r="F12" s="166"/>
      <c r="G12" s="166"/>
      <c r="H12" s="166"/>
      <c r="I12" s="166"/>
      <c r="J12" s="170">
        <f t="shared" ref="J12:J19" si="0">A12</f>
        <v>2</v>
      </c>
    </row>
    <row r="13" spans="1:10">
      <c r="A13" s="170">
        <v>3</v>
      </c>
      <c r="B13" s="178" t="s">
        <v>304</v>
      </c>
      <c r="C13" s="197">
        <v>-3080.8051965599998</v>
      </c>
      <c r="D13" s="183"/>
      <c r="E13" s="197">
        <v>-3513.0281868607854</v>
      </c>
      <c r="F13" s="197"/>
      <c r="G13" s="197">
        <v>-3293.9046909301987</v>
      </c>
      <c r="H13" s="197"/>
      <c r="I13" s="314" t="s">
        <v>305</v>
      </c>
      <c r="J13" s="170">
        <f t="shared" si="0"/>
        <v>3</v>
      </c>
    </row>
    <row r="14" spans="1:10">
      <c r="A14" s="170">
        <v>4</v>
      </c>
      <c r="C14" s="197"/>
      <c r="D14" s="183"/>
      <c r="E14" s="197"/>
      <c r="F14" s="197"/>
      <c r="G14" s="197"/>
      <c r="H14" s="197"/>
      <c r="I14" s="314"/>
      <c r="J14" s="170">
        <f t="shared" si="0"/>
        <v>4</v>
      </c>
    </row>
    <row r="15" spans="1:10">
      <c r="A15" s="170">
        <v>5</v>
      </c>
      <c r="B15" s="190" t="s">
        <v>306</v>
      </c>
      <c r="C15" s="194">
        <f>'Pg6.3 Rev Misc.-1.1'!C24</f>
        <v>-4461.0132094709998</v>
      </c>
      <c r="D15" s="329"/>
      <c r="E15" s="194">
        <f>'Pg6.3 Rev Misc.-1.1'!E24</f>
        <v>-3708.0888193828441</v>
      </c>
      <c r="F15" s="194"/>
      <c r="G15" s="194">
        <f>'Pg6.3 Rev Misc.-1.1'!G24</f>
        <v>-4093.7649150006769</v>
      </c>
      <c r="H15" s="20" t="s">
        <v>55</v>
      </c>
      <c r="I15" s="314" t="s">
        <v>545</v>
      </c>
      <c r="J15" s="170">
        <f t="shared" si="0"/>
        <v>5</v>
      </c>
    </row>
    <row r="16" spans="1:10">
      <c r="A16" s="170">
        <v>6</v>
      </c>
      <c r="C16" s="197"/>
      <c r="D16" s="183"/>
      <c r="E16" s="197"/>
      <c r="F16" s="197"/>
      <c r="G16" s="197"/>
      <c r="H16" s="197"/>
      <c r="I16" s="314"/>
      <c r="J16" s="170">
        <f t="shared" si="0"/>
        <v>6</v>
      </c>
    </row>
    <row r="17" spans="1:10">
      <c r="A17" s="170">
        <v>7</v>
      </c>
      <c r="B17" s="171" t="s">
        <v>308</v>
      </c>
      <c r="C17" s="315">
        <v>-2747.90119968</v>
      </c>
      <c r="D17" s="183"/>
      <c r="E17" s="315">
        <v>-2995.9182215905475</v>
      </c>
      <c r="F17" s="197"/>
      <c r="G17" s="315">
        <v>-2870.5769918616238</v>
      </c>
      <c r="H17" s="197"/>
      <c r="I17" s="314" t="s">
        <v>309</v>
      </c>
      <c r="J17" s="170">
        <f t="shared" si="0"/>
        <v>7</v>
      </c>
    </row>
    <row r="18" spans="1:10">
      <c r="A18" s="170">
        <v>8</v>
      </c>
      <c r="C18" s="197"/>
      <c r="D18" s="183"/>
      <c r="E18" s="197"/>
      <c r="F18" s="197"/>
      <c r="G18" s="197"/>
      <c r="H18" s="197"/>
      <c r="I18" s="314"/>
      <c r="J18" s="170">
        <f t="shared" si="0"/>
        <v>8</v>
      </c>
    </row>
    <row r="19" spans="1:10" ht="16.2" thickBot="1">
      <c r="A19" s="170">
        <v>9</v>
      </c>
      <c r="B19" s="196" t="s">
        <v>310</v>
      </c>
      <c r="C19" s="330">
        <f>C11+C13+C15+C17</f>
        <v>-10354.733474630999</v>
      </c>
      <c r="D19" s="329"/>
      <c r="E19" s="330">
        <f>E11+E13+E15+E17</f>
        <v>-10363.983743144785</v>
      </c>
      <c r="F19" s="194"/>
      <c r="G19" s="330">
        <f>G11+G13+G15+G17</f>
        <v>-10363.447318236977</v>
      </c>
      <c r="H19" s="20" t="s">
        <v>55</v>
      </c>
      <c r="I19" s="30" t="s">
        <v>311</v>
      </c>
      <c r="J19" s="170">
        <f t="shared" si="0"/>
        <v>9</v>
      </c>
    </row>
    <row r="20" spans="1:10" ht="16.2" thickTop="1">
      <c r="C20" s="173"/>
      <c r="D20" s="173"/>
      <c r="E20" s="173"/>
      <c r="F20" s="173"/>
      <c r="G20" s="173"/>
      <c r="H20" s="173"/>
      <c r="I20" s="173"/>
    </row>
    <row r="21" spans="1:10" s="383" customFormat="1">
      <c r="A21" s="170"/>
      <c r="C21" s="173"/>
      <c r="D21" s="173"/>
      <c r="E21" s="173"/>
      <c r="F21" s="173"/>
      <c r="G21" s="173"/>
      <c r="H21" s="173"/>
      <c r="I21" s="173"/>
      <c r="J21" s="170"/>
    </row>
    <row r="22" spans="1:10">
      <c r="A22" s="20" t="s">
        <v>55</v>
      </c>
      <c r="B22" s="190" t="str">
        <f>'Pg6 Rev Stmt Misc'!B21</f>
        <v xml:space="preserve">Items in BOLD have changed due to unfunded reserves error adjustment as compared to the original TO5 Cycle 2 filing per ER20-503. </v>
      </c>
      <c r="E22" s="183"/>
      <c r="F22" s="183"/>
      <c r="G22" s="183"/>
      <c r="H22" s="183"/>
      <c r="I22" s="183"/>
    </row>
    <row r="32" spans="1:10">
      <c r="B32" s="318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60" orientation="portrait" horizontalDpi="200" verticalDpi="200" r:id="rId1"/>
  <headerFooter scaleWithDoc="0" alignWithMargins="0">
    <oddHeader>&amp;C&amp;"Times New Roman,Bold"&amp;8REVISED</oddHeader>
    <oddFooter>&amp;CPage 6.2&amp;R&amp;F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4358-9DDF-4A78-A9DE-1FE2F66490BE}">
  <sheetPr>
    <pageSetUpPr fitToPage="1"/>
  </sheetPr>
  <dimension ref="A1:I33"/>
  <sheetViews>
    <sheetView zoomScale="80" zoomScaleNormal="80" workbookViewId="0"/>
  </sheetViews>
  <sheetFormatPr defaultColWidth="8.77734375" defaultRowHeight="15.6"/>
  <cols>
    <col min="1" max="1" width="5.21875" style="170" customWidth="1"/>
    <col min="2" max="2" width="56.21875" style="171" customWidth="1"/>
    <col min="3" max="3" width="16.77734375" style="171" customWidth="1"/>
    <col min="4" max="4" width="1.5546875" style="171" customWidth="1"/>
    <col min="5" max="5" width="16.77734375" style="171" customWidth="1"/>
    <col min="6" max="6" width="1.5546875" style="171" customWidth="1"/>
    <col min="7" max="7" width="18.44140625" style="171" customWidth="1"/>
    <col min="8" max="8" width="47.44140625" style="171" customWidth="1"/>
    <col min="9" max="9" width="5.21875" style="170" customWidth="1"/>
    <col min="10" max="16384" width="8.77734375" style="171"/>
  </cols>
  <sheetData>
    <row r="1" spans="1:9">
      <c r="A1" s="308" t="s">
        <v>541</v>
      </c>
    </row>
    <row r="2" spans="1:9" s="385" customFormat="1">
      <c r="A2" s="308"/>
      <c r="I2" s="170"/>
    </row>
    <row r="3" spans="1:9">
      <c r="B3" s="399" t="s">
        <v>210</v>
      </c>
      <c r="C3" s="399"/>
      <c r="D3" s="399"/>
      <c r="E3" s="399"/>
      <c r="F3" s="399"/>
      <c r="G3" s="399"/>
      <c r="H3" s="399"/>
    </row>
    <row r="4" spans="1:9">
      <c r="B4" s="399" t="s">
        <v>295</v>
      </c>
      <c r="C4" s="399"/>
      <c r="D4" s="399"/>
      <c r="E4" s="399"/>
      <c r="F4" s="399"/>
      <c r="G4" s="399"/>
      <c r="H4" s="399"/>
    </row>
    <row r="5" spans="1:9">
      <c r="B5" s="399" t="s">
        <v>296</v>
      </c>
      <c r="C5" s="399"/>
      <c r="D5" s="399"/>
      <c r="E5" s="399"/>
      <c r="F5" s="399"/>
      <c r="G5" s="399"/>
      <c r="H5" s="399"/>
    </row>
    <row r="6" spans="1:9">
      <c r="B6" s="399" t="s">
        <v>297</v>
      </c>
      <c r="C6" s="399"/>
      <c r="D6" s="399"/>
      <c r="E6" s="399"/>
      <c r="F6" s="399"/>
      <c r="G6" s="399"/>
      <c r="H6" s="399"/>
    </row>
    <row r="7" spans="1:9">
      <c r="B7" s="402" t="s">
        <v>2</v>
      </c>
      <c r="C7" s="402"/>
      <c r="D7" s="402"/>
      <c r="E7" s="402"/>
      <c r="F7" s="402"/>
      <c r="G7" s="402"/>
      <c r="H7" s="402"/>
    </row>
    <row r="9" spans="1:9">
      <c r="A9" s="170" t="s">
        <v>3</v>
      </c>
      <c r="C9" s="310" t="s">
        <v>298</v>
      </c>
      <c r="D9" s="310"/>
      <c r="E9" s="310" t="s">
        <v>299</v>
      </c>
      <c r="G9" s="310" t="s">
        <v>300</v>
      </c>
      <c r="H9" s="310"/>
      <c r="I9" s="170" t="s">
        <v>3</v>
      </c>
    </row>
    <row r="10" spans="1:9">
      <c r="A10" s="170" t="s">
        <v>7</v>
      </c>
      <c r="B10" s="192" t="s">
        <v>4</v>
      </c>
      <c r="C10" s="311">
        <v>43100</v>
      </c>
      <c r="D10" s="312"/>
      <c r="E10" s="311">
        <v>43465</v>
      </c>
      <c r="F10" s="313"/>
      <c r="G10" s="192" t="s">
        <v>301</v>
      </c>
      <c r="H10" s="192" t="s">
        <v>6</v>
      </c>
      <c r="I10" s="170" t="s">
        <v>7</v>
      </c>
    </row>
    <row r="12" spans="1:9">
      <c r="A12" s="170">
        <v>1</v>
      </c>
      <c r="B12" s="171" t="s">
        <v>302</v>
      </c>
      <c r="C12" s="197">
        <v>-65.013868919999993</v>
      </c>
      <c r="D12" s="183"/>
      <c r="E12" s="197">
        <v>-146.94851531060715</v>
      </c>
      <c r="F12" s="197"/>
      <c r="G12" s="197">
        <v>-105.20072044447681</v>
      </c>
      <c r="H12" s="314" t="s">
        <v>303</v>
      </c>
      <c r="I12" s="170">
        <f>A12</f>
        <v>1</v>
      </c>
    </row>
    <row r="13" spans="1:9">
      <c r="A13" s="170">
        <v>2</v>
      </c>
      <c r="C13" s="166"/>
      <c r="D13" s="183"/>
      <c r="E13" s="166"/>
      <c r="F13" s="166"/>
      <c r="G13" s="166"/>
      <c r="H13" s="166"/>
      <c r="I13" s="170">
        <f t="shared" ref="I13:I20" si="0">A13</f>
        <v>2</v>
      </c>
    </row>
    <row r="14" spans="1:9">
      <c r="A14" s="170">
        <v>3</v>
      </c>
      <c r="B14" s="178" t="s">
        <v>304</v>
      </c>
      <c r="C14" s="197">
        <v>-3080.8051965599998</v>
      </c>
      <c r="D14" s="183"/>
      <c r="E14" s="197">
        <v>-3513.0281868607854</v>
      </c>
      <c r="F14" s="197"/>
      <c r="G14" s="197">
        <v>-3293.9046909301987</v>
      </c>
      <c r="H14" s="314" t="s">
        <v>305</v>
      </c>
      <c r="I14" s="170">
        <f t="shared" si="0"/>
        <v>3</v>
      </c>
    </row>
    <row r="15" spans="1:9">
      <c r="A15" s="170">
        <v>4</v>
      </c>
      <c r="C15" s="197"/>
      <c r="D15" s="183"/>
      <c r="E15" s="197"/>
      <c r="F15" s="197"/>
      <c r="G15" s="197"/>
      <c r="H15" s="314"/>
      <c r="I15" s="170">
        <f t="shared" si="0"/>
        <v>4</v>
      </c>
    </row>
    <row r="16" spans="1:9">
      <c r="A16" s="170">
        <v>5</v>
      </c>
      <c r="B16" s="171" t="s">
        <v>306</v>
      </c>
      <c r="C16" s="197">
        <v>-3129.0501605999998</v>
      </c>
      <c r="D16" s="183"/>
      <c r="E16" s="197">
        <v>-1289.1977828126294</v>
      </c>
      <c r="F16" s="197"/>
      <c r="G16" s="197">
        <v>-2228.5019280821671</v>
      </c>
      <c r="H16" s="314" t="s">
        <v>307</v>
      </c>
      <c r="I16" s="170">
        <f t="shared" si="0"/>
        <v>5</v>
      </c>
    </row>
    <row r="17" spans="1:9">
      <c r="A17" s="170">
        <v>6</v>
      </c>
      <c r="C17" s="197"/>
      <c r="D17" s="183"/>
      <c r="E17" s="197"/>
      <c r="F17" s="197"/>
      <c r="G17" s="197"/>
      <c r="H17" s="314"/>
      <c r="I17" s="170">
        <f t="shared" si="0"/>
        <v>6</v>
      </c>
    </row>
    <row r="18" spans="1:9">
      <c r="A18" s="170">
        <v>7</v>
      </c>
      <c r="B18" s="171" t="s">
        <v>308</v>
      </c>
      <c r="C18" s="315">
        <v>-2747.90119968</v>
      </c>
      <c r="D18" s="183"/>
      <c r="E18" s="315">
        <v>-2995.9182215905475</v>
      </c>
      <c r="F18" s="197"/>
      <c r="G18" s="315">
        <v>-2870.5769918616238</v>
      </c>
      <c r="H18" s="314" t="s">
        <v>309</v>
      </c>
      <c r="I18" s="170">
        <f t="shared" si="0"/>
        <v>7</v>
      </c>
    </row>
    <row r="19" spans="1:9">
      <c r="A19" s="170">
        <v>8</v>
      </c>
      <c r="C19" s="197"/>
      <c r="D19" s="183"/>
      <c r="E19" s="197"/>
      <c r="F19" s="197"/>
      <c r="G19" s="197"/>
      <c r="H19" s="314"/>
      <c r="I19" s="170">
        <f t="shared" si="0"/>
        <v>8</v>
      </c>
    </row>
    <row r="20" spans="1:9" ht="16.2" thickBot="1">
      <c r="A20" s="170">
        <v>9</v>
      </c>
      <c r="B20" s="196" t="s">
        <v>310</v>
      </c>
      <c r="C20" s="316">
        <f>C12+C14+C16+C18</f>
        <v>-9022.7704257599999</v>
      </c>
      <c r="D20" s="183"/>
      <c r="E20" s="316">
        <f>E12+E14+E16+E18</f>
        <v>-7945.0927065745691</v>
      </c>
      <c r="F20" s="197"/>
      <c r="G20" s="316">
        <f>G12+G14+G16+G18</f>
        <v>-8498.1843313184672</v>
      </c>
      <c r="H20" s="30" t="s">
        <v>311</v>
      </c>
      <c r="I20" s="170">
        <f t="shared" si="0"/>
        <v>9</v>
      </c>
    </row>
    <row r="21" spans="1:9" ht="16.2" thickTop="1">
      <c r="C21" s="173"/>
      <c r="D21" s="173"/>
      <c r="E21" s="173"/>
      <c r="F21" s="173"/>
      <c r="G21" s="173"/>
      <c r="H21" s="173"/>
    </row>
    <row r="22" spans="1:9">
      <c r="C22" s="183"/>
      <c r="D22" s="183"/>
      <c r="E22" s="183"/>
      <c r="F22" s="183"/>
      <c r="G22" s="183"/>
      <c r="H22" s="183"/>
    </row>
    <row r="23" spans="1:9">
      <c r="B23" s="317"/>
      <c r="E23" s="183"/>
      <c r="F23" s="183"/>
      <c r="G23" s="183"/>
      <c r="H23" s="183"/>
    </row>
    <row r="33" spans="2:2">
      <c r="B33" s="318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0" orientation="portrait" horizontalDpi="200" verticalDpi="200" r:id="rId1"/>
  <headerFooter scaleWithDoc="0" alignWithMargins="0">
    <oddHeader>&amp;C&amp;"Times New Roman,Bold"&amp;8AS FILED</oddHeader>
    <oddFooter>&amp;CPage 6.2A&amp;R&amp;F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3A426-F70F-4AEB-B718-B4CF8494A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AFDF9-D730-440F-9EC0-6713B6FA3535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f4f6bea-4661-4cda-b825-bd4d480ecdc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BA5C11-4399-4551-8998-7F2E623445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Pg1 TO5 C2 BTRR Adj</vt:lpstr>
      <vt:lpstr>Pg2 BK-1 Comparison </vt:lpstr>
      <vt:lpstr>Pg3 BK-1 Rev TO5 C2-Cost Adj </vt:lpstr>
      <vt:lpstr>Pg4 As Filed BK-1 Retail TRR</vt:lpstr>
      <vt:lpstr>Pg5 BK-1 Rev TO5 C2-Cost Adj</vt:lpstr>
      <vt:lpstr>Pg6 Rev Stmt Misc</vt:lpstr>
      <vt:lpstr>Pg6.1 As Filed Stmt Misc</vt:lpstr>
      <vt:lpstr>Pg6.2 Rev Misc.-1</vt:lpstr>
      <vt:lpstr>Pg6.2A As Filed Misc.-1</vt:lpstr>
      <vt:lpstr>Pg6.3 Rev Misc.-1.1</vt:lpstr>
      <vt:lpstr>Pg6.3A As Filed Misc.-1.1</vt:lpstr>
      <vt:lpstr>Pg7 Rev Stmt AV</vt:lpstr>
      <vt:lpstr>Pg8 As Filed Stmt AV</vt:lpstr>
      <vt:lpstr>Pg9 TO5 C2 Int Calc</vt:lpstr>
      <vt:lpstr>'Pg2 BK-1 Comparison '!Print_Area</vt:lpstr>
      <vt:lpstr>'Pg4 As Filed BK-1 Retail TRR'!Print_Area</vt:lpstr>
      <vt:lpstr>'Pg5 BK-1 Rev TO5 C2-Cost Adj'!Print_Area</vt:lpstr>
      <vt:lpstr>'Pg6.1 As Filed Stmt Misc'!Print_Area</vt:lpstr>
      <vt:lpstr>'Pg6.2A As Filed Misc.-1'!Print_Area</vt:lpstr>
      <vt:lpstr>'Pg6.3A As Filed Misc.-1.1'!Print_Area</vt:lpstr>
      <vt:lpstr>'Pg8 As Filed Stmt AV'!Print_Area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2022-10-17T15:08:32Z</cp:lastPrinted>
  <dcterms:created xsi:type="dcterms:W3CDTF">2021-03-15T21:38:59Z</dcterms:created>
  <dcterms:modified xsi:type="dcterms:W3CDTF">2022-11-30T18:35:36Z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