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TO5-Cycle 5 Formula Rate Filing/December Filing/Cost Adjustment Workpapers/"/>
    </mc:Choice>
  </mc:AlternateContent>
  <xr:revisionPtr revIDLastSave="87" documentId="8_{47D7542A-A45B-43D0-83F1-A047E29DF8FE}" xr6:coauthVersionLast="47" xr6:coauthVersionMax="47" xr10:uidLastSave="{88A61CD8-4FE3-406F-8D09-013E256592CD}"/>
  <bookViews>
    <workbookView xWindow="-108" yWindow="-108" windowWidth="23256" windowHeight="12576" tabRatio="758" xr2:uid="{F2347CB9-C744-43C3-B93C-3F4EDD823EA7}"/>
  </bookViews>
  <sheets>
    <sheet name="Pg1 TO5 C1 BTRR Adj" sheetId="1" r:id="rId1"/>
    <sheet name="Pg2 BK-1 Comparison" sheetId="3" r:id="rId2"/>
    <sheet name="Pg3 BK-1 Rev TO5 C1-Cost Adj " sheetId="4" r:id="rId3"/>
    <sheet name="Pg4 BK-1 As Filed Retail TRR" sheetId="5" r:id="rId4"/>
    <sheet name="Pg5 Rev Stmt Misc" sheetId="19" r:id="rId5"/>
    <sheet name="Pg5.1 As Filed Stmt Misc" sheetId="17" r:id="rId6"/>
    <sheet name="Pg5.2 Rev Misc.-1" sheetId="15" r:id="rId7"/>
    <sheet name="Pg5.2A As Filed Misc.-1" sheetId="27" r:id="rId8"/>
    <sheet name="Pg5.3 Rev Misc.-1.1" sheetId="25" r:id="rId9"/>
    <sheet name="Pg5.3A As Filed Misc.-1.1" sheetId="26" r:id="rId10"/>
    <sheet name="Pg6 Rev Stmt AV" sheetId="10" r:id="rId11"/>
    <sheet name="Pg7 As Filed Stmt AV" sheetId="12" r:id="rId12"/>
    <sheet name="Pg8 TO5 C1 Int Calc" sheetId="13" r:id="rId13"/>
  </sheets>
  <definedNames>
    <definedName name="_xlnm.Print_Area" localSheetId="1">'Pg2 BK-1 Comparison'!$A$1:$L$189</definedName>
    <definedName name="_xlnm.Print_Area" localSheetId="3">'Pg4 BK-1 As Filed Retail TRR'!$A$2:$H$186</definedName>
    <definedName name="_xlnm.Print_Area" localSheetId="5">'Pg5.1 As Filed Stmt Misc'!$A$2:$H$23</definedName>
    <definedName name="_xlnm.Print_Area" localSheetId="7">'Pg5.2A As Filed Misc.-1'!$A$2:$I$20</definedName>
    <definedName name="_xlnm.Print_Area" localSheetId="9">'Pg5.3A As Filed Misc.-1.1'!$A$2:$I$35</definedName>
    <definedName name="_xlnm.Print_Area" localSheetId="11">'Pg7 As Filed Stmt AV'!$A$2:$J$258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7" i="10" l="1"/>
  <c r="G15" i="15"/>
  <c r="E15" i="15"/>
  <c r="C15" i="15"/>
  <c r="B37" i="25"/>
  <c r="B22" i="15"/>
  <c r="B21" i="19"/>
  <c r="B42" i="4"/>
  <c r="I76" i="13"/>
  <c r="I77" i="13" s="1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A76" i="13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C35" i="26"/>
  <c r="C24" i="26" s="1"/>
  <c r="E30" i="26"/>
  <c r="C29" i="26"/>
  <c r="C30" i="26" s="1"/>
  <c r="G28" i="26"/>
  <c r="E25" i="26"/>
  <c r="G23" i="26"/>
  <c r="E20" i="26"/>
  <c r="G18" i="26"/>
  <c r="E15" i="26"/>
  <c r="G13" i="26"/>
  <c r="A13" i="26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I12" i="26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20" i="27"/>
  <c r="I19" i="27"/>
  <c r="I18" i="27"/>
  <c r="I17" i="27"/>
  <c r="I16" i="27"/>
  <c r="I15" i="27"/>
  <c r="I14" i="27"/>
  <c r="I13" i="27"/>
  <c r="I12" i="27"/>
  <c r="E20" i="27"/>
  <c r="C34" i="25"/>
  <c r="C18" i="25" s="1"/>
  <c r="G18" i="25" s="1"/>
  <c r="E29" i="25"/>
  <c r="G27" i="25"/>
  <c r="E24" i="25"/>
  <c r="G22" i="25"/>
  <c r="E19" i="25"/>
  <c r="G17" i="25"/>
  <c r="E14" i="25"/>
  <c r="G12" i="25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J11" i="25"/>
  <c r="J12" i="25" s="1"/>
  <c r="J13" i="25" s="1"/>
  <c r="J14" i="25" s="1"/>
  <c r="J15" i="25" s="1"/>
  <c r="J16" i="25" s="1"/>
  <c r="J17" i="25" s="1"/>
  <c r="J18" i="25" s="1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19" i="15"/>
  <c r="J18" i="15"/>
  <c r="J17" i="15"/>
  <c r="J16" i="15"/>
  <c r="J15" i="15"/>
  <c r="J14" i="15"/>
  <c r="J13" i="15"/>
  <c r="J12" i="15"/>
  <c r="J11" i="15"/>
  <c r="G19" i="15"/>
  <c r="E16" i="19" s="1"/>
  <c r="E134" i="4" s="1"/>
  <c r="A12" i="17"/>
  <c r="A13" i="17" s="1"/>
  <c r="A14" i="17" s="1"/>
  <c r="A15" i="17" s="1"/>
  <c r="A16" i="17" s="1"/>
  <c r="A17" i="17" s="1"/>
  <c r="A18" i="17" s="1"/>
  <c r="A19" i="17" s="1"/>
  <c r="H11" i="17"/>
  <c r="H12" i="17" s="1"/>
  <c r="H13" i="17" s="1"/>
  <c r="H14" i="17" s="1"/>
  <c r="H15" i="17" s="1"/>
  <c r="H16" i="17" s="1"/>
  <c r="H17" i="17" s="1"/>
  <c r="H18" i="17" s="1"/>
  <c r="H19" i="17" s="1"/>
  <c r="A11" i="19"/>
  <c r="A12" i="19" s="1"/>
  <c r="A13" i="19" s="1"/>
  <c r="A14" i="19" s="1"/>
  <c r="A15" i="19" s="1"/>
  <c r="A16" i="19" s="1"/>
  <c r="A17" i="19" s="1"/>
  <c r="A18" i="19" s="1"/>
  <c r="H10" i="19"/>
  <c r="H11" i="19" s="1"/>
  <c r="H12" i="19" s="1"/>
  <c r="H13" i="19" s="1"/>
  <c r="H14" i="19" s="1"/>
  <c r="H15" i="19" s="1"/>
  <c r="H16" i="19" s="1"/>
  <c r="H17" i="19" s="1"/>
  <c r="H18" i="19" s="1"/>
  <c r="C25" i="26" l="1"/>
  <c r="G24" i="26"/>
  <c r="G25" i="26" s="1"/>
  <c r="C19" i="26"/>
  <c r="C14" i="26"/>
  <c r="C15" i="26" s="1"/>
  <c r="C13" i="25"/>
  <c r="C14" i="25" s="1"/>
  <c r="C28" i="25"/>
  <c r="C23" i="25"/>
  <c r="G23" i="25" s="1"/>
  <c r="G24" i="25" s="1"/>
  <c r="G14" i="26"/>
  <c r="G19" i="26"/>
  <c r="G20" i="26" s="1"/>
  <c r="G29" i="26"/>
  <c r="G30" i="26" s="1"/>
  <c r="G20" i="27"/>
  <c r="E17" i="17" s="1"/>
  <c r="G15" i="26"/>
  <c r="C20" i="27"/>
  <c r="G19" i="25"/>
  <c r="C19" i="15"/>
  <c r="E19" i="15"/>
  <c r="C20" i="26"/>
  <c r="G13" i="25"/>
  <c r="G14" i="25" s="1"/>
  <c r="C19" i="25"/>
  <c r="C24" i="25" l="1"/>
  <c r="C29" i="25"/>
  <c r="G28" i="25"/>
  <c r="G29" i="25" s="1"/>
  <c r="B181" i="10"/>
  <c r="G247" i="12"/>
  <c r="G244" i="12"/>
  <c r="G235" i="12"/>
  <c r="G245" i="12"/>
  <c r="G214" i="12"/>
  <c r="G211" i="12"/>
  <c r="G202" i="12"/>
  <c r="G212" i="12"/>
  <c r="J194" i="12"/>
  <c r="J195" i="12" s="1"/>
  <c r="J196" i="12" s="1"/>
  <c r="J197" i="12" s="1"/>
  <c r="J198" i="12" s="1"/>
  <c r="J199" i="12" s="1"/>
  <c r="J200" i="12" s="1"/>
  <c r="J201" i="12" s="1"/>
  <c r="J202" i="12" s="1"/>
  <c r="J203" i="12" s="1"/>
  <c r="J204" i="12" s="1"/>
  <c r="J205" i="12" s="1"/>
  <c r="J206" i="12" s="1"/>
  <c r="J207" i="12" s="1"/>
  <c r="J208" i="12" s="1"/>
  <c r="J209" i="12" s="1"/>
  <c r="J210" i="12" s="1"/>
  <c r="J211" i="12" s="1"/>
  <c r="J212" i="12" s="1"/>
  <c r="J213" i="12" s="1"/>
  <c r="J214" i="12" s="1"/>
  <c r="J215" i="12" s="1"/>
  <c r="J216" i="12" s="1"/>
  <c r="J217" i="12" s="1"/>
  <c r="J218" i="12" s="1"/>
  <c r="J219" i="12" s="1"/>
  <c r="J220" i="12" s="1"/>
  <c r="J221" i="12" s="1"/>
  <c r="J222" i="12" s="1"/>
  <c r="J223" i="12" s="1"/>
  <c r="J224" i="12" s="1"/>
  <c r="J225" i="12" s="1"/>
  <c r="J226" i="12" s="1"/>
  <c r="J227" i="12" s="1"/>
  <c r="J228" i="12" s="1"/>
  <c r="J229" i="12" s="1"/>
  <c r="J230" i="12" s="1"/>
  <c r="J231" i="12" s="1"/>
  <c r="J232" i="12" s="1"/>
  <c r="J233" i="12" s="1"/>
  <c r="J234" i="12" s="1"/>
  <c r="J235" i="12" s="1"/>
  <c r="J236" i="12" s="1"/>
  <c r="J237" i="12" s="1"/>
  <c r="J238" i="12" s="1"/>
  <c r="J239" i="12" s="1"/>
  <c r="J240" i="12" s="1"/>
  <c r="J241" i="12" s="1"/>
  <c r="J242" i="12" s="1"/>
  <c r="J243" i="12" s="1"/>
  <c r="J244" i="12" s="1"/>
  <c r="J245" i="12" s="1"/>
  <c r="J246" i="12" s="1"/>
  <c r="J247" i="12" s="1"/>
  <c r="J248" i="12" s="1"/>
  <c r="J249" i="12" s="1"/>
  <c r="J250" i="12" s="1"/>
  <c r="J251" i="12" s="1"/>
  <c r="J252" i="12" s="1"/>
  <c r="J253" i="12" s="1"/>
  <c r="J254" i="12" s="1"/>
  <c r="J255" i="12" s="1"/>
  <c r="J256" i="12" s="1"/>
  <c r="A194" i="12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G169" i="12"/>
  <c r="G136" i="12"/>
  <c r="J119" i="12"/>
  <c r="J120" i="12" s="1"/>
  <c r="J121" i="12" s="1"/>
  <c r="J122" i="12" s="1"/>
  <c r="J123" i="12" s="1"/>
  <c r="J124" i="12" s="1"/>
  <c r="J125" i="12" s="1"/>
  <c r="J126" i="12" s="1"/>
  <c r="J127" i="12" s="1"/>
  <c r="J128" i="12" s="1"/>
  <c r="J129" i="12" s="1"/>
  <c r="J130" i="12" s="1"/>
  <c r="J131" i="12" s="1"/>
  <c r="J132" i="12" s="1"/>
  <c r="J133" i="12" s="1"/>
  <c r="J134" i="12" s="1"/>
  <c r="J135" i="12" s="1"/>
  <c r="J136" i="12" s="1"/>
  <c r="J137" i="12" s="1"/>
  <c r="J138" i="12" s="1"/>
  <c r="J139" i="12" s="1"/>
  <c r="J140" i="12" s="1"/>
  <c r="J141" i="12" s="1"/>
  <c r="J142" i="12" s="1"/>
  <c r="J143" i="12" s="1"/>
  <c r="J144" i="12" s="1"/>
  <c r="J145" i="12" s="1"/>
  <c r="J146" i="12" s="1"/>
  <c r="J147" i="12" s="1"/>
  <c r="J148" i="12" s="1"/>
  <c r="J149" i="12" s="1"/>
  <c r="J150" i="12" s="1"/>
  <c r="J151" i="12" s="1"/>
  <c r="J152" i="12" s="1"/>
  <c r="J153" i="12" s="1"/>
  <c r="J154" i="12" s="1"/>
  <c r="J155" i="12" s="1"/>
  <c r="J156" i="12" s="1"/>
  <c r="J157" i="12" s="1"/>
  <c r="J158" i="12" s="1"/>
  <c r="J159" i="12" s="1"/>
  <c r="J160" i="12" s="1"/>
  <c r="J161" i="12" s="1"/>
  <c r="J162" i="12" s="1"/>
  <c r="J163" i="12" s="1"/>
  <c r="J164" i="12" s="1"/>
  <c r="J165" i="12" s="1"/>
  <c r="J166" i="12" s="1"/>
  <c r="J167" i="12" s="1"/>
  <c r="J168" i="12" s="1"/>
  <c r="J169" i="12" s="1"/>
  <c r="J170" i="12" s="1"/>
  <c r="J171" i="12" s="1"/>
  <c r="J172" i="12" s="1"/>
  <c r="J173" i="12" s="1"/>
  <c r="J174" i="12" s="1"/>
  <c r="J175" i="12" s="1"/>
  <c r="J176" i="12" s="1"/>
  <c r="J177" i="12" s="1"/>
  <c r="J178" i="12" s="1"/>
  <c r="J179" i="12" s="1"/>
  <c r="J180" i="12" s="1"/>
  <c r="J181" i="12" s="1"/>
  <c r="A119" i="12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E100" i="12"/>
  <c r="C99" i="12"/>
  <c r="E87" i="12"/>
  <c r="C86" i="12"/>
  <c r="A81" i="12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J80" i="12"/>
  <c r="J81" i="12" s="1"/>
  <c r="J82" i="12" s="1"/>
  <c r="J83" i="12" s="1"/>
  <c r="J84" i="12" s="1"/>
  <c r="J85" i="12" s="1"/>
  <c r="J86" i="12" s="1"/>
  <c r="J87" i="12" s="1"/>
  <c r="J88" i="12" s="1"/>
  <c r="J89" i="12" s="1"/>
  <c r="J90" i="12" s="1"/>
  <c r="J91" i="12" s="1"/>
  <c r="J92" i="12" s="1"/>
  <c r="J93" i="12" s="1"/>
  <c r="J94" i="12" s="1"/>
  <c r="J95" i="12" s="1"/>
  <c r="J96" i="12" s="1"/>
  <c r="J97" i="12" s="1"/>
  <c r="J98" i="12" s="1"/>
  <c r="J99" i="12" s="1"/>
  <c r="J100" i="12" s="1"/>
  <c r="J101" i="12" s="1"/>
  <c r="J102" i="12" s="1"/>
  <c r="J103" i="12" s="1"/>
  <c r="E63" i="12"/>
  <c r="C62" i="12"/>
  <c r="E50" i="12"/>
  <c r="C49" i="12"/>
  <c r="G37" i="12"/>
  <c r="G40" i="12" s="1"/>
  <c r="C100" i="12" s="1"/>
  <c r="G33" i="12"/>
  <c r="E49" i="12" s="1"/>
  <c r="G26" i="12"/>
  <c r="G18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J12" i="12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J66" i="12" s="1"/>
  <c r="E86" i="12" l="1"/>
  <c r="C87" i="12"/>
  <c r="G28" i="12"/>
  <c r="B187" i="12"/>
  <c r="B74" i="12"/>
  <c r="C48" i="12"/>
  <c r="C98" i="12"/>
  <c r="C61" i="12"/>
  <c r="C85" i="12"/>
  <c r="C63" i="12"/>
  <c r="C50" i="12"/>
  <c r="B112" i="12"/>
  <c r="E85" i="12" l="1"/>
  <c r="E48" i="12"/>
  <c r="C88" i="12"/>
  <c r="D85" i="12" s="1"/>
  <c r="C101" i="12"/>
  <c r="D98" i="12" s="1"/>
  <c r="C64" i="12"/>
  <c r="D62" i="12" s="1"/>
  <c r="G62" i="12" s="1"/>
  <c r="C51" i="12"/>
  <c r="D49" i="12" s="1"/>
  <c r="G49" i="12" s="1"/>
  <c r="D50" i="12"/>
  <c r="G50" i="12" s="1"/>
  <c r="D48" i="12" l="1"/>
  <c r="D63" i="12"/>
  <c r="G63" i="12" s="1"/>
  <c r="G66" i="12" s="1"/>
  <c r="G156" i="12" s="1"/>
  <c r="D61" i="12"/>
  <c r="D86" i="12"/>
  <c r="G86" i="12" s="1"/>
  <c r="D87" i="12"/>
  <c r="G87" i="12" s="1"/>
  <c r="G85" i="12"/>
  <c r="D51" i="12"/>
  <c r="G48" i="12"/>
  <c r="G51" i="12" s="1"/>
  <c r="G146" i="12" s="1"/>
  <c r="G98" i="12"/>
  <c r="G53" i="12"/>
  <c r="G123" i="12" s="1"/>
  <c r="D100" i="12"/>
  <c r="G100" i="12" s="1"/>
  <c r="G103" i="12" s="1"/>
  <c r="G231" i="12" s="1"/>
  <c r="D99" i="12"/>
  <c r="G99" i="12" s="1"/>
  <c r="G135" i="12" l="1"/>
  <c r="G90" i="12"/>
  <c r="G198" i="12" s="1"/>
  <c r="G237" i="12"/>
  <c r="G246" i="12" s="1"/>
  <c r="G243" i="12"/>
  <c r="G101" i="12"/>
  <c r="G254" i="12" s="1"/>
  <c r="G88" i="12"/>
  <c r="G221" i="12" s="1"/>
  <c r="G61" i="12"/>
  <c r="G64" i="12" s="1"/>
  <c r="G179" i="12" s="1"/>
  <c r="D64" i="12"/>
  <c r="D101" i="12"/>
  <c r="D88" i="12"/>
  <c r="G168" i="12"/>
  <c r="G210" i="12" l="1"/>
  <c r="G204" i="12"/>
  <c r="G213" i="12" s="1"/>
  <c r="G249" i="12"/>
  <c r="G252" i="12" s="1"/>
  <c r="G256" i="12" s="1"/>
  <c r="G216" i="12" l="1"/>
  <c r="G219" i="12" s="1"/>
  <c r="G223" i="12" s="1"/>
  <c r="E61" i="4" l="1"/>
  <c r="E57" i="4"/>
  <c r="H186" i="3" l="1"/>
  <c r="H185" i="3"/>
  <c r="H173" i="3"/>
  <c r="H174" i="3"/>
  <c r="H172" i="3"/>
  <c r="H171" i="3"/>
  <c r="H166" i="3"/>
  <c r="H167" i="3"/>
  <c r="H165" i="3"/>
  <c r="H164" i="3"/>
  <c r="H148" i="3"/>
  <c r="H145" i="3"/>
  <c r="H144" i="3"/>
  <c r="H140" i="3"/>
  <c r="H134" i="3"/>
  <c r="H133" i="3"/>
  <c r="H130" i="3"/>
  <c r="H129" i="3"/>
  <c r="H128" i="3"/>
  <c r="H124" i="3"/>
  <c r="H123" i="3"/>
  <c r="H119" i="3"/>
  <c r="H118" i="3"/>
  <c r="H86" i="3"/>
  <c r="H82" i="3"/>
  <c r="H75" i="3"/>
  <c r="H71" i="3"/>
  <c r="H68" i="3"/>
  <c r="H61" i="3"/>
  <c r="H57" i="3"/>
  <c r="H55" i="3"/>
  <c r="H37" i="3"/>
  <c r="H38" i="3"/>
  <c r="H36" i="3"/>
  <c r="H35" i="3"/>
  <c r="H31" i="3"/>
  <c r="H27" i="3"/>
  <c r="H24" i="3"/>
  <c r="H22" i="3"/>
  <c r="H20" i="3"/>
  <c r="H18" i="3"/>
  <c r="H15" i="3"/>
  <c r="H13" i="3"/>
  <c r="H11" i="3"/>
  <c r="F186" i="3"/>
  <c r="F185" i="3"/>
  <c r="F173" i="3"/>
  <c r="F174" i="3"/>
  <c r="F172" i="3"/>
  <c r="F171" i="3"/>
  <c r="F166" i="3"/>
  <c r="F167" i="3"/>
  <c r="F165" i="3"/>
  <c r="F164" i="3"/>
  <c r="F148" i="3"/>
  <c r="F145" i="3"/>
  <c r="F144" i="3"/>
  <c r="F140" i="3"/>
  <c r="F134" i="3"/>
  <c r="F133" i="3"/>
  <c r="F129" i="3"/>
  <c r="F128" i="3"/>
  <c r="F124" i="3"/>
  <c r="F123" i="3"/>
  <c r="F119" i="3"/>
  <c r="F118" i="3"/>
  <c r="F75" i="3"/>
  <c r="F68" i="3"/>
  <c r="F61" i="3"/>
  <c r="F57" i="3"/>
  <c r="F55" i="3"/>
  <c r="F37" i="3"/>
  <c r="F38" i="3"/>
  <c r="F36" i="3"/>
  <c r="F35" i="3"/>
  <c r="F24" i="3"/>
  <c r="F22" i="3"/>
  <c r="F20" i="3"/>
  <c r="F18" i="3"/>
  <c r="F15" i="3"/>
  <c r="B156" i="3"/>
  <c r="B155" i="3"/>
  <c r="B103" i="3"/>
  <c r="B102" i="3"/>
  <c r="B48" i="3"/>
  <c r="B47" i="3"/>
  <c r="C39" i="13" l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38" i="13"/>
  <c r="C37" i="13"/>
  <c r="C36" i="13"/>
  <c r="C35" i="13"/>
  <c r="C34" i="13"/>
  <c r="C33" i="13"/>
  <c r="C32" i="13"/>
  <c r="C31" i="13"/>
  <c r="C30" i="13"/>
  <c r="C29" i="13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I10" i="13"/>
  <c r="I11" i="13" s="1"/>
  <c r="I12" i="13" s="1"/>
  <c r="I13" i="13" s="1"/>
  <c r="I14" i="13" s="1"/>
  <c r="I15" i="13" s="1"/>
  <c r="I16" i="13" s="1"/>
  <c r="I17" i="13" s="1"/>
  <c r="A10" i="13"/>
  <c r="I18" i="13" l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B95" i="4"/>
  <c r="B150" i="4" s="1"/>
  <c r="B150" i="3"/>
  <c r="B95" i="3"/>
  <c r="G247" i="10"/>
  <c r="G244" i="10"/>
  <c r="G235" i="10"/>
  <c r="G245" i="10"/>
  <c r="G214" i="10"/>
  <c r="G211" i="10"/>
  <c r="G202" i="10"/>
  <c r="G212" i="10"/>
  <c r="J194" i="10"/>
  <c r="J195" i="10" s="1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A194" i="10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G167" i="10"/>
  <c r="G134" i="10"/>
  <c r="J117" i="10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E98" i="10"/>
  <c r="C97" i="10"/>
  <c r="E85" i="10"/>
  <c r="C84" i="10"/>
  <c r="A79" i="10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J78" i="10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E61" i="10"/>
  <c r="C60" i="10"/>
  <c r="E48" i="10"/>
  <c r="C47" i="10"/>
  <c r="G38" i="10"/>
  <c r="C61" i="10" s="1"/>
  <c r="G35" i="10"/>
  <c r="G31" i="10"/>
  <c r="E47" i="10" s="1"/>
  <c r="G24" i="10"/>
  <c r="G26" i="10" s="1"/>
  <c r="G16" i="10"/>
  <c r="C46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11" i="10"/>
  <c r="J10" i="10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E83" i="10" l="1"/>
  <c r="E46" i="10"/>
  <c r="B187" i="10"/>
  <c r="B72" i="10"/>
  <c r="B110" i="10"/>
  <c r="C59" i="10"/>
  <c r="C83" i="10"/>
  <c r="E84" i="10"/>
  <c r="C85" i="10"/>
  <c r="C96" i="10"/>
  <c r="C98" i="10"/>
  <c r="C48" i="10"/>
  <c r="C49" i="10" s="1"/>
  <c r="D46" i="10" s="1"/>
  <c r="F11" i="3" l="1"/>
  <c r="G46" i="10"/>
  <c r="D48" i="10"/>
  <c r="G48" i="10" s="1"/>
  <c r="C99" i="10"/>
  <c r="D97" i="10" s="1"/>
  <c r="G97" i="10" s="1"/>
  <c r="C62" i="10"/>
  <c r="D47" i="10"/>
  <c r="G47" i="10" s="1"/>
  <c r="C86" i="10"/>
  <c r="D84" i="10" s="1"/>
  <c r="G84" i="10" s="1"/>
  <c r="D83" i="10"/>
  <c r="F13" i="3" l="1"/>
  <c r="F130" i="3"/>
  <c r="D85" i="10"/>
  <c r="G85" i="10" s="1"/>
  <c r="D86" i="10"/>
  <c r="G83" i="10"/>
  <c r="G86" i="10" s="1"/>
  <c r="G221" i="10" s="1"/>
  <c r="G88" i="10"/>
  <c r="G198" i="10" s="1"/>
  <c r="G49" i="10"/>
  <c r="G144" i="10" s="1"/>
  <c r="D61" i="10"/>
  <c r="G61" i="10" s="1"/>
  <c r="G64" i="10" s="1"/>
  <c r="G154" i="10" s="1"/>
  <c r="D60" i="10"/>
  <c r="G60" i="10" s="1"/>
  <c r="D98" i="10"/>
  <c r="G98" i="10" s="1"/>
  <c r="G101" i="10" s="1"/>
  <c r="G231" i="10" s="1"/>
  <c r="D59" i="10"/>
  <c r="G51" i="10"/>
  <c r="G121" i="10" s="1"/>
  <c r="D96" i="10"/>
  <c r="D49" i="10"/>
  <c r="G59" i="10" l="1"/>
  <c r="G62" i="10" s="1"/>
  <c r="G177" i="10" s="1"/>
  <c r="D62" i="10"/>
  <c r="G237" i="10"/>
  <c r="G246" i="10" s="1"/>
  <c r="G243" i="10"/>
  <c r="G210" i="10"/>
  <c r="G204" i="10"/>
  <c r="G213" i="10" s="1"/>
  <c r="D99" i="10"/>
  <c r="G96" i="10"/>
  <c r="G99" i="10" s="1"/>
  <c r="G254" i="10" s="1"/>
  <c r="G133" i="10"/>
  <c r="G166" i="10"/>
  <c r="G249" i="10" l="1"/>
  <c r="G252" i="10" s="1"/>
  <c r="G256" i="10" s="1"/>
  <c r="G216" i="10"/>
  <c r="G219" i="10" s="1"/>
  <c r="G223" i="10" s="1"/>
  <c r="E178" i="5" l="1"/>
  <c r="H181" i="3" s="1"/>
  <c r="E177" i="5"/>
  <c r="A161" i="5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H160" i="5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B154" i="5"/>
  <c r="E80" i="5"/>
  <c r="H81" i="3" s="1"/>
  <c r="A109" i="5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H108" i="5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B102" i="5"/>
  <c r="A55" i="5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H54" i="5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B48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E111" i="5" l="1"/>
  <c r="H113" i="3" s="1"/>
  <c r="H180" i="3"/>
  <c r="E112" i="5"/>
  <c r="H114" i="3" s="1"/>
  <c r="E129" i="5"/>
  <c r="E82" i="5"/>
  <c r="E123" i="5"/>
  <c r="E144" i="5"/>
  <c r="E73" i="5" s="1"/>
  <c r="E84" i="5"/>
  <c r="E184" i="5"/>
  <c r="E137" i="5" s="1"/>
  <c r="E118" i="5"/>
  <c r="E172" i="5"/>
  <c r="E175" i="5"/>
  <c r="E16" i="5"/>
  <c r="E25" i="5" s="1"/>
  <c r="E165" i="5"/>
  <c r="E176" i="5"/>
  <c r="E139" i="5" l="1"/>
  <c r="H139" i="3"/>
  <c r="E109" i="5"/>
  <c r="H111" i="3" s="1"/>
  <c r="H178" i="3"/>
  <c r="E110" i="5"/>
  <c r="H112" i="3" s="1"/>
  <c r="H179" i="3"/>
  <c r="E86" i="5"/>
  <c r="H85" i="3"/>
  <c r="E75" i="5"/>
  <c r="H74" i="3"/>
  <c r="E61" i="5"/>
  <c r="E62" i="5" s="1"/>
  <c r="E57" i="5"/>
  <c r="E69" i="5"/>
  <c r="E88" i="5"/>
  <c r="E179" i="5"/>
  <c r="E113" i="5" l="1"/>
  <c r="E134" i="5" s="1"/>
  <c r="E71" i="5"/>
  <c r="E77" i="5" s="1"/>
  <c r="H70" i="3"/>
  <c r="H58" i="3"/>
  <c r="E58" i="5"/>
  <c r="E64" i="5" s="1"/>
  <c r="E90" i="5" s="1"/>
  <c r="E32" i="5"/>
  <c r="E28" i="5" l="1"/>
  <c r="G126" i="12"/>
  <c r="G159" i="12"/>
  <c r="E33" i="5"/>
  <c r="H32" i="3"/>
  <c r="G170" i="12" l="1"/>
  <c r="G162" i="12"/>
  <c r="G171" i="12" s="1"/>
  <c r="G137" i="12"/>
  <c r="G129" i="12"/>
  <c r="G138" i="12" s="1"/>
  <c r="E29" i="5"/>
  <c r="E40" i="5" s="1"/>
  <c r="E92" i="5" s="1"/>
  <c r="H28" i="3"/>
  <c r="E187" i="4"/>
  <c r="E139" i="4" s="1"/>
  <c r="F139" i="3" s="1"/>
  <c r="E181" i="4"/>
  <c r="E180" i="4"/>
  <c r="E179" i="4"/>
  <c r="A164" i="4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H163" i="4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B157" i="4"/>
  <c r="A112" i="4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H111" i="4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A111" i="4"/>
  <c r="H110" i="4"/>
  <c r="B104" i="4"/>
  <c r="E85" i="4"/>
  <c r="F85" i="3" s="1"/>
  <c r="E81" i="4"/>
  <c r="F81" i="3" s="1"/>
  <c r="H56" i="4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A56" i="4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H55" i="4"/>
  <c r="B49" i="4"/>
  <c r="H12" i="4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1" i="4"/>
  <c r="G141" i="12" l="1"/>
  <c r="G144" i="12" s="1"/>
  <c r="G148" i="12" s="1"/>
  <c r="G174" i="12"/>
  <c r="G177" i="12" s="1"/>
  <c r="G181" i="12" s="1"/>
  <c r="E114" i="4"/>
  <c r="F114" i="3" s="1"/>
  <c r="F181" i="3"/>
  <c r="E113" i="4"/>
  <c r="F113" i="3" s="1"/>
  <c r="F180" i="3"/>
  <c r="E112" i="4"/>
  <c r="F112" i="3" s="1"/>
  <c r="F179" i="3"/>
  <c r="E141" i="4"/>
  <c r="E131" i="4"/>
  <c r="E125" i="4"/>
  <c r="E175" i="4"/>
  <c r="E120" i="4"/>
  <c r="E146" i="4"/>
  <c r="E178" i="4"/>
  <c r="F178" i="3" s="1"/>
  <c r="E16" i="4"/>
  <c r="E25" i="4" s="1"/>
  <c r="E168" i="4"/>
  <c r="E58" i="4" l="1"/>
  <c r="E62" i="4"/>
  <c r="E74" i="4"/>
  <c r="E70" i="4"/>
  <c r="E182" i="4"/>
  <c r="E111" i="4"/>
  <c r="E115" i="4" l="1"/>
  <c r="E136" i="4" s="1"/>
  <c r="G157" i="10" s="1"/>
  <c r="F111" i="3"/>
  <c r="F70" i="3"/>
  <c r="E76" i="4"/>
  <c r="F74" i="3"/>
  <c r="F62" i="3"/>
  <c r="E63" i="4"/>
  <c r="E65" i="4" s="1"/>
  <c r="F58" i="3"/>
  <c r="E59" i="4"/>
  <c r="G168" i="10" l="1"/>
  <c r="G160" i="10"/>
  <c r="G169" i="10" s="1"/>
  <c r="E32" i="4"/>
  <c r="G124" i="10"/>
  <c r="E28" i="4"/>
  <c r="F28" i="3" s="1"/>
  <c r="F32" i="3" l="1"/>
  <c r="G172" i="10"/>
  <c r="G175" i="10" s="1"/>
  <c r="G179" i="10" s="1"/>
  <c r="G135" i="10"/>
  <c r="G127" i="10"/>
  <c r="G136" i="10" s="1"/>
  <c r="H187" i="3"/>
  <c r="F187" i="3"/>
  <c r="J186" i="3"/>
  <c r="J185" i="3"/>
  <c r="H175" i="3"/>
  <c r="F175" i="3"/>
  <c r="J174" i="3"/>
  <c r="J173" i="3"/>
  <c r="J172" i="3"/>
  <c r="J171" i="3"/>
  <c r="H168" i="3"/>
  <c r="F168" i="3"/>
  <c r="J167" i="3"/>
  <c r="J166" i="3"/>
  <c r="J165" i="3"/>
  <c r="L164" i="3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J164" i="3"/>
  <c r="A164" i="3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H160" i="3"/>
  <c r="F160" i="3"/>
  <c r="J148" i="3"/>
  <c r="H146" i="3"/>
  <c r="H76" i="3" s="1"/>
  <c r="F146" i="3"/>
  <c r="J145" i="3"/>
  <c r="J144" i="3"/>
  <c r="H141" i="3"/>
  <c r="H59" i="3" s="1"/>
  <c r="J140" i="3"/>
  <c r="F141" i="3"/>
  <c r="J134" i="3"/>
  <c r="J133" i="3"/>
  <c r="H131" i="3"/>
  <c r="F131" i="3"/>
  <c r="J130" i="3"/>
  <c r="J129" i="3"/>
  <c r="J128" i="3"/>
  <c r="H125" i="3"/>
  <c r="F125" i="3"/>
  <c r="J124" i="3"/>
  <c r="J123" i="3"/>
  <c r="H120" i="3"/>
  <c r="F120" i="3"/>
  <c r="J119" i="3"/>
  <c r="J118" i="3"/>
  <c r="L111" i="3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H107" i="3"/>
  <c r="F107" i="3"/>
  <c r="H87" i="3"/>
  <c r="H83" i="3"/>
  <c r="J75" i="3"/>
  <c r="J68" i="3"/>
  <c r="J61" i="3"/>
  <c r="J57" i="3"/>
  <c r="L56" i="3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J55" i="3"/>
  <c r="J38" i="3"/>
  <c r="J37" i="3"/>
  <c r="J36" i="3"/>
  <c r="J35" i="3"/>
  <c r="J24" i="3"/>
  <c r="J22" i="3"/>
  <c r="J20" i="3"/>
  <c r="J18" i="3"/>
  <c r="H16" i="3"/>
  <c r="H25" i="3" s="1"/>
  <c r="F16" i="3"/>
  <c r="F25" i="3" s="1"/>
  <c r="J15" i="3"/>
  <c r="J13" i="3"/>
  <c r="L11" i="3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J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E86" i="4" l="1"/>
  <c r="E31" i="4"/>
  <c r="G139" i="10"/>
  <c r="G142" i="10" s="1"/>
  <c r="G146" i="10" s="1"/>
  <c r="H62" i="3"/>
  <c r="H63" i="3" s="1"/>
  <c r="J114" i="3"/>
  <c r="J85" i="3"/>
  <c r="J179" i="3"/>
  <c r="J181" i="3"/>
  <c r="J187" i="3"/>
  <c r="J131" i="3"/>
  <c r="H65" i="3"/>
  <c r="J178" i="3"/>
  <c r="J180" i="3"/>
  <c r="H72" i="3"/>
  <c r="H78" i="3" s="1"/>
  <c r="H89" i="3"/>
  <c r="J113" i="3"/>
  <c r="J168" i="3"/>
  <c r="J120" i="3"/>
  <c r="J125" i="3"/>
  <c r="J139" i="3"/>
  <c r="J141" i="3" s="1"/>
  <c r="J146" i="3"/>
  <c r="H115" i="3"/>
  <c r="H136" i="3" s="1"/>
  <c r="H29" i="3" s="1"/>
  <c r="J81" i="3"/>
  <c r="J112" i="3"/>
  <c r="J16" i="3"/>
  <c r="J25" i="3" s="1"/>
  <c r="H182" i="3"/>
  <c r="H33" i="3"/>
  <c r="J58" i="3"/>
  <c r="F59" i="3"/>
  <c r="J62" i="3"/>
  <c r="F63" i="3"/>
  <c r="J175" i="3"/>
  <c r="F182" i="3"/>
  <c r="F31" i="3" l="1"/>
  <c r="J31" i="3" s="1"/>
  <c r="E33" i="4"/>
  <c r="F86" i="3"/>
  <c r="E87" i="4"/>
  <c r="E82" i="4"/>
  <c r="E27" i="4"/>
  <c r="E71" i="4"/>
  <c r="J63" i="3"/>
  <c r="H91" i="3"/>
  <c r="J182" i="3"/>
  <c r="H40" i="3"/>
  <c r="J74" i="3"/>
  <c r="F76" i="3"/>
  <c r="J76" i="3" s="1"/>
  <c r="F65" i="3"/>
  <c r="J59" i="3"/>
  <c r="F115" i="3"/>
  <c r="F136" i="3" s="1"/>
  <c r="J111" i="3"/>
  <c r="J115" i="3" s="1"/>
  <c r="J70" i="3"/>
  <c r="J86" i="3" l="1"/>
  <c r="F87" i="3"/>
  <c r="J87" i="3" s="1"/>
  <c r="J136" i="3"/>
  <c r="F71" i="3"/>
  <c r="E72" i="4"/>
  <c r="E78" i="4" s="1"/>
  <c r="F27" i="3"/>
  <c r="J27" i="3" s="1"/>
  <c r="E29" i="4"/>
  <c r="E40" i="4" s="1"/>
  <c r="F82" i="3"/>
  <c r="E83" i="4"/>
  <c r="E89" i="4" s="1"/>
  <c r="H93" i="3"/>
  <c r="J65" i="3"/>
  <c r="J71" i="3" l="1"/>
  <c r="F72" i="3"/>
  <c r="E91" i="4"/>
  <c r="E93" i="4" s="1"/>
  <c r="J82" i="3"/>
  <c r="F83" i="3"/>
  <c r="J32" i="3"/>
  <c r="F33" i="3"/>
  <c r="J33" i="3" s="1"/>
  <c r="J28" i="3"/>
  <c r="F29" i="3"/>
  <c r="J83" i="3" l="1"/>
  <c r="F89" i="3"/>
  <c r="J89" i="3" s="1"/>
  <c r="F78" i="3"/>
  <c r="J72" i="3"/>
  <c r="J29" i="3"/>
  <c r="F40" i="3"/>
  <c r="J78" i="3" l="1"/>
  <c r="F91" i="3"/>
  <c r="J91" i="3" s="1"/>
  <c r="J40" i="3"/>
  <c r="F93" i="3" l="1"/>
  <c r="J93" i="3" s="1"/>
  <c r="D10" i="1" s="1"/>
  <c r="D16" i="13"/>
  <c r="F16" i="13" l="1"/>
  <c r="G16" i="13"/>
  <c r="D17" i="13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88" i="13" l="1"/>
  <c r="H16" i="13"/>
  <c r="F17" i="13" s="1"/>
  <c r="G17" i="13" l="1"/>
  <c r="H17" i="13" l="1"/>
  <c r="F18" i="13" s="1"/>
  <c r="G18" i="13" s="1"/>
  <c r="H18" i="13"/>
  <c r="F19" i="13" s="1"/>
  <c r="G19" i="13" l="1"/>
  <c r="H19" i="13" l="1"/>
  <c r="F20" i="13"/>
  <c r="G20" i="13" s="1"/>
  <c r="H20" i="13" l="1"/>
  <c r="F21" i="13" l="1"/>
  <c r="G21" i="13" l="1"/>
  <c r="H21" i="13" s="1"/>
  <c r="F22" i="13" l="1"/>
  <c r="G22" i="13" s="1"/>
  <c r="H22" i="13" l="1"/>
  <c r="F23" i="13" l="1"/>
  <c r="G23" i="13" l="1"/>
  <c r="H23" i="13" s="1"/>
  <c r="F24" i="13" l="1"/>
  <c r="G24" i="13" s="1"/>
  <c r="H24" i="13" l="1"/>
  <c r="F25" i="13" l="1"/>
  <c r="G25" i="13" l="1"/>
  <c r="H25" i="13" s="1"/>
  <c r="F26" i="13" l="1"/>
  <c r="G26" i="13" s="1"/>
  <c r="H26" i="13" l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s="1"/>
  <c r="F40" i="13" l="1"/>
  <c r="G40" i="13" l="1"/>
  <c r="H40" i="13" s="1"/>
  <c r="F41" i="13" l="1"/>
  <c r="G41" i="13" l="1"/>
  <c r="H41" i="13" s="1"/>
  <c r="F42" i="13" l="1"/>
  <c r="G42" i="13" l="1"/>
  <c r="H42" i="13" s="1"/>
  <c r="F43" i="13" l="1"/>
  <c r="G43" i="13" l="1"/>
  <c r="H43" i="13" s="1"/>
  <c r="F44" i="13" l="1"/>
  <c r="G44" i="13" l="1"/>
  <c r="H44" i="13" s="1"/>
  <c r="F45" i="13" l="1"/>
  <c r="G45" i="13" l="1"/>
  <c r="H45" i="13" s="1"/>
  <c r="F46" i="13" l="1"/>
  <c r="G46" i="13" l="1"/>
  <c r="H46" i="13" s="1"/>
  <c r="F47" i="13" l="1"/>
  <c r="G47" i="13" l="1"/>
  <c r="H47" i="13" s="1"/>
  <c r="F48" i="13" l="1"/>
  <c r="G48" i="13" l="1"/>
  <c r="H48" i="13" s="1"/>
  <c r="F49" i="13" l="1"/>
  <c r="G49" i="13" l="1"/>
  <c r="H49" i="13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1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0" i="1"/>
  <c r="F50" i="13" l="1"/>
  <c r="G50" i="13" l="1"/>
  <c r="H50" i="13" s="1"/>
  <c r="F51" i="13" l="1"/>
  <c r="G51" i="13" l="1"/>
  <c r="H51" i="13" s="1"/>
  <c r="F52" i="13" l="1"/>
  <c r="G52" i="13" l="1"/>
  <c r="H52" i="13" s="1"/>
  <c r="F53" i="13" l="1"/>
  <c r="G53" i="13" l="1"/>
  <c r="H53" i="13" s="1"/>
  <c r="F54" i="13" l="1"/>
  <c r="G54" i="13" l="1"/>
  <c r="H54" i="13" s="1"/>
  <c r="F55" i="13" l="1"/>
  <c r="G55" i="13" l="1"/>
  <c r="H55" i="13" s="1"/>
  <c r="F56" i="13" l="1"/>
  <c r="G56" i="13" l="1"/>
  <c r="H56" i="13" s="1"/>
  <c r="F57" i="13" l="1"/>
  <c r="G57" i="13" l="1"/>
  <c r="H57" i="13" s="1"/>
  <c r="F58" i="13" l="1"/>
  <c r="G58" i="13" l="1"/>
  <c r="H58" i="13" s="1"/>
  <c r="F59" i="13" l="1"/>
  <c r="G59" i="13" l="1"/>
  <c r="H59" i="13" s="1"/>
  <c r="F60" i="13" l="1"/>
  <c r="G60" i="13" l="1"/>
  <c r="H60" i="13" s="1"/>
  <c r="F61" i="13" l="1"/>
  <c r="G61" i="13" l="1"/>
  <c r="H61" i="13" s="1"/>
  <c r="F62" i="13" l="1"/>
  <c r="G62" i="13" l="1"/>
  <c r="H62" i="13" s="1"/>
  <c r="F63" i="13" l="1"/>
  <c r="G63" i="13" l="1"/>
  <c r="H63" i="13" s="1"/>
  <c r="F64" i="13" l="1"/>
  <c r="G64" i="13" l="1"/>
  <c r="H64" i="13" s="1"/>
  <c r="F65" i="13" l="1"/>
  <c r="G65" i="13" l="1"/>
  <c r="H65" i="13" s="1"/>
  <c r="F66" i="13" l="1"/>
  <c r="G66" i="13" l="1"/>
  <c r="H66" i="13" s="1"/>
  <c r="F67" i="13" l="1"/>
  <c r="G67" i="13" l="1"/>
  <c r="H67" i="13" s="1"/>
  <c r="F68" i="13" l="1"/>
  <c r="G68" i="13" l="1"/>
  <c r="H68" i="13" s="1"/>
  <c r="F69" i="13" l="1"/>
  <c r="G69" i="13" l="1"/>
  <c r="H69" i="13" s="1"/>
  <c r="F70" i="13" l="1"/>
  <c r="G70" i="13" l="1"/>
  <c r="H70" i="13" s="1"/>
  <c r="F71" i="13" l="1"/>
  <c r="G71" i="13" l="1"/>
  <c r="H71" i="13" s="1"/>
  <c r="F72" i="13" l="1"/>
  <c r="G72" i="13" l="1"/>
  <c r="H72" i="13" s="1"/>
  <c r="F73" i="13" l="1"/>
  <c r="G73" i="13" l="1"/>
  <c r="H73" i="13" s="1"/>
  <c r="F74" i="13" l="1"/>
  <c r="G74" i="13" l="1"/>
  <c r="H74" i="13" s="1"/>
  <c r="F75" i="13" l="1"/>
  <c r="G75" i="13" l="1"/>
  <c r="H75" i="13" l="1"/>
  <c r="F76" i="13" l="1"/>
  <c r="G76" i="13" l="1"/>
  <c r="H76" i="13" s="1"/>
  <c r="F77" i="13" s="1"/>
  <c r="G77" i="13" l="1"/>
  <c r="H77" i="13"/>
  <c r="F78" i="13" s="1"/>
  <c r="G78" i="13" l="1"/>
  <c r="H78" i="13"/>
  <c r="F79" i="13" l="1"/>
  <c r="G79" i="13"/>
  <c r="H79" i="13" s="1"/>
  <c r="F80" i="13" l="1"/>
  <c r="G80" i="13"/>
  <c r="H80" i="13" s="1"/>
  <c r="F81" i="13" l="1"/>
  <c r="G81" i="13"/>
  <c r="H81" i="13" s="1"/>
  <c r="F82" i="13" l="1"/>
  <c r="G82" i="13"/>
  <c r="H82" i="13" s="1"/>
  <c r="F83" i="13" l="1"/>
  <c r="G83" i="13"/>
  <c r="H83" i="13" s="1"/>
  <c r="F84" i="13" l="1"/>
  <c r="G84" i="13"/>
  <c r="H84" i="13" s="1"/>
  <c r="F85" i="13" l="1"/>
  <c r="G85" i="13"/>
  <c r="H85" i="13" l="1"/>
  <c r="F86" i="13" l="1"/>
  <c r="G86" i="13"/>
  <c r="H86" i="13" s="1"/>
  <c r="F87" i="13" l="1"/>
  <c r="G87" i="13" s="1"/>
  <c r="H87" i="13" l="1"/>
  <c r="G88" i="13"/>
  <c r="D12" i="1" s="1"/>
  <c r="D14" i="1" s="1"/>
  <c r="D16" i="1" l="1"/>
  <c r="D18" i="1"/>
  <c r="D20" i="1"/>
  <c r="D22" i="1" l="1"/>
</calcChain>
</file>

<file path=xl/sharedStrings.xml><?xml version="1.0" encoding="utf-8"?>
<sst xmlns="http://schemas.openxmlformats.org/spreadsheetml/2006/main" count="1860" uniqueCount="543">
  <si>
    <t>San Diego Gas &amp; Electric Company</t>
  </si>
  <si>
    <t>Derivation of Other BTRR Adjustment Applicable to TO5 Cycle 1</t>
  </si>
  <si>
    <t>($1,000)</t>
  </si>
  <si>
    <t>Line</t>
  </si>
  <si>
    <t>Description</t>
  </si>
  <si>
    <t>Amounts</t>
  </si>
  <si>
    <t>Reference</t>
  </si>
  <si>
    <t>No.</t>
  </si>
  <si>
    <t>BTRR Adjustment due to TO5 Cycle 1 Cost Adjustments Calculation:</t>
  </si>
  <si>
    <t>Total BTRR Adjustment - Before Interest</t>
  </si>
  <si>
    <t>Page 2.2; Line 39</t>
  </si>
  <si>
    <t>Interest Expense</t>
  </si>
  <si>
    <t>Page 8; Line 80</t>
  </si>
  <si>
    <t>Total BTRR Adjustment Excluding FF&amp;U</t>
  </si>
  <si>
    <t>Sum Lines 2 and 4</t>
  </si>
  <si>
    <t>Transmission Related Municipal Franchise Fees Expenses</t>
  </si>
  <si>
    <t>Total BTRR Adjustment Including Franchise Fees Expense (WHOLESALE)</t>
  </si>
  <si>
    <t>Sum Lines 6 and 8</t>
  </si>
  <si>
    <t>Transmission Related Uncollectible Expense</t>
  </si>
  <si>
    <t>Total BTRR Adjustment Including FF&amp;U (RETAIL)</t>
  </si>
  <si>
    <t>Sum Lines 10 and 12</t>
  </si>
  <si>
    <t xml:space="preserve">Section C.5. of the Protocols provides a mechanism for SDG&amp;E to correct errors that affected the TU TRR in a previous Informational Filing. In this TO5 Cycle 5 </t>
  </si>
  <si>
    <t xml:space="preserve"> </t>
  </si>
  <si>
    <t>TO5 Cycle 5 Annual Informational Filing</t>
  </si>
  <si>
    <t>Derivation of Other BTRR Adjustments Applicable to TO5 Cycle 1</t>
  </si>
  <si>
    <t>A</t>
  </si>
  <si>
    <t>B</t>
  </si>
  <si>
    <t>C = A - B</t>
  </si>
  <si>
    <t xml:space="preserve">Revised      TO5 C1 </t>
  </si>
  <si>
    <t>As Filed         TO5 C1            ER19-221-002</t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</si>
  <si>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</si>
  <si>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</si>
  <si>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</si>
  <si>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</si>
  <si>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</si>
  <si>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</si>
  <si>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Page 3.1 and Page 4.1, Line 1</t>
  </si>
  <si>
    <t>Transmission Related A&amp;G Expense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</si>
  <si>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</si>
  <si>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</si>
  <si>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</si>
  <si>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</si>
  <si>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</si>
  <si>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</si>
  <si>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</si>
  <si>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</si>
  <si>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</si>
  <si>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</si>
  <si>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</si>
  <si>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</si>
  <si>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</si>
  <si>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</si>
  <si>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</si>
  <si>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</si>
  <si>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3.1 and Page 4.1, Line 17</t>
  </si>
  <si>
    <t>Transmission Rate Base</t>
  </si>
  <si>
    <t>√</t>
  </si>
  <si>
    <t>Page 3.1 and Page 4.1, Line 18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</si>
  <si>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</si>
  <si>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</si>
  <si>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</si>
  <si>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</si>
  <si>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</si>
  <si>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</si>
  <si>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</si>
  <si>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</si>
  <si>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</si>
  <si>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</si>
  <si>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</si>
  <si>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</si>
  <si>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</si>
  <si>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</si>
  <si>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</si>
  <si>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</si>
  <si>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</si>
  <si>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</si>
  <si>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t>As Filed         TO5 C1            ER 19-221-002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</si>
  <si>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</si>
  <si>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</si>
  <si>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</si>
  <si>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</si>
  <si>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</si>
  <si>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</si>
  <si>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</si>
  <si>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</si>
  <si>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</si>
  <si>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</si>
  <si>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</si>
  <si>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</si>
  <si>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</si>
  <si>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</si>
  <si>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</si>
  <si>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</si>
  <si>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</si>
  <si>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</si>
  <si>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</si>
  <si>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</si>
  <si>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</si>
  <si>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</si>
  <si>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</si>
  <si>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</si>
  <si>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</si>
  <si>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</si>
  <si>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</si>
  <si>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</si>
  <si>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</si>
  <si>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</si>
  <si>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</si>
  <si>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</si>
  <si>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</si>
  <si>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</si>
  <si>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</si>
  <si>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</si>
  <si>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</si>
  <si>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</si>
  <si>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</si>
  <si>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</si>
  <si>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</si>
  <si>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</si>
  <si>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</si>
  <si>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</si>
  <si>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</si>
  <si>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</si>
  <si>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</si>
  <si>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</si>
  <si>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</si>
  <si>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</si>
  <si>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</si>
  <si>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</si>
  <si>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</si>
  <si>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</si>
  <si>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</si>
  <si>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</si>
  <si>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</si>
  <si>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</si>
  <si>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</si>
  <si>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</si>
  <si>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</si>
  <si>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</si>
  <si>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</si>
  <si>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</si>
  <si>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</si>
  <si>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</si>
  <si>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</si>
  <si>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</si>
  <si>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</si>
  <si>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</si>
  <si>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</si>
  <si>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</si>
  <si>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</si>
  <si>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</si>
  <si>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</si>
  <si>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</si>
  <si>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</si>
  <si>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</si>
  <si>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</si>
  <si>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4.3,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</si>
  <si>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</si>
  <si>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</si>
  <si>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</si>
  <si>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</si>
  <si>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</si>
  <si>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</si>
  <si>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</si>
  <si>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</si>
  <si>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</si>
  <si>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</si>
  <si>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</si>
  <si>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</si>
  <si>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</si>
  <si>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</si>
  <si>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</si>
  <si>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</si>
  <si>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</si>
  <si>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</si>
  <si>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</si>
  <si>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</si>
  <si>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</si>
  <si>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</si>
  <si>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</si>
  <si>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</si>
  <si>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</si>
  <si>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</si>
  <si>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</si>
  <si>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</si>
  <si>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</si>
  <si>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</si>
  <si>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</si>
  <si>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</si>
  <si>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</si>
  <si>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</si>
  <si>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</si>
  <si>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</si>
  <si>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</si>
  <si>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</si>
  <si>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</si>
  <si>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</si>
  <si>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</si>
  <si>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</si>
  <si>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</si>
  <si>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</si>
  <si>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</si>
  <si>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</si>
  <si>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</si>
  <si>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</si>
  <si>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</si>
  <si>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</si>
  <si>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</si>
  <si>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</si>
  <si>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</si>
  <si>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</si>
  <si>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</si>
  <si>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</si>
  <si>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</si>
  <si>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</si>
  <si>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2017</t>
  </si>
  <si>
    <t>Statement AH; Line 10</t>
  </si>
  <si>
    <t>Statement AH; Line 33</t>
  </si>
  <si>
    <t>Negative of Statement AH; Line 17</t>
  </si>
  <si>
    <t>Statement AJ; Line 17</t>
  </si>
  <si>
    <t>Statement AJ; Line 23</t>
  </si>
  <si>
    <t>Statement AK; Line 13</t>
  </si>
  <si>
    <t>Statement AK; Line 20</t>
  </si>
  <si>
    <t>Statement AV; Page 3; Line 31</t>
  </si>
  <si>
    <t>Page 3; Line 27</t>
  </si>
  <si>
    <t>Statement AV; Page 3; Line 64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</si>
  <si>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</si>
  <si>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</si>
  <si>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</si>
  <si>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</si>
  <si>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</si>
  <si>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</si>
  <si>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</si>
  <si>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</si>
  <si>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</si>
  <si>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</si>
  <si>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</si>
  <si>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</si>
  <si>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</si>
  <si>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</si>
  <si>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</si>
  <si>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</si>
  <si>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</si>
  <si>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</si>
  <si>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</si>
  <si>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</si>
  <si>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</si>
  <si>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7</t>
  </si>
  <si>
    <t>Statement AF; Line 11</t>
  </si>
  <si>
    <t xml:space="preserve">Transmission Related Materials and Supplies </t>
  </si>
  <si>
    <t>Statement AL; Line 5</t>
  </si>
  <si>
    <t>Statement AL; Line 9</t>
  </si>
  <si>
    <t>Statement AL; Line 19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</si>
  <si>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</si>
  <si>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</si>
  <si>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</si>
  <si>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</si>
  <si>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</si>
  <si>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</si>
  <si>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</si>
  <si>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</si>
  <si>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</si>
  <si>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</si>
  <si>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</si>
  <si>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</si>
  <si>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</si>
  <si>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</si>
  <si>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</si>
  <si>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</si>
  <si>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</si>
  <si>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</si>
  <si>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</si>
  <si>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</si>
  <si>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</si>
  <si>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</si>
  <si>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</si>
  <si>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</si>
  <si>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Statement AH; Line 9</t>
  </si>
  <si>
    <t>Statement AH; Line 31</t>
  </si>
  <si>
    <t>Negative of Statement AH; Line 16</t>
  </si>
  <si>
    <t xml:space="preserve">Miscellaneous Statement </t>
  </si>
  <si>
    <t>Base Period &amp; True-Up Period 12 - Months Ending December 31, 2017</t>
  </si>
  <si>
    <t>FERC Form 1</t>
  </si>
  <si>
    <t>Page; Line; Col.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</si>
  <si>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</si>
  <si>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</si>
  <si>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</si>
  <si>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t>Misc.-1; Line 9; Col. c</t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</si>
  <si>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</si>
  <si>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None of the above items apply to SDG&amp;E's TO5 Cycle 1 filing. However, as one or more of these items apply, subject to FERC approval, the</t>
  </si>
  <si>
    <t>applicable data field will be filled.</t>
  </si>
  <si>
    <t>MISCELLANEOUS STATEMENT</t>
  </si>
  <si>
    <t>UNFUNDED RESERVES</t>
  </si>
  <si>
    <t>Base Period 12 Months Ending December 31, 2017</t>
  </si>
  <si>
    <t>(a)</t>
  </si>
  <si>
    <t>(b)</t>
  </si>
  <si>
    <t>(c) = [(a)+(b)]/2</t>
  </si>
  <si>
    <t>31-Dec-16</t>
  </si>
  <si>
    <t>31-Dec-17</t>
  </si>
  <si>
    <t>Average Balance</t>
  </si>
  <si>
    <t>Injuries and Damages</t>
  </si>
  <si>
    <t>Misc.-1.1; Line 4</t>
  </si>
  <si>
    <t>Workers' Compensation</t>
  </si>
  <si>
    <t>Misc.-1.1; Line 9</t>
  </si>
  <si>
    <t>Supplemental Executive Retirement Plan (SERP)</t>
  </si>
  <si>
    <t>Misc.-1.1; Line 14</t>
  </si>
  <si>
    <t>Accrued Vacation</t>
  </si>
  <si>
    <t>Misc.-1.1; Line 19</t>
  </si>
  <si>
    <t xml:space="preserve">     Total Unfunded Reserves</t>
  </si>
  <si>
    <t>Sum Lines 1 thru 7</t>
  </si>
  <si>
    <t>MISCELLANOUS STATEMENT</t>
  </si>
  <si>
    <r>
      <t xml:space="preserve">(a) </t>
    </r>
    <r>
      <rPr>
        <b/>
        <vertAlign val="superscript"/>
        <sz val="12"/>
        <rFont val="Times New Roman"/>
        <family val="1"/>
      </rPr>
      <t>1</t>
    </r>
  </si>
  <si>
    <t xml:space="preserve">   Injuries and Damages - Acct. 228</t>
  </si>
  <si>
    <t>SDG&amp;E Records</t>
  </si>
  <si>
    <t xml:space="preserve">   Allocation Factor</t>
  </si>
  <si>
    <t>Col. (b); AD-10; Line 6 x AI; Line 15</t>
  </si>
  <si>
    <t xml:space="preserve">     Total Injuries and Damages</t>
  </si>
  <si>
    <t>Line 2 x Line 3</t>
  </si>
  <si>
    <t xml:space="preserve">   Workers' Compensation - Acct. 228</t>
  </si>
  <si>
    <t xml:space="preserve">     Total Workers' Compensation</t>
  </si>
  <si>
    <t xml:space="preserve">   SERP - Acct. 228 / Acct. 242</t>
  </si>
  <si>
    <t xml:space="preserve">     Total SERP</t>
  </si>
  <si>
    <t>Line 12 x Line 13</t>
  </si>
  <si>
    <t xml:space="preserve">   Accrued Vacation - Acct. 232</t>
  </si>
  <si>
    <t xml:space="preserve">     Total Accrued Vacation</t>
  </si>
  <si>
    <r>
      <rPr>
        <b/>
        <vertAlign val="superscript"/>
        <sz val="12"/>
        <rFont val="Times New Roman"/>
        <family val="1"/>
      </rPr>
      <t>1</t>
    </r>
  </si>
  <si>
    <t>The Prior Year's Allocation Factor shown on lines 3, 8, 13 and 18 is derived as follows based on recorded data:</t>
  </si>
  <si>
    <t>a</t>
  </si>
  <si>
    <t>Electric Ratio</t>
  </si>
  <si>
    <t>FERC Form 1; Common Utility Plant and Expenses; Page 356.1</t>
  </si>
  <si>
    <t>b</t>
  </si>
  <si>
    <t>Transmission Wages and Salaries Allocation Factor</t>
  </si>
  <si>
    <t>Statement AI; Line 19; TO4-Cycle 5.</t>
  </si>
  <si>
    <t>c</t>
  </si>
  <si>
    <t>Line a x Line b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</si>
  <si>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</si>
  <si>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</si>
  <si>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</si>
  <si>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</si>
  <si>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</si>
  <si>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</si>
  <si>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</si>
  <si>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</si>
  <si>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</si>
  <si>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</si>
  <si>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</si>
  <si>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</si>
  <si>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</si>
  <si>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</si>
  <si>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</si>
  <si>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</si>
  <si>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</si>
  <si>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</si>
  <si>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</si>
  <si>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</si>
  <si>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</si>
  <si>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</si>
  <si>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</si>
  <si>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</si>
  <si>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</si>
  <si>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</si>
  <si>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</si>
  <si>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</si>
  <si>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</si>
  <si>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</si>
  <si>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</si>
  <si>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</si>
  <si>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</si>
  <si>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</si>
  <si>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</si>
  <si>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</si>
  <si>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</si>
  <si>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</si>
  <si>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</si>
  <si>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</si>
  <si>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</si>
  <si>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</si>
  <si>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</si>
  <si>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</si>
  <si>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</si>
  <si>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</si>
  <si>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</si>
  <si>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</si>
  <si>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</si>
  <si>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</si>
  <si>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</si>
  <si>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</si>
  <si>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</si>
  <si>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</si>
  <si>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</si>
  <si>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</si>
  <si>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</si>
  <si>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</si>
  <si>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</si>
  <si>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</si>
  <si>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</si>
  <si>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</si>
  <si>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</si>
  <si>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</si>
  <si>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</si>
  <si>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</si>
  <si>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</si>
  <si>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</si>
  <si>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</si>
  <si>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</si>
  <si>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</si>
  <si>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</si>
  <si>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</si>
  <si>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</si>
  <si>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</si>
  <si>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</si>
  <si>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</si>
  <si>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</si>
  <si>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</si>
  <si>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</si>
  <si>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</si>
  <si>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</si>
  <si>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</si>
  <si>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</si>
  <si>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</si>
  <si>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</si>
  <si>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</si>
  <si>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</si>
  <si>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</si>
  <si>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</si>
  <si>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</si>
  <si>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</si>
  <si>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</si>
  <si>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</si>
  <si>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</si>
  <si>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</si>
  <si>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</si>
  <si>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</si>
  <si>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40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</si>
  <si>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</si>
  <si>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</si>
  <si>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</si>
  <si>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</si>
  <si>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</si>
  <si>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</si>
  <si>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</si>
  <si>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</si>
  <si>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</si>
  <si>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</si>
  <si>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</si>
  <si>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</si>
  <si>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</si>
  <si>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</si>
  <si>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</si>
  <si>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</si>
  <si>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</si>
  <si>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</si>
  <si>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</si>
  <si>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</si>
  <si>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</si>
  <si>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</si>
  <si>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</si>
  <si>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</si>
  <si>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</si>
  <si>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</si>
  <si>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</si>
  <si>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</si>
  <si>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</si>
  <si>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</si>
  <si>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</si>
  <si>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</si>
  <si>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</si>
  <si>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</si>
  <si>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</si>
  <si>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</si>
  <si>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</si>
  <si>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</si>
  <si>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</si>
  <si>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</si>
  <si>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</si>
  <si>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</si>
  <si>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</si>
  <si>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</si>
  <si>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</si>
  <si>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</si>
  <si>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</si>
  <si>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</si>
  <si>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</si>
  <si>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</si>
  <si>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</si>
  <si>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</si>
  <si>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</si>
  <si>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</si>
  <si>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</si>
  <si>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</si>
  <si>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</si>
  <si>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</si>
  <si>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</si>
  <si>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TO5 Cycle 5 Cost Adjustment</t>
  </si>
  <si>
    <t>Derivation of Interest Expense on Other BTRR Adjustment Applicable to TO5 Cycle 1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</si>
  <si>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</si>
  <si>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</si>
  <si>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</si>
  <si>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</si>
  <si>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</si>
  <si>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</si>
  <si>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</si>
  <si>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</si>
  <si>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</si>
  <si>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</si>
  <si>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</si>
  <si>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</si>
  <si>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</si>
  <si>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</si>
  <si>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</si>
  <si>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</si>
  <si>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</si>
  <si>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</si>
  <si>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</si>
  <si>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</si>
  <si>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</si>
  <si>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</si>
  <si>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</si>
  <si>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</si>
  <si>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</si>
  <si>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</si>
  <si>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</si>
  <si>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</si>
  <si>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</si>
  <si>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</si>
  <si>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</si>
  <si>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</si>
  <si>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</si>
  <si>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</si>
  <si>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</si>
  <si>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</si>
  <si>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</si>
  <si>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</si>
  <si>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r>
      <t xml:space="preserve">TO5 Cycle 5 Annual Informational Filing </t>
    </r>
    <r>
      <rPr>
        <b/>
        <vertAlign val="superscript"/>
        <sz val="14"/>
        <rFont val="Times New Roman"/>
        <family val="1"/>
      </rPr>
      <t>1</t>
    </r>
  </si>
  <si>
    <t>Line 6 x 1.0277%</t>
  </si>
  <si>
    <t>Line 6 x 0.174%</t>
  </si>
  <si>
    <t>Informational Filing, SDG&amp;E is correcting the TO5 Cycle 1 for approximately ($0.1M) for various 2017 adjustments.</t>
  </si>
  <si>
    <t xml:space="preserve">Items in BOLD have changed due to unfunded reserves error adjustment as compared to the original TO5 Cycle 1 filing per ER19-221-002. </t>
  </si>
  <si>
    <t>Source: Orig. Filing TO5 Cycle 1; ER19-221-002</t>
  </si>
  <si>
    <t>Page 5; Rev. Stmt Misc; Line 7</t>
  </si>
  <si>
    <t>Page 5.2; Rev. Misc. -1; Line 9; Col. c</t>
  </si>
  <si>
    <t>Page 5.3; Rev. Misc.-1.1; Line 14</t>
  </si>
  <si>
    <t>Page 3; Rev. Stmnt BK-1; Line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</si>
</sst>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0.000000000%"/>
    <numFmt numFmtId="170" formatCode="0.0%"/>
    <numFmt numFmtId="171" formatCode="_(&quot;$&quot;* #,##0,_);_(&quot;$&quot;* \(#,##0,\);_(&quot;$&quot;* &quot;-&quot;??_);_(@_)"/>
    <numFmt numFmtId="172" formatCode="&quot;$&quot;#,##0,_);[Red]\(&quot;$&quot;#,##0,\)"/>
    <numFmt numFmtId="173" formatCode="[$-409]d\-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1" fillId="0" borderId="0" applyFont="0" applyFill="0" applyBorder="0" applyAlignment="0" applyProtection="0"/>
  </cellStyleXfs>
  <cellXfs count="39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6" fillId="0" borderId="0" xfId="0" applyFont="1"/>
    <xf numFmtId="164" fontId="6" fillId="0" borderId="0" xfId="2" applyNumberFormat="1" applyFont="1" applyBorder="1"/>
    <xf numFmtId="164" fontId="6" fillId="0" borderId="0" xfId="0" applyNumberFormat="1" applyFont="1"/>
    <xf numFmtId="0" fontId="3" fillId="0" borderId="0" xfId="0" quotePrefix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3" fillId="0" borderId="0" xfId="0" applyFont="1"/>
    <xf numFmtId="0" fontId="13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fill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164" fontId="6" fillId="0" borderId="0" xfId="2" applyNumberFormat="1" applyFont="1"/>
    <xf numFmtId="165" fontId="6" fillId="0" borderId="0" xfId="1" applyNumberFormat="1" applyFont="1"/>
    <xf numFmtId="165" fontId="3" fillId="0" borderId="0" xfId="0" applyNumberFormat="1" applyFont="1"/>
    <xf numFmtId="165" fontId="3" fillId="0" borderId="1" xfId="1" applyNumberFormat="1" applyFont="1" applyBorder="1"/>
    <xf numFmtId="165" fontId="3" fillId="0" borderId="1" xfId="0" applyNumberFormat="1" applyFont="1" applyBorder="1"/>
    <xf numFmtId="164" fontId="6" fillId="0" borderId="0" xfId="7" applyNumberFormat="1" applyFont="1" applyFill="1" applyAlignment="1" applyProtection="1">
      <alignment horizontal="right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164" fontId="3" fillId="0" borderId="1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left" vertical="center"/>
    </xf>
    <xf numFmtId="167" fontId="6" fillId="0" borderId="0" xfId="0" applyNumberFormat="1" applyFont="1" applyAlignment="1">
      <alignment horizontal="right"/>
    </xf>
    <xf numFmtId="9" fontId="6" fillId="0" borderId="0" xfId="3" applyFont="1"/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7" fontId="6" fillId="0" borderId="0" xfId="3" applyNumberFormat="1" applyFont="1" applyFill="1" applyBorder="1" applyAlignment="1" applyProtection="1">
      <alignment horizontal="right"/>
    </xf>
    <xf numFmtId="0" fontId="6" fillId="0" borderId="0" xfId="8" quotePrefix="1" applyFont="1" applyAlignment="1">
      <alignment vertical="center"/>
    </xf>
    <xf numFmtId="164" fontId="3" fillId="0" borderId="2" xfId="7" quotePrefix="1" applyNumberFormat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4" fillId="0" borderId="0" xfId="8" applyFont="1" applyAlignment="1">
      <alignment horizontal="lef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7" fontId="6" fillId="0" borderId="0" xfId="3" quotePrefix="1" applyNumberFormat="1" applyFont="1" applyFill="1" applyBorder="1" applyAlignment="1">
      <alignment horizontal="right"/>
    </xf>
    <xf numFmtId="164" fontId="6" fillId="0" borderId="5" xfId="2" applyNumberFormat="1" applyFont="1" applyFill="1" applyBorder="1" applyAlignment="1" applyProtection="1">
      <alignment horizontal="right" vertical="center"/>
    </xf>
    <xf numFmtId="164" fontId="6" fillId="0" borderId="5" xfId="7" quotePrefix="1" applyNumberFormat="1" applyFont="1" applyFill="1" applyBorder="1" applyAlignment="1">
      <alignment horizontal="right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4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7" fontId="6" fillId="0" borderId="1" xfId="9" applyNumberFormat="1" applyFont="1" applyFill="1" applyBorder="1" applyAlignment="1">
      <alignment horizontal="right" vertical="center"/>
    </xf>
    <xf numFmtId="0" fontId="10" fillId="0" borderId="0" xfId="0" applyFont="1"/>
    <xf numFmtId="44" fontId="6" fillId="0" borderId="0" xfId="2" quotePrefix="1" applyFont="1" applyFill="1" applyBorder="1" applyAlignment="1">
      <alignment horizontal="right"/>
    </xf>
    <xf numFmtId="167" fontId="6" fillId="0" borderId="1" xfId="3" quotePrefix="1" applyNumberFormat="1" applyFont="1" applyFill="1" applyBorder="1" applyAlignment="1">
      <alignment horizontal="right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7" fontId="6" fillId="0" borderId="0" xfId="9" quotePrefix="1" applyNumberFormat="1" applyFont="1" applyFill="1" applyBorder="1" applyAlignment="1">
      <alignment horizontal="right" vertical="center"/>
    </xf>
    <xf numFmtId="164" fontId="6" fillId="0" borderId="4" xfId="2" quotePrefix="1" applyNumberFormat="1" applyFont="1" applyFill="1" applyBorder="1" applyAlignment="1">
      <alignment horizontal="right" vertical="center"/>
    </xf>
    <xf numFmtId="167" fontId="6" fillId="0" borderId="5" xfId="3" quotePrefix="1" applyNumberFormat="1" applyFont="1" applyFill="1" applyBorder="1" applyAlignment="1">
      <alignment horizontal="right"/>
    </xf>
    <xf numFmtId="164" fontId="6" fillId="0" borderId="2" xfId="10" quotePrefix="1" applyNumberFormat="1" applyFont="1" applyFill="1" applyBorder="1" applyAlignment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4" fontId="6" fillId="0" borderId="0" xfId="7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Border="1" applyAlignment="1" applyProtection="1">
      <alignment horizontal="right"/>
      <protection locked="0"/>
    </xf>
    <xf numFmtId="165" fontId="6" fillId="0" borderId="1" xfId="11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Alignment="1" applyProtection="1">
      <alignment horizontal="center"/>
    </xf>
    <xf numFmtId="165" fontId="6" fillId="0" borderId="1" xfId="11" applyNumberFormat="1" applyFont="1" applyFill="1" applyBorder="1" applyAlignment="1" applyProtection="1">
      <alignment horizontal="center"/>
    </xf>
    <xf numFmtId="165" fontId="6" fillId="0" borderId="1" xfId="0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5" fontId="6" fillId="0" borderId="0" xfId="11" applyNumberFormat="1" applyFont="1" applyFill="1" applyAlignment="1" applyProtection="1">
      <alignment horizontal="right"/>
    </xf>
    <xf numFmtId="165" fontId="6" fillId="0" borderId="1" xfId="11" applyNumberFormat="1" applyFont="1" applyFill="1" applyBorder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 applyProtection="1">
      <alignment horizontal="right"/>
    </xf>
    <xf numFmtId="165" fontId="6" fillId="0" borderId="0" xfId="11" applyNumberFormat="1" applyFont="1" applyFill="1" applyBorder="1" applyAlignment="1" applyProtection="1">
      <alignment horizontal="center"/>
    </xf>
    <xf numFmtId="164" fontId="3" fillId="0" borderId="2" xfId="7" applyNumberFormat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43" fontId="15" fillId="0" borderId="0" xfId="1" applyFont="1" applyAlignment="1">
      <alignment horizontal="center"/>
    </xf>
    <xf numFmtId="43" fontId="3" fillId="0" borderId="1" xfId="1" applyFont="1" applyFill="1" applyBorder="1" applyAlignment="1" applyProtection="1">
      <alignment horizontal="right"/>
    </xf>
    <xf numFmtId="0" fontId="6" fillId="0" borderId="0" xfId="0" quotePrefix="1" applyFont="1" applyAlignment="1">
      <alignment horizontal="center"/>
    </xf>
    <xf numFmtId="10" fontId="11" fillId="0" borderId="0" xfId="12" applyNumberFormat="1" applyFont="1"/>
    <xf numFmtId="166" fontId="6" fillId="0" borderId="0" xfId="0" applyNumberFormat="1" applyFont="1" applyAlignment="1">
      <alignment horizontal="center"/>
    </xf>
    <xf numFmtId="0" fontId="18" fillId="0" borderId="0" xfId="0" applyFont="1"/>
    <xf numFmtId="6" fontId="6" fillId="0" borderId="0" xfId="0" applyNumberFormat="1" applyFont="1"/>
    <xf numFmtId="164" fontId="6" fillId="0" borderId="6" xfId="7" applyNumberFormat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center" vertical="center" wrapText="1"/>
    </xf>
    <xf numFmtId="0" fontId="18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11" fillId="0" borderId="0" xfId="0" applyFont="1" applyAlignment="1">
      <alignment horizontal="center"/>
    </xf>
    <xf numFmtId="0" fontId="7" fillId="0" borderId="0" xfId="13" applyFont="1" applyAlignment="1">
      <alignment horizontal="center"/>
    </xf>
    <xf numFmtId="0" fontId="11" fillId="0" borderId="0" xfId="13" applyFont="1"/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20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164" fontId="6" fillId="2" borderId="0" xfId="2" applyNumberFormat="1" applyFont="1" applyFill="1" applyAlignment="1">
      <alignment horizontal="right"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2" borderId="0" xfId="11" applyNumberFormat="1" applyFont="1" applyFill="1" applyAlignment="1">
      <alignment horizontal="right"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4" xfId="10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8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0" borderId="4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4" xfId="10" applyNumberFormat="1" applyFont="1" applyFill="1" applyBorder="1" applyAlignment="1" applyProtection="1">
      <alignment horizontal="center" vertical="center"/>
    </xf>
    <xf numFmtId="164" fontId="6" fillId="2" borderId="0" xfId="10" applyNumberFormat="1" applyFont="1" applyFill="1" applyBorder="1" applyAlignment="1" applyProtection="1">
      <alignment horizontal="right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164" fontId="3" fillId="0" borderId="2" xfId="10" applyNumberFormat="1" applyFont="1" applyFill="1" applyBorder="1" applyAlignment="1" applyProtection="1">
      <alignment horizontal="right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1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6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4" fontId="3" fillId="0" borderId="0" xfId="2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164" fontId="6" fillId="0" borderId="0" xfId="2" applyNumberFormat="1" applyFont="1" applyFill="1" applyAlignment="1">
      <alignment vertical="center"/>
    </xf>
    <xf numFmtId="5" fontId="6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14" applyFont="1" applyAlignment="1">
      <alignment vertical="center"/>
    </xf>
    <xf numFmtId="164" fontId="6" fillId="0" borderId="0" xfId="2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1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4" fontId="6" fillId="0" borderId="4" xfId="2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164" fontId="6" fillId="0" borderId="6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2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5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10" fontId="6" fillId="0" borderId="2" xfId="3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10" fontId="6" fillId="0" borderId="3" xfId="3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168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2" applyNumberFormat="1" applyFont="1" applyFill="1" applyAlignment="1">
      <alignment horizontal="right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1" xfId="3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6" fillId="0" borderId="2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7" fontId="6" fillId="0" borderId="1" xfId="3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6" fillId="0" borderId="0" xfId="8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0" fontId="6" fillId="0" borderId="0" xfId="15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0" fontId="6" fillId="0" borderId="1" xfId="15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0" fontId="6" fillId="3" borderId="4" xfId="3" applyNumberFormat="1" applyFont="1" applyFill="1" applyBorder="1"/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Fill="1" applyAlignment="1">
      <alignment horizontal="right" vertical="center"/>
    </xf>
    <xf numFmtId="10" fontId="5" fillId="0" borderId="0" xfId="3" applyNumberFormat="1" applyFont="1" applyAlignment="1">
      <alignment vertical="center"/>
    </xf>
    <xf numFmtId="17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vertical="center"/>
    </xf>
    <xf numFmtId="171" fontId="5" fillId="0" borderId="0" xfId="2" applyNumberFormat="1" applyFont="1" applyBorder="1" applyAlignment="1">
      <alignment vertical="center"/>
    </xf>
    <xf numFmtId="171" fontId="5" fillId="0" borderId="0" xfId="2" applyNumberFormat="1" applyFont="1" applyAlignment="1">
      <alignment vertical="center"/>
    </xf>
    <xf numFmtId="171" fontId="6" fillId="0" borderId="0" xfId="2" applyNumberFormat="1" applyFont="1" applyFill="1" applyAlignment="1">
      <alignment vertical="center"/>
    </xf>
    <xf numFmtId="172" fontId="5" fillId="0" borderId="0" xfId="0" applyNumberFormat="1" applyFont="1" applyAlignment="1">
      <alignment vertical="center"/>
    </xf>
    <xf numFmtId="172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6" fillId="0" borderId="0" xfId="7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164" fontId="6" fillId="3" borderId="2" xfId="10" applyNumberFormat="1" applyFont="1" applyFill="1" applyBorder="1" applyAlignment="1">
      <alignment vertical="center"/>
    </xf>
    <xf numFmtId="164" fontId="6" fillId="0" borderId="0" xfId="10" applyNumberFormat="1" applyFont="1" applyFill="1" applyBorder="1" applyAlignment="1">
      <alignment vertical="center"/>
    </xf>
    <xf numFmtId="164" fontId="3" fillId="3" borderId="2" xfId="10" applyNumberFormat="1" applyFont="1" applyFill="1" applyBorder="1" applyAlignment="1">
      <alignment vertical="center"/>
    </xf>
    <xf numFmtId="173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vertical="center"/>
    </xf>
    <xf numFmtId="164" fontId="6" fillId="0" borderId="1" xfId="2" applyNumberFormat="1" applyFont="1" applyBorder="1" applyAlignment="1">
      <alignment vertical="center"/>
    </xf>
    <xf numFmtId="164" fontId="6" fillId="0" borderId="2" xfId="2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173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0" fontId="6" fillId="0" borderId="0" xfId="3" applyNumberFormat="1" applyFont="1" applyFill="1" applyAlignment="1">
      <alignment vertical="center"/>
    </xf>
    <xf numFmtId="164" fontId="3" fillId="0" borderId="5" xfId="2" applyNumberFormat="1" applyFont="1" applyBorder="1" applyAlignment="1">
      <alignment vertical="center"/>
    </xf>
    <xf numFmtId="3" fontId="6" fillId="0" borderId="0" xfId="14" applyNumberFormat="1" applyFont="1" applyAlignment="1">
      <alignment horizontal="centerContinuous" vertical="center"/>
    </xf>
    <xf numFmtId="41" fontId="6" fillId="0" borderId="0" xfId="18" applyFont="1" applyAlignment="1">
      <alignment vertical="center"/>
    </xf>
    <xf numFmtId="10" fontId="6" fillId="0" borderId="5" xfId="0" applyNumberFormat="1" applyFont="1" applyBorder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165" fontId="6" fillId="2" borderId="0" xfId="1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horizontal="right"/>
    </xf>
    <xf numFmtId="164" fontId="3" fillId="0" borderId="1" xfId="2" applyNumberFormat="1" applyFont="1" applyFill="1" applyBorder="1" applyAlignment="1" applyProtection="1">
      <alignment horizontal="right"/>
    </xf>
    <xf numFmtId="164" fontId="3" fillId="0" borderId="0" xfId="2" applyNumberFormat="1" applyFont="1" applyFill="1" applyAlignment="1">
      <alignment vertical="center"/>
    </xf>
    <xf numFmtId="165" fontId="3" fillId="0" borderId="0" xfId="1" applyNumberFormat="1" applyFont="1" applyAlignment="1">
      <alignment vertical="center"/>
    </xf>
    <xf numFmtId="164" fontId="3" fillId="0" borderId="2" xfId="2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0" fontId="25" fillId="0" borderId="0" xfId="4" applyFont="1"/>
    <xf numFmtId="0" fontId="26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26" fillId="0" borderId="0" xfId="4" applyFont="1" applyAlignment="1">
      <alignment horizontal="centerContinuous"/>
    </xf>
    <xf numFmtId="0" fontId="14" fillId="0" borderId="0" xfId="4" quotePrefix="1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8" fillId="0" borderId="0" xfId="4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2" xfId="1" applyNumberFormat="1" applyFont="1" applyFill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1" fillId="0" borderId="0" xfId="0" applyFont="1" applyAlignment="1"/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8" quotePrefix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19">
    <cellStyle name="Comma" xfId="1" builtinId="3"/>
    <cellStyle name="Comma [0]" xfId="18" builtinId="6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4A176529-7BBD-4FF7-A5EC-9BE1748CD0C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127</xdr:row>
      <xdr:rowOff>9525</xdr:rowOff>
    </xdr:from>
    <xdr:to>
      <xdr:col>1</xdr:col>
      <xdr:colOff>3581077</xdr:colOff>
      <xdr:row>127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2E964D-0AA6-4433-80CD-B83918587780}"/>
            </a:ext>
          </a:extLst>
        </xdr:cNvPr>
        <xdr:cNvSpPr>
          <a:spLocks noChangeShapeType="1"/>
        </xdr:cNvSpPr>
      </xdr:nvSpPr>
      <xdr:spPr bwMode="auto">
        <a:xfrm>
          <a:off x="1898652" y="25822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139</xdr:row>
      <xdr:rowOff>-1</xdr:rowOff>
    </xdr:from>
    <xdr:to>
      <xdr:col>2</xdr:col>
      <xdr:colOff>312424</xdr:colOff>
      <xdr:row>139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E5F981-52D0-4CEF-A249-096519B63C9D}"/>
            </a:ext>
          </a:extLst>
        </xdr:cNvPr>
        <xdr:cNvSpPr>
          <a:spLocks noChangeShapeType="1"/>
        </xdr:cNvSpPr>
      </xdr:nvSpPr>
      <xdr:spPr bwMode="auto">
        <a:xfrm>
          <a:off x="1755780" y="28160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3B67397-79DD-4366-92C3-1027AD4929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64D696C-DCD0-48C8-A3D0-210A87C195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216</xdr:row>
      <xdr:rowOff>-1</xdr:rowOff>
    </xdr:from>
    <xdr:to>
      <xdr:col>2</xdr:col>
      <xdr:colOff>312424</xdr:colOff>
      <xdr:row>216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D94ABFC-4F2B-43FE-BADF-0AFEC7200B6F}"/>
            </a:ext>
          </a:extLst>
        </xdr:cNvPr>
        <xdr:cNvSpPr>
          <a:spLocks noChangeShapeType="1"/>
        </xdr:cNvSpPr>
      </xdr:nvSpPr>
      <xdr:spPr bwMode="auto">
        <a:xfrm>
          <a:off x="1755780" y="433577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160</xdr:row>
      <xdr:rowOff>9525</xdr:rowOff>
    </xdr:from>
    <xdr:to>
      <xdr:col>1</xdr:col>
      <xdr:colOff>3581077</xdr:colOff>
      <xdr:row>160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20D1931-8C13-43A5-8707-6185276FB9D9}"/>
            </a:ext>
          </a:extLst>
        </xdr:cNvPr>
        <xdr:cNvSpPr>
          <a:spLocks noChangeShapeType="1"/>
        </xdr:cNvSpPr>
      </xdr:nvSpPr>
      <xdr:spPr bwMode="auto">
        <a:xfrm>
          <a:off x="1898652" y="32346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172</xdr:row>
      <xdr:rowOff>-1</xdr:rowOff>
    </xdr:from>
    <xdr:to>
      <xdr:col>2</xdr:col>
      <xdr:colOff>312424</xdr:colOff>
      <xdr:row>172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6015DABA-A61B-43B1-9D2D-5E32D57987FE}"/>
            </a:ext>
          </a:extLst>
        </xdr:cNvPr>
        <xdr:cNvSpPr>
          <a:spLocks noChangeShapeType="1"/>
        </xdr:cNvSpPr>
      </xdr:nvSpPr>
      <xdr:spPr bwMode="auto">
        <a:xfrm>
          <a:off x="1755780" y="34685287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192824A-4978-40B9-A006-558E3E2B05ED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15B9F938-EC2C-4B30-BB8A-97CA56909484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-1</xdr:rowOff>
    </xdr:from>
    <xdr:to>
      <xdr:col>2</xdr:col>
      <xdr:colOff>312424</xdr:colOff>
      <xdr:row>249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4DA039B-4810-4A40-92FE-A56FC879234D}"/>
            </a:ext>
          </a:extLst>
        </xdr:cNvPr>
        <xdr:cNvSpPr>
          <a:spLocks noChangeShapeType="1"/>
        </xdr:cNvSpPr>
      </xdr:nvSpPr>
      <xdr:spPr bwMode="auto">
        <a:xfrm>
          <a:off x="1755780" y="498728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A022B39-591E-467C-9A25-3E046ECDCD2D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202405</xdr:rowOff>
    </xdr:from>
    <xdr:to>
      <xdr:col>2</xdr:col>
      <xdr:colOff>312424</xdr:colOff>
      <xdr:row>249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68A26AA9-D932-4001-AA85-39F88F80DE33}"/>
            </a:ext>
          </a:extLst>
        </xdr:cNvPr>
        <xdr:cNvSpPr>
          <a:spLocks noChangeShapeType="1"/>
        </xdr:cNvSpPr>
      </xdr:nvSpPr>
      <xdr:spPr bwMode="auto">
        <a:xfrm>
          <a:off x="1755780" y="49875281"/>
          <a:ext cx="2885757" cy="55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D87DAA-527B-46CE-88C3-B8672C0F0A34}"/>
            </a:ext>
          </a:extLst>
        </xdr:cNvPr>
        <xdr:cNvSpPr>
          <a:spLocks noChangeShapeType="1"/>
        </xdr:cNvSpPr>
      </xdr:nvSpPr>
      <xdr:spPr bwMode="auto">
        <a:xfrm>
          <a:off x="1903414" y="2626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-1</xdr:rowOff>
    </xdr:from>
    <xdr:to>
      <xdr:col>2</xdr:col>
      <xdr:colOff>312424</xdr:colOff>
      <xdr:row>141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763E2A6-486E-4743-9F67-288BAB41B2E0}"/>
            </a:ext>
          </a:extLst>
        </xdr:cNvPr>
        <xdr:cNvSpPr>
          <a:spLocks noChangeShapeType="1"/>
        </xdr:cNvSpPr>
      </xdr:nvSpPr>
      <xdr:spPr bwMode="auto">
        <a:xfrm>
          <a:off x="1760542" y="286607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E5778EA-B6F2-4F32-89C5-A00204285474}"/>
            </a:ext>
          </a:extLst>
        </xdr:cNvPr>
        <xdr:cNvSpPr>
          <a:spLocks noChangeShapeType="1"/>
        </xdr:cNvSpPr>
      </xdr:nvSpPr>
      <xdr:spPr bwMode="auto">
        <a:xfrm>
          <a:off x="1903414" y="4139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E9A4FDF-3AEB-4F75-B21F-F118849F14B2}"/>
            </a:ext>
          </a:extLst>
        </xdr:cNvPr>
        <xdr:cNvSpPr>
          <a:spLocks noChangeShapeType="1"/>
        </xdr:cNvSpPr>
      </xdr:nvSpPr>
      <xdr:spPr bwMode="auto">
        <a:xfrm>
          <a:off x="1903414" y="4139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216</xdr:row>
      <xdr:rowOff>-1</xdr:rowOff>
    </xdr:from>
    <xdr:to>
      <xdr:col>2</xdr:col>
      <xdr:colOff>312424</xdr:colOff>
      <xdr:row>216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BE975C0E-64FE-40ED-9864-F21612CCE871}"/>
            </a:ext>
          </a:extLst>
        </xdr:cNvPr>
        <xdr:cNvSpPr>
          <a:spLocks noChangeShapeType="1"/>
        </xdr:cNvSpPr>
      </xdr:nvSpPr>
      <xdr:spPr bwMode="auto">
        <a:xfrm>
          <a:off x="1760542" y="437864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B5FE10D3-2977-4E78-9BAF-89338E78C004}"/>
            </a:ext>
          </a:extLst>
        </xdr:cNvPr>
        <xdr:cNvSpPr>
          <a:spLocks noChangeShapeType="1"/>
        </xdr:cNvSpPr>
      </xdr:nvSpPr>
      <xdr:spPr bwMode="auto">
        <a:xfrm>
          <a:off x="1903414" y="32937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-1</xdr:rowOff>
    </xdr:from>
    <xdr:to>
      <xdr:col>2</xdr:col>
      <xdr:colOff>312424</xdr:colOff>
      <xdr:row>174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EDF164D-1BF4-4A5E-BC0C-85C8FA4CF78E}"/>
            </a:ext>
          </a:extLst>
        </xdr:cNvPr>
        <xdr:cNvSpPr>
          <a:spLocks noChangeShapeType="1"/>
        </xdr:cNvSpPr>
      </xdr:nvSpPr>
      <xdr:spPr bwMode="auto">
        <a:xfrm>
          <a:off x="1760542" y="353282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C83BA71F-BF0A-447D-B2F6-A63329D562BA}"/>
            </a:ext>
          </a:extLst>
        </xdr:cNvPr>
        <xdr:cNvSpPr>
          <a:spLocks noChangeShapeType="1"/>
        </xdr:cNvSpPr>
      </xdr:nvSpPr>
      <xdr:spPr bwMode="auto">
        <a:xfrm>
          <a:off x="1903414" y="480631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2B20FB54-BE19-44A8-9C26-94D24703D824}"/>
            </a:ext>
          </a:extLst>
        </xdr:cNvPr>
        <xdr:cNvSpPr>
          <a:spLocks noChangeShapeType="1"/>
        </xdr:cNvSpPr>
      </xdr:nvSpPr>
      <xdr:spPr bwMode="auto">
        <a:xfrm>
          <a:off x="1903414" y="480631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-1</xdr:rowOff>
    </xdr:from>
    <xdr:to>
      <xdr:col>2</xdr:col>
      <xdr:colOff>312424</xdr:colOff>
      <xdr:row>249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328CF930-C357-4F99-86F4-6426154EAB0B}"/>
            </a:ext>
          </a:extLst>
        </xdr:cNvPr>
        <xdr:cNvSpPr>
          <a:spLocks noChangeShapeType="1"/>
        </xdr:cNvSpPr>
      </xdr:nvSpPr>
      <xdr:spPr bwMode="auto">
        <a:xfrm>
          <a:off x="1760542" y="504539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6AE81995-EB4D-4263-A1EF-D963F37C50C7}"/>
            </a:ext>
          </a:extLst>
        </xdr:cNvPr>
        <xdr:cNvSpPr>
          <a:spLocks noChangeShapeType="1"/>
        </xdr:cNvSpPr>
      </xdr:nvSpPr>
      <xdr:spPr bwMode="auto">
        <a:xfrm>
          <a:off x="1903414" y="480631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202405</xdr:rowOff>
    </xdr:from>
    <xdr:to>
      <xdr:col>2</xdr:col>
      <xdr:colOff>312424</xdr:colOff>
      <xdr:row>249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F091412-33C8-468C-B4FD-6664632FD491}"/>
            </a:ext>
          </a:extLst>
        </xdr:cNvPr>
        <xdr:cNvSpPr>
          <a:spLocks noChangeShapeType="1"/>
        </xdr:cNvSpPr>
      </xdr:nvSpPr>
      <xdr:spPr bwMode="auto">
        <a:xfrm>
          <a:off x="1760542" y="50456305"/>
          <a:ext cx="28857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/>
  </sheetViews>
  <sheetFormatPr defaultColWidth="9.21875" defaultRowHeight="14.4" x14ac:dyDescent="0.3"/>
  <cols>
    <col min="1" max="1" width="4.77734375" style="352" bestFit="1" customWidth="1"/>
    <col min="2" max="2" width="71.5546875" style="352" customWidth="1"/>
    <col min="3" max="3" width="1.5546875" style="352" customWidth="1"/>
    <col min="4" max="4" width="20.77734375" style="352" customWidth="1"/>
    <col min="5" max="5" width="1.5546875" style="352" customWidth="1"/>
    <col min="6" max="6" width="40.5546875" style="352" customWidth="1"/>
    <col min="7" max="7" width="4.77734375" style="352" customWidth="1"/>
    <col min="8" max="16384" width="9.21875" style="352"/>
  </cols>
  <sheetData>
    <row r="2" spans="1:8" ht="17.399999999999999" x14ac:dyDescent="0.3">
      <c r="B2" s="353" t="s">
        <v>0</v>
      </c>
      <c r="C2" s="353"/>
      <c r="D2" s="354"/>
      <c r="E2" s="354"/>
      <c r="F2" s="354"/>
    </row>
    <row r="3" spans="1:8" ht="20.399999999999999" x14ac:dyDescent="0.3">
      <c r="B3" s="355" t="s">
        <v>533</v>
      </c>
      <c r="C3" s="353"/>
      <c r="D3" s="354"/>
      <c r="E3" s="354"/>
      <c r="F3" s="354"/>
    </row>
    <row r="4" spans="1:8" ht="17.399999999999999" x14ac:dyDescent="0.3">
      <c r="B4" s="355" t="s">
        <v>1</v>
      </c>
      <c r="C4" s="353"/>
      <c r="D4" s="353"/>
      <c r="E4" s="353"/>
      <c r="F4" s="353"/>
    </row>
    <row r="5" spans="1:8" ht="15.6" x14ac:dyDescent="0.3">
      <c r="B5" s="376" t="s">
        <v>2</v>
      </c>
      <c r="C5" s="376"/>
      <c r="D5" s="376"/>
      <c r="E5" s="376"/>
      <c r="F5" s="376"/>
      <c r="G5" s="1"/>
      <c r="H5" s="1"/>
    </row>
    <row r="6" spans="1:8" ht="15.6" x14ac:dyDescent="0.3">
      <c r="B6" s="4"/>
      <c r="C6" s="4"/>
      <c r="D6" s="356"/>
      <c r="E6" s="357"/>
      <c r="F6" s="4"/>
      <c r="G6" s="4"/>
    </row>
    <row r="7" spans="1:8" ht="15.6" x14ac:dyDescent="0.3">
      <c r="A7" s="2" t="s">
        <v>3</v>
      </c>
      <c r="B7" s="358" t="s">
        <v>4</v>
      </c>
      <c r="C7" s="358"/>
      <c r="D7" s="358" t="s">
        <v>5</v>
      </c>
      <c r="E7" s="359"/>
      <c r="F7" s="358" t="s">
        <v>6</v>
      </c>
      <c r="G7" s="2" t="s">
        <v>3</v>
      </c>
    </row>
    <row r="8" spans="1:8" ht="15.6" x14ac:dyDescent="0.3">
      <c r="A8" s="3" t="s">
        <v>7</v>
      </c>
      <c r="B8" s="4"/>
      <c r="C8" s="4"/>
      <c r="D8" s="360"/>
      <c r="E8" s="360"/>
      <c r="F8" s="360"/>
      <c r="G8" s="3" t="s">
        <v>7</v>
      </c>
    </row>
    <row r="9" spans="1:8" ht="15.6" x14ac:dyDescent="0.3">
      <c r="A9" s="2">
        <v>1</v>
      </c>
      <c r="B9" s="357" t="s">
        <v>8</v>
      </c>
      <c r="C9" s="357"/>
      <c r="D9" s="360"/>
      <c r="E9" s="360"/>
      <c r="F9" s="360"/>
      <c r="G9" s="2">
        <v>1</v>
      </c>
    </row>
    <row r="10" spans="1:8" ht="15.6" x14ac:dyDescent="0.3">
      <c r="A10" s="2">
        <f>A9+1</f>
        <v>2</v>
      </c>
      <c r="B10" s="4" t="s">
        <v>9</v>
      </c>
      <c r="C10" s="359"/>
      <c r="D10" s="361">
        <f>'Pg2 BK-1 Comparison'!J93</f>
        <v>-114.9529902926879</v>
      </c>
      <c r="E10" s="361"/>
      <c r="F10" s="360" t="s">
        <v>10</v>
      </c>
      <c r="G10" s="2">
        <f>G9+1</f>
        <v>2</v>
      </c>
    </row>
    <row r="11" spans="1:8" ht="15.6" x14ac:dyDescent="0.3">
      <c r="A11" s="2">
        <f t="shared" ref="A11:A22" si="0">A10+1</f>
        <v>3</v>
      </c>
      <c r="B11" s="4"/>
      <c r="C11" s="360"/>
      <c r="D11" s="361"/>
      <c r="E11" s="361"/>
      <c r="F11" s="360"/>
      <c r="G11" s="2">
        <f t="shared" ref="G11:G22" si="1">G10+1</f>
        <v>3</v>
      </c>
    </row>
    <row r="12" spans="1:8" ht="15.6" x14ac:dyDescent="0.3">
      <c r="A12" s="2">
        <f t="shared" si="0"/>
        <v>4</v>
      </c>
      <c r="B12" s="4" t="s">
        <v>11</v>
      </c>
      <c r="C12" s="360"/>
      <c r="D12" s="362">
        <f>'Pg8 TO5 C1 Int Calc'!G88</f>
        <v>-29.979401618612862</v>
      </c>
      <c r="E12" s="363"/>
      <c r="F12" s="360" t="s">
        <v>12</v>
      </c>
      <c r="G12" s="2">
        <f t="shared" si="1"/>
        <v>4</v>
      </c>
    </row>
    <row r="13" spans="1:8" ht="15.6" x14ac:dyDescent="0.3">
      <c r="A13" s="2">
        <f t="shared" si="0"/>
        <v>5</v>
      </c>
      <c r="B13" s="4"/>
      <c r="C13" s="360"/>
      <c r="D13" s="364"/>
      <c r="E13" s="364"/>
      <c r="F13" s="360"/>
      <c r="G13" s="2">
        <f t="shared" si="1"/>
        <v>5</v>
      </c>
    </row>
    <row r="14" spans="1:8" ht="15.6" x14ac:dyDescent="0.3">
      <c r="A14" s="2">
        <f t="shared" si="0"/>
        <v>6</v>
      </c>
      <c r="B14" s="365" t="s">
        <v>13</v>
      </c>
      <c r="C14" s="359"/>
      <c r="D14" s="366">
        <f>D10+D12</f>
        <v>-144.93239191130075</v>
      </c>
      <c r="E14" s="361"/>
      <c r="F14" s="360" t="s">
        <v>14</v>
      </c>
      <c r="G14" s="2">
        <f t="shared" si="1"/>
        <v>6</v>
      </c>
    </row>
    <row r="15" spans="1:8" ht="15.6" x14ac:dyDescent="0.3">
      <c r="A15" s="2">
        <f t="shared" si="0"/>
        <v>7</v>
      </c>
      <c r="B15" s="4"/>
      <c r="C15" s="360"/>
      <c r="D15" s="22"/>
      <c r="E15" s="4"/>
      <c r="F15" s="4"/>
      <c r="G15" s="2">
        <f t="shared" si="1"/>
        <v>7</v>
      </c>
    </row>
    <row r="16" spans="1:8" ht="15.6" x14ac:dyDescent="0.3">
      <c r="A16" s="2">
        <f t="shared" si="0"/>
        <v>8</v>
      </c>
      <c r="B16" s="4" t="s">
        <v>15</v>
      </c>
      <c r="C16" s="359"/>
      <c r="D16" s="29">
        <f>D14*0.010277</f>
        <v>-1.4894701916724378</v>
      </c>
      <c r="E16" s="4"/>
      <c r="F16" s="2" t="s">
        <v>534</v>
      </c>
      <c r="G16" s="2">
        <f t="shared" si="1"/>
        <v>8</v>
      </c>
    </row>
    <row r="17" spans="1:7" ht="15.6" x14ac:dyDescent="0.3">
      <c r="A17" s="2">
        <f t="shared" si="0"/>
        <v>9</v>
      </c>
      <c r="B17" s="4"/>
      <c r="C17" s="360"/>
      <c r="D17" s="22"/>
      <c r="E17" s="4"/>
      <c r="G17" s="2">
        <f t="shared" si="1"/>
        <v>9</v>
      </c>
    </row>
    <row r="18" spans="1:7" ht="15.6" x14ac:dyDescent="0.3">
      <c r="A18" s="2">
        <f t="shared" si="0"/>
        <v>10</v>
      </c>
      <c r="B18" s="367" t="s">
        <v>16</v>
      </c>
      <c r="C18" s="360"/>
      <c r="D18" s="22">
        <f>SUM(D14:D16)</f>
        <v>-146.42186210297319</v>
      </c>
      <c r="E18" s="4"/>
      <c r="F18" s="360" t="s">
        <v>17</v>
      </c>
      <c r="G18" s="2">
        <f t="shared" si="1"/>
        <v>10</v>
      </c>
    </row>
    <row r="19" spans="1:7" ht="15.6" x14ac:dyDescent="0.3">
      <c r="A19" s="2">
        <f t="shared" si="0"/>
        <v>11</v>
      </c>
      <c r="B19" s="4"/>
      <c r="C19" s="360"/>
      <c r="D19" s="22"/>
      <c r="E19" s="4"/>
      <c r="G19" s="2">
        <f t="shared" si="1"/>
        <v>11</v>
      </c>
    </row>
    <row r="20" spans="1:7" ht="15.6" x14ac:dyDescent="0.3">
      <c r="A20" s="2">
        <f t="shared" si="0"/>
        <v>12</v>
      </c>
      <c r="B20" s="4" t="s">
        <v>18</v>
      </c>
      <c r="C20" s="359"/>
      <c r="D20" s="29">
        <f>D14*0.00174</f>
        <v>-0.25218236192566329</v>
      </c>
      <c r="E20" s="4"/>
      <c r="F20" s="2" t="s">
        <v>535</v>
      </c>
      <c r="G20" s="2">
        <f t="shared" si="1"/>
        <v>12</v>
      </c>
    </row>
    <row r="21" spans="1:7" ht="15.6" x14ac:dyDescent="0.3">
      <c r="A21" s="2">
        <f t="shared" si="0"/>
        <v>13</v>
      </c>
      <c r="B21" s="4"/>
      <c r="C21" s="360"/>
      <c r="D21" s="368"/>
      <c r="E21" s="4"/>
      <c r="F21" s="2"/>
      <c r="G21" s="2">
        <f t="shared" si="1"/>
        <v>13</v>
      </c>
    </row>
    <row r="22" spans="1:7" ht="16.2" thickBot="1" x14ac:dyDescent="0.35">
      <c r="A22" s="2">
        <f t="shared" si="0"/>
        <v>14</v>
      </c>
      <c r="B22" s="367" t="s">
        <v>19</v>
      </c>
      <c r="C22" s="359"/>
      <c r="D22" s="369">
        <f>SUM(D18:D20)</f>
        <v>-146.67404446489886</v>
      </c>
      <c r="E22" s="4"/>
      <c r="F22" s="360" t="s">
        <v>20</v>
      </c>
      <c r="G22" s="2">
        <f t="shared" si="1"/>
        <v>14</v>
      </c>
    </row>
    <row r="23" spans="1:7" ht="16.2" thickTop="1" x14ac:dyDescent="0.3">
      <c r="B23" s="4"/>
      <c r="C23" s="4"/>
      <c r="D23" s="4"/>
      <c r="E23" s="4"/>
      <c r="F23" s="4"/>
      <c r="G23" s="4"/>
    </row>
    <row r="24" spans="1:7" ht="15.6" x14ac:dyDescent="0.3">
      <c r="B24" s="4"/>
      <c r="C24" s="4"/>
      <c r="D24" s="4"/>
      <c r="E24" s="4"/>
      <c r="F24" s="4"/>
      <c r="G24" s="4"/>
    </row>
    <row r="25" spans="1:7" ht="17.399999999999999" x14ac:dyDescent="0.3">
      <c r="A25" s="370">
        <v>1</v>
      </c>
      <c r="B25" s="4" t="s">
        <v>21</v>
      </c>
      <c r="C25" s="4"/>
      <c r="D25" s="4"/>
      <c r="E25" s="4"/>
      <c r="F25" s="4"/>
      <c r="G25" s="4"/>
    </row>
    <row r="26" spans="1:7" ht="15.6" x14ac:dyDescent="0.3">
      <c r="B26" s="4" t="s">
        <v>536</v>
      </c>
      <c r="C26" s="4"/>
      <c r="D26" s="4"/>
      <c r="E26" s="4"/>
      <c r="F26" s="4"/>
      <c r="G26" s="4"/>
    </row>
    <row r="27" spans="1:7" ht="15.6" x14ac:dyDescent="0.3">
      <c r="B27" s="4"/>
      <c r="C27" s="4"/>
      <c r="D27" s="4"/>
      <c r="E27" s="4"/>
      <c r="F27" s="4"/>
      <c r="G27" s="4"/>
    </row>
    <row r="28" spans="1:7" ht="15.6" x14ac:dyDescent="0.3">
      <c r="B28" s="4"/>
      <c r="C28" s="4"/>
      <c r="D28" s="4"/>
      <c r="E28" s="4"/>
      <c r="F28" s="4"/>
      <c r="G28" s="4"/>
    </row>
    <row r="29" spans="1:7" ht="15.6" x14ac:dyDescent="0.3">
      <c r="B29" s="4"/>
      <c r="C29" s="4"/>
      <c r="D29" s="4"/>
      <c r="E29" s="4"/>
      <c r="F29" s="4"/>
      <c r="G29" s="4"/>
    </row>
    <row r="30" spans="1:7" ht="17.399999999999999" x14ac:dyDescent="0.3">
      <c r="A30" s="370"/>
      <c r="B30" s="4"/>
      <c r="C30" s="4"/>
      <c r="D30" s="4"/>
      <c r="E30" s="4"/>
      <c r="F30" s="4"/>
      <c r="G30" s="4"/>
    </row>
    <row r="31" spans="1:7" ht="15.6" x14ac:dyDescent="0.3">
      <c r="B31" s="4"/>
      <c r="C31" s="4"/>
      <c r="D31" s="4"/>
      <c r="E31" s="4"/>
      <c r="F31" s="4"/>
      <c r="G31" s="4"/>
    </row>
    <row r="32" spans="1:7" ht="15.6" x14ac:dyDescent="0.3">
      <c r="B32" s="4"/>
      <c r="C32" s="4"/>
      <c r="D32" s="4"/>
      <c r="E32" s="4"/>
      <c r="F32" s="4"/>
      <c r="G32" s="4"/>
    </row>
    <row r="33" spans="2:7" ht="15.6" x14ac:dyDescent="0.3">
      <c r="B33" s="4"/>
      <c r="C33" s="4"/>
      <c r="D33" s="4"/>
      <c r="E33" s="4"/>
      <c r="F33" s="4"/>
      <c r="G33" s="4"/>
    </row>
    <row r="34" spans="2:7" ht="15.6" x14ac:dyDescent="0.3">
      <c r="B34" s="4"/>
      <c r="C34" s="4"/>
      <c r="D34" s="4"/>
      <c r="E34" s="4"/>
      <c r="F34" s="4"/>
      <c r="G34" s="4"/>
    </row>
    <row r="35" spans="2:7" ht="15.6" x14ac:dyDescent="0.3">
      <c r="B35" s="4"/>
      <c r="C35" s="4"/>
      <c r="D35" s="4"/>
      <c r="E35" s="4"/>
      <c r="F35" s="4"/>
      <c r="G35" s="4"/>
    </row>
    <row r="36" spans="2:7" ht="15.6" x14ac:dyDescent="0.3">
      <c r="B36" s="4"/>
      <c r="C36" s="4"/>
      <c r="D36" s="4"/>
      <c r="E36" s="4"/>
      <c r="F36" s="4"/>
      <c r="G36" s="4"/>
    </row>
    <row r="37" spans="2:7" ht="15.6" x14ac:dyDescent="0.3">
      <c r="B37" s="4"/>
      <c r="C37" s="4"/>
      <c r="D37" s="4"/>
      <c r="E37" s="4"/>
      <c r="F37" s="4"/>
      <c r="G37" s="4"/>
    </row>
    <row r="38" spans="2:7" ht="15.6" x14ac:dyDescent="0.3">
      <c r="B38" s="4"/>
      <c r="C38" s="4"/>
      <c r="D38" s="4"/>
      <c r="E38" s="4"/>
      <c r="F38" s="4"/>
      <c r="G38" s="4"/>
    </row>
    <row r="39" spans="2:7" ht="15.6" x14ac:dyDescent="0.3">
      <c r="B39" s="4"/>
      <c r="C39" s="4"/>
      <c r="D39" s="4"/>
      <c r="E39" s="4"/>
      <c r="F39" s="4"/>
      <c r="G39" s="4"/>
    </row>
    <row r="40" spans="2:7" ht="15.6" x14ac:dyDescent="0.3">
      <c r="B40" s="4"/>
      <c r="C40" s="4"/>
      <c r="D40" s="4"/>
      <c r="E40" s="4"/>
      <c r="F40" s="4"/>
      <c r="G40" s="4"/>
    </row>
    <row r="41" spans="2:7" ht="15.6" x14ac:dyDescent="0.3">
      <c r="B41" s="4"/>
      <c r="C41" s="4"/>
      <c r="D41" s="4"/>
      <c r="E41" s="4"/>
      <c r="F41" s="4"/>
      <c r="G41" s="4"/>
    </row>
    <row r="42" spans="2:7" ht="15.6" x14ac:dyDescent="0.3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70" orientation="portrait" r:id="rId1"/>
  <headerFooter scaleWithDoc="0" alignWithMargins="0">
    <oddFooter>&amp;C&amp;"Times New Roman,Regular"Page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F9EB-FE92-40E3-9FE6-4DDB152F471D}">
  <sheetPr>
    <pageSetUpPr fitToPage="1"/>
  </sheetPr>
  <dimension ref="A1:I36"/>
  <sheetViews>
    <sheetView zoomScale="80" zoomScaleNormal="80" workbookViewId="0"/>
  </sheetViews>
  <sheetFormatPr defaultColWidth="8.77734375" defaultRowHeight="15.6" x14ac:dyDescent="0.3"/>
  <cols>
    <col min="1" max="1" width="5.77734375" style="169" customWidth="1"/>
    <col min="2" max="2" width="50.77734375" style="170" customWidth="1"/>
    <col min="3" max="3" width="16.77734375" style="170" customWidth="1"/>
    <col min="4" max="4" width="1.5546875" style="170" customWidth="1"/>
    <col min="5" max="5" width="16.77734375" style="170" customWidth="1"/>
    <col min="6" max="6" width="1.5546875" style="170" customWidth="1"/>
    <col min="7" max="7" width="23.44140625" style="170" bestFit="1" customWidth="1"/>
    <col min="8" max="8" width="48.77734375" style="170" customWidth="1"/>
    <col min="9" max="9" width="5.21875" style="169" customWidth="1"/>
    <col min="10" max="16384" width="8.77734375" style="170"/>
  </cols>
  <sheetData>
    <row r="1" spans="1:9" x14ac:dyDescent="0.3">
      <c r="A1" s="314" t="s">
        <v>538</v>
      </c>
    </row>
    <row r="2" spans="1:9" s="372" customFormat="1" x14ac:dyDescent="0.3">
      <c r="A2" s="314"/>
      <c r="I2" s="169"/>
    </row>
    <row r="3" spans="1:9" x14ac:dyDescent="0.3">
      <c r="B3" s="387" t="s">
        <v>212</v>
      </c>
      <c r="C3" s="387"/>
      <c r="D3" s="387"/>
      <c r="E3" s="387"/>
      <c r="F3" s="387"/>
      <c r="G3" s="387"/>
      <c r="H3" s="387"/>
    </row>
    <row r="4" spans="1:9" x14ac:dyDescent="0.3">
      <c r="B4" s="387" t="s">
        <v>310</v>
      </c>
      <c r="C4" s="387"/>
      <c r="D4" s="387"/>
      <c r="E4" s="387"/>
      <c r="F4" s="387"/>
      <c r="G4" s="387"/>
      <c r="H4" s="387"/>
    </row>
    <row r="5" spans="1:9" x14ac:dyDescent="0.3">
      <c r="B5" s="387" t="s">
        <v>292</v>
      </c>
      <c r="C5" s="387"/>
      <c r="D5" s="387"/>
      <c r="E5" s="387"/>
      <c r="F5" s="387"/>
      <c r="G5" s="387"/>
      <c r="H5" s="387"/>
    </row>
    <row r="6" spans="1:9" x14ac:dyDescent="0.3">
      <c r="B6" s="387" t="s">
        <v>293</v>
      </c>
      <c r="C6" s="387"/>
      <c r="D6" s="387"/>
      <c r="E6" s="387"/>
      <c r="F6" s="387"/>
      <c r="G6" s="387"/>
      <c r="H6" s="387"/>
    </row>
    <row r="7" spans="1:9" x14ac:dyDescent="0.3">
      <c r="B7" s="390" t="s">
        <v>2</v>
      </c>
      <c r="C7" s="390"/>
      <c r="D7" s="390"/>
      <c r="E7" s="390"/>
      <c r="F7" s="390"/>
      <c r="G7" s="390"/>
      <c r="H7" s="390"/>
    </row>
    <row r="9" spans="1:9" ht="18" x14ac:dyDescent="0.3">
      <c r="A9" s="169" t="s">
        <v>3</v>
      </c>
      <c r="B9" s="189"/>
      <c r="C9" s="318" t="s">
        <v>311</v>
      </c>
      <c r="D9" s="318"/>
      <c r="E9" s="318" t="s">
        <v>295</v>
      </c>
      <c r="G9" s="318" t="s">
        <v>296</v>
      </c>
      <c r="H9" s="318"/>
      <c r="I9" s="169" t="s">
        <v>3</v>
      </c>
    </row>
    <row r="10" spans="1:9" x14ac:dyDescent="0.3">
      <c r="A10" s="169" t="s">
        <v>7</v>
      </c>
      <c r="B10" s="191" t="s">
        <v>4</v>
      </c>
      <c r="C10" s="323" t="s">
        <v>297</v>
      </c>
      <c r="D10" s="323"/>
      <c r="E10" s="325" t="s">
        <v>298</v>
      </c>
      <c r="F10" s="323"/>
      <c r="G10" s="191" t="s">
        <v>299</v>
      </c>
      <c r="H10" s="191" t="s">
        <v>6</v>
      </c>
      <c r="I10" s="169" t="s">
        <v>7</v>
      </c>
    </row>
    <row r="11" spans="1:9" x14ac:dyDescent="0.3">
      <c r="B11" s="189"/>
      <c r="C11" s="332"/>
      <c r="D11" s="332"/>
      <c r="E11" s="332"/>
      <c r="F11" s="332"/>
      <c r="G11" s="181"/>
      <c r="H11" s="181"/>
    </row>
    <row r="12" spans="1:9" x14ac:dyDescent="0.3">
      <c r="A12" s="169">
        <v>1</v>
      </c>
      <c r="B12" s="170" t="s">
        <v>300</v>
      </c>
      <c r="C12" s="333"/>
      <c r="D12" s="333"/>
      <c r="E12" s="333"/>
      <c r="F12" s="333"/>
      <c r="G12" s="181"/>
      <c r="H12" s="181"/>
      <c r="I12" s="169">
        <f>A12</f>
        <v>1</v>
      </c>
    </row>
    <row r="13" spans="1:9" x14ac:dyDescent="0.3">
      <c r="A13" s="169">
        <f>A12+1</f>
        <v>2</v>
      </c>
      <c r="B13" s="176" t="s">
        <v>312</v>
      </c>
      <c r="C13" s="186">
        <v>-443</v>
      </c>
      <c r="D13" s="186"/>
      <c r="E13" s="186">
        <v>-473</v>
      </c>
      <c r="F13" s="186"/>
      <c r="G13" s="327">
        <f>(C13+E13)/2</f>
        <v>-458</v>
      </c>
      <c r="H13" s="282" t="s">
        <v>313</v>
      </c>
      <c r="I13" s="169">
        <f>I12+1</f>
        <v>2</v>
      </c>
    </row>
    <row r="14" spans="1:9" x14ac:dyDescent="0.3">
      <c r="A14" s="169">
        <f t="shared" ref="A14:A30" si="0">A13+1</f>
        <v>3</v>
      </c>
      <c r="B14" s="176" t="s">
        <v>314</v>
      </c>
      <c r="C14" s="334">
        <f>C$35</f>
        <v>0.13194312</v>
      </c>
      <c r="D14" s="216"/>
      <c r="E14" s="334">
        <v>0.13745625604365913</v>
      </c>
      <c r="F14" s="216"/>
      <c r="G14" s="238">
        <f>(C14+E14)/2</f>
        <v>0.13469968802182958</v>
      </c>
      <c r="H14" s="282" t="s">
        <v>315</v>
      </c>
      <c r="I14" s="169">
        <f t="shared" ref="I14:I30" si="1">I13+1</f>
        <v>3</v>
      </c>
    </row>
    <row r="15" spans="1:9" ht="16.2" thickBot="1" x14ac:dyDescent="0.35">
      <c r="A15" s="169">
        <f t="shared" si="0"/>
        <v>4</v>
      </c>
      <c r="B15" s="185" t="s">
        <v>316</v>
      </c>
      <c r="C15" s="335">
        <f>C13*C14</f>
        <v>-58.450802160000002</v>
      </c>
      <c r="D15" s="180"/>
      <c r="E15" s="335">
        <f>E13*E14</f>
        <v>-65.016809108650776</v>
      </c>
      <c r="F15" s="179"/>
      <c r="G15" s="335">
        <f>G13*G14</f>
        <v>-61.692457113997946</v>
      </c>
      <c r="H15" s="336" t="s">
        <v>317</v>
      </c>
      <c r="I15" s="169">
        <f t="shared" si="1"/>
        <v>4</v>
      </c>
    </row>
    <row r="16" spans="1:9" ht="16.2" thickTop="1" x14ac:dyDescent="0.3">
      <c r="A16" s="169">
        <f t="shared" si="0"/>
        <v>5</v>
      </c>
      <c r="C16" s="337"/>
      <c r="D16" s="337"/>
      <c r="E16" s="337"/>
      <c r="F16" s="337"/>
      <c r="G16" s="337"/>
      <c r="H16" s="337"/>
      <c r="I16" s="169">
        <f t="shared" si="1"/>
        <v>5</v>
      </c>
    </row>
    <row r="17" spans="1:9" x14ac:dyDescent="0.3">
      <c r="A17" s="169">
        <f t="shared" si="0"/>
        <v>6</v>
      </c>
      <c r="B17" s="176" t="s">
        <v>302</v>
      </c>
      <c r="C17" s="333"/>
      <c r="D17" s="333"/>
      <c r="E17" s="333"/>
      <c r="F17" s="333"/>
      <c r="G17" s="181"/>
      <c r="H17" s="181"/>
      <c r="I17" s="169">
        <f t="shared" si="1"/>
        <v>6</v>
      </c>
    </row>
    <row r="18" spans="1:9" x14ac:dyDescent="0.3">
      <c r="A18" s="169">
        <f t="shared" si="0"/>
        <v>7</v>
      </c>
      <c r="B18" s="176" t="s">
        <v>318</v>
      </c>
      <c r="C18" s="327">
        <v>-24739</v>
      </c>
      <c r="D18" s="327"/>
      <c r="E18" s="327">
        <v>-22414</v>
      </c>
      <c r="F18" s="327"/>
      <c r="G18" s="327">
        <f>(C18+E18)/2</f>
        <v>-23576.5</v>
      </c>
      <c r="H18" s="282" t="s">
        <v>313</v>
      </c>
      <c r="I18" s="169">
        <f t="shared" si="1"/>
        <v>7</v>
      </c>
    </row>
    <row r="19" spans="1:9" x14ac:dyDescent="0.3">
      <c r="A19" s="169">
        <f t="shared" si="0"/>
        <v>8</v>
      </c>
      <c r="B19" s="176" t="s">
        <v>314</v>
      </c>
      <c r="C19" s="334">
        <f>C$35</f>
        <v>0.13194312</v>
      </c>
      <c r="D19" s="180"/>
      <c r="E19" s="238">
        <v>0.13745625604365913</v>
      </c>
      <c r="F19" s="180"/>
      <c r="G19" s="238">
        <f>(C19+E19)/2</f>
        <v>0.13469968802182958</v>
      </c>
      <c r="H19" s="282" t="s">
        <v>315</v>
      </c>
      <c r="I19" s="169">
        <f t="shared" si="1"/>
        <v>8</v>
      </c>
    </row>
    <row r="20" spans="1:9" ht="16.2" thickBot="1" x14ac:dyDescent="0.35">
      <c r="A20" s="169">
        <f t="shared" si="0"/>
        <v>9</v>
      </c>
      <c r="B20" s="185" t="s">
        <v>319</v>
      </c>
      <c r="C20" s="335">
        <f>C18*C19</f>
        <v>-3264.14084568</v>
      </c>
      <c r="D20" s="180"/>
      <c r="E20" s="335">
        <f>E18*E19</f>
        <v>-3080.9445229625758</v>
      </c>
      <c r="F20" s="179"/>
      <c r="G20" s="335">
        <f>G18*G19</f>
        <v>-3175.7471946466649</v>
      </c>
      <c r="H20" s="336" t="s">
        <v>89</v>
      </c>
      <c r="I20" s="169">
        <f t="shared" si="1"/>
        <v>9</v>
      </c>
    </row>
    <row r="21" spans="1:9" ht="16.2" thickTop="1" x14ac:dyDescent="0.3">
      <c r="A21" s="169">
        <f t="shared" si="0"/>
        <v>10</v>
      </c>
      <c r="I21" s="169">
        <f t="shared" si="1"/>
        <v>10</v>
      </c>
    </row>
    <row r="22" spans="1:9" x14ac:dyDescent="0.3">
      <c r="A22" s="169">
        <f t="shared" si="0"/>
        <v>11</v>
      </c>
      <c r="B22" s="170" t="s">
        <v>304</v>
      </c>
      <c r="C22" s="333"/>
      <c r="D22" s="333"/>
      <c r="E22" s="333"/>
      <c r="F22" s="333"/>
      <c r="G22" s="181"/>
      <c r="H22" s="169"/>
      <c r="I22" s="169">
        <f t="shared" si="1"/>
        <v>11</v>
      </c>
    </row>
    <row r="23" spans="1:9" x14ac:dyDescent="0.3">
      <c r="A23" s="169">
        <f t="shared" si="0"/>
        <v>12</v>
      </c>
      <c r="B23" s="176" t="s">
        <v>320</v>
      </c>
      <c r="C23" s="186">
        <v>-25071</v>
      </c>
      <c r="D23" s="186"/>
      <c r="E23" s="186">
        <v>-22765</v>
      </c>
      <c r="F23" s="186"/>
      <c r="G23" s="327">
        <f>(C23+E23)/2</f>
        <v>-23918</v>
      </c>
      <c r="H23" s="282" t="s">
        <v>313</v>
      </c>
      <c r="I23" s="169">
        <f t="shared" si="1"/>
        <v>12</v>
      </c>
    </row>
    <row r="24" spans="1:9" x14ac:dyDescent="0.3">
      <c r="A24" s="169">
        <f t="shared" si="0"/>
        <v>13</v>
      </c>
      <c r="B24" s="176" t="s">
        <v>314</v>
      </c>
      <c r="C24" s="334">
        <f>C$35</f>
        <v>0.13194312</v>
      </c>
      <c r="D24" s="180"/>
      <c r="E24" s="334">
        <v>0.13745625604365913</v>
      </c>
      <c r="F24" s="216"/>
      <c r="G24" s="238">
        <f>(C24+E24)/2</f>
        <v>0.13469968802182958</v>
      </c>
      <c r="H24" s="282" t="s">
        <v>315</v>
      </c>
      <c r="I24" s="169">
        <f t="shared" si="1"/>
        <v>13</v>
      </c>
    </row>
    <row r="25" spans="1:9" ht="16.2" thickBot="1" x14ac:dyDescent="0.35">
      <c r="A25" s="169">
        <f t="shared" si="0"/>
        <v>14</v>
      </c>
      <c r="B25" s="185" t="s">
        <v>321</v>
      </c>
      <c r="C25" s="335">
        <f>C23*C24</f>
        <v>-3307.9459615199999</v>
      </c>
      <c r="D25" s="180"/>
      <c r="E25" s="335">
        <f>E23*E24</f>
        <v>-3129.1916688339002</v>
      </c>
      <c r="F25" s="179"/>
      <c r="G25" s="335">
        <f>G23*G24</f>
        <v>-3221.74713810612</v>
      </c>
      <c r="H25" s="336" t="s">
        <v>322</v>
      </c>
      <c r="I25" s="169">
        <f t="shared" si="1"/>
        <v>14</v>
      </c>
    </row>
    <row r="26" spans="1:9" ht="16.2" thickTop="1" x14ac:dyDescent="0.3">
      <c r="A26" s="169">
        <f t="shared" si="0"/>
        <v>15</v>
      </c>
      <c r="I26" s="169">
        <f t="shared" si="1"/>
        <v>15</v>
      </c>
    </row>
    <row r="27" spans="1:9" x14ac:dyDescent="0.3">
      <c r="A27" s="169">
        <f t="shared" si="0"/>
        <v>16</v>
      </c>
      <c r="B27" s="170" t="s">
        <v>306</v>
      </c>
      <c r="C27" s="333"/>
      <c r="D27" s="333"/>
      <c r="E27" s="333"/>
      <c r="F27" s="333"/>
      <c r="G27" s="181"/>
      <c r="H27" s="169"/>
      <c r="I27" s="169">
        <f t="shared" si="1"/>
        <v>16</v>
      </c>
    </row>
    <row r="28" spans="1:9" x14ac:dyDescent="0.3">
      <c r="A28" s="169">
        <f t="shared" si="0"/>
        <v>17</v>
      </c>
      <c r="B28" s="176" t="s">
        <v>323</v>
      </c>
      <c r="C28" s="186">
        <v>-20267</v>
      </c>
      <c r="D28" s="186"/>
      <c r="E28" s="186">
        <v>-19992</v>
      </c>
      <c r="F28" s="186"/>
      <c r="G28" s="327">
        <f>(C28+E28)/2</f>
        <v>-20129.5</v>
      </c>
      <c r="H28" s="282" t="s">
        <v>313</v>
      </c>
      <c r="I28" s="169">
        <f t="shared" si="1"/>
        <v>17</v>
      </c>
    </row>
    <row r="29" spans="1:9" x14ac:dyDescent="0.3">
      <c r="A29" s="169">
        <f t="shared" si="0"/>
        <v>18</v>
      </c>
      <c r="B29" s="176" t="s">
        <v>314</v>
      </c>
      <c r="C29" s="334">
        <f>C$35</f>
        <v>0.13194312</v>
      </c>
      <c r="D29" s="180"/>
      <c r="E29" s="334">
        <v>0.13745625604365913</v>
      </c>
      <c r="F29" s="216"/>
      <c r="G29" s="238">
        <f>(C29+E29)/2</f>
        <v>0.13469968802182958</v>
      </c>
      <c r="H29" s="282" t="s">
        <v>315</v>
      </c>
      <c r="I29" s="169">
        <f t="shared" si="1"/>
        <v>18</v>
      </c>
    </row>
    <row r="30" spans="1:9" ht="16.2" thickBot="1" x14ac:dyDescent="0.35">
      <c r="A30" s="169">
        <f t="shared" si="0"/>
        <v>19</v>
      </c>
      <c r="B30" s="185" t="s">
        <v>324</v>
      </c>
      <c r="C30" s="335">
        <f>C28*C29</f>
        <v>-2674.0912130399997</v>
      </c>
      <c r="D30" s="180"/>
      <c r="E30" s="335">
        <f>E28*E29</f>
        <v>-2748.0254708248335</v>
      </c>
      <c r="F30" s="179"/>
      <c r="G30" s="335">
        <f>G28*G29</f>
        <v>-2711.4373700354186</v>
      </c>
      <c r="H30" s="336" t="s">
        <v>59</v>
      </c>
      <c r="I30" s="169">
        <f t="shared" si="1"/>
        <v>19</v>
      </c>
    </row>
    <row r="31" spans="1:9" ht="16.2" thickTop="1" x14ac:dyDescent="0.3"/>
    <row r="32" spans="1:9" ht="18" x14ac:dyDescent="0.3">
      <c r="A32" s="318" t="s">
        <v>325</v>
      </c>
      <c r="B32" s="170" t="s">
        <v>326</v>
      </c>
    </row>
    <row r="33" spans="1:9" x14ac:dyDescent="0.3">
      <c r="A33" s="169" t="s">
        <v>327</v>
      </c>
      <c r="B33" s="170" t="s">
        <v>328</v>
      </c>
      <c r="C33" s="238">
        <v>0.75309999999999999</v>
      </c>
      <c r="E33" s="183"/>
      <c r="H33" s="2" t="s">
        <v>329</v>
      </c>
      <c r="I33" s="169" t="s">
        <v>327</v>
      </c>
    </row>
    <row r="34" spans="1:9" x14ac:dyDescent="0.3">
      <c r="A34" s="169" t="s">
        <v>330</v>
      </c>
      <c r="B34" s="170" t="s">
        <v>331</v>
      </c>
      <c r="C34" s="238">
        <v>0.17519999999999999</v>
      </c>
      <c r="H34" s="169" t="s">
        <v>332</v>
      </c>
      <c r="I34" s="169" t="s">
        <v>330</v>
      </c>
    </row>
    <row r="35" spans="1:9" ht="16.2" thickBot="1" x14ac:dyDescent="0.35">
      <c r="A35" s="169" t="s">
        <v>333</v>
      </c>
      <c r="B35" s="170" t="s">
        <v>314</v>
      </c>
      <c r="C35" s="338">
        <f>C33*C34</f>
        <v>0.13194312</v>
      </c>
      <c r="H35" s="169" t="s">
        <v>334</v>
      </c>
      <c r="I35" s="169" t="s">
        <v>333</v>
      </c>
    </row>
    <row r="36" spans="1:9" ht="16.2" thickTop="1" x14ac:dyDescent="0.3"/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59" orientation="portrait" horizontalDpi="200" verticalDpi="200" r:id="rId1"/>
  <headerFooter scaleWithDoc="0" alignWithMargins="0">
    <oddHeader>&amp;C&amp;"Times New Roman,Bold"&amp;8AS FILED</oddHeader>
    <oddFooter>&amp;CPage 5.3A&amp;R&amp;F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1AA7-7054-415F-B2F3-5875287A67F9}">
  <sheetPr codeName="Sheet10"/>
  <dimension ref="A1:L260"/>
  <sheetViews>
    <sheetView zoomScale="80" zoomScaleNormal="80" workbookViewId="0"/>
  </sheetViews>
  <sheetFormatPr defaultColWidth="8.77734375" defaultRowHeight="15.6" x14ac:dyDescent="0.3"/>
  <cols>
    <col min="1" max="1" width="5.21875" style="169" customWidth="1"/>
    <col min="2" max="2" width="55.44140625" style="170" customWidth="1"/>
    <col min="3" max="5" width="15.5546875" style="170" customWidth="1"/>
    <col min="6" max="6" width="1.5546875" style="170" customWidth="1"/>
    <col min="7" max="7" width="16.77734375" style="170" customWidth="1"/>
    <col min="8" max="8" width="1.5546875" style="170" customWidth="1"/>
    <col min="9" max="9" width="38.77734375" style="228" customWidth="1"/>
    <col min="10" max="10" width="5.21875" style="170" customWidth="1"/>
    <col min="11" max="11" width="16.21875" style="170" bestFit="1" customWidth="1"/>
    <col min="12" max="12" width="10.44140625" style="170" bestFit="1" customWidth="1"/>
    <col min="13" max="16384" width="8.77734375" style="170"/>
  </cols>
  <sheetData>
    <row r="1" spans="1:10" x14ac:dyDescent="0.3">
      <c r="I1" s="102"/>
    </row>
    <row r="2" spans="1:10" x14ac:dyDescent="0.3">
      <c r="B2" s="387" t="s">
        <v>212</v>
      </c>
      <c r="C2" s="387"/>
      <c r="D2" s="387"/>
      <c r="E2" s="387"/>
      <c r="F2" s="387"/>
      <c r="G2" s="387"/>
      <c r="H2" s="387"/>
      <c r="I2" s="387"/>
      <c r="J2" s="169"/>
    </row>
    <row r="3" spans="1:10" x14ac:dyDescent="0.3">
      <c r="B3" s="387" t="s">
        <v>335</v>
      </c>
      <c r="C3" s="387"/>
      <c r="D3" s="387"/>
      <c r="E3" s="387"/>
      <c r="F3" s="387"/>
      <c r="G3" s="387"/>
      <c r="H3" s="387"/>
      <c r="I3" s="387"/>
      <c r="J3" s="169"/>
    </row>
    <row r="4" spans="1:10" x14ac:dyDescent="0.3">
      <c r="B4" s="387" t="s">
        <v>336</v>
      </c>
      <c r="C4" s="387"/>
      <c r="D4" s="387"/>
      <c r="E4" s="387"/>
      <c r="F4" s="387"/>
      <c r="G4" s="387"/>
      <c r="H4" s="387"/>
      <c r="I4" s="387"/>
      <c r="J4" s="169"/>
    </row>
    <row r="5" spans="1:10" x14ac:dyDescent="0.3">
      <c r="B5" s="389" t="s">
        <v>281</v>
      </c>
      <c r="C5" s="389"/>
      <c r="D5" s="389"/>
      <c r="E5" s="389"/>
      <c r="F5" s="389"/>
      <c r="G5" s="389"/>
      <c r="H5" s="389"/>
      <c r="I5" s="389"/>
      <c r="J5" s="169"/>
    </row>
    <row r="6" spans="1:10" x14ac:dyDescent="0.3">
      <c r="B6" s="390" t="s">
        <v>2</v>
      </c>
      <c r="C6" s="391"/>
      <c r="D6" s="391"/>
      <c r="E6" s="391"/>
      <c r="F6" s="391"/>
      <c r="G6" s="391"/>
      <c r="H6" s="391"/>
      <c r="I6" s="391"/>
      <c r="J6" s="169"/>
    </row>
    <row r="7" spans="1:10" x14ac:dyDescent="0.3">
      <c r="B7" s="169"/>
      <c r="C7" s="169"/>
      <c r="D7" s="169"/>
      <c r="E7" s="169"/>
      <c r="F7" s="169"/>
      <c r="G7" s="169"/>
      <c r="H7" s="169"/>
      <c r="I7" s="181"/>
      <c r="J7" s="169"/>
    </row>
    <row r="8" spans="1:10" x14ac:dyDescent="0.3">
      <c r="A8" s="169" t="s">
        <v>3</v>
      </c>
      <c r="B8" s="172"/>
      <c r="C8" s="172"/>
      <c r="D8" s="172"/>
      <c r="E8" s="169" t="s">
        <v>282</v>
      </c>
      <c r="F8" s="172"/>
      <c r="G8" s="172"/>
      <c r="H8" s="172"/>
      <c r="I8" s="181"/>
      <c r="J8" s="169" t="s">
        <v>3</v>
      </c>
    </row>
    <row r="9" spans="1:10" x14ac:dyDescent="0.3">
      <c r="A9" s="173" t="s">
        <v>7</v>
      </c>
      <c r="B9" s="169"/>
      <c r="C9" s="169"/>
      <c r="D9" s="169"/>
      <c r="E9" s="173" t="s">
        <v>283</v>
      </c>
      <c r="F9" s="169"/>
      <c r="G9" s="174" t="s">
        <v>5</v>
      </c>
      <c r="H9" s="172"/>
      <c r="I9" s="195" t="s">
        <v>6</v>
      </c>
      <c r="J9" s="173" t="s">
        <v>7</v>
      </c>
    </row>
    <row r="10" spans="1:10" x14ac:dyDescent="0.3">
      <c r="A10" s="169">
        <v>1</v>
      </c>
      <c r="B10" s="175" t="s">
        <v>337</v>
      </c>
      <c r="I10" s="181"/>
      <c r="J10" s="169">
        <f>A10</f>
        <v>1</v>
      </c>
    </row>
    <row r="11" spans="1:10" x14ac:dyDescent="0.3">
      <c r="A11" s="169">
        <f>A10+1</f>
        <v>2</v>
      </c>
      <c r="B11" s="170" t="s">
        <v>338</v>
      </c>
      <c r="E11" s="169" t="s">
        <v>339</v>
      </c>
      <c r="F11" s="196"/>
      <c r="G11" s="197">
        <v>4573220</v>
      </c>
      <c r="H11" s="172"/>
      <c r="I11" s="198"/>
      <c r="J11" s="169">
        <f>J10+1</f>
        <v>2</v>
      </c>
    </row>
    <row r="12" spans="1:10" x14ac:dyDescent="0.3">
      <c r="A12" s="169">
        <f t="shared" ref="A12:A51" si="0">A11+1</f>
        <v>3</v>
      </c>
      <c r="B12" s="170" t="s">
        <v>340</v>
      </c>
      <c r="E12" s="169" t="s">
        <v>341</v>
      </c>
      <c r="F12" s="196"/>
      <c r="G12" s="199">
        <v>0</v>
      </c>
      <c r="H12" s="172"/>
      <c r="I12" s="198"/>
      <c r="J12" s="169">
        <f t="shared" ref="J12:J51" si="1">J11+1</f>
        <v>3</v>
      </c>
    </row>
    <row r="13" spans="1:10" x14ac:dyDescent="0.3">
      <c r="A13" s="169">
        <f t="shared" si="0"/>
        <v>4</v>
      </c>
      <c r="B13" s="170" t="s">
        <v>342</v>
      </c>
      <c r="E13" s="169" t="s">
        <v>343</v>
      </c>
      <c r="F13" s="196"/>
      <c r="G13" s="178">
        <v>0</v>
      </c>
      <c r="H13" s="172"/>
      <c r="I13" s="198"/>
      <c r="J13" s="169">
        <f t="shared" si="1"/>
        <v>4</v>
      </c>
    </row>
    <row r="14" spans="1:10" x14ac:dyDescent="0.3">
      <c r="A14" s="169">
        <f t="shared" si="0"/>
        <v>5</v>
      </c>
      <c r="B14" s="170" t="s">
        <v>344</v>
      </c>
      <c r="E14" s="169" t="s">
        <v>345</v>
      </c>
      <c r="F14" s="196"/>
      <c r="G14" s="178">
        <v>0</v>
      </c>
      <c r="H14" s="172"/>
      <c r="I14" s="198"/>
      <c r="J14" s="169">
        <f t="shared" si="1"/>
        <v>5</v>
      </c>
    </row>
    <row r="15" spans="1:10" x14ac:dyDescent="0.3">
      <c r="A15" s="169">
        <f t="shared" si="0"/>
        <v>6</v>
      </c>
      <c r="B15" s="170" t="s">
        <v>346</v>
      </c>
      <c r="E15" s="169" t="s">
        <v>347</v>
      </c>
      <c r="F15" s="196"/>
      <c r="G15" s="184">
        <v>-11674.56719</v>
      </c>
      <c r="H15" s="172"/>
      <c r="I15" s="198"/>
      <c r="J15" s="169">
        <f t="shared" si="1"/>
        <v>6</v>
      </c>
    </row>
    <row r="16" spans="1:10" x14ac:dyDescent="0.3">
      <c r="A16" s="169">
        <f t="shared" si="0"/>
        <v>7</v>
      </c>
      <c r="B16" s="170" t="s">
        <v>348</v>
      </c>
      <c r="G16" s="200">
        <f>SUM(G11:G15)</f>
        <v>4561545.4328100001</v>
      </c>
      <c r="H16" s="194"/>
      <c r="I16" s="181" t="s">
        <v>349</v>
      </c>
      <c r="J16" s="169">
        <f t="shared" si="1"/>
        <v>7</v>
      </c>
    </row>
    <row r="17" spans="1:10" x14ac:dyDescent="0.3">
      <c r="A17" s="169">
        <f t="shared" si="0"/>
        <v>8</v>
      </c>
      <c r="I17" s="181"/>
      <c r="J17" s="169">
        <f t="shared" si="1"/>
        <v>8</v>
      </c>
    </row>
    <row r="18" spans="1:10" x14ac:dyDescent="0.3">
      <c r="A18" s="169">
        <f t="shared" si="0"/>
        <v>9</v>
      </c>
      <c r="B18" s="175" t="s">
        <v>350</v>
      </c>
      <c r="G18" s="180"/>
      <c r="H18" s="180"/>
      <c r="I18" s="181"/>
      <c r="J18" s="169">
        <f t="shared" si="1"/>
        <v>9</v>
      </c>
    </row>
    <row r="19" spans="1:10" x14ac:dyDescent="0.3">
      <c r="A19" s="169">
        <f t="shared" si="0"/>
        <v>10</v>
      </c>
      <c r="B19" s="170" t="s">
        <v>351</v>
      </c>
      <c r="E19" s="169" t="s">
        <v>352</v>
      </c>
      <c r="F19" s="196"/>
      <c r="G19" s="197">
        <v>185808.92551000003</v>
      </c>
      <c r="H19" s="172"/>
      <c r="I19" s="201"/>
      <c r="J19" s="169">
        <f t="shared" si="1"/>
        <v>10</v>
      </c>
    </row>
    <row r="20" spans="1:10" x14ac:dyDescent="0.3">
      <c r="A20" s="169">
        <f t="shared" si="0"/>
        <v>11</v>
      </c>
      <c r="B20" s="170" t="s">
        <v>353</v>
      </c>
      <c r="E20" s="169" t="s">
        <v>354</v>
      </c>
      <c r="F20" s="196"/>
      <c r="G20" s="199">
        <v>3445.5419300000008</v>
      </c>
      <c r="H20" s="172"/>
      <c r="I20" s="201"/>
      <c r="J20" s="169">
        <f t="shared" si="1"/>
        <v>11</v>
      </c>
    </row>
    <row r="21" spans="1:10" x14ac:dyDescent="0.3">
      <c r="A21" s="169">
        <f t="shared" si="0"/>
        <v>12</v>
      </c>
      <c r="B21" s="170" t="s">
        <v>355</v>
      </c>
      <c r="E21" s="169" t="s">
        <v>356</v>
      </c>
      <c r="F21" s="196"/>
      <c r="G21" s="199">
        <v>3334.7596600000006</v>
      </c>
      <c r="H21" s="172"/>
      <c r="I21" s="201"/>
      <c r="J21" s="169">
        <f t="shared" si="1"/>
        <v>12</v>
      </c>
    </row>
    <row r="22" spans="1:10" ht="16.5" customHeight="1" x14ac:dyDescent="0.3">
      <c r="A22" s="169">
        <f t="shared" si="0"/>
        <v>13</v>
      </c>
      <c r="B22" s="170" t="s">
        <v>357</v>
      </c>
      <c r="E22" s="169" t="s">
        <v>358</v>
      </c>
      <c r="F22" s="196"/>
      <c r="G22" s="199">
        <v>0</v>
      </c>
      <c r="H22" s="172"/>
      <c r="I22" s="201"/>
      <c r="J22" s="169">
        <f t="shared" si="1"/>
        <v>13</v>
      </c>
    </row>
    <row r="23" spans="1:10" x14ac:dyDescent="0.3">
      <c r="A23" s="169">
        <f t="shared" si="0"/>
        <v>14</v>
      </c>
      <c r="B23" s="170" t="s">
        <v>359</v>
      </c>
      <c r="E23" s="169" t="s">
        <v>360</v>
      </c>
      <c r="F23" s="196"/>
      <c r="G23" s="184">
        <v>0</v>
      </c>
      <c r="H23" s="172"/>
      <c r="I23" s="201"/>
      <c r="J23" s="169">
        <f t="shared" si="1"/>
        <v>14</v>
      </c>
    </row>
    <row r="24" spans="1:10" x14ac:dyDescent="0.3">
      <c r="A24" s="169">
        <f t="shared" si="0"/>
        <v>15</v>
      </c>
      <c r="B24" s="170" t="s">
        <v>361</v>
      </c>
      <c r="G24" s="202">
        <f>SUM(G19:G23)</f>
        <v>192589.22710000005</v>
      </c>
      <c r="H24" s="203"/>
      <c r="I24" s="181" t="s">
        <v>362</v>
      </c>
      <c r="J24" s="169">
        <f t="shared" si="1"/>
        <v>15</v>
      </c>
    </row>
    <row r="25" spans="1:10" x14ac:dyDescent="0.3">
      <c r="A25" s="169">
        <f t="shared" si="0"/>
        <v>16</v>
      </c>
      <c r="I25" s="181"/>
      <c r="J25" s="169">
        <f t="shared" si="1"/>
        <v>16</v>
      </c>
    </row>
    <row r="26" spans="1:10" ht="16.2" thickBot="1" x14ac:dyDescent="0.35">
      <c r="A26" s="169">
        <f t="shared" si="0"/>
        <v>17</v>
      </c>
      <c r="B26" s="175" t="s">
        <v>363</v>
      </c>
      <c r="G26" s="204">
        <f>G24/G16</f>
        <v>4.2220170759400148E-2</v>
      </c>
      <c r="H26" s="205"/>
      <c r="I26" s="181" t="s">
        <v>364</v>
      </c>
      <c r="J26" s="169">
        <f t="shared" si="1"/>
        <v>17</v>
      </c>
    </row>
    <row r="27" spans="1:10" ht="16.2" thickTop="1" x14ac:dyDescent="0.3">
      <c r="A27" s="169">
        <f t="shared" si="0"/>
        <v>18</v>
      </c>
      <c r="I27" s="181"/>
      <c r="J27" s="169">
        <f t="shared" si="1"/>
        <v>18</v>
      </c>
    </row>
    <row r="28" spans="1:10" x14ac:dyDescent="0.3">
      <c r="A28" s="169">
        <f t="shared" si="0"/>
        <v>19</v>
      </c>
      <c r="B28" s="175" t="s">
        <v>365</v>
      </c>
      <c r="I28" s="181"/>
      <c r="J28" s="169">
        <f t="shared" si="1"/>
        <v>19</v>
      </c>
    </row>
    <row r="29" spans="1:10" x14ac:dyDescent="0.3">
      <c r="A29" s="169">
        <f t="shared" si="0"/>
        <v>20</v>
      </c>
      <c r="B29" s="170" t="s">
        <v>366</v>
      </c>
      <c r="E29" s="169" t="s">
        <v>367</v>
      </c>
      <c r="F29" s="196"/>
      <c r="G29" s="197">
        <v>0</v>
      </c>
      <c r="H29" s="172"/>
      <c r="I29" s="201"/>
      <c r="J29" s="169">
        <f t="shared" si="1"/>
        <v>20</v>
      </c>
    </row>
    <row r="30" spans="1:10" x14ac:dyDescent="0.3">
      <c r="A30" s="169">
        <f t="shared" si="0"/>
        <v>21</v>
      </c>
      <c r="B30" s="170" t="s">
        <v>368</v>
      </c>
      <c r="E30" s="169" t="s">
        <v>369</v>
      </c>
      <c r="F30" s="196"/>
      <c r="G30" s="206">
        <v>0</v>
      </c>
      <c r="H30" s="172"/>
      <c r="I30" s="201"/>
      <c r="J30" s="169">
        <f t="shared" si="1"/>
        <v>21</v>
      </c>
    </row>
    <row r="31" spans="1:10" ht="16.2" thickBot="1" x14ac:dyDescent="0.35">
      <c r="A31" s="169">
        <f t="shared" si="0"/>
        <v>22</v>
      </c>
      <c r="B31" s="170" t="s">
        <v>370</v>
      </c>
      <c r="G31" s="204">
        <f>IFERROR((G30/G29),0)</f>
        <v>0</v>
      </c>
      <c r="H31" s="205"/>
      <c r="I31" s="181" t="s">
        <v>371</v>
      </c>
      <c r="J31" s="169">
        <f t="shared" si="1"/>
        <v>22</v>
      </c>
    </row>
    <row r="32" spans="1:10" ht="16.2" thickTop="1" x14ac:dyDescent="0.3">
      <c r="A32" s="169">
        <f t="shared" si="0"/>
        <v>23</v>
      </c>
      <c r="I32" s="181"/>
      <c r="J32" s="169">
        <f t="shared" si="1"/>
        <v>23</v>
      </c>
    </row>
    <row r="33" spans="1:11" x14ac:dyDescent="0.3">
      <c r="A33" s="169">
        <f t="shared" si="0"/>
        <v>24</v>
      </c>
      <c r="B33" s="175" t="s">
        <v>372</v>
      </c>
      <c r="I33" s="181"/>
      <c r="J33" s="169">
        <f t="shared" si="1"/>
        <v>24</v>
      </c>
    </row>
    <row r="34" spans="1:11" x14ac:dyDescent="0.3">
      <c r="A34" s="169">
        <f t="shared" si="0"/>
        <v>25</v>
      </c>
      <c r="B34" s="170" t="s">
        <v>373</v>
      </c>
      <c r="E34" s="169" t="s">
        <v>374</v>
      </c>
      <c r="F34" s="196"/>
      <c r="G34" s="197">
        <v>5596415.2139900001</v>
      </c>
      <c r="H34" s="172"/>
      <c r="I34" s="201"/>
      <c r="J34" s="169">
        <f t="shared" si="1"/>
        <v>25</v>
      </c>
      <c r="K34" s="183"/>
    </row>
    <row r="35" spans="1:11" x14ac:dyDescent="0.3">
      <c r="A35" s="169">
        <f t="shared" si="0"/>
        <v>26</v>
      </c>
      <c r="B35" s="170" t="s">
        <v>375</v>
      </c>
      <c r="E35" s="169" t="s">
        <v>367</v>
      </c>
      <c r="G35" s="207">
        <f>-G29</f>
        <v>0</v>
      </c>
      <c r="H35" s="207"/>
      <c r="I35" s="181" t="s">
        <v>376</v>
      </c>
      <c r="J35" s="169">
        <f t="shared" si="1"/>
        <v>26</v>
      </c>
    </row>
    <row r="36" spans="1:11" x14ac:dyDescent="0.3">
      <c r="A36" s="169">
        <f t="shared" si="0"/>
        <v>27</v>
      </c>
      <c r="B36" s="170" t="s">
        <v>377</v>
      </c>
      <c r="E36" s="169" t="s">
        <v>378</v>
      </c>
      <c r="G36" s="178">
        <v>0</v>
      </c>
      <c r="H36" s="172"/>
      <c r="I36" s="201"/>
      <c r="J36" s="169">
        <f t="shared" si="1"/>
        <v>27</v>
      </c>
    </row>
    <row r="37" spans="1:11" x14ac:dyDescent="0.3">
      <c r="A37" s="169">
        <f t="shared" si="0"/>
        <v>28</v>
      </c>
      <c r="B37" s="170" t="s">
        <v>379</v>
      </c>
      <c r="E37" s="169" t="s">
        <v>380</v>
      </c>
      <c r="G37" s="178">
        <v>8217.2675099999997</v>
      </c>
      <c r="H37" s="172"/>
      <c r="I37" s="201"/>
      <c r="J37" s="169">
        <f t="shared" si="1"/>
        <v>28</v>
      </c>
    </row>
    <row r="38" spans="1:11" ht="16.2" thickBot="1" x14ac:dyDescent="0.35">
      <c r="A38" s="169">
        <f t="shared" si="0"/>
        <v>29</v>
      </c>
      <c r="B38" s="170" t="s">
        <v>381</v>
      </c>
      <c r="G38" s="208">
        <f>SUM(G34:G37)</f>
        <v>5604632.4814999998</v>
      </c>
      <c r="H38" s="209"/>
      <c r="I38" s="181" t="s">
        <v>382</v>
      </c>
      <c r="J38" s="169">
        <f t="shared" si="1"/>
        <v>29</v>
      </c>
    </row>
    <row r="39" spans="1:11" ht="16.8" thickTop="1" thickBot="1" x14ac:dyDescent="0.35">
      <c r="A39" s="210">
        <f t="shared" si="0"/>
        <v>30</v>
      </c>
      <c r="B39" s="192"/>
      <c r="C39" s="192"/>
      <c r="D39" s="192"/>
      <c r="E39" s="192"/>
      <c r="F39" s="192"/>
      <c r="G39" s="192"/>
      <c r="H39" s="192"/>
      <c r="I39" s="211"/>
      <c r="J39" s="210">
        <f t="shared" si="1"/>
        <v>30</v>
      </c>
    </row>
    <row r="40" spans="1:11" x14ac:dyDescent="0.3">
      <c r="A40" s="169">
        <f>A39+1</f>
        <v>31</v>
      </c>
      <c r="I40" s="181"/>
      <c r="J40" s="169">
        <f>J39+1</f>
        <v>31</v>
      </c>
    </row>
    <row r="41" spans="1:11" ht="16.2" thickBot="1" x14ac:dyDescent="0.35">
      <c r="A41" s="169">
        <f>A40+1</f>
        <v>32</v>
      </c>
      <c r="B41" s="175" t="s">
        <v>383</v>
      </c>
      <c r="G41" s="212">
        <v>0.10100000000000001</v>
      </c>
      <c r="H41" s="172"/>
      <c r="I41" s="181" t="s">
        <v>384</v>
      </c>
      <c r="J41" s="169">
        <f>J40+1</f>
        <v>32</v>
      </c>
    </row>
    <row r="42" spans="1:11" ht="16.2" thickTop="1" x14ac:dyDescent="0.3">
      <c r="A42" s="169">
        <f t="shared" si="0"/>
        <v>33</v>
      </c>
      <c r="C42" s="190" t="s">
        <v>294</v>
      </c>
      <c r="D42" s="190" t="s">
        <v>295</v>
      </c>
      <c r="E42" s="190" t="s">
        <v>385</v>
      </c>
      <c r="F42" s="190"/>
      <c r="G42" s="190" t="s">
        <v>386</v>
      </c>
      <c r="H42" s="190"/>
      <c r="I42" s="181"/>
      <c r="J42" s="169">
        <f t="shared" si="1"/>
        <v>33</v>
      </c>
    </row>
    <row r="43" spans="1:11" x14ac:dyDescent="0.3">
      <c r="A43" s="169">
        <f t="shared" si="0"/>
        <v>34</v>
      </c>
      <c r="D43" s="169" t="s">
        <v>387</v>
      </c>
      <c r="E43" s="169" t="s">
        <v>388</v>
      </c>
      <c r="F43" s="169"/>
      <c r="G43" s="169" t="s">
        <v>389</v>
      </c>
      <c r="H43" s="169"/>
      <c r="I43" s="181"/>
      <c r="J43" s="169">
        <f t="shared" si="1"/>
        <v>34</v>
      </c>
    </row>
    <row r="44" spans="1:11" ht="18" x14ac:dyDescent="0.3">
      <c r="A44" s="169">
        <f t="shared" si="0"/>
        <v>35</v>
      </c>
      <c r="B44" s="175" t="s">
        <v>390</v>
      </c>
      <c r="C44" s="173" t="s">
        <v>391</v>
      </c>
      <c r="D44" s="173" t="s">
        <v>392</v>
      </c>
      <c r="E44" s="173" t="s">
        <v>393</v>
      </c>
      <c r="F44" s="173"/>
      <c r="G44" s="173" t="s">
        <v>394</v>
      </c>
      <c r="H44" s="169"/>
      <c r="I44" s="181"/>
      <c r="J44" s="169">
        <f t="shared" si="1"/>
        <v>35</v>
      </c>
    </row>
    <row r="45" spans="1:11" x14ac:dyDescent="0.3">
      <c r="A45" s="169">
        <f t="shared" si="0"/>
        <v>36</v>
      </c>
      <c r="I45" s="181"/>
      <c r="J45" s="169">
        <f t="shared" si="1"/>
        <v>36</v>
      </c>
    </row>
    <row r="46" spans="1:11" x14ac:dyDescent="0.3">
      <c r="A46" s="169">
        <f t="shared" si="0"/>
        <v>37</v>
      </c>
      <c r="B46" s="170" t="s">
        <v>395</v>
      </c>
      <c r="C46" s="186">
        <f>G16</f>
        <v>4561545.4328100001</v>
      </c>
      <c r="D46" s="213">
        <f>C46/C$49</f>
        <v>0.44869817066541096</v>
      </c>
      <c r="E46" s="214">
        <f>G26</f>
        <v>4.2220170759400148E-2</v>
      </c>
      <c r="G46" s="215">
        <f>D46*E46</f>
        <v>1.8944113384924122E-2</v>
      </c>
      <c r="H46" s="215"/>
      <c r="I46" s="181" t="s">
        <v>396</v>
      </c>
      <c r="J46" s="169">
        <f t="shared" si="1"/>
        <v>37</v>
      </c>
    </row>
    <row r="47" spans="1:11" x14ac:dyDescent="0.3">
      <c r="A47" s="169">
        <f t="shared" si="0"/>
        <v>38</v>
      </c>
      <c r="B47" s="170" t="s">
        <v>397</v>
      </c>
      <c r="C47" s="216">
        <f>G29</f>
        <v>0</v>
      </c>
      <c r="D47" s="213">
        <f>C47/C$49</f>
        <v>0</v>
      </c>
      <c r="E47" s="214">
        <f>G31</f>
        <v>0</v>
      </c>
      <c r="G47" s="215">
        <f>D47*E47</f>
        <v>0</v>
      </c>
      <c r="H47" s="215"/>
      <c r="I47" s="181" t="s">
        <v>398</v>
      </c>
      <c r="J47" s="169">
        <f t="shared" si="1"/>
        <v>38</v>
      </c>
    </row>
    <row r="48" spans="1:11" x14ac:dyDescent="0.3">
      <c r="A48" s="169">
        <f t="shared" si="0"/>
        <v>39</v>
      </c>
      <c r="B48" s="170" t="s">
        <v>399</v>
      </c>
      <c r="C48" s="216">
        <f>G38</f>
        <v>5604632.4814999998</v>
      </c>
      <c r="D48" s="217">
        <f>C48/C$49</f>
        <v>0.55130182933458893</v>
      </c>
      <c r="E48" s="218">
        <f>G41</f>
        <v>0.10100000000000001</v>
      </c>
      <c r="G48" s="219">
        <f>D48*E48</f>
        <v>5.5681484762793484E-2</v>
      </c>
      <c r="H48" s="205"/>
      <c r="I48" s="181" t="s">
        <v>400</v>
      </c>
      <c r="J48" s="169">
        <f t="shared" si="1"/>
        <v>39</v>
      </c>
    </row>
    <row r="49" spans="1:10" ht="16.2" thickBot="1" x14ac:dyDescent="0.35">
      <c r="A49" s="169">
        <f t="shared" si="0"/>
        <v>40</v>
      </c>
      <c r="B49" s="170" t="s">
        <v>401</v>
      </c>
      <c r="C49" s="220">
        <f>SUM(C46:C48)</f>
        <v>10166177.914310001</v>
      </c>
      <c r="D49" s="221">
        <f>SUM(D46:D48)</f>
        <v>0.99999999999999989</v>
      </c>
      <c r="G49" s="204">
        <f>SUM(G46:G48)</f>
        <v>7.4625598147717603E-2</v>
      </c>
      <c r="H49" s="205"/>
      <c r="I49" s="181" t="s">
        <v>402</v>
      </c>
      <c r="J49" s="169">
        <f t="shared" si="1"/>
        <v>40</v>
      </c>
    </row>
    <row r="50" spans="1:10" ht="16.2" thickTop="1" x14ac:dyDescent="0.3">
      <c r="A50" s="169">
        <f t="shared" si="0"/>
        <v>41</v>
      </c>
      <c r="I50" s="181"/>
      <c r="J50" s="169">
        <f t="shared" si="1"/>
        <v>41</v>
      </c>
    </row>
    <row r="51" spans="1:10" ht="16.2" thickBot="1" x14ac:dyDescent="0.35">
      <c r="A51" s="169">
        <f t="shared" si="0"/>
        <v>42</v>
      </c>
      <c r="B51" s="175" t="s">
        <v>403</v>
      </c>
      <c r="G51" s="204">
        <f>G47+G48</f>
        <v>5.5681484762793484E-2</v>
      </c>
      <c r="H51" s="205"/>
      <c r="I51" s="181" t="s">
        <v>404</v>
      </c>
      <c r="J51" s="169">
        <f t="shared" si="1"/>
        <v>42</v>
      </c>
    </row>
    <row r="52" spans="1:10" ht="16.8" thickTop="1" thickBot="1" x14ac:dyDescent="0.35">
      <c r="A52" s="210">
        <f>A51+1</f>
        <v>43</v>
      </c>
      <c r="B52" s="192"/>
      <c r="C52" s="192"/>
      <c r="D52" s="192"/>
      <c r="E52" s="192"/>
      <c r="F52" s="192"/>
      <c r="G52" s="192"/>
      <c r="H52" s="192"/>
      <c r="I52" s="211"/>
      <c r="J52" s="210">
        <f>J51+1</f>
        <v>43</v>
      </c>
    </row>
    <row r="53" spans="1:10" x14ac:dyDescent="0.3">
      <c r="A53" s="169">
        <f t="shared" ref="A53:A101" si="2">A52+1</f>
        <v>44</v>
      </c>
      <c r="I53" s="181"/>
      <c r="J53" s="169">
        <f t="shared" ref="J53:J101" si="3">J52+1</f>
        <v>44</v>
      </c>
    </row>
    <row r="54" spans="1:10" ht="31.8" thickBot="1" x14ac:dyDescent="0.35">
      <c r="A54" s="169">
        <f>A53+1</f>
        <v>45</v>
      </c>
      <c r="B54" s="175" t="s">
        <v>405</v>
      </c>
      <c r="G54" s="212">
        <v>5.0000000000000001E-3</v>
      </c>
      <c r="I54" s="181" t="s">
        <v>406</v>
      </c>
      <c r="J54" s="169">
        <f>J53+1</f>
        <v>45</v>
      </c>
    </row>
    <row r="55" spans="1:10" ht="16.2" thickTop="1" x14ac:dyDescent="0.3">
      <c r="A55" s="169">
        <f t="shared" si="2"/>
        <v>46</v>
      </c>
      <c r="C55" s="190" t="s">
        <v>294</v>
      </c>
      <c r="D55" s="190" t="s">
        <v>295</v>
      </c>
      <c r="E55" s="190" t="s">
        <v>385</v>
      </c>
      <c r="F55" s="190"/>
      <c r="G55" s="190" t="s">
        <v>386</v>
      </c>
      <c r="I55" s="181"/>
      <c r="J55" s="169">
        <f t="shared" si="3"/>
        <v>46</v>
      </c>
    </row>
    <row r="56" spans="1:10" x14ac:dyDescent="0.3">
      <c r="A56" s="169">
        <f t="shared" si="2"/>
        <v>47</v>
      </c>
      <c r="D56" s="169" t="s">
        <v>387</v>
      </c>
      <c r="E56" s="169" t="s">
        <v>388</v>
      </c>
      <c r="F56" s="169"/>
      <c r="G56" s="169" t="s">
        <v>389</v>
      </c>
      <c r="I56" s="181"/>
      <c r="J56" s="169">
        <f t="shared" si="3"/>
        <v>47</v>
      </c>
    </row>
    <row r="57" spans="1:10" ht="18" x14ac:dyDescent="0.3">
      <c r="A57" s="169">
        <f t="shared" si="2"/>
        <v>48</v>
      </c>
      <c r="B57" s="175" t="s">
        <v>390</v>
      </c>
      <c r="C57" s="173" t="s">
        <v>391</v>
      </c>
      <c r="D57" s="173" t="s">
        <v>392</v>
      </c>
      <c r="E57" s="173" t="s">
        <v>393</v>
      </c>
      <c r="F57" s="173"/>
      <c r="G57" s="173" t="s">
        <v>394</v>
      </c>
      <c r="I57" s="181"/>
      <c r="J57" s="169">
        <f t="shared" si="3"/>
        <v>48</v>
      </c>
    </row>
    <row r="58" spans="1:10" x14ac:dyDescent="0.3">
      <c r="A58" s="169">
        <f t="shared" si="2"/>
        <v>49</v>
      </c>
      <c r="I58" s="181"/>
      <c r="J58" s="169">
        <f t="shared" si="3"/>
        <v>49</v>
      </c>
    </row>
    <row r="59" spans="1:10" x14ac:dyDescent="0.3">
      <c r="A59" s="169">
        <f t="shared" si="2"/>
        <v>50</v>
      </c>
      <c r="B59" s="170" t="s">
        <v>395</v>
      </c>
      <c r="C59" s="186">
        <f>G16</f>
        <v>4561545.4328100001</v>
      </c>
      <c r="D59" s="213">
        <f>C59/C$62</f>
        <v>0.44869817066541096</v>
      </c>
      <c r="E59" s="222">
        <v>0</v>
      </c>
      <c r="G59" s="215">
        <f>D59*E59</f>
        <v>0</v>
      </c>
      <c r="I59" s="181" t="s">
        <v>407</v>
      </c>
      <c r="J59" s="169">
        <f t="shared" si="3"/>
        <v>50</v>
      </c>
    </row>
    <row r="60" spans="1:10" x14ac:dyDescent="0.3">
      <c r="A60" s="169">
        <f t="shared" si="2"/>
        <v>51</v>
      </c>
      <c r="B60" s="170" t="s">
        <v>397</v>
      </c>
      <c r="C60" s="216">
        <f>G29</f>
        <v>0</v>
      </c>
      <c r="D60" s="213">
        <f>C60/C$62</f>
        <v>0</v>
      </c>
      <c r="E60" s="222">
        <v>0</v>
      </c>
      <c r="G60" s="215">
        <f>D60*E60</f>
        <v>0</v>
      </c>
      <c r="I60" s="181" t="s">
        <v>407</v>
      </c>
      <c r="J60" s="169">
        <f t="shared" si="3"/>
        <v>51</v>
      </c>
    </row>
    <row r="61" spans="1:10" x14ac:dyDescent="0.3">
      <c r="A61" s="169">
        <f t="shared" si="2"/>
        <v>52</v>
      </c>
      <c r="B61" s="170" t="s">
        <v>399</v>
      </c>
      <c r="C61" s="216">
        <f>G38</f>
        <v>5604632.4814999998</v>
      </c>
      <c r="D61" s="217">
        <f>C61/C$62</f>
        <v>0.55130182933458893</v>
      </c>
      <c r="E61" s="218">
        <f>G54</f>
        <v>5.0000000000000001E-3</v>
      </c>
      <c r="G61" s="219">
        <f>D61*E61</f>
        <v>2.7565091466729449E-3</v>
      </c>
      <c r="I61" s="181" t="s">
        <v>408</v>
      </c>
      <c r="J61" s="169">
        <f t="shared" si="3"/>
        <v>52</v>
      </c>
    </row>
    <row r="62" spans="1:10" ht="16.2" thickBot="1" x14ac:dyDescent="0.35">
      <c r="A62" s="169">
        <f t="shared" si="2"/>
        <v>53</v>
      </c>
      <c r="B62" s="170" t="s">
        <v>401</v>
      </c>
      <c r="C62" s="220">
        <f>SUM(C59:C61)</f>
        <v>10166177.914310001</v>
      </c>
      <c r="D62" s="221">
        <f>SUM(D59:D61)</f>
        <v>0.99999999999999989</v>
      </c>
      <c r="G62" s="204">
        <f>SUM(G59:G61)</f>
        <v>2.7565091466729449E-3</v>
      </c>
      <c r="I62" s="181" t="s">
        <v>409</v>
      </c>
      <c r="J62" s="169">
        <f t="shared" si="3"/>
        <v>53</v>
      </c>
    </row>
    <row r="63" spans="1:10" ht="16.2" thickTop="1" x14ac:dyDescent="0.3">
      <c r="A63" s="169">
        <f t="shared" si="2"/>
        <v>54</v>
      </c>
      <c r="I63" s="181"/>
      <c r="J63" s="169">
        <f t="shared" si="3"/>
        <v>54</v>
      </c>
    </row>
    <row r="64" spans="1:10" ht="16.2" thickBot="1" x14ac:dyDescent="0.35">
      <c r="A64" s="169">
        <f t="shared" si="2"/>
        <v>55</v>
      </c>
      <c r="B64" s="175" t="s">
        <v>410</v>
      </c>
      <c r="G64" s="221">
        <f>G61</f>
        <v>2.7565091466729449E-3</v>
      </c>
      <c r="I64" s="181" t="s">
        <v>411</v>
      </c>
      <c r="J64" s="169">
        <f t="shared" si="3"/>
        <v>55</v>
      </c>
    </row>
    <row r="65" spans="1:10" ht="16.2" thickTop="1" x14ac:dyDescent="0.3">
      <c r="B65" s="175"/>
      <c r="G65" s="223"/>
      <c r="I65" s="181"/>
      <c r="J65" s="169"/>
    </row>
    <row r="66" spans="1:10" ht="18" x14ac:dyDescent="0.3">
      <c r="A66" s="188">
        <v>1</v>
      </c>
      <c r="B66" s="170" t="s">
        <v>412</v>
      </c>
      <c r="G66" s="223"/>
      <c r="I66" s="181"/>
      <c r="J66" s="169"/>
    </row>
    <row r="67" spans="1:10" x14ac:dyDescent="0.3">
      <c r="B67" s="175"/>
      <c r="G67" s="223"/>
      <c r="I67" s="181"/>
      <c r="J67" s="169"/>
    </row>
    <row r="68" spans="1:10" x14ac:dyDescent="0.3">
      <c r="B68" s="175"/>
      <c r="G68" s="223"/>
      <c r="I68" s="102"/>
      <c r="J68" s="169"/>
    </row>
    <row r="69" spans="1:10" x14ac:dyDescent="0.3">
      <c r="B69" s="387" t="s">
        <v>212</v>
      </c>
      <c r="C69" s="387"/>
      <c r="D69" s="387"/>
      <c r="E69" s="387"/>
      <c r="F69" s="387"/>
      <c r="G69" s="387"/>
      <c r="H69" s="387"/>
      <c r="I69" s="387"/>
      <c r="J69" s="169"/>
    </row>
    <row r="70" spans="1:10" x14ac:dyDescent="0.3">
      <c r="B70" s="387" t="s">
        <v>335</v>
      </c>
      <c r="C70" s="387"/>
      <c r="D70" s="387"/>
      <c r="E70" s="387"/>
      <c r="F70" s="387"/>
      <c r="G70" s="387"/>
      <c r="H70" s="387"/>
      <c r="I70" s="387"/>
      <c r="J70" s="169"/>
    </row>
    <row r="71" spans="1:10" x14ac:dyDescent="0.3">
      <c r="B71" s="387" t="s">
        <v>336</v>
      </c>
      <c r="C71" s="387"/>
      <c r="D71" s="387"/>
      <c r="E71" s="387"/>
      <c r="F71" s="387"/>
      <c r="G71" s="387"/>
      <c r="H71" s="387"/>
      <c r="I71" s="387"/>
      <c r="J71" s="169"/>
    </row>
    <row r="72" spans="1:10" x14ac:dyDescent="0.3">
      <c r="B72" s="389" t="str">
        <f>B5</f>
        <v>Base Period &amp; True-Up Period 12 - Months Ending December 31, 2017</v>
      </c>
      <c r="C72" s="389"/>
      <c r="D72" s="389"/>
      <c r="E72" s="389"/>
      <c r="F72" s="389"/>
      <c r="G72" s="389"/>
      <c r="H72" s="389"/>
      <c r="I72" s="389"/>
      <c r="J72" s="169"/>
    </row>
    <row r="73" spans="1:10" x14ac:dyDescent="0.3">
      <c r="B73" s="390" t="s">
        <v>2</v>
      </c>
      <c r="C73" s="391"/>
      <c r="D73" s="391"/>
      <c r="E73" s="391"/>
      <c r="F73" s="391"/>
      <c r="G73" s="391"/>
      <c r="H73" s="391"/>
      <c r="I73" s="391"/>
      <c r="J73" s="169"/>
    </row>
    <row r="74" spans="1:10" s="224" customFormat="1" x14ac:dyDescent="0.3">
      <c r="A74" s="169"/>
      <c r="B74" s="169"/>
      <c r="C74" s="169"/>
      <c r="D74" s="169"/>
      <c r="E74" s="169"/>
      <c r="F74" s="169"/>
      <c r="G74" s="169"/>
      <c r="H74" s="169"/>
      <c r="I74" s="181"/>
      <c r="J74" s="169"/>
    </row>
    <row r="75" spans="1:10" s="224" customFormat="1" x14ac:dyDescent="0.3">
      <c r="A75" s="169" t="s">
        <v>3</v>
      </c>
      <c r="B75" s="172"/>
      <c r="C75" s="172"/>
      <c r="D75" s="172"/>
      <c r="E75" s="169" t="s">
        <v>282</v>
      </c>
      <c r="F75" s="172"/>
      <c r="G75" s="172"/>
      <c r="H75" s="172"/>
      <c r="I75" s="181"/>
      <c r="J75" s="169" t="s">
        <v>3</v>
      </c>
    </row>
    <row r="76" spans="1:10" s="224" customFormat="1" x14ac:dyDescent="0.3">
      <c r="A76" s="169" t="s">
        <v>7</v>
      </c>
      <c r="B76" s="169"/>
      <c r="C76" s="169"/>
      <c r="D76" s="169"/>
      <c r="E76" s="173" t="s">
        <v>283</v>
      </c>
      <c r="F76" s="169"/>
      <c r="G76" s="174" t="s">
        <v>5</v>
      </c>
      <c r="H76" s="172"/>
      <c r="I76" s="195" t="s">
        <v>6</v>
      </c>
      <c r="J76" s="169" t="s">
        <v>7</v>
      </c>
    </row>
    <row r="77" spans="1:10" x14ac:dyDescent="0.3">
      <c r="I77" s="181"/>
      <c r="J77" s="169"/>
    </row>
    <row r="78" spans="1:10" ht="18.600000000000001" thickBot="1" x14ac:dyDescent="0.35">
      <c r="A78" s="169">
        <v>1</v>
      </c>
      <c r="B78" s="175" t="s">
        <v>413</v>
      </c>
      <c r="G78" s="212">
        <v>0</v>
      </c>
      <c r="H78" s="172"/>
      <c r="I78" s="225"/>
      <c r="J78" s="169">
        <f>A78</f>
        <v>1</v>
      </c>
    </row>
    <row r="79" spans="1:10" ht="16.2" thickTop="1" x14ac:dyDescent="0.3">
      <c r="A79" s="169">
        <f t="shared" si="2"/>
        <v>2</v>
      </c>
      <c r="C79" s="190" t="s">
        <v>294</v>
      </c>
      <c r="D79" s="190" t="s">
        <v>295</v>
      </c>
      <c r="E79" s="190" t="s">
        <v>385</v>
      </c>
      <c r="F79" s="190"/>
      <c r="G79" s="190" t="s">
        <v>386</v>
      </c>
      <c r="H79" s="190"/>
      <c r="I79" s="181"/>
      <c r="J79" s="169">
        <f t="shared" si="3"/>
        <v>2</v>
      </c>
    </row>
    <row r="80" spans="1:10" x14ac:dyDescent="0.3">
      <c r="A80" s="169">
        <f t="shared" si="2"/>
        <v>3</v>
      </c>
      <c r="D80" s="169" t="s">
        <v>387</v>
      </c>
      <c r="E80" s="169" t="s">
        <v>388</v>
      </c>
      <c r="F80" s="169"/>
      <c r="G80" s="169" t="s">
        <v>389</v>
      </c>
      <c r="H80" s="169"/>
      <c r="I80" s="181"/>
      <c r="J80" s="169">
        <f t="shared" si="3"/>
        <v>3</v>
      </c>
    </row>
    <row r="81" spans="1:10" ht="18" x14ac:dyDescent="0.3">
      <c r="A81" s="169">
        <f t="shared" si="2"/>
        <v>4</v>
      </c>
      <c r="B81" s="175" t="s">
        <v>414</v>
      </c>
      <c r="C81" s="173" t="s">
        <v>415</v>
      </c>
      <c r="D81" s="173" t="s">
        <v>392</v>
      </c>
      <c r="E81" s="173" t="s">
        <v>393</v>
      </c>
      <c r="F81" s="173"/>
      <c r="G81" s="173" t="s">
        <v>394</v>
      </c>
      <c r="H81" s="169"/>
      <c r="I81" s="181"/>
      <c r="J81" s="169">
        <f t="shared" si="3"/>
        <v>4</v>
      </c>
    </row>
    <row r="82" spans="1:10" x14ac:dyDescent="0.3">
      <c r="A82" s="169">
        <f t="shared" si="2"/>
        <v>5</v>
      </c>
      <c r="I82" s="181"/>
      <c r="J82" s="169">
        <f t="shared" si="3"/>
        <v>5</v>
      </c>
    </row>
    <row r="83" spans="1:10" x14ac:dyDescent="0.3">
      <c r="A83" s="169">
        <f t="shared" si="2"/>
        <v>6</v>
      </c>
      <c r="B83" s="170" t="s">
        <v>395</v>
      </c>
      <c r="C83" s="186">
        <f>G16</f>
        <v>4561545.4328100001</v>
      </c>
      <c r="D83" s="213">
        <f>C83/C$86</f>
        <v>0.44869817066541096</v>
      </c>
      <c r="E83" s="214">
        <f>G26</f>
        <v>4.2220170759400148E-2</v>
      </c>
      <c r="G83" s="215">
        <f>D83*E83</f>
        <v>1.8944113384924122E-2</v>
      </c>
      <c r="H83" s="215"/>
      <c r="I83" s="181" t="s">
        <v>416</v>
      </c>
      <c r="J83" s="169">
        <f t="shared" si="3"/>
        <v>6</v>
      </c>
    </row>
    <row r="84" spans="1:10" x14ac:dyDescent="0.3">
      <c r="A84" s="169">
        <f t="shared" si="2"/>
        <v>7</v>
      </c>
      <c r="B84" s="170" t="s">
        <v>397</v>
      </c>
      <c r="C84" s="216">
        <f>G29</f>
        <v>0</v>
      </c>
      <c r="D84" s="213">
        <f>C84/C$86</f>
        <v>0</v>
      </c>
      <c r="E84" s="214">
        <f>G31</f>
        <v>0</v>
      </c>
      <c r="G84" s="215">
        <f>D84*E84</f>
        <v>0</v>
      </c>
      <c r="H84" s="215"/>
      <c r="I84" s="181" t="s">
        <v>417</v>
      </c>
      <c r="J84" s="169">
        <f t="shared" si="3"/>
        <v>7</v>
      </c>
    </row>
    <row r="85" spans="1:10" x14ac:dyDescent="0.3">
      <c r="A85" s="169">
        <f t="shared" si="2"/>
        <v>8</v>
      </c>
      <c r="B85" s="170" t="s">
        <v>399</v>
      </c>
      <c r="C85" s="216">
        <f>G38</f>
        <v>5604632.4814999998</v>
      </c>
      <c r="D85" s="217">
        <f>C85/C$86</f>
        <v>0.55130182933458893</v>
      </c>
      <c r="E85" s="218">
        <f>G78</f>
        <v>0</v>
      </c>
      <c r="G85" s="219">
        <f>D85*E85</f>
        <v>0</v>
      </c>
      <c r="H85" s="205"/>
      <c r="I85" s="181" t="s">
        <v>418</v>
      </c>
      <c r="J85" s="169">
        <f t="shared" si="3"/>
        <v>8</v>
      </c>
    </row>
    <row r="86" spans="1:10" ht="16.2" thickBot="1" x14ac:dyDescent="0.35">
      <c r="A86" s="169">
        <f t="shared" si="2"/>
        <v>9</v>
      </c>
      <c r="B86" s="170" t="s">
        <v>401</v>
      </c>
      <c r="C86" s="220">
        <f>SUM(C83:C85)</f>
        <v>10166177.914310001</v>
      </c>
      <c r="D86" s="221">
        <f>SUM(D83:D85)</f>
        <v>0.99999999999999989</v>
      </c>
      <c r="G86" s="204">
        <f>SUM(G83:G85)</f>
        <v>1.8944113384924122E-2</v>
      </c>
      <c r="H86" s="205"/>
      <c r="I86" s="181" t="s">
        <v>419</v>
      </c>
      <c r="J86" s="169">
        <f t="shared" si="3"/>
        <v>9</v>
      </c>
    </row>
    <row r="87" spans="1:10" ht="16.2" thickTop="1" x14ac:dyDescent="0.3">
      <c r="A87" s="169">
        <f t="shared" si="2"/>
        <v>10</v>
      </c>
      <c r="I87" s="181"/>
      <c r="J87" s="169">
        <f t="shared" si="3"/>
        <v>10</v>
      </c>
    </row>
    <row r="88" spans="1:10" ht="16.2" thickBot="1" x14ac:dyDescent="0.35">
      <c r="A88" s="169">
        <f t="shared" si="2"/>
        <v>11</v>
      </c>
      <c r="B88" s="175" t="s">
        <v>420</v>
      </c>
      <c r="G88" s="204">
        <f>G84+G85</f>
        <v>0</v>
      </c>
      <c r="H88" s="205"/>
      <c r="I88" s="181" t="s">
        <v>421</v>
      </c>
      <c r="J88" s="169">
        <f t="shared" si="3"/>
        <v>11</v>
      </c>
    </row>
    <row r="89" spans="1:10" ht="16.8" thickTop="1" thickBot="1" x14ac:dyDescent="0.35">
      <c r="A89" s="210">
        <f t="shared" si="2"/>
        <v>12</v>
      </c>
      <c r="B89" s="226"/>
      <c r="C89" s="192"/>
      <c r="D89" s="192"/>
      <c r="E89" s="192"/>
      <c r="F89" s="192"/>
      <c r="G89" s="227"/>
      <c r="H89" s="227"/>
      <c r="I89" s="211"/>
      <c r="J89" s="210">
        <f t="shared" si="3"/>
        <v>12</v>
      </c>
    </row>
    <row r="90" spans="1:10" x14ac:dyDescent="0.3">
      <c r="A90" s="169">
        <f t="shared" si="2"/>
        <v>13</v>
      </c>
      <c r="I90" s="181"/>
      <c r="J90" s="169">
        <f t="shared" si="3"/>
        <v>13</v>
      </c>
    </row>
    <row r="91" spans="1:10" ht="31.8" thickBot="1" x14ac:dyDescent="0.35">
      <c r="A91" s="169">
        <f t="shared" si="2"/>
        <v>14</v>
      </c>
      <c r="B91" s="175" t="s">
        <v>405</v>
      </c>
      <c r="G91" s="212">
        <v>0</v>
      </c>
      <c r="I91" s="181" t="s">
        <v>406</v>
      </c>
      <c r="J91" s="169">
        <f t="shared" si="3"/>
        <v>14</v>
      </c>
    </row>
    <row r="92" spans="1:10" ht="16.2" thickTop="1" x14ac:dyDescent="0.3">
      <c r="A92" s="169">
        <f t="shared" si="2"/>
        <v>15</v>
      </c>
      <c r="C92" s="190" t="s">
        <v>294</v>
      </c>
      <c r="D92" s="190" t="s">
        <v>295</v>
      </c>
      <c r="E92" s="190" t="s">
        <v>385</v>
      </c>
      <c r="F92" s="190"/>
      <c r="G92" s="190" t="s">
        <v>386</v>
      </c>
      <c r="I92" s="181"/>
      <c r="J92" s="169">
        <f t="shared" si="3"/>
        <v>15</v>
      </c>
    </row>
    <row r="93" spans="1:10" x14ac:dyDescent="0.3">
      <c r="A93" s="169">
        <f t="shared" si="2"/>
        <v>16</v>
      </c>
      <c r="D93" s="169" t="s">
        <v>387</v>
      </c>
      <c r="E93" s="169" t="s">
        <v>388</v>
      </c>
      <c r="F93" s="169"/>
      <c r="G93" s="169" t="s">
        <v>389</v>
      </c>
      <c r="I93" s="181"/>
      <c r="J93" s="169">
        <f t="shared" si="3"/>
        <v>16</v>
      </c>
    </row>
    <row r="94" spans="1:10" ht="18" x14ac:dyDescent="0.3">
      <c r="A94" s="169">
        <f t="shared" si="2"/>
        <v>17</v>
      </c>
      <c r="B94" s="175" t="s">
        <v>390</v>
      </c>
      <c r="C94" s="173" t="s">
        <v>415</v>
      </c>
      <c r="D94" s="173" t="s">
        <v>392</v>
      </c>
      <c r="E94" s="173" t="s">
        <v>393</v>
      </c>
      <c r="F94" s="173"/>
      <c r="G94" s="173" t="s">
        <v>394</v>
      </c>
      <c r="I94" s="181"/>
      <c r="J94" s="169">
        <f t="shared" si="3"/>
        <v>17</v>
      </c>
    </row>
    <row r="95" spans="1:10" x14ac:dyDescent="0.3">
      <c r="A95" s="169">
        <f t="shared" si="2"/>
        <v>18</v>
      </c>
      <c r="I95" s="181"/>
      <c r="J95" s="169">
        <f t="shared" si="3"/>
        <v>18</v>
      </c>
    </row>
    <row r="96" spans="1:10" x14ac:dyDescent="0.3">
      <c r="A96" s="169">
        <f t="shared" si="2"/>
        <v>19</v>
      </c>
      <c r="B96" s="170" t="s">
        <v>395</v>
      </c>
      <c r="C96" s="186">
        <f>G16</f>
        <v>4561545.4328100001</v>
      </c>
      <c r="D96" s="213">
        <f>C96/C$99</f>
        <v>0.44869817066541096</v>
      </c>
      <c r="E96" s="222">
        <v>0</v>
      </c>
      <c r="G96" s="215">
        <f>D96*E96</f>
        <v>0</v>
      </c>
      <c r="I96" s="181" t="s">
        <v>407</v>
      </c>
      <c r="J96" s="169">
        <f t="shared" si="3"/>
        <v>19</v>
      </c>
    </row>
    <row r="97" spans="1:10" x14ac:dyDescent="0.3">
      <c r="A97" s="169">
        <f t="shared" si="2"/>
        <v>20</v>
      </c>
      <c r="B97" s="170" t="s">
        <v>397</v>
      </c>
      <c r="C97" s="216">
        <f>G29</f>
        <v>0</v>
      </c>
      <c r="D97" s="213">
        <f>C97/C$99</f>
        <v>0</v>
      </c>
      <c r="E97" s="222">
        <v>0</v>
      </c>
      <c r="G97" s="215">
        <f>D97*E97</f>
        <v>0</v>
      </c>
      <c r="I97" s="181" t="s">
        <v>407</v>
      </c>
      <c r="J97" s="169">
        <f t="shared" si="3"/>
        <v>20</v>
      </c>
    </row>
    <row r="98" spans="1:10" x14ac:dyDescent="0.3">
      <c r="A98" s="169">
        <f t="shared" si="2"/>
        <v>21</v>
      </c>
      <c r="B98" s="170" t="s">
        <v>399</v>
      </c>
      <c r="C98" s="216">
        <f>G38</f>
        <v>5604632.4814999998</v>
      </c>
      <c r="D98" s="217">
        <f>C98/C$99</f>
        <v>0.55130182933458893</v>
      </c>
      <c r="E98" s="218">
        <f>G91</f>
        <v>0</v>
      </c>
      <c r="G98" s="219">
        <f>D98*E98</f>
        <v>0</v>
      </c>
      <c r="I98" s="181" t="s">
        <v>422</v>
      </c>
      <c r="J98" s="169">
        <f t="shared" si="3"/>
        <v>21</v>
      </c>
    </row>
    <row r="99" spans="1:10" ht="16.2" thickBot="1" x14ac:dyDescent="0.35">
      <c r="A99" s="169">
        <f t="shared" si="2"/>
        <v>22</v>
      </c>
      <c r="B99" s="170" t="s">
        <v>401</v>
      </c>
      <c r="C99" s="220">
        <f>SUM(C96:C98)</f>
        <v>10166177.914310001</v>
      </c>
      <c r="D99" s="221">
        <f>SUM(D96:D98)</f>
        <v>0.99999999999999989</v>
      </c>
      <c r="G99" s="204">
        <f>SUM(G96:G98)</f>
        <v>0</v>
      </c>
      <c r="I99" s="181" t="s">
        <v>158</v>
      </c>
      <c r="J99" s="169">
        <f t="shared" si="3"/>
        <v>22</v>
      </c>
    </row>
    <row r="100" spans="1:10" ht="16.2" thickTop="1" x14ac:dyDescent="0.3">
      <c r="A100" s="169">
        <f t="shared" si="2"/>
        <v>23</v>
      </c>
      <c r="I100" s="181"/>
      <c r="J100" s="169">
        <f t="shared" si="3"/>
        <v>23</v>
      </c>
    </row>
    <row r="101" spans="1:10" ht="16.2" thickBot="1" x14ac:dyDescent="0.35">
      <c r="A101" s="169">
        <f t="shared" si="2"/>
        <v>24</v>
      </c>
      <c r="B101" s="175" t="s">
        <v>410</v>
      </c>
      <c r="G101" s="221">
        <f>G98</f>
        <v>0</v>
      </c>
      <c r="I101" s="181" t="s">
        <v>423</v>
      </c>
      <c r="J101" s="169">
        <f t="shared" si="3"/>
        <v>24</v>
      </c>
    </row>
    <row r="102" spans="1:10" ht="16.2" thickTop="1" x14ac:dyDescent="0.3">
      <c r="B102" s="175"/>
      <c r="G102" s="223"/>
      <c r="I102" s="181"/>
      <c r="J102" s="169"/>
    </row>
    <row r="103" spans="1:10" ht="18" x14ac:dyDescent="0.3">
      <c r="A103" s="188">
        <v>1</v>
      </c>
      <c r="B103" s="170" t="s">
        <v>424</v>
      </c>
      <c r="G103" s="223"/>
      <c r="I103" s="181"/>
      <c r="J103" s="169"/>
    </row>
    <row r="104" spans="1:10" ht="18" x14ac:dyDescent="0.3">
      <c r="A104" s="188">
        <v>2</v>
      </c>
      <c r="B104" s="170" t="s">
        <v>412</v>
      </c>
      <c r="G104" s="187"/>
      <c r="H104" s="187"/>
      <c r="J104" s="169" t="s">
        <v>22</v>
      </c>
    </row>
    <row r="105" spans="1:10" ht="18" x14ac:dyDescent="0.3">
      <c r="A105" s="229"/>
      <c r="B105" s="224"/>
      <c r="G105" s="187"/>
      <c r="H105" s="187"/>
      <c r="J105" s="169"/>
    </row>
    <row r="106" spans="1:10" ht="18" x14ac:dyDescent="0.3">
      <c r="A106" s="188"/>
      <c r="G106" s="187"/>
      <c r="H106" s="187"/>
      <c r="I106" s="102"/>
      <c r="J106" s="169"/>
    </row>
    <row r="107" spans="1:10" x14ac:dyDescent="0.3">
      <c r="B107" s="387" t="s">
        <v>212</v>
      </c>
      <c r="C107" s="387"/>
      <c r="D107" s="387"/>
      <c r="E107" s="387"/>
      <c r="F107" s="387"/>
      <c r="G107" s="387"/>
      <c r="H107" s="387"/>
      <c r="I107" s="387"/>
      <c r="J107" s="169"/>
    </row>
    <row r="108" spans="1:10" x14ac:dyDescent="0.3">
      <c r="B108" s="387" t="s">
        <v>335</v>
      </c>
      <c r="C108" s="387"/>
      <c r="D108" s="387"/>
      <c r="E108" s="387"/>
      <c r="F108" s="387"/>
      <c r="G108" s="387"/>
      <c r="H108" s="387"/>
      <c r="I108" s="387"/>
      <c r="J108" s="169"/>
    </row>
    <row r="109" spans="1:10" x14ac:dyDescent="0.3">
      <c r="B109" s="387" t="s">
        <v>336</v>
      </c>
      <c r="C109" s="387"/>
      <c r="D109" s="387"/>
      <c r="E109" s="387"/>
      <c r="F109" s="387"/>
      <c r="G109" s="387"/>
      <c r="H109" s="387"/>
      <c r="I109" s="387"/>
      <c r="J109" s="169"/>
    </row>
    <row r="110" spans="1:10" x14ac:dyDescent="0.3">
      <c r="B110" s="389" t="str">
        <f>B5</f>
        <v>Base Period &amp; True-Up Period 12 - Months Ending December 31, 2017</v>
      </c>
      <c r="C110" s="389"/>
      <c r="D110" s="389"/>
      <c r="E110" s="389"/>
      <c r="F110" s="389"/>
      <c r="G110" s="389"/>
      <c r="H110" s="389"/>
      <c r="I110" s="389"/>
      <c r="J110" s="169"/>
    </row>
    <row r="111" spans="1:10" x14ac:dyDescent="0.3">
      <c r="B111" s="390" t="s">
        <v>2</v>
      </c>
      <c r="C111" s="391"/>
      <c r="D111" s="391"/>
      <c r="E111" s="391"/>
      <c r="F111" s="391"/>
      <c r="G111" s="391"/>
      <c r="H111" s="391"/>
      <c r="I111" s="391"/>
      <c r="J111" s="169"/>
    </row>
    <row r="112" spans="1:10" x14ac:dyDescent="0.3">
      <c r="B112" s="169"/>
      <c r="C112" s="169"/>
      <c r="D112" s="169"/>
      <c r="E112" s="169"/>
      <c r="F112" s="169"/>
      <c r="G112" s="169"/>
      <c r="H112" s="169"/>
      <c r="I112" s="181"/>
      <c r="J112" s="169"/>
    </row>
    <row r="113" spans="1:12" x14ac:dyDescent="0.3">
      <c r="A113" s="169" t="s">
        <v>3</v>
      </c>
      <c r="B113" s="172"/>
      <c r="C113" s="172"/>
      <c r="D113" s="172"/>
      <c r="E113" s="172"/>
      <c r="F113" s="172"/>
      <c r="G113" s="172"/>
      <c r="H113" s="172"/>
      <c r="I113" s="181"/>
      <c r="J113" s="169" t="s">
        <v>3</v>
      </c>
    </row>
    <row r="114" spans="1:12" x14ac:dyDescent="0.3">
      <c r="A114" s="169" t="s">
        <v>7</v>
      </c>
      <c r="B114" s="169"/>
      <c r="C114" s="169"/>
      <c r="D114" s="169"/>
      <c r="E114" s="169"/>
      <c r="F114" s="169"/>
      <c r="G114" s="173" t="s">
        <v>5</v>
      </c>
      <c r="H114" s="172"/>
      <c r="I114" s="195" t="s">
        <v>6</v>
      </c>
      <c r="J114" s="169" t="s">
        <v>7</v>
      </c>
    </row>
    <row r="115" spans="1:12" x14ac:dyDescent="0.3">
      <c r="G115" s="169"/>
      <c r="H115" s="169"/>
      <c r="I115" s="181"/>
      <c r="J115" s="169"/>
    </row>
    <row r="116" spans="1:12" ht="18" x14ac:dyDescent="0.3">
      <c r="A116" s="169">
        <v>1</v>
      </c>
      <c r="B116" s="175" t="s">
        <v>425</v>
      </c>
      <c r="E116" s="172"/>
      <c r="F116" s="172"/>
      <c r="G116" s="230"/>
      <c r="H116" s="230"/>
      <c r="I116" s="181"/>
      <c r="J116" s="169">
        <v>1</v>
      </c>
    </row>
    <row r="117" spans="1:12" x14ac:dyDescent="0.3">
      <c r="A117" s="169">
        <f>A116+1</f>
        <v>2</v>
      </c>
      <c r="B117" s="231"/>
      <c r="E117" s="172"/>
      <c r="F117" s="172"/>
      <c r="G117" s="230"/>
      <c r="H117" s="230"/>
      <c r="I117" s="181"/>
      <c r="J117" s="169">
        <f>J116+1</f>
        <v>2</v>
      </c>
    </row>
    <row r="118" spans="1:12" x14ac:dyDescent="0.3">
      <c r="A118" s="169">
        <f>A117+1</f>
        <v>3</v>
      </c>
      <c r="B118" s="175" t="s">
        <v>426</v>
      </c>
      <c r="E118" s="172"/>
      <c r="F118" s="172"/>
      <c r="G118" s="230"/>
      <c r="H118" s="230"/>
      <c r="I118" s="181"/>
      <c r="J118" s="169">
        <f>J117+1</f>
        <v>3</v>
      </c>
    </row>
    <row r="119" spans="1:12" x14ac:dyDescent="0.3">
      <c r="A119" s="169">
        <f>A118+1</f>
        <v>4</v>
      </c>
      <c r="B119" s="172"/>
      <c r="C119" s="172"/>
      <c r="D119" s="172"/>
      <c r="E119" s="172"/>
      <c r="F119" s="172"/>
      <c r="G119" s="230"/>
      <c r="H119" s="230"/>
      <c r="I119" s="181"/>
      <c r="J119" s="169">
        <f>J118+1</f>
        <v>4</v>
      </c>
    </row>
    <row r="120" spans="1:12" x14ac:dyDescent="0.3">
      <c r="A120" s="169">
        <f t="shared" ref="A120:A179" si="4">A119+1</f>
        <v>5</v>
      </c>
      <c r="B120" s="176" t="s">
        <v>427</v>
      </c>
      <c r="C120" s="172"/>
      <c r="D120" s="172"/>
      <c r="E120" s="172"/>
      <c r="F120" s="172"/>
      <c r="G120" s="230"/>
      <c r="H120" s="230"/>
      <c r="I120" s="232"/>
      <c r="J120" s="169">
        <f t="shared" ref="J120:J179" si="5">J119+1</f>
        <v>5</v>
      </c>
    </row>
    <row r="121" spans="1:12" x14ac:dyDescent="0.3">
      <c r="A121" s="169">
        <f t="shared" si="4"/>
        <v>6</v>
      </c>
      <c r="B121" s="170" t="s">
        <v>428</v>
      </c>
      <c r="D121" s="172"/>
      <c r="E121" s="172"/>
      <c r="F121" s="172"/>
      <c r="G121" s="233">
        <f>G51</f>
        <v>5.5681484762793484E-2</v>
      </c>
      <c r="H121" s="172"/>
      <c r="I121" s="181" t="s">
        <v>429</v>
      </c>
      <c r="J121" s="169">
        <f t="shared" si="5"/>
        <v>6</v>
      </c>
      <c r="K121" s="169"/>
    </row>
    <row r="122" spans="1:12" x14ac:dyDescent="0.3">
      <c r="A122" s="169">
        <f t="shared" si="4"/>
        <v>7</v>
      </c>
      <c r="B122" s="170" t="s">
        <v>430</v>
      </c>
      <c r="D122" s="172"/>
      <c r="E122" s="172"/>
      <c r="F122" s="172"/>
      <c r="G122" s="234">
        <v>264.76299999999998</v>
      </c>
      <c r="H122" s="172"/>
      <c r="I122" s="181" t="s">
        <v>431</v>
      </c>
      <c r="J122" s="169">
        <f t="shared" si="5"/>
        <v>7</v>
      </c>
      <c r="K122" s="169"/>
    </row>
    <row r="123" spans="1:12" x14ac:dyDescent="0.3">
      <c r="A123" s="169">
        <f t="shared" si="4"/>
        <v>8</v>
      </c>
      <c r="B123" s="170" t="s">
        <v>432</v>
      </c>
      <c r="D123" s="172"/>
      <c r="E123" s="172"/>
      <c r="F123" s="172"/>
      <c r="G123" s="235">
        <v>5327.0397900000007</v>
      </c>
      <c r="H123" s="172"/>
      <c r="I123" s="225" t="s">
        <v>433</v>
      </c>
      <c r="J123" s="169">
        <f t="shared" si="5"/>
        <v>8</v>
      </c>
      <c r="K123" s="172"/>
    </row>
    <row r="124" spans="1:12" x14ac:dyDescent="0.3">
      <c r="A124" s="169">
        <f t="shared" si="4"/>
        <v>9</v>
      </c>
      <c r="B124" s="170" t="s">
        <v>434</v>
      </c>
      <c r="D124" s="172"/>
      <c r="E124" s="236"/>
      <c r="F124" s="172"/>
      <c r="G124" s="237">
        <f>'Pg3 BK-1 Rev TO5 C1-Cost Adj '!E136</f>
        <v>3654814.4021883039</v>
      </c>
      <c r="H124" s="43" t="s">
        <v>56</v>
      </c>
      <c r="I124" s="181" t="s">
        <v>542</v>
      </c>
      <c r="J124" s="169">
        <f t="shared" si="5"/>
        <v>9</v>
      </c>
    </row>
    <row r="125" spans="1:12" x14ac:dyDescent="0.3">
      <c r="A125" s="169">
        <f t="shared" si="4"/>
        <v>10</v>
      </c>
      <c r="B125" s="170" t="s">
        <v>436</v>
      </c>
      <c r="D125" s="238"/>
      <c r="E125" s="172"/>
      <c r="F125" s="172"/>
      <c r="G125" s="239" t="s">
        <v>437</v>
      </c>
      <c r="H125" s="172"/>
      <c r="I125" s="181" t="s">
        <v>438</v>
      </c>
      <c r="J125" s="169">
        <f t="shared" si="5"/>
        <v>10</v>
      </c>
      <c r="L125" s="240"/>
    </row>
    <row r="126" spans="1:12" x14ac:dyDescent="0.3">
      <c r="A126" s="169">
        <f t="shared" si="4"/>
        <v>11</v>
      </c>
      <c r="G126" s="169"/>
      <c r="H126" s="169"/>
      <c r="J126" s="169">
        <f t="shared" si="5"/>
        <v>11</v>
      </c>
    </row>
    <row r="127" spans="1:12" x14ac:dyDescent="0.3">
      <c r="A127" s="169">
        <f t="shared" si="4"/>
        <v>12</v>
      </c>
      <c r="B127" s="170" t="s">
        <v>439</v>
      </c>
      <c r="D127" s="172"/>
      <c r="E127" s="172"/>
      <c r="F127" s="172"/>
      <c r="G127" s="241">
        <f>(((G121)+(G123/G124))*G125-(G122/G124))/(1-G125)</f>
        <v>1.5097155742570204E-2</v>
      </c>
      <c r="H127" s="241"/>
      <c r="I127" s="181" t="s">
        <v>440</v>
      </c>
      <c r="J127" s="169">
        <f t="shared" si="5"/>
        <v>12</v>
      </c>
      <c r="L127" s="242"/>
    </row>
    <row r="128" spans="1:12" x14ac:dyDescent="0.3">
      <c r="A128" s="169">
        <f t="shared" si="4"/>
        <v>13</v>
      </c>
      <c r="B128" s="243" t="s">
        <v>441</v>
      </c>
      <c r="G128" s="169"/>
      <c r="H128" s="169"/>
      <c r="J128" s="169">
        <f t="shared" si="5"/>
        <v>13</v>
      </c>
    </row>
    <row r="129" spans="1:11" x14ac:dyDescent="0.3">
      <c r="A129" s="169">
        <f t="shared" si="4"/>
        <v>14</v>
      </c>
      <c r="G129" s="169"/>
      <c r="H129" s="169"/>
      <c r="J129" s="169">
        <f t="shared" si="5"/>
        <v>14</v>
      </c>
    </row>
    <row r="130" spans="1:11" x14ac:dyDescent="0.3">
      <c r="A130" s="169">
        <f t="shared" si="4"/>
        <v>15</v>
      </c>
      <c r="B130" s="175" t="s">
        <v>442</v>
      </c>
      <c r="C130" s="172"/>
      <c r="D130" s="172"/>
      <c r="E130" s="172"/>
      <c r="F130" s="172"/>
      <c r="G130" s="244"/>
      <c r="H130" s="244"/>
      <c r="I130" s="245"/>
      <c r="J130" s="169">
        <f t="shared" si="5"/>
        <v>15</v>
      </c>
      <c r="K130" s="246"/>
    </row>
    <row r="131" spans="1:11" x14ac:dyDescent="0.3">
      <c r="A131" s="169">
        <f t="shared" si="4"/>
        <v>16</v>
      </c>
      <c r="B131" s="185"/>
      <c r="C131" s="172"/>
      <c r="D131" s="172"/>
      <c r="E131" s="172"/>
      <c r="F131" s="172"/>
      <c r="G131" s="244"/>
      <c r="H131" s="244"/>
      <c r="I131" s="247"/>
      <c r="J131" s="169">
        <f t="shared" si="5"/>
        <v>16</v>
      </c>
      <c r="K131" s="172"/>
    </row>
    <row r="132" spans="1:11" x14ac:dyDescent="0.3">
      <c r="A132" s="169">
        <f t="shared" si="4"/>
        <v>17</v>
      </c>
      <c r="B132" s="176" t="s">
        <v>427</v>
      </c>
      <c r="C132" s="172"/>
      <c r="D132" s="172"/>
      <c r="E132" s="172"/>
      <c r="F132" s="172"/>
      <c r="G132" s="244"/>
      <c r="H132" s="244"/>
      <c r="I132" s="247"/>
      <c r="J132" s="169">
        <f t="shared" si="5"/>
        <v>17</v>
      </c>
      <c r="K132" s="172"/>
    </row>
    <row r="133" spans="1:11" x14ac:dyDescent="0.3">
      <c r="A133" s="169">
        <f t="shared" si="4"/>
        <v>18</v>
      </c>
      <c r="B133" s="170" t="s">
        <v>428</v>
      </c>
      <c r="D133" s="172"/>
      <c r="E133" s="172"/>
      <c r="F133" s="172"/>
      <c r="G133" s="213">
        <f>G121</f>
        <v>5.5681484762793484E-2</v>
      </c>
      <c r="H133" s="213"/>
      <c r="I133" s="181" t="s">
        <v>443</v>
      </c>
      <c r="J133" s="169">
        <f t="shared" si="5"/>
        <v>18</v>
      </c>
      <c r="K133" s="169"/>
    </row>
    <row r="134" spans="1:11" x14ac:dyDescent="0.3">
      <c r="A134" s="169">
        <f t="shared" si="4"/>
        <v>19</v>
      </c>
      <c r="B134" s="170" t="s">
        <v>444</v>
      </c>
      <c r="D134" s="172"/>
      <c r="E134" s="172"/>
      <c r="F134" s="172"/>
      <c r="G134" s="248">
        <f>G123</f>
        <v>5327.0397900000007</v>
      </c>
      <c r="H134" s="248"/>
      <c r="I134" s="181" t="s">
        <v>445</v>
      </c>
      <c r="J134" s="169">
        <f t="shared" si="5"/>
        <v>19</v>
      </c>
      <c r="K134" s="169"/>
    </row>
    <row r="135" spans="1:11" x14ac:dyDescent="0.3">
      <c r="A135" s="169">
        <f t="shared" si="4"/>
        <v>20</v>
      </c>
      <c r="B135" s="170" t="s">
        <v>446</v>
      </c>
      <c r="D135" s="172"/>
      <c r="E135" s="172"/>
      <c r="F135" s="172"/>
      <c r="G135" s="249">
        <f>G124</f>
        <v>3654814.4021883039</v>
      </c>
      <c r="H135" s="43" t="s">
        <v>56</v>
      </c>
      <c r="I135" s="181" t="s">
        <v>447</v>
      </c>
      <c r="J135" s="169">
        <f t="shared" si="5"/>
        <v>20</v>
      </c>
      <c r="K135" s="169"/>
    </row>
    <row r="136" spans="1:11" x14ac:dyDescent="0.3">
      <c r="A136" s="169">
        <f t="shared" si="4"/>
        <v>21</v>
      </c>
      <c r="B136" s="170" t="s">
        <v>448</v>
      </c>
      <c r="D136" s="172"/>
      <c r="E136" s="172"/>
      <c r="F136" s="172"/>
      <c r="G136" s="250">
        <f>G127</f>
        <v>1.5097155742570204E-2</v>
      </c>
      <c r="H136" s="250"/>
      <c r="I136" s="181" t="s">
        <v>449</v>
      </c>
      <c r="J136" s="169">
        <f t="shared" si="5"/>
        <v>21</v>
      </c>
    </row>
    <row r="137" spans="1:11" x14ac:dyDescent="0.3">
      <c r="A137" s="169">
        <f t="shared" si="4"/>
        <v>22</v>
      </c>
      <c r="B137" s="170" t="s">
        <v>450</v>
      </c>
      <c r="D137" s="172"/>
      <c r="E137" s="172"/>
      <c r="F137" s="172"/>
      <c r="G137" s="239" t="s">
        <v>451</v>
      </c>
      <c r="H137" s="172"/>
      <c r="I137" s="181" t="s">
        <v>452</v>
      </c>
      <c r="J137" s="169">
        <f t="shared" si="5"/>
        <v>22</v>
      </c>
    </row>
    <row r="138" spans="1:11" x14ac:dyDescent="0.3">
      <c r="A138" s="169">
        <f t="shared" si="4"/>
        <v>23</v>
      </c>
      <c r="B138" s="189"/>
      <c r="D138" s="172"/>
      <c r="E138" s="172"/>
      <c r="F138" s="172"/>
      <c r="G138" s="251"/>
      <c r="H138" s="251"/>
      <c r="I138" s="247"/>
      <c r="J138" s="169">
        <f t="shared" si="5"/>
        <v>23</v>
      </c>
    </row>
    <row r="139" spans="1:11" x14ac:dyDescent="0.3">
      <c r="A139" s="169">
        <f t="shared" si="4"/>
        <v>24</v>
      </c>
      <c r="B139" s="170" t="s">
        <v>453</v>
      </c>
      <c r="C139" s="169"/>
      <c r="D139" s="169"/>
      <c r="E139" s="172"/>
      <c r="F139" s="172"/>
      <c r="G139" s="252">
        <f>((G133)+(G134/G135)+G127)*G137/(1-G137)</f>
        <v>7.0049126760910324E-3</v>
      </c>
      <c r="H139" s="253"/>
      <c r="I139" s="181" t="s">
        <v>454</v>
      </c>
      <c r="J139" s="169">
        <f t="shared" si="5"/>
        <v>24</v>
      </c>
    </row>
    <row r="140" spans="1:11" x14ac:dyDescent="0.3">
      <c r="A140" s="169">
        <f t="shared" si="4"/>
        <v>25</v>
      </c>
      <c r="B140" s="243" t="s">
        <v>455</v>
      </c>
      <c r="G140" s="169"/>
      <c r="H140" s="169"/>
      <c r="I140" s="181"/>
      <c r="J140" s="169">
        <f t="shared" si="5"/>
        <v>25</v>
      </c>
      <c r="K140" s="169"/>
    </row>
    <row r="141" spans="1:11" x14ac:dyDescent="0.3">
      <c r="A141" s="169">
        <f t="shared" si="4"/>
        <v>26</v>
      </c>
      <c r="G141" s="169"/>
      <c r="H141" s="169"/>
      <c r="I141" s="181"/>
      <c r="J141" s="169">
        <f t="shared" si="5"/>
        <v>26</v>
      </c>
      <c r="K141" s="169"/>
    </row>
    <row r="142" spans="1:11" x14ac:dyDescent="0.3">
      <c r="A142" s="169">
        <f t="shared" si="4"/>
        <v>27</v>
      </c>
      <c r="B142" s="175" t="s">
        <v>456</v>
      </c>
      <c r="G142" s="241">
        <f>G139+G127</f>
        <v>2.2102068418661237E-2</v>
      </c>
      <c r="H142" s="241"/>
      <c r="I142" s="181" t="s">
        <v>457</v>
      </c>
      <c r="J142" s="169">
        <f t="shared" si="5"/>
        <v>27</v>
      </c>
      <c r="K142" s="169"/>
    </row>
    <row r="143" spans="1:11" x14ac:dyDescent="0.3">
      <c r="A143" s="169">
        <f t="shared" si="4"/>
        <v>28</v>
      </c>
      <c r="G143" s="169"/>
      <c r="H143" s="169"/>
      <c r="I143" s="181"/>
      <c r="J143" s="169">
        <f t="shared" si="5"/>
        <v>28</v>
      </c>
      <c r="K143" s="169"/>
    </row>
    <row r="144" spans="1:11" x14ac:dyDescent="0.3">
      <c r="A144" s="169">
        <f t="shared" si="4"/>
        <v>29</v>
      </c>
      <c r="B144" s="175" t="s">
        <v>458</v>
      </c>
      <c r="G144" s="254">
        <f>G49</f>
        <v>7.4625598147717603E-2</v>
      </c>
      <c r="H144" s="172"/>
      <c r="I144" s="181" t="s">
        <v>459</v>
      </c>
      <c r="J144" s="169">
        <f t="shared" si="5"/>
        <v>29</v>
      </c>
      <c r="K144" s="169"/>
    </row>
    <row r="145" spans="1:12" x14ac:dyDescent="0.3">
      <c r="A145" s="169">
        <f t="shared" si="4"/>
        <v>30</v>
      </c>
      <c r="G145" s="213"/>
      <c r="H145" s="213"/>
      <c r="I145" s="181"/>
      <c r="J145" s="169">
        <f t="shared" si="5"/>
        <v>30</v>
      </c>
      <c r="K145" s="169"/>
    </row>
    <row r="146" spans="1:12" ht="18.600000000000001" thickBot="1" x14ac:dyDescent="0.35">
      <c r="A146" s="169">
        <f t="shared" si="4"/>
        <v>31</v>
      </c>
      <c r="B146" s="175" t="s">
        <v>460</v>
      </c>
      <c r="G146" s="255">
        <f>G142+G144</f>
        <v>9.6727666566378837E-2</v>
      </c>
      <c r="H146" s="253"/>
      <c r="I146" s="181" t="s">
        <v>461</v>
      </c>
      <c r="J146" s="169">
        <f t="shared" si="5"/>
        <v>31</v>
      </c>
      <c r="K146" s="256"/>
      <c r="L146" s="242"/>
    </row>
    <row r="147" spans="1:12" ht="16.8" thickTop="1" thickBot="1" x14ac:dyDescent="0.35">
      <c r="A147" s="210">
        <f t="shared" si="4"/>
        <v>32</v>
      </c>
      <c r="B147" s="192"/>
      <c r="C147" s="192"/>
      <c r="D147" s="192"/>
      <c r="E147" s="192"/>
      <c r="F147" s="192"/>
      <c r="G147" s="210"/>
      <c r="H147" s="210"/>
      <c r="I147" s="211"/>
      <c r="J147" s="210">
        <f t="shared" si="5"/>
        <v>32</v>
      </c>
    </row>
    <row r="148" spans="1:12" x14ac:dyDescent="0.3">
      <c r="A148" s="169">
        <f t="shared" si="4"/>
        <v>33</v>
      </c>
      <c r="G148" s="169"/>
      <c r="H148" s="169"/>
      <c r="I148" s="181"/>
      <c r="J148" s="169">
        <f t="shared" si="5"/>
        <v>33</v>
      </c>
    </row>
    <row r="149" spans="1:12" ht="18" x14ac:dyDescent="0.3">
      <c r="A149" s="169">
        <f t="shared" si="4"/>
        <v>34</v>
      </c>
      <c r="B149" s="175" t="s">
        <v>462</v>
      </c>
      <c r="E149" s="172"/>
      <c r="F149" s="172"/>
      <c r="G149" s="230"/>
      <c r="H149" s="230"/>
      <c r="I149" s="181"/>
      <c r="J149" s="169">
        <f t="shared" si="5"/>
        <v>34</v>
      </c>
    </row>
    <row r="150" spans="1:12" x14ac:dyDescent="0.3">
      <c r="A150" s="169">
        <f t="shared" si="4"/>
        <v>35</v>
      </c>
      <c r="B150" s="231"/>
      <c r="E150" s="172"/>
      <c r="F150" s="172"/>
      <c r="G150" s="230"/>
      <c r="H150" s="230"/>
      <c r="I150" s="181"/>
      <c r="J150" s="169">
        <f t="shared" si="5"/>
        <v>35</v>
      </c>
      <c r="L150" s="257"/>
    </row>
    <row r="151" spans="1:12" x14ac:dyDescent="0.3">
      <c r="A151" s="169">
        <f t="shared" si="4"/>
        <v>36</v>
      </c>
      <c r="B151" s="175" t="s">
        <v>426</v>
      </c>
      <c r="E151" s="172"/>
      <c r="F151" s="172"/>
      <c r="G151" s="230"/>
      <c r="H151" s="230"/>
      <c r="I151" s="181"/>
      <c r="J151" s="169">
        <f t="shared" si="5"/>
        <v>36</v>
      </c>
    </row>
    <row r="152" spans="1:12" x14ac:dyDescent="0.3">
      <c r="A152" s="169">
        <f t="shared" si="4"/>
        <v>37</v>
      </c>
      <c r="B152" s="172"/>
      <c r="C152" s="172"/>
      <c r="D152" s="172"/>
      <c r="E152" s="172"/>
      <c r="F152" s="172"/>
      <c r="G152" s="230"/>
      <c r="H152" s="230"/>
      <c r="I152" s="181"/>
      <c r="J152" s="169">
        <f t="shared" si="5"/>
        <v>37</v>
      </c>
    </row>
    <row r="153" spans="1:12" x14ac:dyDescent="0.3">
      <c r="A153" s="169">
        <f t="shared" si="4"/>
        <v>38</v>
      </c>
      <c r="B153" s="176" t="s">
        <v>427</v>
      </c>
      <c r="C153" s="172"/>
      <c r="D153" s="172"/>
      <c r="E153" s="172"/>
      <c r="F153" s="172"/>
      <c r="G153" s="230"/>
      <c r="H153" s="230"/>
      <c r="I153" s="232"/>
      <c r="J153" s="169">
        <f t="shared" si="5"/>
        <v>38</v>
      </c>
    </row>
    <row r="154" spans="1:12" x14ac:dyDescent="0.3">
      <c r="A154" s="169">
        <f t="shared" si="4"/>
        <v>39</v>
      </c>
      <c r="B154" s="170" t="s">
        <v>463</v>
      </c>
      <c r="D154" s="172"/>
      <c r="E154" s="172"/>
      <c r="F154" s="172"/>
      <c r="G154" s="233">
        <f>G64</f>
        <v>2.7565091466729449E-3</v>
      </c>
      <c r="H154" s="172"/>
      <c r="I154" s="181" t="s">
        <v>464</v>
      </c>
      <c r="J154" s="169">
        <f t="shared" si="5"/>
        <v>39</v>
      </c>
      <c r="K154" s="169"/>
    </row>
    <row r="155" spans="1:12" x14ac:dyDescent="0.3">
      <c r="A155" s="169">
        <f t="shared" si="4"/>
        <v>40</v>
      </c>
      <c r="B155" s="170" t="s">
        <v>430</v>
      </c>
      <c r="D155" s="172"/>
      <c r="E155" s="172"/>
      <c r="F155" s="172"/>
      <c r="G155" s="258">
        <v>0</v>
      </c>
      <c r="H155" s="172"/>
      <c r="I155" s="181" t="s">
        <v>407</v>
      </c>
      <c r="J155" s="169">
        <f t="shared" si="5"/>
        <v>40</v>
      </c>
      <c r="K155" s="169"/>
    </row>
    <row r="156" spans="1:12" x14ac:dyDescent="0.3">
      <c r="A156" s="169">
        <f t="shared" si="4"/>
        <v>41</v>
      </c>
      <c r="B156" s="170" t="s">
        <v>432</v>
      </c>
      <c r="D156" s="172"/>
      <c r="E156" s="172"/>
      <c r="F156" s="172"/>
      <c r="G156" s="258">
        <v>0</v>
      </c>
      <c r="H156" s="172"/>
      <c r="I156" s="181" t="s">
        <v>407</v>
      </c>
      <c r="J156" s="169">
        <f t="shared" si="5"/>
        <v>41</v>
      </c>
      <c r="K156" s="172"/>
    </row>
    <row r="157" spans="1:12" x14ac:dyDescent="0.3">
      <c r="A157" s="169">
        <f t="shared" si="4"/>
        <v>42</v>
      </c>
      <c r="B157" s="170" t="s">
        <v>434</v>
      </c>
      <c r="D157" s="172"/>
      <c r="E157" s="236"/>
      <c r="F157" s="172"/>
      <c r="G157" s="237">
        <f>'Pg3 BK-1 Rev TO5 C1-Cost Adj '!E136</f>
        <v>3654814.4021883039</v>
      </c>
      <c r="H157" s="43" t="s">
        <v>56</v>
      </c>
      <c r="I157" s="181" t="str">
        <f>I124</f>
        <v>Page 3; Rev. Stmnt BK-1; Line 27</v>
      </c>
      <c r="J157" s="169">
        <f t="shared" si="5"/>
        <v>42</v>
      </c>
    </row>
    <row r="158" spans="1:12" x14ac:dyDescent="0.3">
      <c r="A158" s="169">
        <f t="shared" si="4"/>
        <v>43</v>
      </c>
      <c r="B158" s="170" t="s">
        <v>436</v>
      </c>
      <c r="D158" s="238"/>
      <c r="E158" s="172"/>
      <c r="F158" s="172"/>
      <c r="G158" s="239" t="s">
        <v>437</v>
      </c>
      <c r="H158" s="172"/>
      <c r="I158" s="181" t="s">
        <v>438</v>
      </c>
      <c r="J158" s="169">
        <f t="shared" si="5"/>
        <v>43</v>
      </c>
      <c r="L158" s="240"/>
    </row>
    <row r="159" spans="1:12" x14ac:dyDescent="0.3">
      <c r="A159" s="169">
        <f t="shared" si="4"/>
        <v>44</v>
      </c>
      <c r="G159" s="169"/>
      <c r="H159" s="169"/>
      <c r="J159" s="169">
        <f t="shared" si="5"/>
        <v>44</v>
      </c>
    </row>
    <row r="160" spans="1:12" x14ac:dyDescent="0.3">
      <c r="A160" s="169">
        <f t="shared" si="4"/>
        <v>45</v>
      </c>
      <c r="B160" s="170" t="s">
        <v>439</v>
      </c>
      <c r="D160" s="172"/>
      <c r="E160" s="172"/>
      <c r="F160" s="172"/>
      <c r="G160" s="241">
        <f>(((G154)+(G156/G157))*G158-(G155/G157))/(1-G158)</f>
        <v>7.3274293772318782E-4</v>
      </c>
      <c r="H160" s="241"/>
      <c r="I160" s="181" t="s">
        <v>440</v>
      </c>
      <c r="J160" s="169">
        <f t="shared" si="5"/>
        <v>45</v>
      </c>
      <c r="L160" s="242"/>
    </row>
    <row r="161" spans="1:11" x14ac:dyDescent="0.3">
      <c r="A161" s="169">
        <f t="shared" si="4"/>
        <v>46</v>
      </c>
      <c r="B161" s="243" t="s">
        <v>441</v>
      </c>
      <c r="G161" s="169"/>
      <c r="H161" s="169"/>
      <c r="J161" s="169">
        <f t="shared" si="5"/>
        <v>46</v>
      </c>
    </row>
    <row r="162" spans="1:11" x14ac:dyDescent="0.3">
      <c r="A162" s="169">
        <f t="shared" si="4"/>
        <v>47</v>
      </c>
      <c r="G162" s="169"/>
      <c r="H162" s="169"/>
      <c r="J162" s="169">
        <f t="shared" si="5"/>
        <v>47</v>
      </c>
    </row>
    <row r="163" spans="1:11" x14ac:dyDescent="0.3">
      <c r="A163" s="169">
        <f t="shared" si="4"/>
        <v>48</v>
      </c>
      <c r="B163" s="175" t="s">
        <v>442</v>
      </c>
      <c r="C163" s="172"/>
      <c r="D163" s="172"/>
      <c r="E163" s="172"/>
      <c r="F163" s="172"/>
      <c r="G163" s="244"/>
      <c r="H163" s="244"/>
      <c r="I163" s="245"/>
      <c r="J163" s="169">
        <f t="shared" si="5"/>
        <v>48</v>
      </c>
      <c r="K163" s="246"/>
    </row>
    <row r="164" spans="1:11" x14ac:dyDescent="0.3">
      <c r="A164" s="169">
        <f t="shared" si="4"/>
        <v>49</v>
      </c>
      <c r="B164" s="185"/>
      <c r="C164" s="172"/>
      <c r="D164" s="172"/>
      <c r="E164" s="172"/>
      <c r="F164" s="172"/>
      <c r="G164" s="244"/>
      <c r="H164" s="244"/>
      <c r="I164" s="247"/>
      <c r="J164" s="169">
        <f t="shared" si="5"/>
        <v>49</v>
      </c>
      <c r="K164" s="172"/>
    </row>
    <row r="165" spans="1:11" x14ac:dyDescent="0.3">
      <c r="A165" s="169">
        <f t="shared" si="4"/>
        <v>50</v>
      </c>
      <c r="B165" s="176" t="s">
        <v>427</v>
      </c>
      <c r="C165" s="172"/>
      <c r="D165" s="172"/>
      <c r="E165" s="172"/>
      <c r="F165" s="172"/>
      <c r="G165" s="244"/>
      <c r="H165" s="244"/>
      <c r="I165" s="247"/>
      <c r="J165" s="169">
        <f t="shared" si="5"/>
        <v>50</v>
      </c>
      <c r="K165" s="172"/>
    </row>
    <row r="166" spans="1:11" x14ac:dyDescent="0.3">
      <c r="A166" s="169">
        <f t="shared" si="4"/>
        <v>51</v>
      </c>
      <c r="B166" s="170" t="s">
        <v>463</v>
      </c>
      <c r="D166" s="172"/>
      <c r="E166" s="172"/>
      <c r="F166" s="172"/>
      <c r="G166" s="213">
        <f>G154</f>
        <v>2.7565091466729449E-3</v>
      </c>
      <c r="H166" s="213"/>
      <c r="I166" s="181" t="s">
        <v>465</v>
      </c>
      <c r="J166" s="169">
        <f t="shared" si="5"/>
        <v>51</v>
      </c>
      <c r="K166" s="169"/>
    </row>
    <row r="167" spans="1:11" x14ac:dyDescent="0.3">
      <c r="A167" s="169">
        <f t="shared" si="4"/>
        <v>52</v>
      </c>
      <c r="B167" s="170" t="s">
        <v>444</v>
      </c>
      <c r="D167" s="172"/>
      <c r="E167" s="172"/>
      <c r="F167" s="172"/>
      <c r="G167" s="248">
        <f>G156</f>
        <v>0</v>
      </c>
      <c r="H167" s="248"/>
      <c r="I167" s="181" t="s">
        <v>466</v>
      </c>
      <c r="J167" s="169">
        <f t="shared" si="5"/>
        <v>52</v>
      </c>
      <c r="K167" s="169"/>
    </row>
    <row r="168" spans="1:11" x14ac:dyDescent="0.3">
      <c r="A168" s="169">
        <f t="shared" si="4"/>
        <v>53</v>
      </c>
      <c r="B168" s="170" t="s">
        <v>446</v>
      </c>
      <c r="D168" s="172"/>
      <c r="E168" s="172"/>
      <c r="F168" s="172"/>
      <c r="G168" s="249">
        <f>G157</f>
        <v>3654814.4021883039</v>
      </c>
      <c r="H168" s="43" t="s">
        <v>56</v>
      </c>
      <c r="I168" s="181" t="s">
        <v>467</v>
      </c>
      <c r="J168" s="169">
        <f t="shared" si="5"/>
        <v>53</v>
      </c>
      <c r="K168" s="169"/>
    </row>
    <row r="169" spans="1:11" x14ac:dyDescent="0.3">
      <c r="A169" s="169">
        <f t="shared" si="4"/>
        <v>54</v>
      </c>
      <c r="B169" s="170" t="s">
        <v>448</v>
      </c>
      <c r="D169" s="172"/>
      <c r="E169" s="172"/>
      <c r="F169" s="172"/>
      <c r="G169" s="250">
        <f>G160</f>
        <v>7.3274293772318782E-4</v>
      </c>
      <c r="H169" s="250"/>
      <c r="I169" s="181" t="s">
        <v>468</v>
      </c>
      <c r="J169" s="169">
        <f t="shared" si="5"/>
        <v>54</v>
      </c>
    </row>
    <row r="170" spans="1:11" x14ac:dyDescent="0.3">
      <c r="A170" s="169">
        <f t="shared" si="4"/>
        <v>55</v>
      </c>
      <c r="B170" s="170" t="s">
        <v>450</v>
      </c>
      <c r="D170" s="172"/>
      <c r="E170" s="172"/>
      <c r="F170" s="172"/>
      <c r="G170" s="239" t="s">
        <v>451</v>
      </c>
      <c r="H170" s="172"/>
      <c r="I170" s="181" t="s">
        <v>452</v>
      </c>
      <c r="J170" s="169">
        <f t="shared" si="5"/>
        <v>55</v>
      </c>
    </row>
    <row r="171" spans="1:11" x14ac:dyDescent="0.3">
      <c r="A171" s="169">
        <f t="shared" si="4"/>
        <v>56</v>
      </c>
      <c r="B171" s="189"/>
      <c r="D171" s="172"/>
      <c r="E171" s="172"/>
      <c r="F171" s="172"/>
      <c r="G171" s="251"/>
      <c r="H171" s="251"/>
      <c r="I171" s="247"/>
      <c r="J171" s="169">
        <f t="shared" si="5"/>
        <v>56</v>
      </c>
      <c r="K171" s="259"/>
    </row>
    <row r="172" spans="1:11" x14ac:dyDescent="0.3">
      <c r="A172" s="169">
        <f t="shared" si="4"/>
        <v>57</v>
      </c>
      <c r="B172" s="170" t="s">
        <v>453</v>
      </c>
      <c r="C172" s="169"/>
      <c r="D172" s="169"/>
      <c r="E172" s="172"/>
      <c r="F172" s="172"/>
      <c r="G172" s="252">
        <f>((G166)+(G167/G168)+G160)*G170/(1-G170)</f>
        <v>3.3836099633679042E-4</v>
      </c>
      <c r="H172" s="253"/>
      <c r="I172" s="181" t="s">
        <v>454</v>
      </c>
      <c r="J172" s="169">
        <f t="shared" si="5"/>
        <v>57</v>
      </c>
    </row>
    <row r="173" spans="1:11" x14ac:dyDescent="0.3">
      <c r="A173" s="169">
        <f t="shared" si="4"/>
        <v>58</v>
      </c>
      <c r="B173" s="243" t="s">
        <v>455</v>
      </c>
      <c r="G173" s="169"/>
      <c r="H173" s="169"/>
      <c r="I173" s="181"/>
      <c r="J173" s="169">
        <f t="shared" si="5"/>
        <v>58</v>
      </c>
      <c r="K173" s="169"/>
    </row>
    <row r="174" spans="1:11" x14ac:dyDescent="0.3">
      <c r="A174" s="169">
        <f t="shared" si="4"/>
        <v>59</v>
      </c>
      <c r="G174" s="169"/>
      <c r="H174" s="169"/>
      <c r="I174" s="181"/>
      <c r="J174" s="169">
        <f t="shared" si="5"/>
        <v>59</v>
      </c>
      <c r="K174" s="169"/>
    </row>
    <row r="175" spans="1:11" x14ac:dyDescent="0.3">
      <c r="A175" s="169">
        <f t="shared" si="4"/>
        <v>60</v>
      </c>
      <c r="B175" s="175" t="s">
        <v>456</v>
      </c>
      <c r="G175" s="241">
        <f>G172+G160</f>
        <v>1.0711039340599781E-3</v>
      </c>
      <c r="H175" s="241"/>
      <c r="I175" s="181" t="s">
        <v>469</v>
      </c>
      <c r="J175" s="169">
        <f t="shared" si="5"/>
        <v>60</v>
      </c>
      <c r="K175" s="169"/>
    </row>
    <row r="176" spans="1:11" x14ac:dyDescent="0.3">
      <c r="A176" s="169">
        <f t="shared" si="4"/>
        <v>61</v>
      </c>
      <c r="G176" s="169"/>
      <c r="H176" s="169"/>
      <c r="I176" s="181"/>
      <c r="J176" s="169">
        <f t="shared" si="5"/>
        <v>61</v>
      </c>
      <c r="K176" s="169"/>
    </row>
    <row r="177" spans="1:12" x14ac:dyDescent="0.3">
      <c r="A177" s="169">
        <f t="shared" si="4"/>
        <v>62</v>
      </c>
      <c r="B177" s="175" t="s">
        <v>470</v>
      </c>
      <c r="G177" s="260">
        <f>G62</f>
        <v>2.7565091466729449E-3</v>
      </c>
      <c r="H177" s="172"/>
      <c r="I177" s="181" t="s">
        <v>471</v>
      </c>
      <c r="J177" s="169">
        <f t="shared" si="5"/>
        <v>62</v>
      </c>
      <c r="K177" s="169"/>
    </row>
    <row r="178" spans="1:12" x14ac:dyDescent="0.3">
      <c r="A178" s="169">
        <f t="shared" si="4"/>
        <v>63</v>
      </c>
      <c r="G178" s="213"/>
      <c r="H178" s="213"/>
      <c r="I178" s="181"/>
      <c r="J178" s="169">
        <f t="shared" si="5"/>
        <v>63</v>
      </c>
      <c r="K178" s="169"/>
    </row>
    <row r="179" spans="1:12" ht="18.600000000000001" thickBot="1" x14ac:dyDescent="0.35">
      <c r="A179" s="169">
        <f t="shared" si="4"/>
        <v>64</v>
      </c>
      <c r="B179" s="175" t="s">
        <v>472</v>
      </c>
      <c r="G179" s="255">
        <f>G175+G177</f>
        <v>3.8276130807329231E-3</v>
      </c>
      <c r="H179" s="253"/>
      <c r="I179" s="181" t="s">
        <v>473</v>
      </c>
      <c r="J179" s="169">
        <f t="shared" si="5"/>
        <v>64</v>
      </c>
      <c r="K179" s="256"/>
      <c r="L179" s="242"/>
    </row>
    <row r="180" spans="1:12" ht="16.2" thickTop="1" x14ac:dyDescent="0.3">
      <c r="B180" s="175"/>
      <c r="G180" s="261"/>
      <c r="H180" s="261"/>
      <c r="I180" s="181"/>
      <c r="J180" s="169"/>
      <c r="K180" s="256"/>
      <c r="L180" s="242"/>
    </row>
    <row r="181" spans="1:12" x14ac:dyDescent="0.3">
      <c r="A181" s="43" t="s">
        <v>56</v>
      </c>
      <c r="B181" s="12" t="str">
        <f>'Pg2 BK-1 Comparison'!B42</f>
        <v xml:space="preserve">Items in BOLD have changed due to unfunded reserves error adjustment as compared to the original TO5 Cycle 1 filing per ER19-221-002. </v>
      </c>
      <c r="C181" s="262"/>
      <c r="D181" s="262"/>
      <c r="E181" s="262"/>
      <c r="F181" s="262"/>
      <c r="G181" s="263"/>
      <c r="H181" s="263"/>
      <c r="I181" s="264"/>
      <c r="J181" s="169"/>
    </row>
    <row r="182" spans="1:12" x14ac:dyDescent="0.3">
      <c r="A182" s="43"/>
      <c r="B182" s="12"/>
      <c r="C182" s="262"/>
      <c r="D182" s="262"/>
      <c r="E182" s="262"/>
      <c r="F182" s="262"/>
      <c r="G182" s="263"/>
      <c r="H182" s="263"/>
      <c r="I182" s="264"/>
      <c r="J182" s="169"/>
    </row>
    <row r="183" spans="1:12" x14ac:dyDescent="0.3">
      <c r="A183" s="43"/>
      <c r="B183" s="12"/>
      <c r="C183" s="262"/>
      <c r="D183" s="262"/>
      <c r="E183" s="262"/>
      <c r="F183" s="262"/>
      <c r="G183" s="263"/>
      <c r="H183" s="263"/>
      <c r="I183" s="102"/>
      <c r="J183" s="169"/>
    </row>
    <row r="184" spans="1:12" x14ac:dyDescent="0.3">
      <c r="B184" s="387" t="s">
        <v>212</v>
      </c>
      <c r="C184" s="387"/>
      <c r="D184" s="387"/>
      <c r="E184" s="387"/>
      <c r="F184" s="387"/>
      <c r="G184" s="387"/>
      <c r="H184" s="387"/>
      <c r="I184" s="387"/>
      <c r="J184" s="169"/>
    </row>
    <row r="185" spans="1:12" x14ac:dyDescent="0.3">
      <c r="B185" s="387" t="s">
        <v>335</v>
      </c>
      <c r="C185" s="387"/>
      <c r="D185" s="387"/>
      <c r="E185" s="387"/>
      <c r="F185" s="387"/>
      <c r="G185" s="387"/>
      <c r="H185" s="387"/>
      <c r="I185" s="387"/>
      <c r="J185" s="169"/>
    </row>
    <row r="186" spans="1:12" x14ac:dyDescent="0.3">
      <c r="B186" s="387" t="s">
        <v>336</v>
      </c>
      <c r="C186" s="387"/>
      <c r="D186" s="387"/>
      <c r="E186" s="387"/>
      <c r="F186" s="387"/>
      <c r="G186" s="387"/>
      <c r="H186" s="387"/>
      <c r="I186" s="387"/>
      <c r="J186" s="169"/>
    </row>
    <row r="187" spans="1:12" x14ac:dyDescent="0.3">
      <c r="B187" s="389" t="str">
        <f>B5</f>
        <v>Base Period &amp; True-Up Period 12 - Months Ending December 31, 2017</v>
      </c>
      <c r="C187" s="389"/>
      <c r="D187" s="389"/>
      <c r="E187" s="389"/>
      <c r="F187" s="389"/>
      <c r="G187" s="389"/>
      <c r="H187" s="389"/>
      <c r="I187" s="389"/>
      <c r="J187" s="169"/>
    </row>
    <row r="188" spans="1:12" x14ac:dyDescent="0.3">
      <c r="B188" s="390" t="s">
        <v>2</v>
      </c>
      <c r="C188" s="391"/>
      <c r="D188" s="391"/>
      <c r="E188" s="391"/>
      <c r="F188" s="391"/>
      <c r="G188" s="391"/>
      <c r="H188" s="391"/>
      <c r="I188" s="391"/>
      <c r="J188" s="169"/>
    </row>
    <row r="189" spans="1:12" x14ac:dyDescent="0.3">
      <c r="B189" s="169"/>
      <c r="C189" s="169"/>
      <c r="D189" s="169"/>
      <c r="E189" s="169"/>
      <c r="F189" s="169"/>
      <c r="G189" s="172"/>
      <c r="H189" s="172"/>
      <c r="I189" s="181"/>
      <c r="J189" s="169"/>
    </row>
    <row r="190" spans="1:12" x14ac:dyDescent="0.3">
      <c r="A190" s="169" t="s">
        <v>3</v>
      </c>
      <c r="B190" s="172"/>
      <c r="C190" s="172"/>
      <c r="D190" s="172"/>
      <c r="E190" s="172"/>
      <c r="F190" s="172"/>
      <c r="G190" s="172"/>
      <c r="H190" s="172"/>
      <c r="I190" s="181"/>
      <c r="J190" s="169" t="s">
        <v>3</v>
      </c>
    </row>
    <row r="191" spans="1:12" x14ac:dyDescent="0.3">
      <c r="A191" s="169" t="s">
        <v>7</v>
      </c>
      <c r="B191" s="169"/>
      <c r="C191" s="169"/>
      <c r="D191" s="169"/>
      <c r="E191" s="169"/>
      <c r="F191" s="169"/>
      <c r="G191" s="173" t="s">
        <v>5</v>
      </c>
      <c r="H191" s="172"/>
      <c r="I191" s="195" t="s">
        <v>6</v>
      </c>
      <c r="J191" s="169" t="s">
        <v>7</v>
      </c>
    </row>
    <row r="192" spans="1:12" x14ac:dyDescent="0.3">
      <c r="G192" s="169"/>
      <c r="H192" s="169"/>
      <c r="I192" s="181"/>
      <c r="J192" s="169"/>
    </row>
    <row r="193" spans="1:10" ht="18" x14ac:dyDescent="0.3">
      <c r="A193" s="169">
        <v>1</v>
      </c>
      <c r="B193" s="175" t="s">
        <v>474</v>
      </c>
      <c r="E193" s="172"/>
      <c r="F193" s="172"/>
      <c r="G193" s="230"/>
      <c r="H193" s="230"/>
      <c r="I193" s="181"/>
      <c r="J193" s="169">
        <v>1</v>
      </c>
    </row>
    <row r="194" spans="1:10" x14ac:dyDescent="0.3">
      <c r="A194" s="169">
        <f>A193+1</f>
        <v>2</v>
      </c>
      <c r="B194" s="231"/>
      <c r="E194" s="172"/>
      <c r="F194" s="172"/>
      <c r="G194" s="230"/>
      <c r="H194" s="230"/>
      <c r="I194" s="181"/>
      <c r="J194" s="169">
        <f>J193+1</f>
        <v>2</v>
      </c>
    </row>
    <row r="195" spans="1:10" x14ac:dyDescent="0.3">
      <c r="A195" s="169">
        <f>A194+1</f>
        <v>3</v>
      </c>
      <c r="B195" s="175" t="s">
        <v>426</v>
      </c>
      <c r="E195" s="172"/>
      <c r="F195" s="172"/>
      <c r="G195" s="230"/>
      <c r="H195" s="230"/>
      <c r="I195" s="181"/>
      <c r="J195" s="169">
        <f>J194+1</f>
        <v>3</v>
      </c>
    </row>
    <row r="196" spans="1:10" x14ac:dyDescent="0.3">
      <c r="A196" s="169">
        <f>A195+1</f>
        <v>4</v>
      </c>
      <c r="B196" s="172"/>
      <c r="C196" s="172"/>
      <c r="D196" s="172"/>
      <c r="E196" s="172"/>
      <c r="F196" s="172"/>
      <c r="G196" s="230"/>
      <c r="H196" s="230"/>
      <c r="I196" s="181"/>
      <c r="J196" s="169">
        <f>J195+1</f>
        <v>4</v>
      </c>
    </row>
    <row r="197" spans="1:10" x14ac:dyDescent="0.3">
      <c r="A197" s="169">
        <f t="shared" ref="A197:A256" si="6">A196+1</f>
        <v>5</v>
      </c>
      <c r="B197" s="176" t="s">
        <v>427</v>
      </c>
      <c r="C197" s="172"/>
      <c r="D197" s="172"/>
      <c r="E197" s="172"/>
      <c r="F197" s="172"/>
      <c r="G197" s="230"/>
      <c r="H197" s="230"/>
      <c r="I197" s="232"/>
      <c r="J197" s="169">
        <f t="shared" ref="J197:J256" si="7">J196+1</f>
        <v>5</v>
      </c>
    </row>
    <row r="198" spans="1:10" x14ac:dyDescent="0.3">
      <c r="A198" s="169">
        <f t="shared" si="6"/>
        <v>6</v>
      </c>
      <c r="B198" s="170" t="s">
        <v>428</v>
      </c>
      <c r="D198" s="172"/>
      <c r="E198" s="172"/>
      <c r="F198" s="172"/>
      <c r="G198" s="233">
        <f>G88</f>
        <v>0</v>
      </c>
      <c r="H198" s="172"/>
      <c r="I198" s="181" t="s">
        <v>475</v>
      </c>
      <c r="J198" s="169">
        <f t="shared" si="7"/>
        <v>6</v>
      </c>
    </row>
    <row r="199" spans="1:10" x14ac:dyDescent="0.3">
      <c r="A199" s="169">
        <f t="shared" si="6"/>
        <v>7</v>
      </c>
      <c r="B199" s="170" t="s">
        <v>430</v>
      </c>
      <c r="D199" s="172"/>
      <c r="E199" s="172"/>
      <c r="F199" s="172"/>
      <c r="G199" s="258">
        <v>0</v>
      </c>
      <c r="H199" s="172"/>
      <c r="I199" s="181" t="s">
        <v>476</v>
      </c>
      <c r="J199" s="169">
        <f t="shared" si="7"/>
        <v>7</v>
      </c>
    </row>
    <row r="200" spans="1:10" x14ac:dyDescent="0.3">
      <c r="A200" s="169">
        <f t="shared" si="6"/>
        <v>8</v>
      </c>
      <c r="B200" s="170" t="s">
        <v>432</v>
      </c>
      <c r="D200" s="172"/>
      <c r="E200" s="172"/>
      <c r="F200" s="172"/>
      <c r="G200" s="235">
        <v>0</v>
      </c>
      <c r="H200" s="172"/>
      <c r="I200" s="225"/>
      <c r="J200" s="169">
        <f t="shared" si="7"/>
        <v>8</v>
      </c>
    </row>
    <row r="201" spans="1:10" x14ac:dyDescent="0.3">
      <c r="A201" s="169">
        <f t="shared" si="6"/>
        <v>9</v>
      </c>
      <c r="B201" s="170" t="s">
        <v>477</v>
      </c>
      <c r="D201" s="172"/>
      <c r="E201" s="172"/>
      <c r="F201" s="172"/>
      <c r="G201" s="234">
        <v>0</v>
      </c>
      <c r="H201" s="172"/>
      <c r="I201" s="181" t="s">
        <v>478</v>
      </c>
      <c r="J201" s="169">
        <f t="shared" si="7"/>
        <v>9</v>
      </c>
    </row>
    <row r="202" spans="1:10" x14ac:dyDescent="0.3">
      <c r="A202" s="169">
        <f t="shared" si="6"/>
        <v>10</v>
      </c>
      <c r="B202" s="170" t="s">
        <v>436</v>
      </c>
      <c r="D202" s="172"/>
      <c r="E202" s="172"/>
      <c r="F202" s="172"/>
      <c r="G202" s="265" t="str">
        <f>G125</f>
        <v>21%</v>
      </c>
      <c r="H202" s="172"/>
      <c r="I202" s="181" t="s">
        <v>479</v>
      </c>
      <c r="J202" s="169">
        <f t="shared" si="7"/>
        <v>10</v>
      </c>
    </row>
    <row r="203" spans="1:10" x14ac:dyDescent="0.3">
      <c r="A203" s="169">
        <f t="shared" si="6"/>
        <v>11</v>
      </c>
      <c r="G203" s="169"/>
      <c r="H203" s="169"/>
      <c r="J203" s="169">
        <f t="shared" si="7"/>
        <v>11</v>
      </c>
    </row>
    <row r="204" spans="1:10" x14ac:dyDescent="0.3">
      <c r="A204" s="169">
        <f t="shared" si="6"/>
        <v>12</v>
      </c>
      <c r="B204" s="170" t="s">
        <v>480</v>
      </c>
      <c r="D204" s="172"/>
      <c r="E204" s="172"/>
      <c r="F204" s="172"/>
      <c r="G204" s="241">
        <f>IFERROR((((G198)+(G200/G201))*G202-(G199/G201))/(1-G202),0)</f>
        <v>0</v>
      </c>
      <c r="H204" s="241"/>
      <c r="I204" s="181" t="s">
        <v>481</v>
      </c>
      <c r="J204" s="169">
        <f t="shared" si="7"/>
        <v>12</v>
      </c>
    </row>
    <row r="205" spans="1:10" x14ac:dyDescent="0.3">
      <c r="A205" s="169">
        <f t="shared" si="6"/>
        <v>13</v>
      </c>
      <c r="B205" s="243" t="s">
        <v>441</v>
      </c>
      <c r="D205" s="243"/>
      <c r="G205" s="223"/>
      <c r="H205" s="223"/>
      <c r="J205" s="169">
        <f t="shared" si="7"/>
        <v>13</v>
      </c>
    </row>
    <row r="206" spans="1:10" x14ac:dyDescent="0.3">
      <c r="A206" s="169">
        <f t="shared" si="6"/>
        <v>14</v>
      </c>
      <c r="G206" s="169"/>
      <c r="H206" s="169"/>
      <c r="J206" s="169">
        <f t="shared" si="7"/>
        <v>14</v>
      </c>
    </row>
    <row r="207" spans="1:10" x14ac:dyDescent="0.3">
      <c r="A207" s="169">
        <f t="shared" si="6"/>
        <v>15</v>
      </c>
      <c r="B207" s="175" t="s">
        <v>442</v>
      </c>
      <c r="C207" s="172"/>
      <c r="D207" s="172"/>
      <c r="E207" s="172"/>
      <c r="F207" s="172"/>
      <c r="G207" s="244"/>
      <c r="H207" s="244"/>
      <c r="I207" s="245"/>
      <c r="J207" s="169">
        <f t="shared" si="7"/>
        <v>15</v>
      </c>
    </row>
    <row r="208" spans="1:10" x14ac:dyDescent="0.3">
      <c r="A208" s="169">
        <f t="shared" si="6"/>
        <v>16</v>
      </c>
      <c r="B208" s="185"/>
      <c r="C208" s="172"/>
      <c r="D208" s="172"/>
      <c r="E208" s="172"/>
      <c r="F208" s="172"/>
      <c r="G208" s="244"/>
      <c r="H208" s="244"/>
      <c r="I208" s="232"/>
      <c r="J208" s="169">
        <f t="shared" si="7"/>
        <v>16</v>
      </c>
    </row>
    <row r="209" spans="1:10" x14ac:dyDescent="0.3">
      <c r="A209" s="169">
        <f t="shared" si="6"/>
        <v>17</v>
      </c>
      <c r="B209" s="176" t="s">
        <v>427</v>
      </c>
      <c r="C209" s="172"/>
      <c r="D209" s="172"/>
      <c r="E209" s="172"/>
      <c r="F209" s="172"/>
      <c r="G209" s="244"/>
      <c r="H209" s="244"/>
      <c r="I209" s="232"/>
      <c r="J209" s="169">
        <f t="shared" si="7"/>
        <v>17</v>
      </c>
    </row>
    <row r="210" spans="1:10" x14ac:dyDescent="0.3">
      <c r="A210" s="169">
        <f t="shared" si="6"/>
        <v>18</v>
      </c>
      <c r="B210" s="170" t="s">
        <v>428</v>
      </c>
      <c r="D210" s="172"/>
      <c r="E210" s="172"/>
      <c r="F210" s="172"/>
      <c r="G210" s="213">
        <f>G198</f>
        <v>0</v>
      </c>
      <c r="H210" s="213"/>
      <c r="I210" s="181" t="s">
        <v>443</v>
      </c>
      <c r="J210" s="169">
        <f t="shared" si="7"/>
        <v>18</v>
      </c>
    </row>
    <row r="211" spans="1:10" x14ac:dyDescent="0.3">
      <c r="A211" s="169">
        <f t="shared" si="6"/>
        <v>19</v>
      </c>
      <c r="B211" s="170" t="s">
        <v>444</v>
      </c>
      <c r="D211" s="172"/>
      <c r="E211" s="172"/>
      <c r="F211" s="172"/>
      <c r="G211" s="248">
        <f>G200</f>
        <v>0</v>
      </c>
      <c r="H211" s="248"/>
      <c r="I211" s="181" t="s">
        <v>445</v>
      </c>
      <c r="J211" s="169">
        <f t="shared" si="7"/>
        <v>19</v>
      </c>
    </row>
    <row r="212" spans="1:10" x14ac:dyDescent="0.3">
      <c r="A212" s="169">
        <f t="shared" si="6"/>
        <v>20</v>
      </c>
      <c r="B212" s="170" t="s">
        <v>482</v>
      </c>
      <c r="D212" s="172"/>
      <c r="E212" s="172"/>
      <c r="F212" s="172"/>
      <c r="G212" s="248">
        <f>G201</f>
        <v>0</v>
      </c>
      <c r="H212" s="248"/>
      <c r="I212" s="181" t="s">
        <v>447</v>
      </c>
      <c r="J212" s="169">
        <f t="shared" si="7"/>
        <v>20</v>
      </c>
    </row>
    <row r="213" spans="1:10" x14ac:dyDescent="0.3">
      <c r="A213" s="169">
        <f t="shared" si="6"/>
        <v>21</v>
      </c>
      <c r="B213" s="170" t="s">
        <v>448</v>
      </c>
      <c r="D213" s="172"/>
      <c r="E213" s="172"/>
      <c r="F213" s="172"/>
      <c r="G213" s="250">
        <f>G204</f>
        <v>0</v>
      </c>
      <c r="H213" s="250"/>
      <c r="I213" s="181" t="s">
        <v>449</v>
      </c>
      <c r="J213" s="169">
        <f t="shared" si="7"/>
        <v>21</v>
      </c>
    </row>
    <row r="214" spans="1:10" x14ac:dyDescent="0.3">
      <c r="A214" s="169">
        <f t="shared" si="6"/>
        <v>22</v>
      </c>
      <c r="B214" s="170" t="s">
        <v>450</v>
      </c>
      <c r="D214" s="172"/>
      <c r="E214" s="172"/>
      <c r="F214" s="172"/>
      <c r="G214" s="266" t="str">
        <f>G137</f>
        <v>8.84%</v>
      </c>
      <c r="H214" s="172"/>
      <c r="I214" s="181" t="s">
        <v>483</v>
      </c>
      <c r="J214" s="169">
        <f t="shared" si="7"/>
        <v>22</v>
      </c>
    </row>
    <row r="215" spans="1:10" x14ac:dyDescent="0.3">
      <c r="A215" s="169">
        <f t="shared" si="6"/>
        <v>23</v>
      </c>
      <c r="B215" s="189"/>
      <c r="D215" s="172"/>
      <c r="E215" s="172"/>
      <c r="F215" s="172"/>
      <c r="G215" s="251"/>
      <c r="H215" s="251"/>
      <c r="I215" s="247"/>
      <c r="J215" s="169">
        <f t="shared" si="7"/>
        <v>23</v>
      </c>
    </row>
    <row r="216" spans="1:10" x14ac:dyDescent="0.3">
      <c r="A216" s="169">
        <f t="shared" si="6"/>
        <v>24</v>
      </c>
      <c r="B216" s="170" t="s">
        <v>453</v>
      </c>
      <c r="C216" s="169"/>
      <c r="D216" s="169"/>
      <c r="E216" s="172"/>
      <c r="F216" s="172"/>
      <c r="G216" s="252">
        <f>IFERROR(((G210)+(G211/G212)+G204)*G214/(1-G214),0)</f>
        <v>0</v>
      </c>
      <c r="H216" s="253"/>
      <c r="I216" s="181" t="s">
        <v>454</v>
      </c>
      <c r="J216" s="169">
        <f t="shared" si="7"/>
        <v>24</v>
      </c>
    </row>
    <row r="217" spans="1:10" x14ac:dyDescent="0.3">
      <c r="A217" s="169">
        <f t="shared" si="6"/>
        <v>25</v>
      </c>
      <c r="B217" s="243" t="s">
        <v>455</v>
      </c>
      <c r="D217" s="243"/>
      <c r="G217" s="169"/>
      <c r="H217" s="169"/>
      <c r="I217" s="181"/>
      <c r="J217" s="169">
        <f t="shared" si="7"/>
        <v>25</v>
      </c>
    </row>
    <row r="218" spans="1:10" x14ac:dyDescent="0.3">
      <c r="A218" s="169">
        <f t="shared" si="6"/>
        <v>26</v>
      </c>
      <c r="G218" s="169"/>
      <c r="H218" s="169"/>
      <c r="I218" s="181"/>
      <c r="J218" s="169">
        <f t="shared" si="7"/>
        <v>26</v>
      </c>
    </row>
    <row r="219" spans="1:10" x14ac:dyDescent="0.3">
      <c r="A219" s="169">
        <f t="shared" si="6"/>
        <v>27</v>
      </c>
      <c r="B219" s="175" t="s">
        <v>456</v>
      </c>
      <c r="G219" s="241">
        <f>G216+G204</f>
        <v>0</v>
      </c>
      <c r="H219" s="241"/>
      <c r="I219" s="181" t="s">
        <v>457</v>
      </c>
      <c r="J219" s="169">
        <f t="shared" si="7"/>
        <v>27</v>
      </c>
    </row>
    <row r="220" spans="1:10" x14ac:dyDescent="0.3">
      <c r="A220" s="169">
        <f t="shared" si="6"/>
        <v>28</v>
      </c>
      <c r="G220" s="169"/>
      <c r="H220" s="169"/>
      <c r="I220" s="181"/>
      <c r="J220" s="169">
        <f t="shared" si="7"/>
        <v>28</v>
      </c>
    </row>
    <row r="221" spans="1:10" x14ac:dyDescent="0.3">
      <c r="A221" s="169">
        <f t="shared" si="6"/>
        <v>29</v>
      </c>
      <c r="B221" s="175" t="s">
        <v>484</v>
      </c>
      <c r="G221" s="267">
        <f>G86</f>
        <v>1.8944113384924122E-2</v>
      </c>
      <c r="H221" s="172"/>
      <c r="I221" s="181" t="s">
        <v>485</v>
      </c>
      <c r="J221" s="169">
        <f t="shared" si="7"/>
        <v>29</v>
      </c>
    </row>
    <row r="222" spans="1:10" x14ac:dyDescent="0.3">
      <c r="A222" s="169">
        <f t="shared" si="6"/>
        <v>30</v>
      </c>
      <c r="G222" s="169"/>
      <c r="H222" s="169"/>
      <c r="I222" s="181"/>
      <c r="J222" s="169">
        <f t="shared" si="7"/>
        <v>30</v>
      </c>
    </row>
    <row r="223" spans="1:10" ht="18.600000000000001" thickBot="1" x14ac:dyDescent="0.35">
      <c r="A223" s="169">
        <f t="shared" si="6"/>
        <v>31</v>
      </c>
      <c r="B223" s="175" t="s">
        <v>486</v>
      </c>
      <c r="G223" s="268">
        <f>G219+G221</f>
        <v>1.8944113384924122E-2</v>
      </c>
      <c r="H223" s="269"/>
      <c r="I223" s="181" t="s">
        <v>461</v>
      </c>
      <c r="J223" s="169">
        <f t="shared" si="7"/>
        <v>31</v>
      </c>
    </row>
    <row r="224" spans="1:10" ht="16.8" thickTop="1" thickBot="1" x14ac:dyDescent="0.35">
      <c r="A224" s="210">
        <f t="shared" si="6"/>
        <v>32</v>
      </c>
      <c r="B224" s="226"/>
      <c r="C224" s="192"/>
      <c r="D224" s="192"/>
      <c r="E224" s="192"/>
      <c r="F224" s="192"/>
      <c r="G224" s="270"/>
      <c r="H224" s="270"/>
      <c r="I224" s="211"/>
      <c r="J224" s="210">
        <f t="shared" si="7"/>
        <v>32</v>
      </c>
    </row>
    <row r="225" spans="1:10" x14ac:dyDescent="0.3">
      <c r="A225" s="169">
        <f t="shared" si="6"/>
        <v>33</v>
      </c>
      <c r="B225" s="175"/>
      <c r="G225" s="269"/>
      <c r="H225" s="269"/>
      <c r="I225" s="181"/>
      <c r="J225" s="169">
        <f t="shared" si="7"/>
        <v>33</v>
      </c>
    </row>
    <row r="226" spans="1:10" ht="18" x14ac:dyDescent="0.3">
      <c r="A226" s="169">
        <f t="shared" si="6"/>
        <v>34</v>
      </c>
      <c r="B226" s="175" t="s">
        <v>462</v>
      </c>
      <c r="E226" s="172"/>
      <c r="F226" s="172"/>
      <c r="G226" s="230"/>
      <c r="H226" s="230"/>
      <c r="I226" s="181"/>
      <c r="J226" s="169">
        <f t="shared" si="7"/>
        <v>34</v>
      </c>
    </row>
    <row r="227" spans="1:10" x14ac:dyDescent="0.3">
      <c r="A227" s="169">
        <f t="shared" si="6"/>
        <v>35</v>
      </c>
      <c r="B227" s="231"/>
      <c r="E227" s="172"/>
      <c r="F227" s="172"/>
      <c r="G227" s="230"/>
      <c r="H227" s="230"/>
      <c r="I227" s="181"/>
      <c r="J227" s="169">
        <f t="shared" si="7"/>
        <v>35</v>
      </c>
    </row>
    <row r="228" spans="1:10" x14ac:dyDescent="0.3">
      <c r="A228" s="169">
        <f t="shared" si="6"/>
        <v>36</v>
      </c>
      <c r="B228" s="175" t="s">
        <v>426</v>
      </c>
      <c r="E228" s="172"/>
      <c r="F228" s="172"/>
      <c r="G228" s="230"/>
      <c r="H228" s="230"/>
      <c r="I228" s="181"/>
      <c r="J228" s="169">
        <f t="shared" si="7"/>
        <v>36</v>
      </c>
    </row>
    <row r="229" spans="1:10" x14ac:dyDescent="0.3">
      <c r="A229" s="169">
        <f t="shared" si="6"/>
        <v>37</v>
      </c>
      <c r="B229" s="172"/>
      <c r="C229" s="172"/>
      <c r="D229" s="172"/>
      <c r="E229" s="172"/>
      <c r="F229" s="172"/>
      <c r="G229" s="230"/>
      <c r="H229" s="230"/>
      <c r="I229" s="181"/>
      <c r="J229" s="169">
        <f t="shared" si="7"/>
        <v>37</v>
      </c>
    </row>
    <row r="230" spans="1:10" x14ac:dyDescent="0.3">
      <c r="A230" s="169">
        <f t="shared" si="6"/>
        <v>38</v>
      </c>
      <c r="B230" s="176" t="s">
        <v>427</v>
      </c>
      <c r="C230" s="172"/>
      <c r="D230" s="172"/>
      <c r="E230" s="172"/>
      <c r="F230" s="172"/>
      <c r="G230" s="230"/>
      <c r="H230" s="230"/>
      <c r="I230" s="232"/>
      <c r="J230" s="169">
        <f t="shared" si="7"/>
        <v>38</v>
      </c>
    </row>
    <row r="231" spans="1:10" x14ac:dyDescent="0.3">
      <c r="A231" s="169">
        <f t="shared" si="6"/>
        <v>39</v>
      </c>
      <c r="B231" s="170" t="s">
        <v>463</v>
      </c>
      <c r="D231" s="172"/>
      <c r="E231" s="172"/>
      <c r="F231" s="172"/>
      <c r="G231" s="233">
        <f>G101</f>
        <v>0</v>
      </c>
      <c r="H231" s="172"/>
      <c r="I231" s="181" t="s">
        <v>487</v>
      </c>
      <c r="J231" s="169">
        <f t="shared" si="7"/>
        <v>39</v>
      </c>
    </row>
    <row r="232" spans="1:10" x14ac:dyDescent="0.3">
      <c r="A232" s="169">
        <f t="shared" si="6"/>
        <v>40</v>
      </c>
      <c r="B232" s="170" t="s">
        <v>430</v>
      </c>
      <c r="D232" s="172"/>
      <c r="E232" s="172"/>
      <c r="F232" s="172"/>
      <c r="G232" s="258">
        <v>0</v>
      </c>
      <c r="H232" s="172"/>
      <c r="I232" s="181" t="s">
        <v>476</v>
      </c>
      <c r="J232" s="169">
        <f t="shared" si="7"/>
        <v>40</v>
      </c>
    </row>
    <row r="233" spans="1:10" x14ac:dyDescent="0.3">
      <c r="A233" s="169">
        <f t="shared" si="6"/>
        <v>41</v>
      </c>
      <c r="B233" s="170" t="s">
        <v>432</v>
      </c>
      <c r="D233" s="172"/>
      <c r="E233" s="172"/>
      <c r="F233" s="172"/>
      <c r="G233" s="235">
        <v>0</v>
      </c>
      <c r="H233" s="172"/>
      <c r="I233" s="225"/>
      <c r="J233" s="169">
        <f t="shared" si="7"/>
        <v>41</v>
      </c>
    </row>
    <row r="234" spans="1:10" x14ac:dyDescent="0.3">
      <c r="A234" s="169">
        <f t="shared" si="6"/>
        <v>42</v>
      </c>
      <c r="B234" s="170" t="s">
        <v>488</v>
      </c>
      <c r="D234" s="172"/>
      <c r="E234" s="172"/>
      <c r="F234" s="172"/>
      <c r="G234" s="234">
        <v>0</v>
      </c>
      <c r="H234" s="172"/>
      <c r="I234" s="181" t="s">
        <v>478</v>
      </c>
      <c r="J234" s="169">
        <f t="shared" si="7"/>
        <v>42</v>
      </c>
    </row>
    <row r="235" spans="1:10" x14ac:dyDescent="0.3">
      <c r="A235" s="169">
        <f t="shared" si="6"/>
        <v>43</v>
      </c>
      <c r="B235" s="170" t="s">
        <v>436</v>
      </c>
      <c r="D235" s="172"/>
      <c r="E235" s="172"/>
      <c r="F235" s="172"/>
      <c r="G235" s="265" t="str">
        <f>G158</f>
        <v>21%</v>
      </c>
      <c r="H235" s="172"/>
      <c r="I235" s="181" t="s">
        <v>479</v>
      </c>
      <c r="J235" s="169">
        <f t="shared" si="7"/>
        <v>43</v>
      </c>
    </row>
    <row r="236" spans="1:10" x14ac:dyDescent="0.3">
      <c r="A236" s="169">
        <f t="shared" si="6"/>
        <v>44</v>
      </c>
      <c r="G236" s="169"/>
      <c r="H236" s="169"/>
      <c r="J236" s="169">
        <f t="shared" si="7"/>
        <v>44</v>
      </c>
    </row>
    <row r="237" spans="1:10" x14ac:dyDescent="0.3">
      <c r="A237" s="169">
        <f t="shared" si="6"/>
        <v>45</v>
      </c>
      <c r="B237" s="170" t="s">
        <v>439</v>
      </c>
      <c r="D237" s="172"/>
      <c r="E237" s="172"/>
      <c r="F237" s="172"/>
      <c r="G237" s="241">
        <f>IFERROR((((G231)+(G233/G234))*G235-(G232/G234))/(1-G235),0)</f>
        <v>0</v>
      </c>
      <c r="H237" s="241"/>
      <c r="I237" s="181" t="s">
        <v>481</v>
      </c>
      <c r="J237" s="169">
        <f t="shared" si="7"/>
        <v>45</v>
      </c>
    </row>
    <row r="238" spans="1:10" x14ac:dyDescent="0.3">
      <c r="A238" s="169">
        <f t="shared" si="6"/>
        <v>46</v>
      </c>
      <c r="B238" s="243" t="s">
        <v>441</v>
      </c>
      <c r="D238" s="243"/>
      <c r="G238" s="223"/>
      <c r="H238" s="223"/>
      <c r="J238" s="169">
        <f t="shared" si="7"/>
        <v>46</v>
      </c>
    </row>
    <row r="239" spans="1:10" x14ac:dyDescent="0.3">
      <c r="A239" s="169">
        <f t="shared" si="6"/>
        <v>47</v>
      </c>
      <c r="G239" s="169"/>
      <c r="H239" s="169"/>
      <c r="J239" s="169">
        <f t="shared" si="7"/>
        <v>47</v>
      </c>
    </row>
    <row r="240" spans="1:10" x14ac:dyDescent="0.3">
      <c r="A240" s="169">
        <f t="shared" si="6"/>
        <v>48</v>
      </c>
      <c r="B240" s="175" t="s">
        <v>442</v>
      </c>
      <c r="C240" s="172"/>
      <c r="D240" s="172"/>
      <c r="E240" s="172"/>
      <c r="F240" s="172"/>
      <c r="G240" s="244"/>
      <c r="H240" s="244"/>
      <c r="I240" s="245"/>
      <c r="J240" s="169">
        <f t="shared" si="7"/>
        <v>48</v>
      </c>
    </row>
    <row r="241" spans="1:10" x14ac:dyDescent="0.3">
      <c r="A241" s="169">
        <f t="shared" si="6"/>
        <v>49</v>
      </c>
      <c r="B241" s="185"/>
      <c r="C241" s="172"/>
      <c r="D241" s="172"/>
      <c r="E241" s="172"/>
      <c r="F241" s="172"/>
      <c r="G241" s="244"/>
      <c r="H241" s="244"/>
      <c r="I241" s="232"/>
      <c r="J241" s="169">
        <f t="shared" si="7"/>
        <v>49</v>
      </c>
    </row>
    <row r="242" spans="1:10" x14ac:dyDescent="0.3">
      <c r="A242" s="169">
        <f t="shared" si="6"/>
        <v>50</v>
      </c>
      <c r="B242" s="176" t="s">
        <v>427</v>
      </c>
      <c r="C242" s="172"/>
      <c r="D242" s="172"/>
      <c r="E242" s="172"/>
      <c r="F242" s="172"/>
      <c r="G242" s="244"/>
      <c r="H242" s="244"/>
      <c r="I242" s="232"/>
      <c r="J242" s="169">
        <f t="shared" si="7"/>
        <v>50</v>
      </c>
    </row>
    <row r="243" spans="1:10" x14ac:dyDescent="0.3">
      <c r="A243" s="169">
        <f t="shared" si="6"/>
        <v>51</v>
      </c>
      <c r="B243" s="170" t="s">
        <v>463</v>
      </c>
      <c r="D243" s="172"/>
      <c r="E243" s="172"/>
      <c r="F243" s="172"/>
      <c r="G243" s="213">
        <f>G231</f>
        <v>0</v>
      </c>
      <c r="H243" s="213"/>
      <c r="I243" s="181" t="s">
        <v>465</v>
      </c>
      <c r="J243" s="169">
        <f t="shared" si="7"/>
        <v>51</v>
      </c>
    </row>
    <row r="244" spans="1:10" x14ac:dyDescent="0.3">
      <c r="A244" s="169">
        <f t="shared" si="6"/>
        <v>52</v>
      </c>
      <c r="B244" s="170" t="s">
        <v>444</v>
      </c>
      <c r="D244" s="172"/>
      <c r="E244" s="172"/>
      <c r="F244" s="172"/>
      <c r="G244" s="248">
        <f>G233</f>
        <v>0</v>
      </c>
      <c r="H244" s="248"/>
      <c r="I244" s="181" t="s">
        <v>466</v>
      </c>
      <c r="J244" s="169">
        <f t="shared" si="7"/>
        <v>52</v>
      </c>
    </row>
    <row r="245" spans="1:10" x14ac:dyDescent="0.3">
      <c r="A245" s="169">
        <f t="shared" si="6"/>
        <v>53</v>
      </c>
      <c r="B245" s="170" t="s">
        <v>489</v>
      </c>
      <c r="D245" s="172"/>
      <c r="E245" s="172"/>
      <c r="F245" s="172"/>
      <c r="G245" s="248">
        <f>G234</f>
        <v>0</v>
      </c>
      <c r="H245" s="248"/>
      <c r="I245" s="181" t="s">
        <v>467</v>
      </c>
      <c r="J245" s="169">
        <f t="shared" si="7"/>
        <v>53</v>
      </c>
    </row>
    <row r="246" spans="1:10" x14ac:dyDescent="0.3">
      <c r="A246" s="169">
        <f t="shared" si="6"/>
        <v>54</v>
      </c>
      <c r="B246" s="170" t="s">
        <v>448</v>
      </c>
      <c r="D246" s="172"/>
      <c r="E246" s="172"/>
      <c r="F246" s="172"/>
      <c r="G246" s="250">
        <f>G237</f>
        <v>0</v>
      </c>
      <c r="H246" s="250"/>
      <c r="I246" s="181" t="s">
        <v>468</v>
      </c>
      <c r="J246" s="169">
        <f t="shared" si="7"/>
        <v>54</v>
      </c>
    </row>
    <row r="247" spans="1:10" x14ac:dyDescent="0.3">
      <c r="A247" s="169">
        <f t="shared" si="6"/>
        <v>55</v>
      </c>
      <c r="B247" s="170" t="s">
        <v>450</v>
      </c>
      <c r="D247" s="172"/>
      <c r="E247" s="172"/>
      <c r="F247" s="172"/>
      <c r="G247" s="266" t="str">
        <f>G170</f>
        <v>8.84%</v>
      </c>
      <c r="H247" s="172"/>
      <c r="I247" s="181" t="s">
        <v>490</v>
      </c>
      <c r="J247" s="169">
        <f t="shared" si="7"/>
        <v>55</v>
      </c>
    </row>
    <row r="248" spans="1:10" x14ac:dyDescent="0.3">
      <c r="A248" s="169">
        <f t="shared" si="6"/>
        <v>56</v>
      </c>
      <c r="B248" s="189"/>
      <c r="D248" s="172"/>
      <c r="E248" s="172"/>
      <c r="F248" s="172"/>
      <c r="G248" s="251"/>
      <c r="H248" s="251"/>
      <c r="I248" s="247"/>
      <c r="J248" s="169">
        <f t="shared" si="7"/>
        <v>56</v>
      </c>
    </row>
    <row r="249" spans="1:10" x14ac:dyDescent="0.3">
      <c r="A249" s="169">
        <f t="shared" si="6"/>
        <v>57</v>
      </c>
      <c r="B249" s="170" t="s">
        <v>453</v>
      </c>
      <c r="C249" s="169"/>
      <c r="D249" s="169"/>
      <c r="E249" s="172"/>
      <c r="F249" s="172"/>
      <c r="G249" s="252">
        <f>IFERROR(((G243)+(G244/G245)+G237)*G247/(1-G247),0)</f>
        <v>0</v>
      </c>
      <c r="H249" s="253"/>
      <c r="I249" s="181" t="s">
        <v>454</v>
      </c>
      <c r="J249" s="169">
        <f t="shared" si="7"/>
        <v>57</v>
      </c>
    </row>
    <row r="250" spans="1:10" x14ac:dyDescent="0.3">
      <c r="A250" s="169">
        <f t="shared" si="6"/>
        <v>58</v>
      </c>
      <c r="B250" s="243" t="s">
        <v>455</v>
      </c>
      <c r="D250" s="243"/>
      <c r="G250" s="169"/>
      <c r="H250" s="169"/>
      <c r="I250" s="181"/>
      <c r="J250" s="169">
        <f t="shared" si="7"/>
        <v>58</v>
      </c>
    </row>
    <row r="251" spans="1:10" x14ac:dyDescent="0.3">
      <c r="A251" s="169">
        <f t="shared" si="6"/>
        <v>59</v>
      </c>
      <c r="G251" s="169"/>
      <c r="H251" s="169"/>
      <c r="I251" s="181"/>
      <c r="J251" s="169">
        <f t="shared" si="7"/>
        <v>59</v>
      </c>
    </row>
    <row r="252" spans="1:10" x14ac:dyDescent="0.3">
      <c r="A252" s="169">
        <f t="shared" si="6"/>
        <v>60</v>
      </c>
      <c r="B252" s="175" t="s">
        <v>456</v>
      </c>
      <c r="G252" s="241">
        <f>G249+G237</f>
        <v>0</v>
      </c>
      <c r="H252" s="241"/>
      <c r="I252" s="181" t="s">
        <v>469</v>
      </c>
      <c r="J252" s="169">
        <f t="shared" si="7"/>
        <v>60</v>
      </c>
    </row>
    <row r="253" spans="1:10" x14ac:dyDescent="0.3">
      <c r="A253" s="169">
        <f t="shared" si="6"/>
        <v>61</v>
      </c>
      <c r="G253" s="169"/>
      <c r="H253" s="169"/>
      <c r="I253" s="181"/>
      <c r="J253" s="169">
        <f t="shared" si="7"/>
        <v>61</v>
      </c>
    </row>
    <row r="254" spans="1:10" x14ac:dyDescent="0.3">
      <c r="A254" s="169">
        <f t="shared" si="6"/>
        <v>62</v>
      </c>
      <c r="B254" s="175" t="s">
        <v>470</v>
      </c>
      <c r="G254" s="267">
        <f>G99</f>
        <v>0</v>
      </c>
      <c r="H254" s="172"/>
      <c r="I254" s="181" t="s">
        <v>491</v>
      </c>
      <c r="J254" s="169">
        <f t="shared" si="7"/>
        <v>62</v>
      </c>
    </row>
    <row r="255" spans="1:10" x14ac:dyDescent="0.3">
      <c r="A255" s="169">
        <f t="shared" si="6"/>
        <v>63</v>
      </c>
      <c r="G255" s="169"/>
      <c r="H255" s="169"/>
      <c r="I255" s="181"/>
      <c r="J255" s="169">
        <f t="shared" si="7"/>
        <v>63</v>
      </c>
    </row>
    <row r="256" spans="1:10" ht="18.600000000000001" thickBot="1" x14ac:dyDescent="0.35">
      <c r="A256" s="169">
        <f t="shared" si="6"/>
        <v>64</v>
      </c>
      <c r="B256" s="175" t="s">
        <v>472</v>
      </c>
      <c r="G256" s="268">
        <f>G252+G254</f>
        <v>0</v>
      </c>
      <c r="H256" s="269"/>
      <c r="I256" s="181" t="s">
        <v>473</v>
      </c>
      <c r="J256" s="169">
        <f t="shared" si="7"/>
        <v>64</v>
      </c>
    </row>
    <row r="257" spans="1:10" ht="16.2" thickTop="1" x14ac:dyDescent="0.3">
      <c r="A257" s="177"/>
      <c r="B257" s="224"/>
      <c r="C257" s="224"/>
      <c r="D257" s="224"/>
      <c r="E257" s="224"/>
      <c r="F257" s="224"/>
      <c r="G257" s="224"/>
      <c r="H257" s="224"/>
      <c r="I257" s="271"/>
      <c r="J257" s="224"/>
    </row>
    <row r="258" spans="1:10" ht="18" x14ac:dyDescent="0.3">
      <c r="A258" s="188">
        <v>1</v>
      </c>
      <c r="B258" s="170" t="s">
        <v>492</v>
      </c>
      <c r="C258" s="224"/>
      <c r="D258" s="224"/>
      <c r="E258" s="224"/>
      <c r="F258" s="224"/>
      <c r="G258" s="224"/>
      <c r="H258" s="224"/>
      <c r="I258" s="271"/>
      <c r="J258" s="224"/>
    </row>
    <row r="259" spans="1:10" x14ac:dyDescent="0.3">
      <c r="A259" s="177"/>
      <c r="B259" s="224"/>
      <c r="C259" s="224"/>
      <c r="D259" s="224"/>
      <c r="E259" s="224"/>
      <c r="F259" s="224"/>
      <c r="G259" s="224"/>
      <c r="H259" s="224"/>
      <c r="I259" s="271"/>
      <c r="J259" s="224"/>
    </row>
    <row r="260" spans="1:10" ht="18" x14ac:dyDescent="0.3">
      <c r="A260" s="188"/>
    </row>
  </sheetData>
  <mergeCells count="20">
    <mergeCell ref="B187:I187"/>
    <mergeCell ref="B188:I188"/>
    <mergeCell ref="B109:I109"/>
    <mergeCell ref="B110:I110"/>
    <mergeCell ref="B111:I111"/>
    <mergeCell ref="B184:I184"/>
    <mergeCell ref="B185:I185"/>
    <mergeCell ref="B186:I186"/>
    <mergeCell ref="B108:I108"/>
    <mergeCell ref="B2:I2"/>
    <mergeCell ref="B3:I3"/>
    <mergeCell ref="B4:I4"/>
    <mergeCell ref="B5:I5"/>
    <mergeCell ref="B6:I6"/>
    <mergeCell ref="B69:I69"/>
    <mergeCell ref="B70:I70"/>
    <mergeCell ref="B71:I71"/>
    <mergeCell ref="B72:I72"/>
    <mergeCell ref="B73:I73"/>
    <mergeCell ref="B107:I10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Roman,Bold"&amp;8REVISED</oddHeader>
    <oddFooter>&amp;CPage 6.&amp;P&amp;R&amp;F</oddFooter>
  </headerFooter>
  <rowBreaks count="3" manualBreakCount="3">
    <brk id="67" max="16383" man="1"/>
    <brk id="105" max="16383" man="1"/>
    <brk id="18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E803-5ED1-47EB-87A4-8C59A6C5CF43}">
  <sheetPr codeName="Sheet12"/>
  <dimension ref="A1:L260"/>
  <sheetViews>
    <sheetView zoomScale="80" zoomScaleNormal="80" workbookViewId="0"/>
  </sheetViews>
  <sheetFormatPr defaultColWidth="8.77734375" defaultRowHeight="15.6" x14ac:dyDescent="0.3"/>
  <cols>
    <col min="1" max="1" width="5.21875" style="169" customWidth="1"/>
    <col min="2" max="2" width="55.44140625" style="170" customWidth="1"/>
    <col min="3" max="5" width="15.5546875" style="170" customWidth="1"/>
    <col min="6" max="6" width="1.5546875" style="170" customWidth="1"/>
    <col min="7" max="7" width="16.77734375" style="170" customWidth="1"/>
    <col min="8" max="8" width="1.5546875" style="170" customWidth="1"/>
    <col min="9" max="9" width="38.77734375" style="228" customWidth="1"/>
    <col min="10" max="10" width="5.21875" style="170" customWidth="1"/>
    <col min="11" max="11" width="16.21875" style="170" bestFit="1" customWidth="1"/>
    <col min="12" max="12" width="10.44140625" style="170" bestFit="1" customWidth="1"/>
    <col min="13" max="16384" width="8.77734375" style="170"/>
  </cols>
  <sheetData>
    <row r="1" spans="1:10" x14ac:dyDescent="0.3">
      <c r="A1" s="314" t="s">
        <v>538</v>
      </c>
    </row>
    <row r="2" spans="1:10" s="372" customFormat="1" x14ac:dyDescent="0.3">
      <c r="A2" s="314"/>
      <c r="I2" s="228"/>
    </row>
    <row r="3" spans="1:10" x14ac:dyDescent="0.3">
      <c r="B3" s="387" t="s">
        <v>212</v>
      </c>
      <c r="C3" s="387"/>
      <c r="D3" s="387"/>
      <c r="E3" s="387"/>
      <c r="F3" s="387"/>
      <c r="G3" s="387"/>
      <c r="H3" s="387"/>
      <c r="I3" s="387"/>
      <c r="J3" s="169"/>
    </row>
    <row r="4" spans="1:10" x14ac:dyDescent="0.3">
      <c r="B4" s="387" t="s">
        <v>335</v>
      </c>
      <c r="C4" s="387"/>
      <c r="D4" s="387"/>
      <c r="E4" s="387"/>
      <c r="F4" s="387"/>
      <c r="G4" s="387"/>
      <c r="H4" s="387"/>
      <c r="I4" s="387"/>
      <c r="J4" s="169"/>
    </row>
    <row r="5" spans="1:10" x14ac:dyDescent="0.3">
      <c r="B5" s="387" t="s">
        <v>336</v>
      </c>
      <c r="C5" s="387"/>
      <c r="D5" s="387"/>
      <c r="E5" s="387"/>
      <c r="F5" s="387"/>
      <c r="G5" s="387"/>
      <c r="H5" s="387"/>
      <c r="I5" s="387"/>
      <c r="J5" s="169"/>
    </row>
    <row r="6" spans="1:10" x14ac:dyDescent="0.3">
      <c r="B6" s="389" t="s">
        <v>281</v>
      </c>
      <c r="C6" s="389"/>
      <c r="D6" s="389"/>
      <c r="E6" s="389"/>
      <c r="F6" s="389"/>
      <c r="G6" s="389"/>
      <c r="H6" s="389"/>
      <c r="I6" s="389"/>
      <c r="J6" s="169"/>
    </row>
    <row r="7" spans="1:10" x14ac:dyDescent="0.3">
      <c r="B7" s="390" t="s">
        <v>2</v>
      </c>
      <c r="C7" s="391"/>
      <c r="D7" s="391"/>
      <c r="E7" s="391"/>
      <c r="F7" s="391"/>
      <c r="G7" s="391"/>
      <c r="H7" s="391"/>
      <c r="I7" s="391"/>
      <c r="J7" s="169"/>
    </row>
    <row r="8" spans="1:10" x14ac:dyDescent="0.3">
      <c r="B8" s="169"/>
      <c r="C8" s="169"/>
      <c r="D8" s="169"/>
      <c r="E8" s="169"/>
      <c r="F8" s="169"/>
      <c r="G8" s="169"/>
      <c r="H8" s="169"/>
      <c r="I8" s="181"/>
      <c r="J8" s="169"/>
    </row>
    <row r="9" spans="1:10" x14ac:dyDescent="0.3">
      <c r="A9" s="169" t="s">
        <v>3</v>
      </c>
      <c r="B9" s="172"/>
      <c r="C9" s="172"/>
      <c r="D9" s="172"/>
      <c r="E9" s="169" t="s">
        <v>282</v>
      </c>
      <c r="F9" s="172"/>
      <c r="G9" s="172"/>
      <c r="H9" s="172"/>
      <c r="I9" s="181"/>
      <c r="J9" s="169" t="s">
        <v>3</v>
      </c>
    </row>
    <row r="10" spans="1:10" x14ac:dyDescent="0.3">
      <c r="A10" s="169" t="s">
        <v>7</v>
      </c>
      <c r="B10" s="169"/>
      <c r="C10" s="169"/>
      <c r="D10" s="169"/>
      <c r="E10" s="173" t="s">
        <v>283</v>
      </c>
      <c r="F10" s="169"/>
      <c r="G10" s="174" t="s">
        <v>5</v>
      </c>
      <c r="H10" s="172"/>
      <c r="I10" s="195" t="s">
        <v>6</v>
      </c>
      <c r="J10" s="169" t="s">
        <v>7</v>
      </c>
    </row>
    <row r="11" spans="1:10" x14ac:dyDescent="0.3">
      <c r="B11" s="169"/>
      <c r="C11" s="169"/>
      <c r="D11" s="169"/>
      <c r="E11" s="169"/>
      <c r="F11" s="169"/>
      <c r="G11" s="169"/>
      <c r="H11" s="169"/>
      <c r="I11" s="181"/>
      <c r="J11" s="169"/>
    </row>
    <row r="12" spans="1:10" x14ac:dyDescent="0.3">
      <c r="A12" s="169">
        <v>1</v>
      </c>
      <c r="B12" s="175" t="s">
        <v>337</v>
      </c>
      <c r="I12" s="181"/>
      <c r="J12" s="169">
        <f>A12</f>
        <v>1</v>
      </c>
    </row>
    <row r="13" spans="1:10" x14ac:dyDescent="0.3">
      <c r="A13" s="169">
        <f>A12+1</f>
        <v>2</v>
      </c>
      <c r="B13" s="170" t="s">
        <v>338</v>
      </c>
      <c r="E13" s="169" t="s">
        <v>339</v>
      </c>
      <c r="F13" s="196"/>
      <c r="G13" s="197">
        <v>4573220</v>
      </c>
      <c r="H13" s="172"/>
      <c r="I13" s="198"/>
      <c r="J13" s="169">
        <f>J12+1</f>
        <v>2</v>
      </c>
    </row>
    <row r="14" spans="1:10" x14ac:dyDescent="0.3">
      <c r="A14" s="169">
        <f t="shared" ref="A14:A53" si="0">A13+1</f>
        <v>3</v>
      </c>
      <c r="B14" s="170" t="s">
        <v>340</v>
      </c>
      <c r="E14" s="169" t="s">
        <v>341</v>
      </c>
      <c r="F14" s="196"/>
      <c r="G14" s="199">
        <v>0</v>
      </c>
      <c r="H14" s="172"/>
      <c r="I14" s="198"/>
      <c r="J14" s="169">
        <f t="shared" ref="J14:J53" si="1">J13+1</f>
        <v>3</v>
      </c>
    </row>
    <row r="15" spans="1:10" x14ac:dyDescent="0.3">
      <c r="A15" s="169">
        <f t="shared" si="0"/>
        <v>4</v>
      </c>
      <c r="B15" s="170" t="s">
        <v>342</v>
      </c>
      <c r="E15" s="169" t="s">
        <v>343</v>
      </c>
      <c r="F15" s="196"/>
      <c r="G15" s="178">
        <v>0</v>
      </c>
      <c r="H15" s="172"/>
      <c r="I15" s="198"/>
      <c r="J15" s="169">
        <f t="shared" si="1"/>
        <v>4</v>
      </c>
    </row>
    <row r="16" spans="1:10" x14ac:dyDescent="0.3">
      <c r="A16" s="169">
        <f t="shared" si="0"/>
        <v>5</v>
      </c>
      <c r="B16" s="170" t="s">
        <v>344</v>
      </c>
      <c r="E16" s="169" t="s">
        <v>345</v>
      </c>
      <c r="F16" s="196"/>
      <c r="G16" s="178">
        <v>0</v>
      </c>
      <c r="H16" s="172"/>
      <c r="I16" s="198"/>
      <c r="J16" s="169">
        <f t="shared" si="1"/>
        <v>5</v>
      </c>
    </row>
    <row r="17" spans="1:10" x14ac:dyDescent="0.3">
      <c r="A17" s="169">
        <f t="shared" si="0"/>
        <v>6</v>
      </c>
      <c r="B17" s="170" t="s">
        <v>346</v>
      </c>
      <c r="E17" s="169" t="s">
        <v>347</v>
      </c>
      <c r="F17" s="196"/>
      <c r="G17" s="184">
        <v>-11674.56719</v>
      </c>
      <c r="H17" s="172"/>
      <c r="I17" s="198"/>
      <c r="J17" s="169">
        <f t="shared" si="1"/>
        <v>6</v>
      </c>
    </row>
    <row r="18" spans="1:10" x14ac:dyDescent="0.3">
      <c r="A18" s="169">
        <f t="shared" si="0"/>
        <v>7</v>
      </c>
      <c r="B18" s="170" t="s">
        <v>348</v>
      </c>
      <c r="G18" s="200">
        <f>SUM(G13:G17)</f>
        <v>4561545.4328100001</v>
      </c>
      <c r="H18" s="194"/>
      <c r="I18" s="181" t="s">
        <v>349</v>
      </c>
      <c r="J18" s="169">
        <f t="shared" si="1"/>
        <v>7</v>
      </c>
    </row>
    <row r="19" spans="1:10" x14ac:dyDescent="0.3">
      <c r="A19" s="169">
        <f t="shared" si="0"/>
        <v>8</v>
      </c>
      <c r="I19" s="181"/>
      <c r="J19" s="169">
        <f t="shared" si="1"/>
        <v>8</v>
      </c>
    </row>
    <row r="20" spans="1:10" x14ac:dyDescent="0.3">
      <c r="A20" s="169">
        <f t="shared" si="0"/>
        <v>9</v>
      </c>
      <c r="B20" s="175" t="s">
        <v>350</v>
      </c>
      <c r="G20" s="180"/>
      <c r="H20" s="180"/>
      <c r="I20" s="181"/>
      <c r="J20" s="169">
        <f t="shared" si="1"/>
        <v>9</v>
      </c>
    </row>
    <row r="21" spans="1:10" x14ac:dyDescent="0.3">
      <c r="A21" s="169">
        <f t="shared" si="0"/>
        <v>10</v>
      </c>
      <c r="B21" s="170" t="s">
        <v>351</v>
      </c>
      <c r="E21" s="169" t="s">
        <v>352</v>
      </c>
      <c r="F21" s="196"/>
      <c r="G21" s="197">
        <v>185808.92551000003</v>
      </c>
      <c r="H21" s="172"/>
      <c r="I21" s="201"/>
      <c r="J21" s="169">
        <f t="shared" si="1"/>
        <v>10</v>
      </c>
    </row>
    <row r="22" spans="1:10" x14ac:dyDescent="0.3">
      <c r="A22" s="169">
        <f t="shared" si="0"/>
        <v>11</v>
      </c>
      <c r="B22" s="170" t="s">
        <v>353</v>
      </c>
      <c r="E22" s="169" t="s">
        <v>354</v>
      </c>
      <c r="F22" s="196"/>
      <c r="G22" s="199">
        <v>3445.5419300000008</v>
      </c>
      <c r="H22" s="172"/>
      <c r="I22" s="201"/>
      <c r="J22" s="169">
        <f t="shared" si="1"/>
        <v>11</v>
      </c>
    </row>
    <row r="23" spans="1:10" x14ac:dyDescent="0.3">
      <c r="A23" s="169">
        <f t="shared" si="0"/>
        <v>12</v>
      </c>
      <c r="B23" s="170" t="s">
        <v>355</v>
      </c>
      <c r="E23" s="169" t="s">
        <v>356</v>
      </c>
      <c r="F23" s="196"/>
      <c r="G23" s="199">
        <v>3334.7596600000006</v>
      </c>
      <c r="H23" s="172"/>
      <c r="I23" s="201"/>
      <c r="J23" s="169">
        <f t="shared" si="1"/>
        <v>12</v>
      </c>
    </row>
    <row r="24" spans="1:10" x14ac:dyDescent="0.3">
      <c r="A24" s="169">
        <f t="shared" si="0"/>
        <v>13</v>
      </c>
      <c r="B24" s="170" t="s">
        <v>357</v>
      </c>
      <c r="E24" s="169" t="s">
        <v>358</v>
      </c>
      <c r="F24" s="196"/>
      <c r="G24" s="199">
        <v>0</v>
      </c>
      <c r="H24" s="172"/>
      <c r="I24" s="201"/>
      <c r="J24" s="169">
        <f t="shared" si="1"/>
        <v>13</v>
      </c>
    </row>
    <row r="25" spans="1:10" x14ac:dyDescent="0.3">
      <c r="A25" s="169">
        <f t="shared" si="0"/>
        <v>14</v>
      </c>
      <c r="B25" s="170" t="s">
        <v>359</v>
      </c>
      <c r="E25" s="169" t="s">
        <v>360</v>
      </c>
      <c r="F25" s="196"/>
      <c r="G25" s="184">
        <v>0</v>
      </c>
      <c r="H25" s="172"/>
      <c r="I25" s="201"/>
      <c r="J25" s="169">
        <f t="shared" si="1"/>
        <v>14</v>
      </c>
    </row>
    <row r="26" spans="1:10" x14ac:dyDescent="0.3">
      <c r="A26" s="169">
        <f t="shared" si="0"/>
        <v>15</v>
      </c>
      <c r="B26" s="170" t="s">
        <v>361</v>
      </c>
      <c r="G26" s="202">
        <f>SUM(G21:G25)</f>
        <v>192589.22710000005</v>
      </c>
      <c r="H26" s="203"/>
      <c r="I26" s="181" t="s">
        <v>362</v>
      </c>
      <c r="J26" s="169">
        <f t="shared" si="1"/>
        <v>15</v>
      </c>
    </row>
    <row r="27" spans="1:10" x14ac:dyDescent="0.3">
      <c r="A27" s="169">
        <f t="shared" si="0"/>
        <v>16</v>
      </c>
      <c r="I27" s="181"/>
      <c r="J27" s="169">
        <f t="shared" si="1"/>
        <v>16</v>
      </c>
    </row>
    <row r="28" spans="1:10" ht="16.2" thickBot="1" x14ac:dyDescent="0.35">
      <c r="A28" s="169">
        <f t="shared" si="0"/>
        <v>17</v>
      </c>
      <c r="B28" s="175" t="s">
        <v>363</v>
      </c>
      <c r="G28" s="204">
        <f>G26/G18</f>
        <v>4.2220170759400148E-2</v>
      </c>
      <c r="H28" s="205"/>
      <c r="I28" s="181" t="s">
        <v>364</v>
      </c>
      <c r="J28" s="169">
        <f t="shared" si="1"/>
        <v>17</v>
      </c>
    </row>
    <row r="29" spans="1:10" ht="16.2" thickTop="1" x14ac:dyDescent="0.3">
      <c r="A29" s="169">
        <f t="shared" si="0"/>
        <v>18</v>
      </c>
      <c r="I29" s="181"/>
      <c r="J29" s="169">
        <f t="shared" si="1"/>
        <v>18</v>
      </c>
    </row>
    <row r="30" spans="1:10" x14ac:dyDescent="0.3">
      <c r="A30" s="169">
        <f t="shared" si="0"/>
        <v>19</v>
      </c>
      <c r="B30" s="175" t="s">
        <v>365</v>
      </c>
      <c r="I30" s="181"/>
      <c r="J30" s="169">
        <f t="shared" si="1"/>
        <v>19</v>
      </c>
    </row>
    <row r="31" spans="1:10" x14ac:dyDescent="0.3">
      <c r="A31" s="169">
        <f t="shared" si="0"/>
        <v>20</v>
      </c>
      <c r="B31" s="170" t="s">
        <v>366</v>
      </c>
      <c r="E31" s="169" t="s">
        <v>367</v>
      </c>
      <c r="F31" s="196"/>
      <c r="G31" s="197">
        <v>0</v>
      </c>
      <c r="H31" s="172"/>
      <c r="I31" s="201"/>
      <c r="J31" s="169">
        <f t="shared" si="1"/>
        <v>20</v>
      </c>
    </row>
    <row r="32" spans="1:10" x14ac:dyDescent="0.3">
      <c r="A32" s="169">
        <f t="shared" si="0"/>
        <v>21</v>
      </c>
      <c r="B32" s="170" t="s">
        <v>368</v>
      </c>
      <c r="E32" s="169" t="s">
        <v>369</v>
      </c>
      <c r="F32" s="196"/>
      <c r="G32" s="206">
        <v>0</v>
      </c>
      <c r="H32" s="172"/>
      <c r="I32" s="201"/>
      <c r="J32" s="169">
        <f t="shared" si="1"/>
        <v>21</v>
      </c>
    </row>
    <row r="33" spans="1:11" ht="16.2" thickBot="1" x14ac:dyDescent="0.35">
      <c r="A33" s="169">
        <f t="shared" si="0"/>
        <v>22</v>
      </c>
      <c r="B33" s="170" t="s">
        <v>370</v>
      </c>
      <c r="G33" s="204">
        <f>IFERROR((G32/G31),0)</f>
        <v>0</v>
      </c>
      <c r="H33" s="205"/>
      <c r="I33" s="181" t="s">
        <v>371</v>
      </c>
      <c r="J33" s="169">
        <f t="shared" si="1"/>
        <v>22</v>
      </c>
    </row>
    <row r="34" spans="1:11" ht="16.2" thickTop="1" x14ac:dyDescent="0.3">
      <c r="A34" s="169">
        <f t="shared" si="0"/>
        <v>23</v>
      </c>
      <c r="I34" s="181"/>
      <c r="J34" s="169">
        <f t="shared" si="1"/>
        <v>23</v>
      </c>
    </row>
    <row r="35" spans="1:11" x14ac:dyDescent="0.3">
      <c r="A35" s="169">
        <f t="shared" si="0"/>
        <v>24</v>
      </c>
      <c r="B35" s="175" t="s">
        <v>372</v>
      </c>
      <c r="I35" s="181"/>
      <c r="J35" s="169">
        <f t="shared" si="1"/>
        <v>24</v>
      </c>
    </row>
    <row r="36" spans="1:11" x14ac:dyDescent="0.3">
      <c r="A36" s="169">
        <f t="shared" si="0"/>
        <v>25</v>
      </c>
      <c r="B36" s="170" t="s">
        <v>373</v>
      </c>
      <c r="E36" s="169" t="s">
        <v>374</v>
      </c>
      <c r="F36" s="196"/>
      <c r="G36" s="197">
        <v>5596415.2139900001</v>
      </c>
      <c r="H36" s="172"/>
      <c r="I36" s="201"/>
      <c r="J36" s="169">
        <f t="shared" si="1"/>
        <v>25</v>
      </c>
      <c r="K36" s="183"/>
    </row>
    <row r="37" spans="1:11" x14ac:dyDescent="0.3">
      <c r="A37" s="169">
        <f t="shared" si="0"/>
        <v>26</v>
      </c>
      <c r="B37" s="170" t="s">
        <v>375</v>
      </c>
      <c r="E37" s="169" t="s">
        <v>367</v>
      </c>
      <c r="G37" s="207">
        <f>-G31</f>
        <v>0</v>
      </c>
      <c r="H37" s="207"/>
      <c r="I37" s="181" t="s">
        <v>376</v>
      </c>
      <c r="J37" s="169">
        <f t="shared" si="1"/>
        <v>26</v>
      </c>
    </row>
    <row r="38" spans="1:11" x14ac:dyDescent="0.3">
      <c r="A38" s="169">
        <f t="shared" si="0"/>
        <v>27</v>
      </c>
      <c r="B38" s="170" t="s">
        <v>377</v>
      </c>
      <c r="E38" s="169" t="s">
        <v>378</v>
      </c>
      <c r="G38" s="178">
        <v>0</v>
      </c>
      <c r="H38" s="172"/>
      <c r="I38" s="201"/>
      <c r="J38" s="169">
        <f t="shared" si="1"/>
        <v>27</v>
      </c>
    </row>
    <row r="39" spans="1:11" x14ac:dyDescent="0.3">
      <c r="A39" s="169">
        <f t="shared" si="0"/>
        <v>28</v>
      </c>
      <c r="B39" s="170" t="s">
        <v>379</v>
      </c>
      <c r="E39" s="169" t="s">
        <v>380</v>
      </c>
      <c r="G39" s="178">
        <v>8217.2675099999997</v>
      </c>
      <c r="H39" s="172"/>
      <c r="I39" s="201"/>
      <c r="J39" s="169">
        <f t="shared" si="1"/>
        <v>28</v>
      </c>
    </row>
    <row r="40" spans="1:11" ht="16.2" thickBot="1" x14ac:dyDescent="0.35">
      <c r="A40" s="169">
        <f t="shared" si="0"/>
        <v>29</v>
      </c>
      <c r="B40" s="170" t="s">
        <v>381</v>
      </c>
      <c r="G40" s="208">
        <f>SUM(G36:G39)</f>
        <v>5604632.4814999998</v>
      </c>
      <c r="H40" s="209"/>
      <c r="I40" s="181" t="s">
        <v>382</v>
      </c>
      <c r="J40" s="169">
        <f t="shared" si="1"/>
        <v>29</v>
      </c>
    </row>
    <row r="41" spans="1:11" ht="16.8" thickTop="1" thickBot="1" x14ac:dyDescent="0.35">
      <c r="A41" s="210">
        <f t="shared" si="0"/>
        <v>30</v>
      </c>
      <c r="B41" s="192"/>
      <c r="C41" s="192"/>
      <c r="D41" s="192"/>
      <c r="E41" s="192"/>
      <c r="F41" s="192"/>
      <c r="G41" s="192"/>
      <c r="H41" s="192"/>
      <c r="I41" s="211"/>
      <c r="J41" s="210">
        <f t="shared" si="1"/>
        <v>30</v>
      </c>
    </row>
    <row r="42" spans="1:11" x14ac:dyDescent="0.3">
      <c r="A42" s="169">
        <f>A41+1</f>
        <v>31</v>
      </c>
      <c r="I42" s="181"/>
      <c r="J42" s="169">
        <f>J41+1</f>
        <v>31</v>
      </c>
    </row>
    <row r="43" spans="1:11" ht="16.2" thickBot="1" x14ac:dyDescent="0.35">
      <c r="A43" s="169">
        <f>A42+1</f>
        <v>32</v>
      </c>
      <c r="B43" s="175" t="s">
        <v>383</v>
      </c>
      <c r="G43" s="212">
        <v>0.10100000000000001</v>
      </c>
      <c r="H43" s="172"/>
      <c r="I43" s="181" t="s">
        <v>384</v>
      </c>
      <c r="J43" s="169">
        <f>J42+1</f>
        <v>32</v>
      </c>
    </row>
    <row r="44" spans="1:11" ht="16.2" thickTop="1" x14ac:dyDescent="0.3">
      <c r="A44" s="169">
        <f t="shared" si="0"/>
        <v>33</v>
      </c>
      <c r="C44" s="190" t="s">
        <v>294</v>
      </c>
      <c r="D44" s="190" t="s">
        <v>295</v>
      </c>
      <c r="E44" s="190" t="s">
        <v>385</v>
      </c>
      <c r="F44" s="190"/>
      <c r="G44" s="190" t="s">
        <v>386</v>
      </c>
      <c r="H44" s="190"/>
      <c r="I44" s="181"/>
      <c r="J44" s="169">
        <f t="shared" si="1"/>
        <v>33</v>
      </c>
    </row>
    <row r="45" spans="1:11" x14ac:dyDescent="0.3">
      <c r="A45" s="169">
        <f t="shared" si="0"/>
        <v>34</v>
      </c>
      <c r="D45" s="169" t="s">
        <v>387</v>
      </c>
      <c r="E45" s="169" t="s">
        <v>388</v>
      </c>
      <c r="F45" s="169"/>
      <c r="G45" s="169" t="s">
        <v>389</v>
      </c>
      <c r="H45" s="169"/>
      <c r="I45" s="181"/>
      <c r="J45" s="169">
        <f t="shared" si="1"/>
        <v>34</v>
      </c>
    </row>
    <row r="46" spans="1:11" ht="18" x14ac:dyDescent="0.3">
      <c r="A46" s="169">
        <f t="shared" si="0"/>
        <v>35</v>
      </c>
      <c r="B46" s="175" t="s">
        <v>390</v>
      </c>
      <c r="C46" s="173" t="s">
        <v>391</v>
      </c>
      <c r="D46" s="173" t="s">
        <v>392</v>
      </c>
      <c r="E46" s="173" t="s">
        <v>393</v>
      </c>
      <c r="F46" s="173"/>
      <c r="G46" s="173" t="s">
        <v>394</v>
      </c>
      <c r="H46" s="169"/>
      <c r="I46" s="181"/>
      <c r="J46" s="169">
        <f t="shared" si="1"/>
        <v>35</v>
      </c>
    </row>
    <row r="47" spans="1:11" x14ac:dyDescent="0.3">
      <c r="A47" s="169">
        <f t="shared" si="0"/>
        <v>36</v>
      </c>
      <c r="I47" s="181"/>
      <c r="J47" s="169">
        <f t="shared" si="1"/>
        <v>36</v>
      </c>
    </row>
    <row r="48" spans="1:11" x14ac:dyDescent="0.3">
      <c r="A48" s="169">
        <f t="shared" si="0"/>
        <v>37</v>
      </c>
      <c r="B48" s="170" t="s">
        <v>395</v>
      </c>
      <c r="C48" s="186">
        <f>G18</f>
        <v>4561545.4328100001</v>
      </c>
      <c r="D48" s="213">
        <f>C48/C$51</f>
        <v>0.44869817066541096</v>
      </c>
      <c r="E48" s="214">
        <f>G28</f>
        <v>4.2220170759400148E-2</v>
      </c>
      <c r="G48" s="215">
        <f>D48*E48</f>
        <v>1.8944113384924122E-2</v>
      </c>
      <c r="H48" s="215"/>
      <c r="I48" s="181" t="s">
        <v>396</v>
      </c>
      <c r="J48" s="169">
        <f t="shared" si="1"/>
        <v>37</v>
      </c>
    </row>
    <row r="49" spans="1:10" x14ac:dyDescent="0.3">
      <c r="A49" s="169">
        <f t="shared" si="0"/>
        <v>38</v>
      </c>
      <c r="B49" s="170" t="s">
        <v>397</v>
      </c>
      <c r="C49" s="216">
        <f>G31</f>
        <v>0</v>
      </c>
      <c r="D49" s="213">
        <f>C49/C$51</f>
        <v>0</v>
      </c>
      <c r="E49" s="214">
        <f>G33</f>
        <v>0</v>
      </c>
      <c r="G49" s="215">
        <f>D49*E49</f>
        <v>0</v>
      </c>
      <c r="H49" s="215"/>
      <c r="I49" s="181" t="s">
        <v>398</v>
      </c>
      <c r="J49" s="169">
        <f t="shared" si="1"/>
        <v>38</v>
      </c>
    </row>
    <row r="50" spans="1:10" x14ac:dyDescent="0.3">
      <c r="A50" s="169">
        <f t="shared" si="0"/>
        <v>39</v>
      </c>
      <c r="B50" s="170" t="s">
        <v>399</v>
      </c>
      <c r="C50" s="216">
        <f>G40</f>
        <v>5604632.4814999998</v>
      </c>
      <c r="D50" s="217">
        <f>C50/C$51</f>
        <v>0.55130182933458893</v>
      </c>
      <c r="E50" s="218">
        <f>G43</f>
        <v>0.10100000000000001</v>
      </c>
      <c r="G50" s="219">
        <f>D50*E50</f>
        <v>5.5681484762793484E-2</v>
      </c>
      <c r="H50" s="205"/>
      <c r="I50" s="181" t="s">
        <v>400</v>
      </c>
      <c r="J50" s="169">
        <f t="shared" si="1"/>
        <v>39</v>
      </c>
    </row>
    <row r="51" spans="1:10" ht="16.2" thickBot="1" x14ac:dyDescent="0.35">
      <c r="A51" s="169">
        <f t="shared" si="0"/>
        <v>40</v>
      </c>
      <c r="B51" s="170" t="s">
        <v>401</v>
      </c>
      <c r="C51" s="220">
        <f>SUM(C48:C50)</f>
        <v>10166177.914310001</v>
      </c>
      <c r="D51" s="221">
        <f>SUM(D48:D50)</f>
        <v>0.99999999999999989</v>
      </c>
      <c r="G51" s="204">
        <f>SUM(G48:G50)</f>
        <v>7.4625598147717603E-2</v>
      </c>
      <c r="H51" s="205"/>
      <c r="I51" s="181" t="s">
        <v>402</v>
      </c>
      <c r="J51" s="169">
        <f t="shared" si="1"/>
        <v>40</v>
      </c>
    </row>
    <row r="52" spans="1:10" ht="16.2" thickTop="1" x14ac:dyDescent="0.3">
      <c r="A52" s="169">
        <f t="shared" si="0"/>
        <v>41</v>
      </c>
      <c r="I52" s="181"/>
      <c r="J52" s="169">
        <f t="shared" si="1"/>
        <v>41</v>
      </c>
    </row>
    <row r="53" spans="1:10" ht="16.2" thickBot="1" x14ac:dyDescent="0.35">
      <c r="A53" s="169">
        <f t="shared" si="0"/>
        <v>42</v>
      </c>
      <c r="B53" s="175" t="s">
        <v>403</v>
      </c>
      <c r="G53" s="204">
        <f>G49+G50</f>
        <v>5.5681484762793484E-2</v>
      </c>
      <c r="H53" s="205"/>
      <c r="I53" s="181" t="s">
        <v>404</v>
      </c>
      <c r="J53" s="169">
        <f t="shared" si="1"/>
        <v>42</v>
      </c>
    </row>
    <row r="54" spans="1:10" ht="16.8" thickTop="1" thickBot="1" x14ac:dyDescent="0.35">
      <c r="A54" s="210">
        <f>A53+1</f>
        <v>43</v>
      </c>
      <c r="B54" s="192"/>
      <c r="C54" s="192"/>
      <c r="D54" s="192"/>
      <c r="E54" s="192"/>
      <c r="F54" s="192"/>
      <c r="G54" s="192"/>
      <c r="H54" s="192"/>
      <c r="I54" s="211"/>
      <c r="J54" s="210">
        <f>J53+1</f>
        <v>43</v>
      </c>
    </row>
    <row r="55" spans="1:10" x14ac:dyDescent="0.3">
      <c r="A55" s="169">
        <f t="shared" ref="A55:A103" si="2">A54+1</f>
        <v>44</v>
      </c>
      <c r="I55" s="181"/>
      <c r="J55" s="169">
        <f t="shared" ref="J55:J103" si="3">J54+1</f>
        <v>44</v>
      </c>
    </row>
    <row r="56" spans="1:10" ht="31.8" thickBot="1" x14ac:dyDescent="0.35">
      <c r="A56" s="169">
        <f>A55+1</f>
        <v>45</v>
      </c>
      <c r="B56" s="175" t="s">
        <v>405</v>
      </c>
      <c r="G56" s="212">
        <v>5.0000000000000001E-3</v>
      </c>
      <c r="I56" s="181" t="s">
        <v>406</v>
      </c>
      <c r="J56" s="169">
        <f>J55+1</f>
        <v>45</v>
      </c>
    </row>
    <row r="57" spans="1:10" ht="16.2" thickTop="1" x14ac:dyDescent="0.3">
      <c r="A57" s="169">
        <f t="shared" si="2"/>
        <v>46</v>
      </c>
      <c r="C57" s="190" t="s">
        <v>294</v>
      </c>
      <c r="D57" s="190" t="s">
        <v>295</v>
      </c>
      <c r="E57" s="190" t="s">
        <v>385</v>
      </c>
      <c r="F57" s="190"/>
      <c r="G57" s="190" t="s">
        <v>386</v>
      </c>
      <c r="I57" s="181"/>
      <c r="J57" s="169">
        <f t="shared" si="3"/>
        <v>46</v>
      </c>
    </row>
    <row r="58" spans="1:10" x14ac:dyDescent="0.3">
      <c r="A58" s="169">
        <f t="shared" si="2"/>
        <v>47</v>
      </c>
      <c r="D58" s="169" t="s">
        <v>387</v>
      </c>
      <c r="E58" s="169" t="s">
        <v>388</v>
      </c>
      <c r="F58" s="169"/>
      <c r="G58" s="169" t="s">
        <v>389</v>
      </c>
      <c r="I58" s="181"/>
      <c r="J58" s="169">
        <f t="shared" si="3"/>
        <v>47</v>
      </c>
    </row>
    <row r="59" spans="1:10" ht="18" x14ac:dyDescent="0.3">
      <c r="A59" s="169">
        <f t="shared" si="2"/>
        <v>48</v>
      </c>
      <c r="B59" s="175" t="s">
        <v>390</v>
      </c>
      <c r="C59" s="173" t="s">
        <v>391</v>
      </c>
      <c r="D59" s="173" t="s">
        <v>392</v>
      </c>
      <c r="E59" s="173" t="s">
        <v>393</v>
      </c>
      <c r="F59" s="173"/>
      <c r="G59" s="173" t="s">
        <v>394</v>
      </c>
      <c r="I59" s="181"/>
      <c r="J59" s="169">
        <f t="shared" si="3"/>
        <v>48</v>
      </c>
    </row>
    <row r="60" spans="1:10" x14ac:dyDescent="0.3">
      <c r="A60" s="169">
        <f t="shared" si="2"/>
        <v>49</v>
      </c>
      <c r="I60" s="181"/>
      <c r="J60" s="169">
        <f t="shared" si="3"/>
        <v>49</v>
      </c>
    </row>
    <row r="61" spans="1:10" x14ac:dyDescent="0.3">
      <c r="A61" s="169">
        <f t="shared" si="2"/>
        <v>50</v>
      </c>
      <c r="B61" s="170" t="s">
        <v>395</v>
      </c>
      <c r="C61" s="186">
        <f>G18</f>
        <v>4561545.4328100001</v>
      </c>
      <c r="D61" s="213">
        <f>C61/C$64</f>
        <v>0.44869817066541096</v>
      </c>
      <c r="E61" s="222">
        <v>0</v>
      </c>
      <c r="G61" s="215">
        <f>D61*E61</f>
        <v>0</v>
      </c>
      <c r="I61" s="181" t="s">
        <v>407</v>
      </c>
      <c r="J61" s="169">
        <f t="shared" si="3"/>
        <v>50</v>
      </c>
    </row>
    <row r="62" spans="1:10" x14ac:dyDescent="0.3">
      <c r="A62" s="169">
        <f t="shared" si="2"/>
        <v>51</v>
      </c>
      <c r="B62" s="170" t="s">
        <v>397</v>
      </c>
      <c r="C62" s="216">
        <f>G31</f>
        <v>0</v>
      </c>
      <c r="D62" s="213">
        <f>C62/C$64</f>
        <v>0</v>
      </c>
      <c r="E62" s="222">
        <v>0</v>
      </c>
      <c r="G62" s="215">
        <f>D62*E62</f>
        <v>0</v>
      </c>
      <c r="I62" s="181" t="s">
        <v>407</v>
      </c>
      <c r="J62" s="169">
        <f t="shared" si="3"/>
        <v>51</v>
      </c>
    </row>
    <row r="63" spans="1:10" x14ac:dyDescent="0.3">
      <c r="A63" s="169">
        <f t="shared" si="2"/>
        <v>52</v>
      </c>
      <c r="B63" s="170" t="s">
        <v>399</v>
      </c>
      <c r="C63" s="216">
        <f>G40</f>
        <v>5604632.4814999998</v>
      </c>
      <c r="D63" s="217">
        <f>C63/C$64</f>
        <v>0.55130182933458893</v>
      </c>
      <c r="E63" s="218">
        <f>G56</f>
        <v>5.0000000000000001E-3</v>
      </c>
      <c r="G63" s="219">
        <f>D63*E63</f>
        <v>2.7565091466729449E-3</v>
      </c>
      <c r="I63" s="181" t="s">
        <v>408</v>
      </c>
      <c r="J63" s="169">
        <f t="shared" si="3"/>
        <v>52</v>
      </c>
    </row>
    <row r="64" spans="1:10" ht="16.2" thickBot="1" x14ac:dyDescent="0.35">
      <c r="A64" s="169">
        <f t="shared" si="2"/>
        <v>53</v>
      </c>
      <c r="B64" s="170" t="s">
        <v>401</v>
      </c>
      <c r="C64" s="220">
        <f>SUM(C61:C63)</f>
        <v>10166177.914310001</v>
      </c>
      <c r="D64" s="221">
        <f>SUM(D61:D63)</f>
        <v>0.99999999999999989</v>
      </c>
      <c r="G64" s="204">
        <f>SUM(G61:G63)</f>
        <v>2.7565091466729449E-3</v>
      </c>
      <c r="I64" s="181" t="s">
        <v>409</v>
      </c>
      <c r="J64" s="169">
        <f t="shared" si="3"/>
        <v>53</v>
      </c>
    </row>
    <row r="65" spans="1:10" ht="16.2" thickTop="1" x14ac:dyDescent="0.3">
      <c r="A65" s="169">
        <f t="shared" si="2"/>
        <v>54</v>
      </c>
      <c r="I65" s="181"/>
      <c r="J65" s="169">
        <f t="shared" si="3"/>
        <v>54</v>
      </c>
    </row>
    <row r="66" spans="1:10" ht="16.2" thickBot="1" x14ac:dyDescent="0.35">
      <c r="A66" s="169">
        <f t="shared" si="2"/>
        <v>55</v>
      </c>
      <c r="B66" s="175" t="s">
        <v>410</v>
      </c>
      <c r="G66" s="221">
        <f>G63</f>
        <v>2.7565091466729449E-3</v>
      </c>
      <c r="I66" s="181" t="s">
        <v>411</v>
      </c>
      <c r="J66" s="169">
        <f t="shared" si="3"/>
        <v>55</v>
      </c>
    </row>
    <row r="67" spans="1:10" ht="16.2" thickTop="1" x14ac:dyDescent="0.3">
      <c r="B67" s="175"/>
      <c r="G67" s="223"/>
      <c r="I67" s="181"/>
      <c r="J67" s="169"/>
    </row>
    <row r="68" spans="1:10" ht="18" x14ac:dyDescent="0.3">
      <c r="A68" s="188">
        <v>1</v>
      </c>
      <c r="B68" s="170" t="s">
        <v>412</v>
      </c>
      <c r="G68" s="223"/>
      <c r="I68" s="181"/>
      <c r="J68" s="169"/>
    </row>
    <row r="69" spans="1:10" x14ac:dyDescent="0.3">
      <c r="B69" s="175"/>
      <c r="G69" s="223"/>
      <c r="I69" s="181"/>
      <c r="J69" s="169"/>
    </row>
    <row r="70" spans="1:10" x14ac:dyDescent="0.3">
      <c r="B70" s="175"/>
      <c r="G70" s="223"/>
      <c r="I70" s="181"/>
      <c r="J70" s="169"/>
    </row>
    <row r="71" spans="1:10" x14ac:dyDescent="0.3">
      <c r="B71" s="387" t="s">
        <v>212</v>
      </c>
      <c r="C71" s="387"/>
      <c r="D71" s="387"/>
      <c r="E71" s="387"/>
      <c r="F71" s="387"/>
      <c r="G71" s="387"/>
      <c r="H71" s="387"/>
      <c r="I71" s="387"/>
      <c r="J71" s="169"/>
    </row>
    <row r="72" spans="1:10" x14ac:dyDescent="0.3">
      <c r="B72" s="387" t="s">
        <v>335</v>
      </c>
      <c r="C72" s="387"/>
      <c r="D72" s="387"/>
      <c r="E72" s="387"/>
      <c r="F72" s="387"/>
      <c r="G72" s="387"/>
      <c r="H72" s="387"/>
      <c r="I72" s="387"/>
      <c r="J72" s="169"/>
    </row>
    <row r="73" spans="1:10" x14ac:dyDescent="0.3">
      <c r="B73" s="387" t="s">
        <v>336</v>
      </c>
      <c r="C73" s="387"/>
      <c r="D73" s="387"/>
      <c r="E73" s="387"/>
      <c r="F73" s="387"/>
      <c r="G73" s="387"/>
      <c r="H73" s="387"/>
      <c r="I73" s="387"/>
      <c r="J73" s="169"/>
    </row>
    <row r="74" spans="1:10" x14ac:dyDescent="0.3">
      <c r="B74" s="389" t="str">
        <f>B6</f>
        <v>Base Period &amp; True-Up Period 12 - Months Ending December 31, 2017</v>
      </c>
      <c r="C74" s="389"/>
      <c r="D74" s="389"/>
      <c r="E74" s="389"/>
      <c r="F74" s="389"/>
      <c r="G74" s="389"/>
      <c r="H74" s="389"/>
      <c r="I74" s="389"/>
      <c r="J74" s="169"/>
    </row>
    <row r="75" spans="1:10" x14ac:dyDescent="0.3">
      <c r="B75" s="390" t="s">
        <v>2</v>
      </c>
      <c r="C75" s="391"/>
      <c r="D75" s="391"/>
      <c r="E75" s="391"/>
      <c r="F75" s="391"/>
      <c r="G75" s="391"/>
      <c r="H75" s="391"/>
      <c r="I75" s="391"/>
      <c r="J75" s="169"/>
    </row>
    <row r="76" spans="1:10" s="224" customFormat="1" x14ac:dyDescent="0.3">
      <c r="A76" s="169"/>
      <c r="B76" s="169"/>
      <c r="C76" s="169"/>
      <c r="D76" s="169"/>
      <c r="E76" s="169"/>
      <c r="F76" s="169"/>
      <c r="G76" s="169"/>
      <c r="H76" s="169"/>
      <c r="I76" s="181"/>
      <c r="J76" s="169"/>
    </row>
    <row r="77" spans="1:10" s="224" customFormat="1" x14ac:dyDescent="0.3">
      <c r="A77" s="169" t="s">
        <v>3</v>
      </c>
      <c r="B77" s="172"/>
      <c r="C77" s="172"/>
      <c r="D77" s="172"/>
      <c r="E77" s="169" t="s">
        <v>282</v>
      </c>
      <c r="F77" s="172"/>
      <c r="G77" s="172"/>
      <c r="H77" s="172"/>
      <c r="I77" s="181"/>
      <c r="J77" s="169" t="s">
        <v>3</v>
      </c>
    </row>
    <row r="78" spans="1:10" s="224" customFormat="1" x14ac:dyDescent="0.3">
      <c r="A78" s="169" t="s">
        <v>7</v>
      </c>
      <c r="B78" s="169"/>
      <c r="C78" s="169"/>
      <c r="D78" s="169"/>
      <c r="E78" s="173" t="s">
        <v>283</v>
      </c>
      <c r="F78" s="169"/>
      <c r="G78" s="174" t="s">
        <v>5</v>
      </c>
      <c r="H78" s="172"/>
      <c r="I78" s="195" t="s">
        <v>6</v>
      </c>
      <c r="J78" s="169" t="s">
        <v>7</v>
      </c>
    </row>
    <row r="79" spans="1:10" x14ac:dyDescent="0.3">
      <c r="I79" s="181"/>
      <c r="J79" s="169"/>
    </row>
    <row r="80" spans="1:10" ht="18.600000000000001" thickBot="1" x14ac:dyDescent="0.35">
      <c r="A80" s="169">
        <v>1</v>
      </c>
      <c r="B80" s="175" t="s">
        <v>413</v>
      </c>
      <c r="G80" s="212">
        <v>0</v>
      </c>
      <c r="H80" s="172"/>
      <c r="I80" s="225"/>
      <c r="J80" s="169">
        <f>A80</f>
        <v>1</v>
      </c>
    </row>
    <row r="81" spans="1:10" ht="16.2" thickTop="1" x14ac:dyDescent="0.3">
      <c r="A81" s="169">
        <f t="shared" si="2"/>
        <v>2</v>
      </c>
      <c r="C81" s="190" t="s">
        <v>294</v>
      </c>
      <c r="D81" s="190" t="s">
        <v>295</v>
      </c>
      <c r="E81" s="190" t="s">
        <v>385</v>
      </c>
      <c r="F81" s="190"/>
      <c r="G81" s="190" t="s">
        <v>386</v>
      </c>
      <c r="H81" s="190"/>
      <c r="I81" s="181"/>
      <c r="J81" s="169">
        <f t="shared" si="3"/>
        <v>2</v>
      </c>
    </row>
    <row r="82" spans="1:10" x14ac:dyDescent="0.3">
      <c r="A82" s="169">
        <f t="shared" si="2"/>
        <v>3</v>
      </c>
      <c r="D82" s="169" t="s">
        <v>387</v>
      </c>
      <c r="E82" s="169" t="s">
        <v>388</v>
      </c>
      <c r="F82" s="169"/>
      <c r="G82" s="169" t="s">
        <v>389</v>
      </c>
      <c r="H82" s="169"/>
      <c r="I82" s="181"/>
      <c r="J82" s="169">
        <f t="shared" si="3"/>
        <v>3</v>
      </c>
    </row>
    <row r="83" spans="1:10" ht="18" x14ac:dyDescent="0.3">
      <c r="A83" s="169">
        <f t="shared" si="2"/>
        <v>4</v>
      </c>
      <c r="B83" s="175" t="s">
        <v>414</v>
      </c>
      <c r="C83" s="173" t="s">
        <v>415</v>
      </c>
      <c r="D83" s="173" t="s">
        <v>392</v>
      </c>
      <c r="E83" s="173" t="s">
        <v>393</v>
      </c>
      <c r="F83" s="173"/>
      <c r="G83" s="173" t="s">
        <v>394</v>
      </c>
      <c r="H83" s="169"/>
      <c r="I83" s="181"/>
      <c r="J83" s="169">
        <f t="shared" si="3"/>
        <v>4</v>
      </c>
    </row>
    <row r="84" spans="1:10" x14ac:dyDescent="0.3">
      <c r="A84" s="169">
        <f t="shared" si="2"/>
        <v>5</v>
      </c>
      <c r="I84" s="181"/>
      <c r="J84" s="169">
        <f t="shared" si="3"/>
        <v>5</v>
      </c>
    </row>
    <row r="85" spans="1:10" x14ac:dyDescent="0.3">
      <c r="A85" s="169">
        <f t="shared" si="2"/>
        <v>6</v>
      </c>
      <c r="B85" s="170" t="s">
        <v>395</v>
      </c>
      <c r="C85" s="186">
        <f>G18</f>
        <v>4561545.4328100001</v>
      </c>
      <c r="D85" s="213">
        <f>C85/C$88</f>
        <v>0.44869817066541096</v>
      </c>
      <c r="E85" s="214">
        <f>G28</f>
        <v>4.2220170759400148E-2</v>
      </c>
      <c r="G85" s="215">
        <f>D85*E85</f>
        <v>1.8944113384924122E-2</v>
      </c>
      <c r="H85" s="215"/>
      <c r="I85" s="181" t="s">
        <v>416</v>
      </c>
      <c r="J85" s="169">
        <f t="shared" si="3"/>
        <v>6</v>
      </c>
    </row>
    <row r="86" spans="1:10" x14ac:dyDescent="0.3">
      <c r="A86" s="169">
        <f t="shared" si="2"/>
        <v>7</v>
      </c>
      <c r="B86" s="170" t="s">
        <v>397</v>
      </c>
      <c r="C86" s="216">
        <f>G31</f>
        <v>0</v>
      </c>
      <c r="D86" s="213">
        <f>C86/C$88</f>
        <v>0</v>
      </c>
      <c r="E86" s="214">
        <f>G33</f>
        <v>0</v>
      </c>
      <c r="G86" s="215">
        <f>D86*E86</f>
        <v>0</v>
      </c>
      <c r="H86" s="215"/>
      <c r="I86" s="181" t="s">
        <v>417</v>
      </c>
      <c r="J86" s="169">
        <f t="shared" si="3"/>
        <v>7</v>
      </c>
    </row>
    <row r="87" spans="1:10" x14ac:dyDescent="0.3">
      <c r="A87" s="169">
        <f t="shared" si="2"/>
        <v>8</v>
      </c>
      <c r="B87" s="170" t="s">
        <v>399</v>
      </c>
      <c r="C87" s="216">
        <f>G40</f>
        <v>5604632.4814999998</v>
      </c>
      <c r="D87" s="217">
        <f>C87/C$88</f>
        <v>0.55130182933458893</v>
      </c>
      <c r="E87" s="218">
        <f>G80</f>
        <v>0</v>
      </c>
      <c r="G87" s="219">
        <f>D87*E87</f>
        <v>0</v>
      </c>
      <c r="H87" s="205"/>
      <c r="I87" s="181" t="s">
        <v>418</v>
      </c>
      <c r="J87" s="169">
        <f t="shared" si="3"/>
        <v>8</v>
      </c>
    </row>
    <row r="88" spans="1:10" ht="16.2" thickBot="1" x14ac:dyDescent="0.35">
      <c r="A88" s="169">
        <f t="shared" si="2"/>
        <v>9</v>
      </c>
      <c r="B88" s="170" t="s">
        <v>401</v>
      </c>
      <c r="C88" s="220">
        <f>SUM(C85:C87)</f>
        <v>10166177.914310001</v>
      </c>
      <c r="D88" s="221">
        <f>SUM(D85:D87)</f>
        <v>0.99999999999999989</v>
      </c>
      <c r="G88" s="204">
        <f>SUM(G85:G87)</f>
        <v>1.8944113384924122E-2</v>
      </c>
      <c r="H88" s="205"/>
      <c r="I88" s="181" t="s">
        <v>419</v>
      </c>
      <c r="J88" s="169">
        <f t="shared" si="3"/>
        <v>9</v>
      </c>
    </row>
    <row r="89" spans="1:10" ht="16.2" thickTop="1" x14ac:dyDescent="0.3">
      <c r="A89" s="169">
        <f t="shared" si="2"/>
        <v>10</v>
      </c>
      <c r="I89" s="181"/>
      <c r="J89" s="169">
        <f t="shared" si="3"/>
        <v>10</v>
      </c>
    </row>
    <row r="90" spans="1:10" ht="16.2" thickBot="1" x14ac:dyDescent="0.35">
      <c r="A90" s="169">
        <f t="shared" si="2"/>
        <v>11</v>
      </c>
      <c r="B90" s="175" t="s">
        <v>420</v>
      </c>
      <c r="G90" s="204">
        <f>G86+G87</f>
        <v>0</v>
      </c>
      <c r="H90" s="205"/>
      <c r="I90" s="181" t="s">
        <v>421</v>
      </c>
      <c r="J90" s="169">
        <f t="shared" si="3"/>
        <v>11</v>
      </c>
    </row>
    <row r="91" spans="1:10" ht="16.8" thickTop="1" thickBot="1" x14ac:dyDescent="0.35">
      <c r="A91" s="210">
        <f t="shared" si="2"/>
        <v>12</v>
      </c>
      <c r="B91" s="226"/>
      <c r="C91" s="192"/>
      <c r="D91" s="192"/>
      <c r="E91" s="192"/>
      <c r="F91" s="192"/>
      <c r="G91" s="227"/>
      <c r="H91" s="227"/>
      <c r="I91" s="211"/>
      <c r="J91" s="210">
        <f t="shared" si="3"/>
        <v>12</v>
      </c>
    </row>
    <row r="92" spans="1:10" x14ac:dyDescent="0.3">
      <c r="A92" s="169">
        <f t="shared" si="2"/>
        <v>13</v>
      </c>
      <c r="I92" s="181"/>
      <c r="J92" s="169">
        <f t="shared" si="3"/>
        <v>13</v>
      </c>
    </row>
    <row r="93" spans="1:10" ht="31.8" thickBot="1" x14ac:dyDescent="0.35">
      <c r="A93" s="169">
        <f t="shared" si="2"/>
        <v>14</v>
      </c>
      <c r="B93" s="175" t="s">
        <v>405</v>
      </c>
      <c r="G93" s="212">
        <v>0</v>
      </c>
      <c r="I93" s="181" t="s">
        <v>406</v>
      </c>
      <c r="J93" s="169">
        <f t="shared" si="3"/>
        <v>14</v>
      </c>
    </row>
    <row r="94" spans="1:10" ht="16.2" thickTop="1" x14ac:dyDescent="0.3">
      <c r="A94" s="169">
        <f t="shared" si="2"/>
        <v>15</v>
      </c>
      <c r="C94" s="190" t="s">
        <v>294</v>
      </c>
      <c r="D94" s="190" t="s">
        <v>295</v>
      </c>
      <c r="E94" s="190" t="s">
        <v>385</v>
      </c>
      <c r="F94" s="190"/>
      <c r="G94" s="190" t="s">
        <v>386</v>
      </c>
      <c r="I94" s="181"/>
      <c r="J94" s="169">
        <f t="shared" si="3"/>
        <v>15</v>
      </c>
    </row>
    <row r="95" spans="1:10" x14ac:dyDescent="0.3">
      <c r="A95" s="169">
        <f t="shared" si="2"/>
        <v>16</v>
      </c>
      <c r="D95" s="169" t="s">
        <v>387</v>
      </c>
      <c r="E95" s="169" t="s">
        <v>388</v>
      </c>
      <c r="F95" s="169"/>
      <c r="G95" s="169" t="s">
        <v>389</v>
      </c>
      <c r="I95" s="181"/>
      <c r="J95" s="169">
        <f t="shared" si="3"/>
        <v>16</v>
      </c>
    </row>
    <row r="96" spans="1:10" ht="18" x14ac:dyDescent="0.3">
      <c r="A96" s="169">
        <f t="shared" si="2"/>
        <v>17</v>
      </c>
      <c r="B96" s="175" t="s">
        <v>390</v>
      </c>
      <c r="C96" s="173" t="s">
        <v>415</v>
      </c>
      <c r="D96" s="173" t="s">
        <v>392</v>
      </c>
      <c r="E96" s="173" t="s">
        <v>393</v>
      </c>
      <c r="F96" s="173"/>
      <c r="G96" s="173" t="s">
        <v>394</v>
      </c>
      <c r="I96" s="181"/>
      <c r="J96" s="169">
        <f t="shared" si="3"/>
        <v>17</v>
      </c>
    </row>
    <row r="97" spans="1:10" x14ac:dyDescent="0.3">
      <c r="A97" s="169">
        <f t="shared" si="2"/>
        <v>18</v>
      </c>
      <c r="I97" s="181"/>
      <c r="J97" s="169">
        <f t="shared" si="3"/>
        <v>18</v>
      </c>
    </row>
    <row r="98" spans="1:10" x14ac:dyDescent="0.3">
      <c r="A98" s="169">
        <f t="shared" si="2"/>
        <v>19</v>
      </c>
      <c r="B98" s="170" t="s">
        <v>395</v>
      </c>
      <c r="C98" s="186">
        <f>G18</f>
        <v>4561545.4328100001</v>
      </c>
      <c r="D98" s="213">
        <f>C98/C$101</f>
        <v>0.44869817066541096</v>
      </c>
      <c r="E98" s="222">
        <v>0</v>
      </c>
      <c r="G98" s="215">
        <f>D98*E98</f>
        <v>0</v>
      </c>
      <c r="I98" s="181" t="s">
        <v>407</v>
      </c>
      <c r="J98" s="169">
        <f t="shared" si="3"/>
        <v>19</v>
      </c>
    </row>
    <row r="99" spans="1:10" x14ac:dyDescent="0.3">
      <c r="A99" s="169">
        <f t="shared" si="2"/>
        <v>20</v>
      </c>
      <c r="B99" s="170" t="s">
        <v>397</v>
      </c>
      <c r="C99" s="216">
        <f>G31</f>
        <v>0</v>
      </c>
      <c r="D99" s="213">
        <f>C99/C$101</f>
        <v>0</v>
      </c>
      <c r="E99" s="222">
        <v>0</v>
      </c>
      <c r="G99" s="215">
        <f>D99*E99</f>
        <v>0</v>
      </c>
      <c r="I99" s="181" t="s">
        <v>407</v>
      </c>
      <c r="J99" s="169">
        <f t="shared" si="3"/>
        <v>20</v>
      </c>
    </row>
    <row r="100" spans="1:10" x14ac:dyDescent="0.3">
      <c r="A100" s="169">
        <f t="shared" si="2"/>
        <v>21</v>
      </c>
      <c r="B100" s="170" t="s">
        <v>399</v>
      </c>
      <c r="C100" s="216">
        <f>G40</f>
        <v>5604632.4814999998</v>
      </c>
      <c r="D100" s="217">
        <f>C100/C$101</f>
        <v>0.55130182933458893</v>
      </c>
      <c r="E100" s="218">
        <f>G93</f>
        <v>0</v>
      </c>
      <c r="G100" s="219">
        <f>D100*E100</f>
        <v>0</v>
      </c>
      <c r="I100" s="181" t="s">
        <v>422</v>
      </c>
      <c r="J100" s="169">
        <f t="shared" si="3"/>
        <v>21</v>
      </c>
    </row>
    <row r="101" spans="1:10" ht="16.2" thickBot="1" x14ac:dyDescent="0.35">
      <c r="A101" s="169">
        <f t="shared" si="2"/>
        <v>22</v>
      </c>
      <c r="B101" s="170" t="s">
        <v>401</v>
      </c>
      <c r="C101" s="220">
        <f>SUM(C98:C100)</f>
        <v>10166177.914310001</v>
      </c>
      <c r="D101" s="221">
        <f>SUM(D98:D100)</f>
        <v>0.99999999999999989</v>
      </c>
      <c r="G101" s="204">
        <f>SUM(G98:G100)</f>
        <v>0</v>
      </c>
      <c r="I101" s="181" t="s">
        <v>158</v>
      </c>
      <c r="J101" s="169">
        <f t="shared" si="3"/>
        <v>22</v>
      </c>
    </row>
    <row r="102" spans="1:10" ht="16.2" thickTop="1" x14ac:dyDescent="0.3">
      <c r="A102" s="169">
        <f t="shared" si="2"/>
        <v>23</v>
      </c>
      <c r="I102" s="181"/>
      <c r="J102" s="169">
        <f t="shared" si="3"/>
        <v>23</v>
      </c>
    </row>
    <row r="103" spans="1:10" ht="16.2" thickBot="1" x14ac:dyDescent="0.35">
      <c r="A103" s="169">
        <f t="shared" si="2"/>
        <v>24</v>
      </c>
      <c r="B103" s="175" t="s">
        <v>410</v>
      </c>
      <c r="G103" s="221">
        <f>G100</f>
        <v>0</v>
      </c>
      <c r="I103" s="181" t="s">
        <v>423</v>
      </c>
      <c r="J103" s="169">
        <f t="shared" si="3"/>
        <v>24</v>
      </c>
    </row>
    <row r="104" spans="1:10" ht="16.2" thickTop="1" x14ac:dyDescent="0.3">
      <c r="B104" s="175"/>
      <c r="G104" s="223"/>
      <c r="I104" s="181"/>
      <c r="J104" s="169"/>
    </row>
    <row r="105" spans="1:10" ht="18" x14ac:dyDescent="0.3">
      <c r="A105" s="188">
        <v>1</v>
      </c>
      <c r="B105" s="170" t="s">
        <v>424</v>
      </c>
      <c r="G105" s="223"/>
      <c r="I105" s="181"/>
      <c r="J105" s="169"/>
    </row>
    <row r="106" spans="1:10" ht="18" x14ac:dyDescent="0.3">
      <c r="A106" s="188">
        <v>2</v>
      </c>
      <c r="B106" s="170" t="s">
        <v>412</v>
      </c>
      <c r="G106" s="187"/>
      <c r="H106" s="187"/>
      <c r="J106" s="169" t="s">
        <v>22</v>
      </c>
    </row>
    <row r="107" spans="1:10" ht="18" x14ac:dyDescent="0.3">
      <c r="A107" s="229"/>
      <c r="B107" s="224"/>
      <c r="G107" s="187"/>
      <c r="H107" s="187"/>
      <c r="J107" s="169"/>
    </row>
    <row r="108" spans="1:10" ht="18" x14ac:dyDescent="0.3">
      <c r="A108" s="188"/>
      <c r="G108" s="187"/>
      <c r="H108" s="187"/>
      <c r="J108" s="169"/>
    </row>
    <row r="109" spans="1:10" x14ac:dyDescent="0.3">
      <c r="B109" s="387" t="s">
        <v>212</v>
      </c>
      <c r="C109" s="387"/>
      <c r="D109" s="387"/>
      <c r="E109" s="387"/>
      <c r="F109" s="387"/>
      <c r="G109" s="387"/>
      <c r="H109" s="387"/>
      <c r="I109" s="387"/>
      <c r="J109" s="169"/>
    </row>
    <row r="110" spans="1:10" x14ac:dyDescent="0.3">
      <c r="B110" s="387" t="s">
        <v>335</v>
      </c>
      <c r="C110" s="387"/>
      <c r="D110" s="387"/>
      <c r="E110" s="387"/>
      <c r="F110" s="387"/>
      <c r="G110" s="387"/>
      <c r="H110" s="387"/>
      <c r="I110" s="387"/>
      <c r="J110" s="169"/>
    </row>
    <row r="111" spans="1:10" x14ac:dyDescent="0.3">
      <c r="B111" s="387" t="s">
        <v>336</v>
      </c>
      <c r="C111" s="387"/>
      <c r="D111" s="387"/>
      <c r="E111" s="387"/>
      <c r="F111" s="387"/>
      <c r="G111" s="387"/>
      <c r="H111" s="387"/>
      <c r="I111" s="387"/>
      <c r="J111" s="169"/>
    </row>
    <row r="112" spans="1:10" x14ac:dyDescent="0.3">
      <c r="B112" s="389" t="str">
        <f>B6</f>
        <v>Base Period &amp; True-Up Period 12 - Months Ending December 31, 2017</v>
      </c>
      <c r="C112" s="389"/>
      <c r="D112" s="389"/>
      <c r="E112" s="389"/>
      <c r="F112" s="389"/>
      <c r="G112" s="389"/>
      <c r="H112" s="389"/>
      <c r="I112" s="389"/>
      <c r="J112" s="169"/>
    </row>
    <row r="113" spans="1:12" x14ac:dyDescent="0.3">
      <c r="B113" s="390" t="s">
        <v>2</v>
      </c>
      <c r="C113" s="391"/>
      <c r="D113" s="391"/>
      <c r="E113" s="391"/>
      <c r="F113" s="391"/>
      <c r="G113" s="391"/>
      <c r="H113" s="391"/>
      <c r="I113" s="391"/>
      <c r="J113" s="169"/>
    </row>
    <row r="114" spans="1:12" x14ac:dyDescent="0.3">
      <c r="B114" s="169"/>
      <c r="C114" s="169"/>
      <c r="D114" s="169"/>
      <c r="E114" s="169"/>
      <c r="F114" s="169"/>
      <c r="G114" s="169"/>
      <c r="H114" s="169"/>
      <c r="I114" s="181"/>
      <c r="J114" s="169"/>
    </row>
    <row r="115" spans="1:12" x14ac:dyDescent="0.3">
      <c r="A115" s="169" t="s">
        <v>3</v>
      </c>
      <c r="B115" s="172"/>
      <c r="C115" s="172"/>
      <c r="D115" s="172"/>
      <c r="E115" s="172"/>
      <c r="F115" s="172"/>
      <c r="G115" s="172"/>
      <c r="H115" s="172"/>
      <c r="I115" s="181"/>
      <c r="J115" s="169" t="s">
        <v>3</v>
      </c>
    </row>
    <row r="116" spans="1:12" x14ac:dyDescent="0.3">
      <c r="A116" s="169" t="s">
        <v>7</v>
      </c>
      <c r="B116" s="169"/>
      <c r="C116" s="169"/>
      <c r="D116" s="169"/>
      <c r="E116" s="169"/>
      <c r="F116" s="169"/>
      <c r="G116" s="173" t="s">
        <v>5</v>
      </c>
      <c r="H116" s="172"/>
      <c r="I116" s="195" t="s">
        <v>6</v>
      </c>
      <c r="J116" s="169" t="s">
        <v>7</v>
      </c>
    </row>
    <row r="117" spans="1:12" x14ac:dyDescent="0.3">
      <c r="G117" s="169"/>
      <c r="H117" s="169"/>
      <c r="I117" s="181"/>
      <c r="J117" s="169"/>
    </row>
    <row r="118" spans="1:12" ht="18" x14ac:dyDescent="0.3">
      <c r="A118" s="169">
        <v>1</v>
      </c>
      <c r="B118" s="175" t="s">
        <v>425</v>
      </c>
      <c r="E118" s="172"/>
      <c r="F118" s="172"/>
      <c r="G118" s="230"/>
      <c r="H118" s="230"/>
      <c r="I118" s="181"/>
      <c r="J118" s="169">
        <v>1</v>
      </c>
    </row>
    <row r="119" spans="1:12" x14ac:dyDescent="0.3">
      <c r="A119" s="169">
        <f>A118+1</f>
        <v>2</v>
      </c>
      <c r="B119" s="231"/>
      <c r="E119" s="172"/>
      <c r="F119" s="172"/>
      <c r="G119" s="230"/>
      <c r="H119" s="230"/>
      <c r="I119" s="181"/>
      <c r="J119" s="169">
        <f>J118+1</f>
        <v>2</v>
      </c>
    </row>
    <row r="120" spans="1:12" x14ac:dyDescent="0.3">
      <c r="A120" s="169">
        <f>A119+1</f>
        <v>3</v>
      </c>
      <c r="B120" s="175" t="s">
        <v>426</v>
      </c>
      <c r="E120" s="172"/>
      <c r="F120" s="172"/>
      <c r="G120" s="230"/>
      <c r="H120" s="230"/>
      <c r="I120" s="181"/>
      <c r="J120" s="169">
        <f>J119+1</f>
        <v>3</v>
      </c>
    </row>
    <row r="121" spans="1:12" x14ac:dyDescent="0.3">
      <c r="A121" s="169">
        <f>A120+1</f>
        <v>4</v>
      </c>
      <c r="B121" s="172"/>
      <c r="C121" s="172"/>
      <c r="D121" s="172"/>
      <c r="E121" s="172"/>
      <c r="F121" s="172"/>
      <c r="G121" s="230"/>
      <c r="H121" s="230"/>
      <c r="I121" s="181"/>
      <c r="J121" s="169">
        <f>J120+1</f>
        <v>4</v>
      </c>
    </row>
    <row r="122" spans="1:12" x14ac:dyDescent="0.3">
      <c r="A122" s="169">
        <f t="shared" ref="A122:A181" si="4">A121+1</f>
        <v>5</v>
      </c>
      <c r="B122" s="176" t="s">
        <v>427</v>
      </c>
      <c r="C122" s="172"/>
      <c r="D122" s="172"/>
      <c r="E122" s="172"/>
      <c r="F122" s="172"/>
      <c r="G122" s="230"/>
      <c r="H122" s="230"/>
      <c r="I122" s="232"/>
      <c r="J122" s="169">
        <f t="shared" ref="J122:J181" si="5">J121+1</f>
        <v>5</v>
      </c>
    </row>
    <row r="123" spans="1:12" x14ac:dyDescent="0.3">
      <c r="A123" s="169">
        <f t="shared" si="4"/>
        <v>6</v>
      </c>
      <c r="B123" s="170" t="s">
        <v>428</v>
      </c>
      <c r="D123" s="172"/>
      <c r="E123" s="172"/>
      <c r="F123" s="172"/>
      <c r="G123" s="233">
        <f>G53</f>
        <v>5.5681484762793484E-2</v>
      </c>
      <c r="H123" s="172"/>
      <c r="I123" s="181" t="s">
        <v>429</v>
      </c>
      <c r="J123" s="169">
        <f t="shared" si="5"/>
        <v>6</v>
      </c>
      <c r="K123" s="169"/>
    </row>
    <row r="124" spans="1:12" x14ac:dyDescent="0.3">
      <c r="A124" s="169">
        <f t="shared" si="4"/>
        <v>7</v>
      </c>
      <c r="B124" s="170" t="s">
        <v>430</v>
      </c>
      <c r="D124" s="172"/>
      <c r="E124" s="172"/>
      <c r="F124" s="172"/>
      <c r="G124" s="234">
        <v>264.76299999999998</v>
      </c>
      <c r="H124" s="172"/>
      <c r="I124" s="181" t="s">
        <v>431</v>
      </c>
      <c r="J124" s="169">
        <f t="shared" si="5"/>
        <v>7</v>
      </c>
      <c r="K124" s="169"/>
    </row>
    <row r="125" spans="1:12" x14ac:dyDescent="0.3">
      <c r="A125" s="169">
        <f t="shared" si="4"/>
        <v>8</v>
      </c>
      <c r="B125" s="170" t="s">
        <v>432</v>
      </c>
      <c r="D125" s="172"/>
      <c r="E125" s="172"/>
      <c r="F125" s="172"/>
      <c r="G125" s="235">
        <v>5327.0397900000007</v>
      </c>
      <c r="H125" s="172"/>
      <c r="I125" s="225" t="s">
        <v>433</v>
      </c>
      <c r="J125" s="169">
        <f t="shared" si="5"/>
        <v>8</v>
      </c>
      <c r="K125" s="172"/>
    </row>
    <row r="126" spans="1:12" x14ac:dyDescent="0.3">
      <c r="A126" s="169">
        <f t="shared" si="4"/>
        <v>9</v>
      </c>
      <c r="B126" s="170" t="s">
        <v>434</v>
      </c>
      <c r="D126" s="172"/>
      <c r="E126" s="236"/>
      <c r="F126" s="172"/>
      <c r="G126" s="117">
        <f>'Pg4 BK-1 As Filed Retail TRR'!E134</f>
        <v>3655962.9040592066</v>
      </c>
      <c r="H126" s="172"/>
      <c r="I126" s="181" t="s">
        <v>435</v>
      </c>
      <c r="J126" s="169">
        <f t="shared" si="5"/>
        <v>9</v>
      </c>
    </row>
    <row r="127" spans="1:12" x14ac:dyDescent="0.3">
      <c r="A127" s="169">
        <f t="shared" si="4"/>
        <v>10</v>
      </c>
      <c r="B127" s="170" t="s">
        <v>436</v>
      </c>
      <c r="D127" s="238"/>
      <c r="E127" s="172"/>
      <c r="F127" s="172"/>
      <c r="G127" s="239" t="s">
        <v>437</v>
      </c>
      <c r="H127" s="172"/>
      <c r="I127" s="181" t="s">
        <v>438</v>
      </c>
      <c r="J127" s="169">
        <f t="shared" si="5"/>
        <v>10</v>
      </c>
      <c r="L127" s="240"/>
    </row>
    <row r="128" spans="1:12" x14ac:dyDescent="0.3">
      <c r="A128" s="169">
        <f t="shared" si="4"/>
        <v>11</v>
      </c>
      <c r="G128" s="169"/>
      <c r="H128" s="169"/>
      <c r="J128" s="169">
        <f t="shared" si="5"/>
        <v>11</v>
      </c>
    </row>
    <row r="129" spans="1:12" x14ac:dyDescent="0.3">
      <c r="A129" s="169">
        <f t="shared" si="4"/>
        <v>12</v>
      </c>
      <c r="B129" s="170" t="s">
        <v>439</v>
      </c>
      <c r="D129" s="172"/>
      <c r="E129" s="172"/>
      <c r="F129" s="172"/>
      <c r="G129" s="241">
        <f>(((G123)+(G125/G126))*G127-(G124/G126))/(1-G127)</f>
        <v>1.5097062834737093E-2</v>
      </c>
      <c r="H129" s="241"/>
      <c r="I129" s="181" t="s">
        <v>440</v>
      </c>
      <c r="J129" s="169">
        <f t="shared" si="5"/>
        <v>12</v>
      </c>
      <c r="L129" s="242"/>
    </row>
    <row r="130" spans="1:12" x14ac:dyDescent="0.3">
      <c r="A130" s="169">
        <f t="shared" si="4"/>
        <v>13</v>
      </c>
      <c r="B130" s="243" t="s">
        <v>441</v>
      </c>
      <c r="G130" s="169"/>
      <c r="H130" s="169"/>
      <c r="J130" s="169">
        <f t="shared" si="5"/>
        <v>13</v>
      </c>
    </row>
    <row r="131" spans="1:12" x14ac:dyDescent="0.3">
      <c r="A131" s="169">
        <f t="shared" si="4"/>
        <v>14</v>
      </c>
      <c r="G131" s="169"/>
      <c r="H131" s="169"/>
      <c r="J131" s="169">
        <f t="shared" si="5"/>
        <v>14</v>
      </c>
    </row>
    <row r="132" spans="1:12" x14ac:dyDescent="0.3">
      <c r="A132" s="169">
        <f t="shared" si="4"/>
        <v>15</v>
      </c>
      <c r="B132" s="175" t="s">
        <v>442</v>
      </c>
      <c r="C132" s="172"/>
      <c r="D132" s="172"/>
      <c r="E132" s="172"/>
      <c r="F132" s="172"/>
      <c r="G132" s="244"/>
      <c r="H132" s="244"/>
      <c r="I132" s="245"/>
      <c r="J132" s="169">
        <f t="shared" si="5"/>
        <v>15</v>
      </c>
      <c r="K132" s="246"/>
    </row>
    <row r="133" spans="1:12" x14ac:dyDescent="0.3">
      <c r="A133" s="169">
        <f t="shared" si="4"/>
        <v>16</v>
      </c>
      <c r="B133" s="185"/>
      <c r="C133" s="172"/>
      <c r="D133" s="172"/>
      <c r="E133" s="172"/>
      <c r="F133" s="172"/>
      <c r="G133" s="244"/>
      <c r="H133" s="244"/>
      <c r="I133" s="247"/>
      <c r="J133" s="169">
        <f t="shared" si="5"/>
        <v>16</v>
      </c>
      <c r="K133" s="172"/>
    </row>
    <row r="134" spans="1:12" x14ac:dyDescent="0.3">
      <c r="A134" s="169">
        <f t="shared" si="4"/>
        <v>17</v>
      </c>
      <c r="B134" s="176" t="s">
        <v>427</v>
      </c>
      <c r="C134" s="172"/>
      <c r="D134" s="172"/>
      <c r="E134" s="172"/>
      <c r="F134" s="172"/>
      <c r="G134" s="244"/>
      <c r="H134" s="244"/>
      <c r="I134" s="247"/>
      <c r="J134" s="169">
        <f t="shared" si="5"/>
        <v>17</v>
      </c>
      <c r="K134" s="172"/>
    </row>
    <row r="135" spans="1:12" x14ac:dyDescent="0.3">
      <c r="A135" s="169">
        <f t="shared" si="4"/>
        <v>18</v>
      </c>
      <c r="B135" s="170" t="s">
        <v>428</v>
      </c>
      <c r="D135" s="172"/>
      <c r="E135" s="172"/>
      <c r="F135" s="172"/>
      <c r="G135" s="213">
        <f>G123</f>
        <v>5.5681484762793484E-2</v>
      </c>
      <c r="H135" s="213"/>
      <c r="I135" s="181" t="s">
        <v>443</v>
      </c>
      <c r="J135" s="169">
        <f t="shared" si="5"/>
        <v>18</v>
      </c>
      <c r="K135" s="169"/>
    </row>
    <row r="136" spans="1:12" x14ac:dyDescent="0.3">
      <c r="A136" s="169">
        <f t="shared" si="4"/>
        <v>19</v>
      </c>
      <c r="B136" s="170" t="s">
        <v>444</v>
      </c>
      <c r="D136" s="172"/>
      <c r="E136" s="172"/>
      <c r="F136" s="172"/>
      <c r="G136" s="248">
        <f>G125</f>
        <v>5327.0397900000007</v>
      </c>
      <c r="H136" s="248"/>
      <c r="I136" s="181" t="s">
        <v>445</v>
      </c>
      <c r="J136" s="169">
        <f t="shared" si="5"/>
        <v>19</v>
      </c>
      <c r="K136" s="169"/>
    </row>
    <row r="137" spans="1:12" x14ac:dyDescent="0.3">
      <c r="A137" s="169">
        <f t="shared" si="4"/>
        <v>20</v>
      </c>
      <c r="B137" s="170" t="s">
        <v>446</v>
      </c>
      <c r="D137" s="172"/>
      <c r="E137" s="172"/>
      <c r="F137" s="172"/>
      <c r="G137" s="316">
        <f>G126</f>
        <v>3655962.9040592066</v>
      </c>
      <c r="H137" s="316"/>
      <c r="I137" s="181" t="s">
        <v>447</v>
      </c>
      <c r="J137" s="169">
        <f t="shared" si="5"/>
        <v>20</v>
      </c>
      <c r="K137" s="169"/>
    </row>
    <row r="138" spans="1:12" x14ac:dyDescent="0.3">
      <c r="A138" s="169">
        <f t="shared" si="4"/>
        <v>21</v>
      </c>
      <c r="B138" s="170" t="s">
        <v>448</v>
      </c>
      <c r="D138" s="172"/>
      <c r="E138" s="172"/>
      <c r="F138" s="172"/>
      <c r="G138" s="250">
        <f>G129</f>
        <v>1.5097062834737093E-2</v>
      </c>
      <c r="H138" s="250"/>
      <c r="I138" s="181" t="s">
        <v>449</v>
      </c>
      <c r="J138" s="169">
        <f t="shared" si="5"/>
        <v>21</v>
      </c>
    </row>
    <row r="139" spans="1:12" x14ac:dyDescent="0.3">
      <c r="A139" s="169">
        <f t="shared" si="4"/>
        <v>22</v>
      </c>
      <c r="B139" s="170" t="s">
        <v>450</v>
      </c>
      <c r="D139" s="172"/>
      <c r="E139" s="172"/>
      <c r="F139" s="172"/>
      <c r="G139" s="239" t="s">
        <v>451</v>
      </c>
      <c r="H139" s="172"/>
      <c r="I139" s="181" t="s">
        <v>452</v>
      </c>
      <c r="J139" s="169">
        <f t="shared" si="5"/>
        <v>22</v>
      </c>
    </row>
    <row r="140" spans="1:12" x14ac:dyDescent="0.3">
      <c r="A140" s="169">
        <f t="shared" si="4"/>
        <v>23</v>
      </c>
      <c r="B140" s="189"/>
      <c r="D140" s="172"/>
      <c r="E140" s="172"/>
      <c r="F140" s="172"/>
      <c r="G140" s="251"/>
      <c r="H140" s="251"/>
      <c r="I140" s="247"/>
      <c r="J140" s="169">
        <f t="shared" si="5"/>
        <v>23</v>
      </c>
    </row>
    <row r="141" spans="1:12" x14ac:dyDescent="0.3">
      <c r="A141" s="169">
        <f t="shared" si="4"/>
        <v>24</v>
      </c>
      <c r="B141" s="170" t="s">
        <v>453</v>
      </c>
      <c r="C141" s="169"/>
      <c r="D141" s="169"/>
      <c r="E141" s="172"/>
      <c r="F141" s="172"/>
      <c r="G141" s="252">
        <f>((G135)+(G136/G137)+G129)*G139/(1-G139)</f>
        <v>7.0048592650130232E-3</v>
      </c>
      <c r="H141" s="253"/>
      <c r="I141" s="181" t="s">
        <v>454</v>
      </c>
      <c r="J141" s="169">
        <f t="shared" si="5"/>
        <v>24</v>
      </c>
    </row>
    <row r="142" spans="1:12" x14ac:dyDescent="0.3">
      <c r="A142" s="169">
        <f t="shared" si="4"/>
        <v>25</v>
      </c>
      <c r="B142" s="243" t="s">
        <v>455</v>
      </c>
      <c r="G142" s="169"/>
      <c r="H142" s="169"/>
      <c r="I142" s="181"/>
      <c r="J142" s="169">
        <f t="shared" si="5"/>
        <v>25</v>
      </c>
      <c r="K142" s="169"/>
    </row>
    <row r="143" spans="1:12" x14ac:dyDescent="0.3">
      <c r="A143" s="169">
        <f t="shared" si="4"/>
        <v>26</v>
      </c>
      <c r="G143" s="169"/>
      <c r="H143" s="169"/>
      <c r="I143" s="181"/>
      <c r="J143" s="169">
        <f t="shared" si="5"/>
        <v>26</v>
      </c>
      <c r="K143" s="169"/>
    </row>
    <row r="144" spans="1:12" x14ac:dyDescent="0.3">
      <c r="A144" s="169">
        <f t="shared" si="4"/>
        <v>27</v>
      </c>
      <c r="B144" s="175" t="s">
        <v>456</v>
      </c>
      <c r="G144" s="241">
        <f>G141+G129</f>
        <v>2.2101922099750117E-2</v>
      </c>
      <c r="H144" s="241"/>
      <c r="I144" s="181" t="s">
        <v>457</v>
      </c>
      <c r="J144" s="169">
        <f t="shared" si="5"/>
        <v>27</v>
      </c>
      <c r="K144" s="169"/>
    </row>
    <row r="145" spans="1:12" x14ac:dyDescent="0.3">
      <c r="A145" s="169">
        <f t="shared" si="4"/>
        <v>28</v>
      </c>
      <c r="G145" s="169"/>
      <c r="H145" s="169"/>
      <c r="I145" s="181"/>
      <c r="J145" s="169">
        <f t="shared" si="5"/>
        <v>28</v>
      </c>
      <c r="K145" s="169"/>
    </row>
    <row r="146" spans="1:12" x14ac:dyDescent="0.3">
      <c r="A146" s="169">
        <f t="shared" si="4"/>
        <v>29</v>
      </c>
      <c r="B146" s="175" t="s">
        <v>458</v>
      </c>
      <c r="G146" s="254">
        <f>G51</f>
        <v>7.4625598147717603E-2</v>
      </c>
      <c r="H146" s="172"/>
      <c r="I146" s="181" t="s">
        <v>459</v>
      </c>
      <c r="J146" s="169">
        <f t="shared" si="5"/>
        <v>29</v>
      </c>
      <c r="K146" s="169"/>
    </row>
    <row r="147" spans="1:12" x14ac:dyDescent="0.3">
      <c r="A147" s="169">
        <f t="shared" si="4"/>
        <v>30</v>
      </c>
      <c r="G147" s="213"/>
      <c r="H147" s="213"/>
      <c r="I147" s="181"/>
      <c r="J147" s="169">
        <f t="shared" si="5"/>
        <v>30</v>
      </c>
      <c r="K147" s="169"/>
    </row>
    <row r="148" spans="1:12" ht="18.600000000000001" thickBot="1" x14ac:dyDescent="0.35">
      <c r="A148" s="169">
        <f t="shared" si="4"/>
        <v>31</v>
      </c>
      <c r="B148" s="175" t="s">
        <v>460</v>
      </c>
      <c r="G148" s="255">
        <f>G144+G146</f>
        <v>9.6727520247467724E-2</v>
      </c>
      <c r="H148" s="253"/>
      <c r="I148" s="181" t="s">
        <v>461</v>
      </c>
      <c r="J148" s="169">
        <f t="shared" si="5"/>
        <v>31</v>
      </c>
      <c r="K148" s="256"/>
      <c r="L148" s="242"/>
    </row>
    <row r="149" spans="1:12" ht="16.8" thickTop="1" thickBot="1" x14ac:dyDescent="0.35">
      <c r="A149" s="210">
        <f t="shared" si="4"/>
        <v>32</v>
      </c>
      <c r="B149" s="192"/>
      <c r="C149" s="192"/>
      <c r="D149" s="192"/>
      <c r="E149" s="192"/>
      <c r="F149" s="192"/>
      <c r="G149" s="210"/>
      <c r="H149" s="210"/>
      <c r="I149" s="211"/>
      <c r="J149" s="210">
        <f t="shared" si="5"/>
        <v>32</v>
      </c>
    </row>
    <row r="150" spans="1:12" x14ac:dyDescent="0.3">
      <c r="A150" s="169">
        <f t="shared" si="4"/>
        <v>33</v>
      </c>
      <c r="G150" s="169"/>
      <c r="H150" s="169"/>
      <c r="I150" s="181"/>
      <c r="J150" s="169">
        <f t="shared" si="5"/>
        <v>33</v>
      </c>
    </row>
    <row r="151" spans="1:12" ht="18" x14ac:dyDescent="0.3">
      <c r="A151" s="169">
        <f t="shared" si="4"/>
        <v>34</v>
      </c>
      <c r="B151" s="175" t="s">
        <v>462</v>
      </c>
      <c r="E151" s="172"/>
      <c r="F151" s="172"/>
      <c r="G151" s="230"/>
      <c r="H151" s="230"/>
      <c r="I151" s="181"/>
      <c r="J151" s="169">
        <f t="shared" si="5"/>
        <v>34</v>
      </c>
    </row>
    <row r="152" spans="1:12" x14ac:dyDescent="0.3">
      <c r="A152" s="169">
        <f t="shared" si="4"/>
        <v>35</v>
      </c>
      <c r="B152" s="231"/>
      <c r="E152" s="172"/>
      <c r="F152" s="172"/>
      <c r="G152" s="230"/>
      <c r="H152" s="230"/>
      <c r="I152" s="181"/>
      <c r="J152" s="169">
        <f t="shared" si="5"/>
        <v>35</v>
      </c>
      <c r="L152" s="257"/>
    </row>
    <row r="153" spans="1:12" x14ac:dyDescent="0.3">
      <c r="A153" s="169">
        <f t="shared" si="4"/>
        <v>36</v>
      </c>
      <c r="B153" s="175" t="s">
        <v>426</v>
      </c>
      <c r="E153" s="172"/>
      <c r="F153" s="172"/>
      <c r="G153" s="230"/>
      <c r="H153" s="230"/>
      <c r="I153" s="181"/>
      <c r="J153" s="169">
        <f t="shared" si="5"/>
        <v>36</v>
      </c>
    </row>
    <row r="154" spans="1:12" x14ac:dyDescent="0.3">
      <c r="A154" s="169">
        <f t="shared" si="4"/>
        <v>37</v>
      </c>
      <c r="B154" s="172"/>
      <c r="C154" s="172"/>
      <c r="D154" s="172"/>
      <c r="E154" s="172"/>
      <c r="F154" s="172"/>
      <c r="G154" s="230"/>
      <c r="H154" s="230"/>
      <c r="I154" s="181"/>
      <c r="J154" s="169">
        <f t="shared" si="5"/>
        <v>37</v>
      </c>
    </row>
    <row r="155" spans="1:12" x14ac:dyDescent="0.3">
      <c r="A155" s="169">
        <f t="shared" si="4"/>
        <v>38</v>
      </c>
      <c r="B155" s="176" t="s">
        <v>427</v>
      </c>
      <c r="C155" s="172"/>
      <c r="D155" s="172"/>
      <c r="E155" s="172"/>
      <c r="F155" s="172"/>
      <c r="G155" s="230"/>
      <c r="H155" s="230"/>
      <c r="I155" s="232"/>
      <c r="J155" s="169">
        <f t="shared" si="5"/>
        <v>38</v>
      </c>
    </row>
    <row r="156" spans="1:12" x14ac:dyDescent="0.3">
      <c r="A156" s="169">
        <f t="shared" si="4"/>
        <v>39</v>
      </c>
      <c r="B156" s="170" t="s">
        <v>463</v>
      </c>
      <c r="D156" s="172"/>
      <c r="E156" s="172"/>
      <c r="F156" s="172"/>
      <c r="G156" s="233">
        <f>G66</f>
        <v>2.7565091466729449E-3</v>
      </c>
      <c r="H156" s="172"/>
      <c r="I156" s="181" t="s">
        <v>464</v>
      </c>
      <c r="J156" s="169">
        <f t="shared" si="5"/>
        <v>39</v>
      </c>
      <c r="K156" s="169"/>
    </row>
    <row r="157" spans="1:12" x14ac:dyDescent="0.3">
      <c r="A157" s="169">
        <f t="shared" si="4"/>
        <v>40</v>
      </c>
      <c r="B157" s="170" t="s">
        <v>430</v>
      </c>
      <c r="D157" s="172"/>
      <c r="E157" s="172"/>
      <c r="F157" s="172"/>
      <c r="G157" s="258">
        <v>0</v>
      </c>
      <c r="H157" s="172"/>
      <c r="I157" s="181" t="s">
        <v>407</v>
      </c>
      <c r="J157" s="169">
        <f t="shared" si="5"/>
        <v>40</v>
      </c>
      <c r="K157" s="169"/>
    </row>
    <row r="158" spans="1:12" x14ac:dyDescent="0.3">
      <c r="A158" s="169">
        <f t="shared" si="4"/>
        <v>41</v>
      </c>
      <c r="B158" s="170" t="s">
        <v>432</v>
      </c>
      <c r="D158" s="172"/>
      <c r="E158" s="172"/>
      <c r="F158" s="172"/>
      <c r="G158" s="258">
        <v>0</v>
      </c>
      <c r="H158" s="172"/>
      <c r="I158" s="181" t="s">
        <v>407</v>
      </c>
      <c r="J158" s="169">
        <f t="shared" si="5"/>
        <v>41</v>
      </c>
      <c r="K158" s="172"/>
    </row>
    <row r="159" spans="1:12" x14ac:dyDescent="0.3">
      <c r="A159" s="169">
        <f t="shared" si="4"/>
        <v>42</v>
      </c>
      <c r="B159" s="170" t="s">
        <v>434</v>
      </c>
      <c r="D159" s="172"/>
      <c r="E159" s="236"/>
      <c r="F159" s="172"/>
      <c r="G159" s="117">
        <f>'Pg4 BK-1 As Filed Retail TRR'!E134</f>
        <v>3655962.9040592066</v>
      </c>
      <c r="H159" s="172"/>
      <c r="I159" s="181" t="s">
        <v>435</v>
      </c>
      <c r="J159" s="169">
        <f t="shared" si="5"/>
        <v>42</v>
      </c>
    </row>
    <row r="160" spans="1:12" x14ac:dyDescent="0.3">
      <c r="A160" s="169">
        <f t="shared" si="4"/>
        <v>43</v>
      </c>
      <c r="B160" s="170" t="s">
        <v>436</v>
      </c>
      <c r="D160" s="238"/>
      <c r="E160" s="172"/>
      <c r="F160" s="172"/>
      <c r="G160" s="239" t="s">
        <v>437</v>
      </c>
      <c r="H160" s="172"/>
      <c r="I160" s="181" t="s">
        <v>438</v>
      </c>
      <c r="J160" s="169">
        <f t="shared" si="5"/>
        <v>43</v>
      </c>
      <c r="L160" s="240"/>
    </row>
    <row r="161" spans="1:12" x14ac:dyDescent="0.3">
      <c r="A161" s="169">
        <f t="shared" si="4"/>
        <v>44</v>
      </c>
      <c r="G161" s="169"/>
      <c r="H161" s="169"/>
      <c r="J161" s="169">
        <f t="shared" si="5"/>
        <v>44</v>
      </c>
    </row>
    <row r="162" spans="1:12" x14ac:dyDescent="0.3">
      <c r="A162" s="169">
        <f t="shared" si="4"/>
        <v>45</v>
      </c>
      <c r="B162" s="170" t="s">
        <v>439</v>
      </c>
      <c r="D162" s="172"/>
      <c r="E162" s="172"/>
      <c r="F162" s="172"/>
      <c r="G162" s="241">
        <f>(((G156)+(G158/G159))*G160-(G157/G159))/(1-G160)</f>
        <v>7.3274293772318782E-4</v>
      </c>
      <c r="H162" s="241"/>
      <c r="I162" s="181" t="s">
        <v>440</v>
      </c>
      <c r="J162" s="169">
        <f t="shared" si="5"/>
        <v>45</v>
      </c>
      <c r="L162" s="242"/>
    </row>
    <row r="163" spans="1:12" x14ac:dyDescent="0.3">
      <c r="A163" s="169">
        <f t="shared" si="4"/>
        <v>46</v>
      </c>
      <c r="B163" s="243" t="s">
        <v>441</v>
      </c>
      <c r="G163" s="169"/>
      <c r="H163" s="169"/>
      <c r="J163" s="169">
        <f t="shared" si="5"/>
        <v>46</v>
      </c>
    </row>
    <row r="164" spans="1:12" x14ac:dyDescent="0.3">
      <c r="A164" s="169">
        <f t="shared" si="4"/>
        <v>47</v>
      </c>
      <c r="G164" s="169"/>
      <c r="H164" s="169"/>
      <c r="J164" s="169">
        <f t="shared" si="5"/>
        <v>47</v>
      </c>
    </row>
    <row r="165" spans="1:12" x14ac:dyDescent="0.3">
      <c r="A165" s="169">
        <f t="shared" si="4"/>
        <v>48</v>
      </c>
      <c r="B165" s="175" t="s">
        <v>442</v>
      </c>
      <c r="C165" s="172"/>
      <c r="D165" s="172"/>
      <c r="E165" s="172"/>
      <c r="F165" s="172"/>
      <c r="G165" s="244"/>
      <c r="H165" s="244"/>
      <c r="I165" s="245"/>
      <c r="J165" s="169">
        <f t="shared" si="5"/>
        <v>48</v>
      </c>
      <c r="K165" s="246"/>
    </row>
    <row r="166" spans="1:12" x14ac:dyDescent="0.3">
      <c r="A166" s="169">
        <f t="shared" si="4"/>
        <v>49</v>
      </c>
      <c r="B166" s="185"/>
      <c r="C166" s="172"/>
      <c r="D166" s="172"/>
      <c r="E166" s="172"/>
      <c r="F166" s="172"/>
      <c r="G166" s="244"/>
      <c r="H166" s="244"/>
      <c r="I166" s="247"/>
      <c r="J166" s="169">
        <f t="shared" si="5"/>
        <v>49</v>
      </c>
      <c r="K166" s="172"/>
    </row>
    <row r="167" spans="1:12" x14ac:dyDescent="0.3">
      <c r="A167" s="169">
        <f t="shared" si="4"/>
        <v>50</v>
      </c>
      <c r="B167" s="176" t="s">
        <v>427</v>
      </c>
      <c r="C167" s="172"/>
      <c r="D167" s="172"/>
      <c r="E167" s="172"/>
      <c r="F167" s="172"/>
      <c r="G167" s="244"/>
      <c r="H167" s="244"/>
      <c r="I167" s="247"/>
      <c r="J167" s="169">
        <f t="shared" si="5"/>
        <v>50</v>
      </c>
      <c r="K167" s="172"/>
    </row>
    <row r="168" spans="1:12" x14ac:dyDescent="0.3">
      <c r="A168" s="169">
        <f t="shared" si="4"/>
        <v>51</v>
      </c>
      <c r="B168" s="170" t="s">
        <v>463</v>
      </c>
      <c r="D168" s="172"/>
      <c r="E168" s="172"/>
      <c r="F168" s="172"/>
      <c r="G168" s="213">
        <f>G156</f>
        <v>2.7565091466729449E-3</v>
      </c>
      <c r="H168" s="213"/>
      <c r="I168" s="181" t="s">
        <v>465</v>
      </c>
      <c r="J168" s="169">
        <f t="shared" si="5"/>
        <v>51</v>
      </c>
      <c r="K168" s="169"/>
    </row>
    <row r="169" spans="1:12" x14ac:dyDescent="0.3">
      <c r="A169" s="169">
        <f t="shared" si="4"/>
        <v>52</v>
      </c>
      <c r="B169" s="170" t="s">
        <v>444</v>
      </c>
      <c r="D169" s="172"/>
      <c r="E169" s="172"/>
      <c r="F169" s="172"/>
      <c r="G169" s="248">
        <f>G158</f>
        <v>0</v>
      </c>
      <c r="H169" s="248"/>
      <c r="I169" s="181" t="s">
        <v>466</v>
      </c>
      <c r="J169" s="169">
        <f t="shared" si="5"/>
        <v>52</v>
      </c>
      <c r="K169" s="169"/>
    </row>
    <row r="170" spans="1:12" x14ac:dyDescent="0.3">
      <c r="A170" s="169">
        <f t="shared" si="4"/>
        <v>53</v>
      </c>
      <c r="B170" s="170" t="s">
        <v>446</v>
      </c>
      <c r="D170" s="172"/>
      <c r="E170" s="172"/>
      <c r="F170" s="172"/>
      <c r="G170" s="316">
        <f>G159</f>
        <v>3655962.9040592066</v>
      </c>
      <c r="H170" s="316"/>
      <c r="I170" s="181" t="s">
        <v>467</v>
      </c>
      <c r="J170" s="169">
        <f t="shared" si="5"/>
        <v>53</v>
      </c>
      <c r="K170" s="169"/>
    </row>
    <row r="171" spans="1:12" x14ac:dyDescent="0.3">
      <c r="A171" s="169">
        <f t="shared" si="4"/>
        <v>54</v>
      </c>
      <c r="B171" s="170" t="s">
        <v>448</v>
      </c>
      <c r="D171" s="172"/>
      <c r="E171" s="172"/>
      <c r="F171" s="172"/>
      <c r="G171" s="250">
        <f>G162</f>
        <v>7.3274293772318782E-4</v>
      </c>
      <c r="H171" s="250"/>
      <c r="I171" s="181" t="s">
        <v>468</v>
      </c>
      <c r="J171" s="169">
        <f t="shared" si="5"/>
        <v>54</v>
      </c>
    </row>
    <row r="172" spans="1:12" x14ac:dyDescent="0.3">
      <c r="A172" s="169">
        <f t="shared" si="4"/>
        <v>55</v>
      </c>
      <c r="B172" s="170" t="s">
        <v>450</v>
      </c>
      <c r="D172" s="172"/>
      <c r="E172" s="172"/>
      <c r="F172" s="172"/>
      <c r="G172" s="239" t="s">
        <v>451</v>
      </c>
      <c r="H172" s="172"/>
      <c r="I172" s="181" t="s">
        <v>452</v>
      </c>
      <c r="J172" s="169">
        <f t="shared" si="5"/>
        <v>55</v>
      </c>
    </row>
    <row r="173" spans="1:12" x14ac:dyDescent="0.3">
      <c r="A173" s="169">
        <f t="shared" si="4"/>
        <v>56</v>
      </c>
      <c r="B173" s="189"/>
      <c r="D173" s="172"/>
      <c r="E173" s="172"/>
      <c r="F173" s="172"/>
      <c r="G173" s="251"/>
      <c r="H173" s="251"/>
      <c r="I173" s="247"/>
      <c r="J173" s="169">
        <f t="shared" si="5"/>
        <v>56</v>
      </c>
      <c r="K173" s="259"/>
    </row>
    <row r="174" spans="1:12" x14ac:dyDescent="0.3">
      <c r="A174" s="169">
        <f t="shared" si="4"/>
        <v>57</v>
      </c>
      <c r="B174" s="170" t="s">
        <v>453</v>
      </c>
      <c r="C174" s="169"/>
      <c r="D174" s="169"/>
      <c r="E174" s="172"/>
      <c r="F174" s="172"/>
      <c r="G174" s="252">
        <f>((G168)+(G169/G170)+G162)*G172/(1-G172)</f>
        <v>3.3836099633679042E-4</v>
      </c>
      <c r="H174" s="253"/>
      <c r="I174" s="181" t="s">
        <v>454</v>
      </c>
      <c r="J174" s="169">
        <f t="shared" si="5"/>
        <v>57</v>
      </c>
    </row>
    <row r="175" spans="1:12" x14ac:dyDescent="0.3">
      <c r="A175" s="169">
        <f t="shared" si="4"/>
        <v>58</v>
      </c>
      <c r="B175" s="243" t="s">
        <v>455</v>
      </c>
      <c r="G175" s="169"/>
      <c r="H175" s="169"/>
      <c r="I175" s="181"/>
      <c r="J175" s="169">
        <f t="shared" si="5"/>
        <v>58</v>
      </c>
      <c r="K175" s="169"/>
    </row>
    <row r="176" spans="1:12" x14ac:dyDescent="0.3">
      <c r="A176" s="169">
        <f t="shared" si="4"/>
        <v>59</v>
      </c>
      <c r="G176" s="169"/>
      <c r="H176" s="169"/>
      <c r="I176" s="181"/>
      <c r="J176" s="169">
        <f t="shared" si="5"/>
        <v>59</v>
      </c>
      <c r="K176" s="169"/>
    </row>
    <row r="177" spans="1:12" x14ac:dyDescent="0.3">
      <c r="A177" s="169">
        <f t="shared" si="4"/>
        <v>60</v>
      </c>
      <c r="B177" s="175" t="s">
        <v>456</v>
      </c>
      <c r="G177" s="241">
        <f>G174+G162</f>
        <v>1.0711039340599781E-3</v>
      </c>
      <c r="H177" s="241"/>
      <c r="I177" s="181" t="s">
        <v>469</v>
      </c>
      <c r="J177" s="169">
        <f t="shared" si="5"/>
        <v>60</v>
      </c>
      <c r="K177" s="169"/>
    </row>
    <row r="178" spans="1:12" x14ac:dyDescent="0.3">
      <c r="A178" s="169">
        <f t="shared" si="4"/>
        <v>61</v>
      </c>
      <c r="G178" s="169"/>
      <c r="H178" s="169"/>
      <c r="I178" s="181"/>
      <c r="J178" s="169">
        <f t="shared" si="5"/>
        <v>61</v>
      </c>
      <c r="K178" s="169"/>
    </row>
    <row r="179" spans="1:12" x14ac:dyDescent="0.3">
      <c r="A179" s="169">
        <f t="shared" si="4"/>
        <v>62</v>
      </c>
      <c r="B179" s="175" t="s">
        <v>470</v>
      </c>
      <c r="G179" s="260">
        <f>G64</f>
        <v>2.7565091466729449E-3</v>
      </c>
      <c r="H179" s="172"/>
      <c r="I179" s="181" t="s">
        <v>471</v>
      </c>
      <c r="J179" s="169">
        <f t="shared" si="5"/>
        <v>62</v>
      </c>
      <c r="K179" s="169"/>
    </row>
    <row r="180" spans="1:12" x14ac:dyDescent="0.3">
      <c r="A180" s="169">
        <f t="shared" si="4"/>
        <v>63</v>
      </c>
      <c r="G180" s="213"/>
      <c r="H180" s="213"/>
      <c r="I180" s="181"/>
      <c r="J180" s="169">
        <f t="shared" si="5"/>
        <v>63</v>
      </c>
      <c r="K180" s="169"/>
    </row>
    <row r="181" spans="1:12" ht="18.600000000000001" thickBot="1" x14ac:dyDescent="0.35">
      <c r="A181" s="169">
        <f t="shared" si="4"/>
        <v>64</v>
      </c>
      <c r="B181" s="175" t="s">
        <v>472</v>
      </c>
      <c r="G181" s="255">
        <f>G177+G179</f>
        <v>3.8276130807329231E-3</v>
      </c>
      <c r="H181" s="253"/>
      <c r="I181" s="181" t="s">
        <v>473</v>
      </c>
      <c r="J181" s="169">
        <f t="shared" si="5"/>
        <v>64</v>
      </c>
      <c r="K181" s="256"/>
      <c r="L181" s="242"/>
    </row>
    <row r="182" spans="1:12" ht="16.2" thickTop="1" x14ac:dyDescent="0.3">
      <c r="B182" s="175"/>
      <c r="G182" s="261"/>
      <c r="H182" s="261"/>
      <c r="I182" s="181"/>
      <c r="J182" s="169"/>
      <c r="K182" s="256"/>
      <c r="L182" s="242"/>
    </row>
    <row r="183" spans="1:12" x14ac:dyDescent="0.3">
      <c r="A183" s="317"/>
      <c r="B183" s="189"/>
      <c r="C183" s="262"/>
      <c r="D183" s="262"/>
      <c r="E183" s="262"/>
      <c r="F183" s="262"/>
      <c r="G183" s="263"/>
      <c r="H183" s="263"/>
      <c r="I183" s="264"/>
      <c r="J183" s="169"/>
    </row>
    <row r="184" spans="1:12" x14ac:dyDescent="0.3">
      <c r="B184" s="387" t="s">
        <v>212</v>
      </c>
      <c r="C184" s="387"/>
      <c r="D184" s="387"/>
      <c r="E184" s="387"/>
      <c r="F184" s="387"/>
      <c r="G184" s="387"/>
      <c r="H184" s="387"/>
      <c r="I184" s="387"/>
      <c r="J184" s="169"/>
    </row>
    <row r="185" spans="1:12" x14ac:dyDescent="0.3">
      <c r="B185" s="387" t="s">
        <v>335</v>
      </c>
      <c r="C185" s="387"/>
      <c r="D185" s="387"/>
      <c r="E185" s="387"/>
      <c r="F185" s="387"/>
      <c r="G185" s="387"/>
      <c r="H185" s="387"/>
      <c r="I185" s="387"/>
      <c r="J185" s="169"/>
    </row>
    <row r="186" spans="1:12" x14ac:dyDescent="0.3">
      <c r="B186" s="387" t="s">
        <v>336</v>
      </c>
      <c r="C186" s="387"/>
      <c r="D186" s="387"/>
      <c r="E186" s="387"/>
      <c r="F186" s="387"/>
      <c r="G186" s="387"/>
      <c r="H186" s="387"/>
      <c r="I186" s="387"/>
      <c r="J186" s="169"/>
    </row>
    <row r="187" spans="1:12" x14ac:dyDescent="0.3">
      <c r="B187" s="389" t="str">
        <f>B6</f>
        <v>Base Period &amp; True-Up Period 12 - Months Ending December 31, 2017</v>
      </c>
      <c r="C187" s="389"/>
      <c r="D187" s="389"/>
      <c r="E187" s="389"/>
      <c r="F187" s="389"/>
      <c r="G187" s="389"/>
      <c r="H187" s="389"/>
      <c r="I187" s="389"/>
      <c r="J187" s="169"/>
    </row>
    <row r="188" spans="1:12" x14ac:dyDescent="0.3">
      <c r="B188" s="390" t="s">
        <v>2</v>
      </c>
      <c r="C188" s="391"/>
      <c r="D188" s="391"/>
      <c r="E188" s="391"/>
      <c r="F188" s="391"/>
      <c r="G188" s="391"/>
      <c r="H188" s="391"/>
      <c r="I188" s="391"/>
      <c r="J188" s="169"/>
    </row>
    <row r="189" spans="1:12" x14ac:dyDescent="0.3">
      <c r="B189" s="169"/>
      <c r="C189" s="169"/>
      <c r="D189" s="169"/>
      <c r="E189" s="169"/>
      <c r="F189" s="169"/>
      <c r="G189" s="172"/>
      <c r="H189" s="172"/>
      <c r="I189" s="181"/>
      <c r="J189" s="169"/>
    </row>
    <row r="190" spans="1:12" x14ac:dyDescent="0.3">
      <c r="A190" s="169" t="s">
        <v>3</v>
      </c>
      <c r="B190" s="172"/>
      <c r="C190" s="172"/>
      <c r="D190" s="172"/>
      <c r="E190" s="172"/>
      <c r="F190" s="172"/>
      <c r="G190" s="172"/>
      <c r="H190" s="172"/>
      <c r="I190" s="181"/>
      <c r="J190" s="169" t="s">
        <v>3</v>
      </c>
    </row>
    <row r="191" spans="1:12" x14ac:dyDescent="0.3">
      <c r="A191" s="169" t="s">
        <v>7</v>
      </c>
      <c r="B191" s="169"/>
      <c r="C191" s="169"/>
      <c r="D191" s="169"/>
      <c r="E191" s="169"/>
      <c r="F191" s="169"/>
      <c r="G191" s="173" t="s">
        <v>5</v>
      </c>
      <c r="H191" s="172"/>
      <c r="I191" s="195" t="s">
        <v>6</v>
      </c>
      <c r="J191" s="169" t="s">
        <v>7</v>
      </c>
    </row>
    <row r="192" spans="1:12" x14ac:dyDescent="0.3">
      <c r="G192" s="169"/>
      <c r="H192" s="169"/>
      <c r="I192" s="181"/>
      <c r="J192" s="169"/>
    </row>
    <row r="193" spans="1:10" ht="18" x14ac:dyDescent="0.3">
      <c r="A193" s="169">
        <v>1</v>
      </c>
      <c r="B193" s="175" t="s">
        <v>474</v>
      </c>
      <c r="E193" s="172"/>
      <c r="F193" s="172"/>
      <c r="G193" s="230"/>
      <c r="H193" s="230"/>
      <c r="I193" s="181"/>
      <c r="J193" s="169">
        <v>1</v>
      </c>
    </row>
    <row r="194" spans="1:10" x14ac:dyDescent="0.3">
      <c r="A194" s="169">
        <f>A193+1</f>
        <v>2</v>
      </c>
      <c r="B194" s="231"/>
      <c r="E194" s="172"/>
      <c r="F194" s="172"/>
      <c r="G194" s="230"/>
      <c r="H194" s="230"/>
      <c r="I194" s="181"/>
      <c r="J194" s="169">
        <f>J193+1</f>
        <v>2</v>
      </c>
    </row>
    <row r="195" spans="1:10" x14ac:dyDescent="0.3">
      <c r="A195" s="169">
        <f>A194+1</f>
        <v>3</v>
      </c>
      <c r="B195" s="175" t="s">
        <v>426</v>
      </c>
      <c r="E195" s="172"/>
      <c r="F195" s="172"/>
      <c r="G195" s="230"/>
      <c r="H195" s="230"/>
      <c r="I195" s="181"/>
      <c r="J195" s="169">
        <f>J194+1</f>
        <v>3</v>
      </c>
    </row>
    <row r="196" spans="1:10" x14ac:dyDescent="0.3">
      <c r="A196" s="169">
        <f>A195+1</f>
        <v>4</v>
      </c>
      <c r="B196" s="172"/>
      <c r="C196" s="172"/>
      <c r="D196" s="172"/>
      <c r="E196" s="172"/>
      <c r="F196" s="172"/>
      <c r="G196" s="230"/>
      <c r="H196" s="230"/>
      <c r="I196" s="181"/>
      <c r="J196" s="169">
        <f>J195+1</f>
        <v>4</v>
      </c>
    </row>
    <row r="197" spans="1:10" x14ac:dyDescent="0.3">
      <c r="A197" s="169">
        <f t="shared" ref="A197:A256" si="6">A196+1</f>
        <v>5</v>
      </c>
      <c r="B197" s="176" t="s">
        <v>427</v>
      </c>
      <c r="C197" s="172"/>
      <c r="D197" s="172"/>
      <c r="E197" s="172"/>
      <c r="F197" s="172"/>
      <c r="G197" s="230"/>
      <c r="H197" s="230"/>
      <c r="I197" s="232"/>
      <c r="J197" s="169">
        <f t="shared" ref="J197:J256" si="7">J196+1</f>
        <v>5</v>
      </c>
    </row>
    <row r="198" spans="1:10" x14ac:dyDescent="0.3">
      <c r="A198" s="169">
        <f t="shared" si="6"/>
        <v>6</v>
      </c>
      <c r="B198" s="170" t="s">
        <v>428</v>
      </c>
      <c r="D198" s="172"/>
      <c r="E198" s="172"/>
      <c r="F198" s="172"/>
      <c r="G198" s="233">
        <f>G90</f>
        <v>0</v>
      </c>
      <c r="H198" s="172"/>
      <c r="I198" s="181" t="s">
        <v>475</v>
      </c>
      <c r="J198" s="169">
        <f t="shared" si="7"/>
        <v>6</v>
      </c>
    </row>
    <row r="199" spans="1:10" x14ac:dyDescent="0.3">
      <c r="A199" s="169">
        <f t="shared" si="6"/>
        <v>7</v>
      </c>
      <c r="B199" s="170" t="s">
        <v>430</v>
      </c>
      <c r="D199" s="172"/>
      <c r="E199" s="172"/>
      <c r="F199" s="172"/>
      <c r="G199" s="258">
        <v>0</v>
      </c>
      <c r="H199" s="172"/>
      <c r="I199" s="181" t="s">
        <v>476</v>
      </c>
      <c r="J199" s="169">
        <f t="shared" si="7"/>
        <v>7</v>
      </c>
    </row>
    <row r="200" spans="1:10" x14ac:dyDescent="0.3">
      <c r="A200" s="169">
        <f t="shared" si="6"/>
        <v>8</v>
      </c>
      <c r="B200" s="170" t="s">
        <v>432</v>
      </c>
      <c r="D200" s="172"/>
      <c r="E200" s="172"/>
      <c r="F200" s="172"/>
      <c r="G200" s="235">
        <v>0</v>
      </c>
      <c r="H200" s="172"/>
      <c r="I200" s="225"/>
      <c r="J200" s="169">
        <f t="shared" si="7"/>
        <v>8</v>
      </c>
    </row>
    <row r="201" spans="1:10" x14ac:dyDescent="0.3">
      <c r="A201" s="169">
        <f t="shared" si="6"/>
        <v>9</v>
      </c>
      <c r="B201" s="170" t="s">
        <v>477</v>
      </c>
      <c r="D201" s="172"/>
      <c r="E201" s="172"/>
      <c r="F201" s="172"/>
      <c r="G201" s="234">
        <v>0</v>
      </c>
      <c r="H201" s="172"/>
      <c r="I201" s="181" t="s">
        <v>478</v>
      </c>
      <c r="J201" s="169">
        <f t="shared" si="7"/>
        <v>9</v>
      </c>
    </row>
    <row r="202" spans="1:10" x14ac:dyDescent="0.3">
      <c r="A202" s="169">
        <f t="shared" si="6"/>
        <v>10</v>
      </c>
      <c r="B202" s="170" t="s">
        <v>436</v>
      </c>
      <c r="D202" s="172"/>
      <c r="E202" s="172"/>
      <c r="F202" s="172"/>
      <c r="G202" s="265" t="str">
        <f>G127</f>
        <v>21%</v>
      </c>
      <c r="H202" s="172"/>
      <c r="I202" s="181" t="s">
        <v>479</v>
      </c>
      <c r="J202" s="169">
        <f t="shared" si="7"/>
        <v>10</v>
      </c>
    </row>
    <row r="203" spans="1:10" x14ac:dyDescent="0.3">
      <c r="A203" s="169">
        <f t="shared" si="6"/>
        <v>11</v>
      </c>
      <c r="G203" s="169"/>
      <c r="H203" s="169"/>
      <c r="J203" s="169">
        <f t="shared" si="7"/>
        <v>11</v>
      </c>
    </row>
    <row r="204" spans="1:10" x14ac:dyDescent="0.3">
      <c r="A204" s="169">
        <f t="shared" si="6"/>
        <v>12</v>
      </c>
      <c r="B204" s="170" t="s">
        <v>480</v>
      </c>
      <c r="D204" s="172"/>
      <c r="E204" s="172"/>
      <c r="F204" s="172"/>
      <c r="G204" s="241">
        <f>IFERROR((((G198)+(G200/G201))*G202-(G199/G201))/(1-G202),0)</f>
        <v>0</v>
      </c>
      <c r="H204" s="241"/>
      <c r="I204" s="181" t="s">
        <v>481</v>
      </c>
      <c r="J204" s="169">
        <f t="shared" si="7"/>
        <v>12</v>
      </c>
    </row>
    <row r="205" spans="1:10" x14ac:dyDescent="0.3">
      <c r="A205" s="169">
        <f t="shared" si="6"/>
        <v>13</v>
      </c>
      <c r="B205" s="243" t="s">
        <v>441</v>
      </c>
      <c r="D205" s="243"/>
      <c r="G205" s="223"/>
      <c r="H205" s="223"/>
      <c r="J205" s="169">
        <f t="shared" si="7"/>
        <v>13</v>
      </c>
    </row>
    <row r="206" spans="1:10" x14ac:dyDescent="0.3">
      <c r="A206" s="169">
        <f t="shared" si="6"/>
        <v>14</v>
      </c>
      <c r="G206" s="169"/>
      <c r="H206" s="169"/>
      <c r="J206" s="169">
        <f t="shared" si="7"/>
        <v>14</v>
      </c>
    </row>
    <row r="207" spans="1:10" x14ac:dyDescent="0.3">
      <c r="A207" s="169">
        <f t="shared" si="6"/>
        <v>15</v>
      </c>
      <c r="B207" s="175" t="s">
        <v>442</v>
      </c>
      <c r="C207" s="172"/>
      <c r="D207" s="172"/>
      <c r="E207" s="172"/>
      <c r="F207" s="172"/>
      <c r="G207" s="244"/>
      <c r="H207" s="244"/>
      <c r="I207" s="245"/>
      <c r="J207" s="169">
        <f t="shared" si="7"/>
        <v>15</v>
      </c>
    </row>
    <row r="208" spans="1:10" x14ac:dyDescent="0.3">
      <c r="A208" s="169">
        <f t="shared" si="6"/>
        <v>16</v>
      </c>
      <c r="B208" s="185"/>
      <c r="C208" s="172"/>
      <c r="D208" s="172"/>
      <c r="E208" s="172"/>
      <c r="F208" s="172"/>
      <c r="G208" s="244"/>
      <c r="H208" s="244"/>
      <c r="I208" s="232"/>
      <c r="J208" s="169">
        <f t="shared" si="7"/>
        <v>16</v>
      </c>
    </row>
    <row r="209" spans="1:10" x14ac:dyDescent="0.3">
      <c r="A209" s="169">
        <f t="shared" si="6"/>
        <v>17</v>
      </c>
      <c r="B209" s="176" t="s">
        <v>427</v>
      </c>
      <c r="C209" s="172"/>
      <c r="D209" s="172"/>
      <c r="E209" s="172"/>
      <c r="F209" s="172"/>
      <c r="G209" s="244"/>
      <c r="H209" s="244"/>
      <c r="I209" s="232"/>
      <c r="J209" s="169">
        <f t="shared" si="7"/>
        <v>17</v>
      </c>
    </row>
    <row r="210" spans="1:10" x14ac:dyDescent="0.3">
      <c r="A210" s="169">
        <f t="shared" si="6"/>
        <v>18</v>
      </c>
      <c r="B210" s="170" t="s">
        <v>428</v>
      </c>
      <c r="D210" s="172"/>
      <c r="E210" s="172"/>
      <c r="F210" s="172"/>
      <c r="G210" s="213">
        <f>G198</f>
        <v>0</v>
      </c>
      <c r="H210" s="213"/>
      <c r="I210" s="181" t="s">
        <v>443</v>
      </c>
      <c r="J210" s="169">
        <f t="shared" si="7"/>
        <v>18</v>
      </c>
    </row>
    <row r="211" spans="1:10" x14ac:dyDescent="0.3">
      <c r="A211" s="169">
        <f t="shared" si="6"/>
        <v>19</v>
      </c>
      <c r="B211" s="170" t="s">
        <v>444</v>
      </c>
      <c r="D211" s="172"/>
      <c r="E211" s="172"/>
      <c r="F211" s="172"/>
      <c r="G211" s="248">
        <f>G200</f>
        <v>0</v>
      </c>
      <c r="H211" s="248"/>
      <c r="I211" s="181" t="s">
        <v>445</v>
      </c>
      <c r="J211" s="169">
        <f t="shared" si="7"/>
        <v>19</v>
      </c>
    </row>
    <row r="212" spans="1:10" x14ac:dyDescent="0.3">
      <c r="A212" s="169">
        <f t="shared" si="6"/>
        <v>20</v>
      </c>
      <c r="B212" s="170" t="s">
        <v>482</v>
      </c>
      <c r="D212" s="172"/>
      <c r="E212" s="172"/>
      <c r="F212" s="172"/>
      <c r="G212" s="248">
        <f>G201</f>
        <v>0</v>
      </c>
      <c r="H212" s="248"/>
      <c r="I212" s="181" t="s">
        <v>447</v>
      </c>
      <c r="J212" s="169">
        <f t="shared" si="7"/>
        <v>20</v>
      </c>
    </row>
    <row r="213" spans="1:10" x14ac:dyDescent="0.3">
      <c r="A213" s="169">
        <f t="shared" si="6"/>
        <v>21</v>
      </c>
      <c r="B213" s="170" t="s">
        <v>448</v>
      </c>
      <c r="D213" s="172"/>
      <c r="E213" s="172"/>
      <c r="F213" s="172"/>
      <c r="G213" s="250">
        <f>G204</f>
        <v>0</v>
      </c>
      <c r="H213" s="250"/>
      <c r="I213" s="181" t="s">
        <v>449</v>
      </c>
      <c r="J213" s="169">
        <f t="shared" si="7"/>
        <v>21</v>
      </c>
    </row>
    <row r="214" spans="1:10" x14ac:dyDescent="0.3">
      <c r="A214" s="169">
        <f t="shared" si="6"/>
        <v>22</v>
      </c>
      <c r="B214" s="170" t="s">
        <v>450</v>
      </c>
      <c r="D214" s="172"/>
      <c r="E214" s="172"/>
      <c r="F214" s="172"/>
      <c r="G214" s="266" t="str">
        <f>G139</f>
        <v>8.84%</v>
      </c>
      <c r="H214" s="172"/>
      <c r="I214" s="181" t="s">
        <v>483</v>
      </c>
      <c r="J214" s="169">
        <f t="shared" si="7"/>
        <v>22</v>
      </c>
    </row>
    <row r="215" spans="1:10" x14ac:dyDescent="0.3">
      <c r="A215" s="169">
        <f t="shared" si="6"/>
        <v>23</v>
      </c>
      <c r="B215" s="189"/>
      <c r="D215" s="172"/>
      <c r="E215" s="172"/>
      <c r="F215" s="172"/>
      <c r="G215" s="251"/>
      <c r="H215" s="251"/>
      <c r="I215" s="247"/>
      <c r="J215" s="169">
        <f t="shared" si="7"/>
        <v>23</v>
      </c>
    </row>
    <row r="216" spans="1:10" x14ac:dyDescent="0.3">
      <c r="A216" s="169">
        <f t="shared" si="6"/>
        <v>24</v>
      </c>
      <c r="B216" s="170" t="s">
        <v>453</v>
      </c>
      <c r="C216" s="169"/>
      <c r="D216" s="169"/>
      <c r="E216" s="172"/>
      <c r="F216" s="172"/>
      <c r="G216" s="252">
        <f>IFERROR(((G210)+(G211/G212)+G204)*G214/(1-G214),0)</f>
        <v>0</v>
      </c>
      <c r="H216" s="253"/>
      <c r="I216" s="181" t="s">
        <v>454</v>
      </c>
      <c r="J216" s="169">
        <f t="shared" si="7"/>
        <v>24</v>
      </c>
    </row>
    <row r="217" spans="1:10" x14ac:dyDescent="0.3">
      <c r="A217" s="169">
        <f t="shared" si="6"/>
        <v>25</v>
      </c>
      <c r="B217" s="243" t="s">
        <v>455</v>
      </c>
      <c r="D217" s="243"/>
      <c r="G217" s="169"/>
      <c r="H217" s="169"/>
      <c r="I217" s="181"/>
      <c r="J217" s="169">
        <f t="shared" si="7"/>
        <v>25</v>
      </c>
    </row>
    <row r="218" spans="1:10" x14ac:dyDescent="0.3">
      <c r="A218" s="169">
        <f t="shared" si="6"/>
        <v>26</v>
      </c>
      <c r="G218" s="169"/>
      <c r="H218" s="169"/>
      <c r="I218" s="181"/>
      <c r="J218" s="169">
        <f t="shared" si="7"/>
        <v>26</v>
      </c>
    </row>
    <row r="219" spans="1:10" x14ac:dyDescent="0.3">
      <c r="A219" s="169">
        <f t="shared" si="6"/>
        <v>27</v>
      </c>
      <c r="B219" s="175" t="s">
        <v>456</v>
      </c>
      <c r="G219" s="241">
        <f>G216+G204</f>
        <v>0</v>
      </c>
      <c r="H219" s="241"/>
      <c r="I219" s="181" t="s">
        <v>457</v>
      </c>
      <c r="J219" s="169">
        <f t="shared" si="7"/>
        <v>27</v>
      </c>
    </row>
    <row r="220" spans="1:10" x14ac:dyDescent="0.3">
      <c r="A220" s="169">
        <f t="shared" si="6"/>
        <v>28</v>
      </c>
      <c r="G220" s="169"/>
      <c r="H220" s="169"/>
      <c r="I220" s="181"/>
      <c r="J220" s="169">
        <f t="shared" si="7"/>
        <v>28</v>
      </c>
    </row>
    <row r="221" spans="1:10" x14ac:dyDescent="0.3">
      <c r="A221" s="169">
        <f t="shared" si="6"/>
        <v>29</v>
      </c>
      <c r="B221" s="175" t="s">
        <v>484</v>
      </c>
      <c r="G221" s="267">
        <f>G88</f>
        <v>1.8944113384924122E-2</v>
      </c>
      <c r="H221" s="172"/>
      <c r="I221" s="181" t="s">
        <v>485</v>
      </c>
      <c r="J221" s="169">
        <f t="shared" si="7"/>
        <v>29</v>
      </c>
    </row>
    <row r="222" spans="1:10" x14ac:dyDescent="0.3">
      <c r="A222" s="169">
        <f t="shared" si="6"/>
        <v>30</v>
      </c>
      <c r="G222" s="169"/>
      <c r="H222" s="169"/>
      <c r="I222" s="181"/>
      <c r="J222" s="169">
        <f t="shared" si="7"/>
        <v>30</v>
      </c>
    </row>
    <row r="223" spans="1:10" ht="18.600000000000001" thickBot="1" x14ac:dyDescent="0.35">
      <c r="A223" s="169">
        <f t="shared" si="6"/>
        <v>31</v>
      </c>
      <c r="B223" s="175" t="s">
        <v>486</v>
      </c>
      <c r="G223" s="268">
        <f>G219+G221</f>
        <v>1.8944113384924122E-2</v>
      </c>
      <c r="H223" s="269"/>
      <c r="I223" s="181" t="s">
        <v>461</v>
      </c>
      <c r="J223" s="169">
        <f t="shared" si="7"/>
        <v>31</v>
      </c>
    </row>
    <row r="224" spans="1:10" ht="16.8" thickTop="1" thickBot="1" x14ac:dyDescent="0.35">
      <c r="A224" s="210">
        <f t="shared" si="6"/>
        <v>32</v>
      </c>
      <c r="B224" s="226"/>
      <c r="C224" s="192"/>
      <c r="D224" s="192"/>
      <c r="E224" s="192"/>
      <c r="F224" s="192"/>
      <c r="G224" s="270"/>
      <c r="H224" s="270"/>
      <c r="I224" s="211"/>
      <c r="J224" s="210">
        <f t="shared" si="7"/>
        <v>32</v>
      </c>
    </row>
    <row r="225" spans="1:10" x14ac:dyDescent="0.3">
      <c r="A225" s="169">
        <f t="shared" si="6"/>
        <v>33</v>
      </c>
      <c r="B225" s="175"/>
      <c r="G225" s="269"/>
      <c r="H225" s="269"/>
      <c r="I225" s="181"/>
      <c r="J225" s="169">
        <f t="shared" si="7"/>
        <v>33</v>
      </c>
    </row>
    <row r="226" spans="1:10" ht="18" x14ac:dyDescent="0.3">
      <c r="A226" s="169">
        <f t="shared" si="6"/>
        <v>34</v>
      </c>
      <c r="B226" s="175" t="s">
        <v>462</v>
      </c>
      <c r="E226" s="172"/>
      <c r="F226" s="172"/>
      <c r="G226" s="230"/>
      <c r="H226" s="230"/>
      <c r="I226" s="181"/>
      <c r="J226" s="169">
        <f t="shared" si="7"/>
        <v>34</v>
      </c>
    </row>
    <row r="227" spans="1:10" x14ac:dyDescent="0.3">
      <c r="A227" s="169">
        <f t="shared" si="6"/>
        <v>35</v>
      </c>
      <c r="B227" s="231"/>
      <c r="E227" s="172"/>
      <c r="F227" s="172"/>
      <c r="G227" s="230"/>
      <c r="H227" s="230"/>
      <c r="I227" s="181"/>
      <c r="J227" s="169">
        <f t="shared" si="7"/>
        <v>35</v>
      </c>
    </row>
    <row r="228" spans="1:10" x14ac:dyDescent="0.3">
      <c r="A228" s="169">
        <f t="shared" si="6"/>
        <v>36</v>
      </c>
      <c r="B228" s="175" t="s">
        <v>426</v>
      </c>
      <c r="E228" s="172"/>
      <c r="F228" s="172"/>
      <c r="G228" s="230"/>
      <c r="H228" s="230"/>
      <c r="I228" s="181"/>
      <c r="J228" s="169">
        <f t="shared" si="7"/>
        <v>36</v>
      </c>
    </row>
    <row r="229" spans="1:10" x14ac:dyDescent="0.3">
      <c r="A229" s="169">
        <f t="shared" si="6"/>
        <v>37</v>
      </c>
      <c r="B229" s="172"/>
      <c r="C229" s="172"/>
      <c r="D229" s="172"/>
      <c r="E229" s="172"/>
      <c r="F229" s="172"/>
      <c r="G229" s="230"/>
      <c r="H229" s="230"/>
      <c r="I229" s="181"/>
      <c r="J229" s="169">
        <f t="shared" si="7"/>
        <v>37</v>
      </c>
    </row>
    <row r="230" spans="1:10" x14ac:dyDescent="0.3">
      <c r="A230" s="169">
        <f t="shared" si="6"/>
        <v>38</v>
      </c>
      <c r="B230" s="176" t="s">
        <v>427</v>
      </c>
      <c r="C230" s="172"/>
      <c r="D230" s="172"/>
      <c r="E230" s="172"/>
      <c r="F230" s="172"/>
      <c r="G230" s="230"/>
      <c r="H230" s="230"/>
      <c r="I230" s="232"/>
      <c r="J230" s="169">
        <f t="shared" si="7"/>
        <v>38</v>
      </c>
    </row>
    <row r="231" spans="1:10" x14ac:dyDescent="0.3">
      <c r="A231" s="169">
        <f t="shared" si="6"/>
        <v>39</v>
      </c>
      <c r="B231" s="170" t="s">
        <v>463</v>
      </c>
      <c r="D231" s="172"/>
      <c r="E231" s="172"/>
      <c r="F231" s="172"/>
      <c r="G231" s="233">
        <f>G103</f>
        <v>0</v>
      </c>
      <c r="H231" s="172"/>
      <c r="I231" s="181" t="s">
        <v>487</v>
      </c>
      <c r="J231" s="169">
        <f t="shared" si="7"/>
        <v>39</v>
      </c>
    </row>
    <row r="232" spans="1:10" x14ac:dyDescent="0.3">
      <c r="A232" s="169">
        <f t="shared" si="6"/>
        <v>40</v>
      </c>
      <c r="B232" s="170" t="s">
        <v>430</v>
      </c>
      <c r="D232" s="172"/>
      <c r="E232" s="172"/>
      <c r="F232" s="172"/>
      <c r="G232" s="258">
        <v>0</v>
      </c>
      <c r="H232" s="172"/>
      <c r="I232" s="181" t="s">
        <v>476</v>
      </c>
      <c r="J232" s="169">
        <f t="shared" si="7"/>
        <v>40</v>
      </c>
    </row>
    <row r="233" spans="1:10" x14ac:dyDescent="0.3">
      <c r="A233" s="169">
        <f t="shared" si="6"/>
        <v>41</v>
      </c>
      <c r="B233" s="170" t="s">
        <v>432</v>
      </c>
      <c r="D233" s="172"/>
      <c r="E233" s="172"/>
      <c r="F233" s="172"/>
      <c r="G233" s="235">
        <v>0</v>
      </c>
      <c r="H233" s="172"/>
      <c r="I233" s="225"/>
      <c r="J233" s="169">
        <f t="shared" si="7"/>
        <v>41</v>
      </c>
    </row>
    <row r="234" spans="1:10" x14ac:dyDescent="0.3">
      <c r="A234" s="169">
        <f t="shared" si="6"/>
        <v>42</v>
      </c>
      <c r="B234" s="170" t="s">
        <v>488</v>
      </c>
      <c r="D234" s="172"/>
      <c r="E234" s="172"/>
      <c r="F234" s="172"/>
      <c r="G234" s="234">
        <v>0</v>
      </c>
      <c r="H234" s="172"/>
      <c r="I234" s="181" t="s">
        <v>478</v>
      </c>
      <c r="J234" s="169">
        <f t="shared" si="7"/>
        <v>42</v>
      </c>
    </row>
    <row r="235" spans="1:10" x14ac:dyDescent="0.3">
      <c r="A235" s="169">
        <f t="shared" si="6"/>
        <v>43</v>
      </c>
      <c r="B235" s="170" t="s">
        <v>436</v>
      </c>
      <c r="D235" s="172"/>
      <c r="E235" s="172"/>
      <c r="F235" s="172"/>
      <c r="G235" s="265" t="str">
        <f>G160</f>
        <v>21%</v>
      </c>
      <c r="H235" s="172"/>
      <c r="I235" s="181" t="s">
        <v>479</v>
      </c>
      <c r="J235" s="169">
        <f t="shared" si="7"/>
        <v>43</v>
      </c>
    </row>
    <row r="236" spans="1:10" x14ac:dyDescent="0.3">
      <c r="A236" s="169">
        <f t="shared" si="6"/>
        <v>44</v>
      </c>
      <c r="G236" s="169"/>
      <c r="H236" s="169"/>
      <c r="J236" s="169">
        <f t="shared" si="7"/>
        <v>44</v>
      </c>
    </row>
    <row r="237" spans="1:10" x14ac:dyDescent="0.3">
      <c r="A237" s="169">
        <f t="shared" si="6"/>
        <v>45</v>
      </c>
      <c r="B237" s="170" t="s">
        <v>439</v>
      </c>
      <c r="D237" s="172"/>
      <c r="E237" s="172"/>
      <c r="F237" s="172"/>
      <c r="G237" s="241">
        <f>IFERROR((((G231)+(G233/G234))*G235-(G232/G234))/(1-G235),0)</f>
        <v>0</v>
      </c>
      <c r="H237" s="241"/>
      <c r="I237" s="181" t="s">
        <v>481</v>
      </c>
      <c r="J237" s="169">
        <f t="shared" si="7"/>
        <v>45</v>
      </c>
    </row>
    <row r="238" spans="1:10" x14ac:dyDescent="0.3">
      <c r="A238" s="169">
        <f t="shared" si="6"/>
        <v>46</v>
      </c>
      <c r="B238" s="243" t="s">
        <v>441</v>
      </c>
      <c r="D238" s="243"/>
      <c r="G238" s="223"/>
      <c r="H238" s="223"/>
      <c r="J238" s="169">
        <f t="shared" si="7"/>
        <v>46</v>
      </c>
    </row>
    <row r="239" spans="1:10" x14ac:dyDescent="0.3">
      <c r="A239" s="169">
        <f t="shared" si="6"/>
        <v>47</v>
      </c>
      <c r="G239" s="169"/>
      <c r="H239" s="169"/>
      <c r="J239" s="169">
        <f t="shared" si="7"/>
        <v>47</v>
      </c>
    </row>
    <row r="240" spans="1:10" x14ac:dyDescent="0.3">
      <c r="A240" s="169">
        <f t="shared" si="6"/>
        <v>48</v>
      </c>
      <c r="B240" s="175" t="s">
        <v>442</v>
      </c>
      <c r="C240" s="172"/>
      <c r="D240" s="172"/>
      <c r="E240" s="172"/>
      <c r="F240" s="172"/>
      <c r="G240" s="244"/>
      <c r="H240" s="244"/>
      <c r="I240" s="245"/>
      <c r="J240" s="169">
        <f t="shared" si="7"/>
        <v>48</v>
      </c>
    </row>
    <row r="241" spans="1:10" x14ac:dyDescent="0.3">
      <c r="A241" s="169">
        <f t="shared" si="6"/>
        <v>49</v>
      </c>
      <c r="B241" s="185"/>
      <c r="C241" s="172"/>
      <c r="D241" s="172"/>
      <c r="E241" s="172"/>
      <c r="F241" s="172"/>
      <c r="G241" s="244"/>
      <c r="H241" s="244"/>
      <c r="I241" s="232"/>
      <c r="J241" s="169">
        <f t="shared" si="7"/>
        <v>49</v>
      </c>
    </row>
    <row r="242" spans="1:10" x14ac:dyDescent="0.3">
      <c r="A242" s="169">
        <f t="shared" si="6"/>
        <v>50</v>
      </c>
      <c r="B242" s="176" t="s">
        <v>427</v>
      </c>
      <c r="C242" s="172"/>
      <c r="D242" s="172"/>
      <c r="E242" s="172"/>
      <c r="F242" s="172"/>
      <c r="G242" s="244"/>
      <c r="H242" s="244"/>
      <c r="I242" s="232"/>
      <c r="J242" s="169">
        <f t="shared" si="7"/>
        <v>50</v>
      </c>
    </row>
    <row r="243" spans="1:10" x14ac:dyDescent="0.3">
      <c r="A243" s="169">
        <f t="shared" si="6"/>
        <v>51</v>
      </c>
      <c r="B243" s="170" t="s">
        <v>463</v>
      </c>
      <c r="D243" s="172"/>
      <c r="E243" s="172"/>
      <c r="F243" s="172"/>
      <c r="G243" s="213">
        <f>G231</f>
        <v>0</v>
      </c>
      <c r="H243" s="213"/>
      <c r="I243" s="181" t="s">
        <v>465</v>
      </c>
      <c r="J243" s="169">
        <f t="shared" si="7"/>
        <v>51</v>
      </c>
    </row>
    <row r="244" spans="1:10" x14ac:dyDescent="0.3">
      <c r="A244" s="169">
        <f t="shared" si="6"/>
        <v>52</v>
      </c>
      <c r="B244" s="170" t="s">
        <v>444</v>
      </c>
      <c r="D244" s="172"/>
      <c r="E244" s="172"/>
      <c r="F244" s="172"/>
      <c r="G244" s="248">
        <f>G233</f>
        <v>0</v>
      </c>
      <c r="H244" s="248"/>
      <c r="I244" s="181" t="s">
        <v>466</v>
      </c>
      <c r="J244" s="169">
        <f t="shared" si="7"/>
        <v>52</v>
      </c>
    </row>
    <row r="245" spans="1:10" x14ac:dyDescent="0.3">
      <c r="A245" s="169">
        <f t="shared" si="6"/>
        <v>53</v>
      </c>
      <c r="B245" s="170" t="s">
        <v>489</v>
      </c>
      <c r="D245" s="172"/>
      <c r="E245" s="172"/>
      <c r="F245" s="172"/>
      <c r="G245" s="248">
        <f>G234</f>
        <v>0</v>
      </c>
      <c r="H245" s="248"/>
      <c r="I245" s="181" t="s">
        <v>467</v>
      </c>
      <c r="J245" s="169">
        <f t="shared" si="7"/>
        <v>53</v>
      </c>
    </row>
    <row r="246" spans="1:10" x14ac:dyDescent="0.3">
      <c r="A246" s="169">
        <f t="shared" si="6"/>
        <v>54</v>
      </c>
      <c r="B246" s="170" t="s">
        <v>448</v>
      </c>
      <c r="D246" s="172"/>
      <c r="E246" s="172"/>
      <c r="F246" s="172"/>
      <c r="G246" s="250">
        <f>G237</f>
        <v>0</v>
      </c>
      <c r="H246" s="250"/>
      <c r="I246" s="181" t="s">
        <v>468</v>
      </c>
      <c r="J246" s="169">
        <f t="shared" si="7"/>
        <v>54</v>
      </c>
    </row>
    <row r="247" spans="1:10" x14ac:dyDescent="0.3">
      <c r="A247" s="169">
        <f t="shared" si="6"/>
        <v>55</v>
      </c>
      <c r="B247" s="170" t="s">
        <v>450</v>
      </c>
      <c r="D247" s="172"/>
      <c r="E247" s="172"/>
      <c r="F247" s="172"/>
      <c r="G247" s="266" t="str">
        <f>G172</f>
        <v>8.84%</v>
      </c>
      <c r="H247" s="172"/>
      <c r="I247" s="181" t="s">
        <v>490</v>
      </c>
      <c r="J247" s="169">
        <f t="shared" si="7"/>
        <v>55</v>
      </c>
    </row>
    <row r="248" spans="1:10" x14ac:dyDescent="0.3">
      <c r="A248" s="169">
        <f t="shared" si="6"/>
        <v>56</v>
      </c>
      <c r="B248" s="189"/>
      <c r="D248" s="172"/>
      <c r="E248" s="172"/>
      <c r="F248" s="172"/>
      <c r="G248" s="251"/>
      <c r="H248" s="251"/>
      <c r="I248" s="247"/>
      <c r="J248" s="169">
        <f t="shared" si="7"/>
        <v>56</v>
      </c>
    </row>
    <row r="249" spans="1:10" x14ac:dyDescent="0.3">
      <c r="A249" s="169">
        <f t="shared" si="6"/>
        <v>57</v>
      </c>
      <c r="B249" s="170" t="s">
        <v>453</v>
      </c>
      <c r="C249" s="169"/>
      <c r="D249" s="169"/>
      <c r="E249" s="172"/>
      <c r="F249" s="172"/>
      <c r="G249" s="252">
        <f>IFERROR(((G243)+(G244/G245)+G237)*G247/(1-G247),0)</f>
        <v>0</v>
      </c>
      <c r="H249" s="253"/>
      <c r="I249" s="181" t="s">
        <v>454</v>
      </c>
      <c r="J249" s="169">
        <f t="shared" si="7"/>
        <v>57</v>
      </c>
    </row>
    <row r="250" spans="1:10" x14ac:dyDescent="0.3">
      <c r="A250" s="169">
        <f t="shared" si="6"/>
        <v>58</v>
      </c>
      <c r="B250" s="243" t="s">
        <v>455</v>
      </c>
      <c r="D250" s="243"/>
      <c r="G250" s="169"/>
      <c r="H250" s="169"/>
      <c r="I250" s="181"/>
      <c r="J250" s="169">
        <f t="shared" si="7"/>
        <v>58</v>
      </c>
    </row>
    <row r="251" spans="1:10" x14ac:dyDescent="0.3">
      <c r="A251" s="169">
        <f t="shared" si="6"/>
        <v>59</v>
      </c>
      <c r="G251" s="169"/>
      <c r="H251" s="169"/>
      <c r="I251" s="181"/>
      <c r="J251" s="169">
        <f t="shared" si="7"/>
        <v>59</v>
      </c>
    </row>
    <row r="252" spans="1:10" x14ac:dyDescent="0.3">
      <c r="A252" s="169">
        <f t="shared" si="6"/>
        <v>60</v>
      </c>
      <c r="B252" s="175" t="s">
        <v>456</v>
      </c>
      <c r="G252" s="241">
        <f>G249+G237</f>
        <v>0</v>
      </c>
      <c r="H252" s="241"/>
      <c r="I252" s="181" t="s">
        <v>469</v>
      </c>
      <c r="J252" s="169">
        <f t="shared" si="7"/>
        <v>60</v>
      </c>
    </row>
    <row r="253" spans="1:10" x14ac:dyDescent="0.3">
      <c r="A253" s="169">
        <f t="shared" si="6"/>
        <v>61</v>
      </c>
      <c r="G253" s="169"/>
      <c r="H253" s="169"/>
      <c r="I253" s="181"/>
      <c r="J253" s="169">
        <f t="shared" si="7"/>
        <v>61</v>
      </c>
    </row>
    <row r="254" spans="1:10" x14ac:dyDescent="0.3">
      <c r="A254" s="169">
        <f t="shared" si="6"/>
        <v>62</v>
      </c>
      <c r="B254" s="175" t="s">
        <v>470</v>
      </c>
      <c r="G254" s="267">
        <f>G101</f>
        <v>0</v>
      </c>
      <c r="H254" s="172"/>
      <c r="I254" s="181" t="s">
        <v>491</v>
      </c>
      <c r="J254" s="169">
        <f t="shared" si="7"/>
        <v>62</v>
      </c>
    </row>
    <row r="255" spans="1:10" x14ac:dyDescent="0.3">
      <c r="A255" s="169">
        <f t="shared" si="6"/>
        <v>63</v>
      </c>
      <c r="G255" s="169"/>
      <c r="H255" s="169"/>
      <c r="I255" s="181"/>
      <c r="J255" s="169">
        <f t="shared" si="7"/>
        <v>63</v>
      </c>
    </row>
    <row r="256" spans="1:10" ht="18.600000000000001" thickBot="1" x14ac:dyDescent="0.35">
      <c r="A256" s="169">
        <f t="shared" si="6"/>
        <v>64</v>
      </c>
      <c r="B256" s="175" t="s">
        <v>472</v>
      </c>
      <c r="G256" s="268">
        <f>G252+G254</f>
        <v>0</v>
      </c>
      <c r="H256" s="269"/>
      <c r="I256" s="181" t="s">
        <v>473</v>
      </c>
      <c r="J256" s="169">
        <f t="shared" si="7"/>
        <v>64</v>
      </c>
    </row>
    <row r="257" spans="1:10" ht="16.2" thickTop="1" x14ac:dyDescent="0.3">
      <c r="A257" s="177"/>
      <c r="B257" s="224"/>
      <c r="C257" s="224"/>
      <c r="D257" s="224"/>
      <c r="E257" s="224"/>
      <c r="F257" s="224"/>
      <c r="G257" s="224"/>
      <c r="H257" s="224"/>
      <c r="I257" s="271"/>
      <c r="J257" s="224"/>
    </row>
    <row r="258" spans="1:10" ht="18" x14ac:dyDescent="0.3">
      <c r="A258" s="188">
        <v>1</v>
      </c>
      <c r="B258" s="170" t="s">
        <v>492</v>
      </c>
      <c r="C258" s="224"/>
      <c r="D258" s="224"/>
      <c r="E258" s="224"/>
      <c r="F258" s="224"/>
      <c r="G258" s="224"/>
      <c r="H258" s="224"/>
      <c r="I258" s="271"/>
      <c r="J258" s="224"/>
    </row>
    <row r="259" spans="1:10" x14ac:dyDescent="0.3">
      <c r="A259" s="177"/>
      <c r="B259" s="224"/>
      <c r="C259" s="224"/>
      <c r="D259" s="224"/>
      <c r="E259" s="224"/>
      <c r="F259" s="224"/>
      <c r="G259" s="224"/>
      <c r="H259" s="224"/>
      <c r="I259" s="271"/>
      <c r="J259" s="224"/>
    </row>
    <row r="260" spans="1:10" ht="18" x14ac:dyDescent="0.3">
      <c r="A260" s="188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87:I187"/>
    <mergeCell ref="B188:I188"/>
    <mergeCell ref="B111:I111"/>
    <mergeCell ref="B112:I112"/>
    <mergeCell ref="B113:I113"/>
    <mergeCell ref="B184:I184"/>
    <mergeCell ref="B185:I185"/>
    <mergeCell ref="B186:I186"/>
  </mergeCells>
  <printOptions horizontalCentered="1"/>
  <pageMargins left="0.25" right="0.25" top="0.5" bottom="0.5" header="0.35" footer="0.25"/>
  <pageSetup scale="51" orientation="portrait" horizontalDpi="200" verticalDpi="200" r:id="rId1"/>
  <headerFooter scaleWithDoc="0" alignWithMargins="0">
    <oddHeader>&amp;C&amp;"Times New Roman,Bold"&amp;8AS FILED</oddHeader>
    <oddFooter>&amp;CPage 7.&amp;P&amp;R&amp;F</oddFooter>
  </headerFooter>
  <rowBreaks count="3" manualBreakCount="3">
    <brk id="69" max="16383" man="1"/>
    <brk id="107" max="16383" man="1"/>
    <brk id="18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L93"/>
  <sheetViews>
    <sheetView zoomScale="80" zoomScaleNormal="80" workbookViewId="0"/>
  </sheetViews>
  <sheetFormatPr defaultColWidth="9.21875" defaultRowHeight="15.6" x14ac:dyDescent="0.3"/>
  <cols>
    <col min="1" max="1" width="5.21875" style="273" customWidth="1"/>
    <col min="2" max="2" width="12.5546875" style="196" customWidth="1"/>
    <col min="3" max="3" width="20" style="196" customWidth="1"/>
    <col min="4" max="8" width="21.5546875" style="196" customWidth="1"/>
    <col min="9" max="9" width="5.21875" style="273" customWidth="1"/>
    <col min="10" max="10" width="13.5546875" style="196" customWidth="1"/>
    <col min="11" max="11" width="12.5546875" style="196" customWidth="1"/>
    <col min="12" max="16384" width="9.21875" style="196"/>
  </cols>
  <sheetData>
    <row r="1" spans="1:9" x14ac:dyDescent="0.3">
      <c r="D1" s="274"/>
    </row>
    <row r="2" spans="1:9" x14ac:dyDescent="0.3">
      <c r="B2" s="392" t="s">
        <v>212</v>
      </c>
      <c r="C2" s="392"/>
      <c r="D2" s="392"/>
      <c r="E2" s="392"/>
      <c r="F2" s="392"/>
      <c r="G2" s="392"/>
      <c r="H2" s="392"/>
      <c r="I2" s="275"/>
    </row>
    <row r="3" spans="1:9" x14ac:dyDescent="0.3">
      <c r="B3" s="393" t="s">
        <v>493</v>
      </c>
      <c r="C3" s="393"/>
      <c r="D3" s="393"/>
      <c r="E3" s="393"/>
      <c r="F3" s="393"/>
      <c r="G3" s="393"/>
      <c r="H3" s="393"/>
      <c r="I3" s="275"/>
    </row>
    <row r="4" spans="1:9" x14ac:dyDescent="0.3">
      <c r="B4" s="393" t="s">
        <v>494</v>
      </c>
      <c r="C4" s="393"/>
      <c r="D4" s="393"/>
      <c r="E4" s="393"/>
      <c r="F4" s="393"/>
      <c r="G4" s="393"/>
      <c r="H4" s="393"/>
      <c r="I4" s="275"/>
    </row>
    <row r="5" spans="1:9" x14ac:dyDescent="0.3">
      <c r="B5" s="394" t="s">
        <v>2</v>
      </c>
      <c r="C5" s="394"/>
      <c r="D5" s="394"/>
      <c r="E5" s="394"/>
      <c r="F5" s="394"/>
      <c r="G5" s="394"/>
      <c r="H5" s="394"/>
      <c r="I5" s="275"/>
    </row>
    <row r="6" spans="1:9" x14ac:dyDescent="0.3">
      <c r="A6" s="275"/>
      <c r="B6" s="275"/>
      <c r="C6" s="275"/>
      <c r="D6" s="275"/>
      <c r="E6" s="275"/>
      <c r="F6" s="275"/>
      <c r="G6" s="275"/>
      <c r="H6" s="275"/>
      <c r="I6" s="275"/>
    </row>
    <row r="7" spans="1:9" x14ac:dyDescent="0.3">
      <c r="A7" s="169" t="s">
        <v>3</v>
      </c>
      <c r="B7" s="185"/>
      <c r="I7" s="169" t="s">
        <v>3</v>
      </c>
    </row>
    <row r="8" spans="1:9" x14ac:dyDescent="0.3">
      <c r="A8" s="173" t="s">
        <v>7</v>
      </c>
      <c r="B8" s="185"/>
      <c r="I8" s="173" t="s">
        <v>7</v>
      </c>
    </row>
    <row r="9" spans="1:9" x14ac:dyDescent="0.3">
      <c r="A9" s="169">
        <v>1</v>
      </c>
      <c r="C9" s="276" t="s">
        <v>495</v>
      </c>
      <c r="D9" s="276" t="s">
        <v>496</v>
      </c>
      <c r="E9" s="276" t="s">
        <v>497</v>
      </c>
      <c r="F9" s="276" t="s">
        <v>498</v>
      </c>
      <c r="G9" s="276" t="s">
        <v>499</v>
      </c>
      <c r="H9" s="276" t="s">
        <v>500</v>
      </c>
      <c r="I9" s="169">
        <v>1</v>
      </c>
    </row>
    <row r="10" spans="1:9" x14ac:dyDescent="0.3">
      <c r="A10" s="169">
        <f t="shared" ref="A10:A61" si="0">A9+1</f>
        <v>2</v>
      </c>
      <c r="B10" s="277" t="s">
        <v>501</v>
      </c>
      <c r="C10" s="169"/>
      <c r="D10" s="190" t="s">
        <v>502</v>
      </c>
      <c r="E10" s="169"/>
      <c r="F10" s="169" t="s">
        <v>503</v>
      </c>
      <c r="G10" s="169" t="s">
        <v>504</v>
      </c>
      <c r="H10" s="190" t="s">
        <v>505</v>
      </c>
      <c r="I10" s="169">
        <f t="shared" ref="I10:I61" si="1">I9+1</f>
        <v>2</v>
      </c>
    </row>
    <row r="11" spans="1:9" x14ac:dyDescent="0.3">
      <c r="A11" s="169">
        <f t="shared" si="0"/>
        <v>3</v>
      </c>
      <c r="C11" s="276"/>
      <c r="F11" s="172" t="s">
        <v>506</v>
      </c>
      <c r="H11" s="172" t="s">
        <v>506</v>
      </c>
      <c r="I11" s="169">
        <f t="shared" si="1"/>
        <v>3</v>
      </c>
    </row>
    <row r="12" spans="1:9" x14ac:dyDescent="0.3">
      <c r="A12" s="169">
        <f t="shared" si="0"/>
        <v>4</v>
      </c>
      <c r="C12" s="276"/>
      <c r="D12" s="172" t="s">
        <v>507</v>
      </c>
      <c r="E12" s="172"/>
      <c r="F12" s="172" t="s">
        <v>508</v>
      </c>
      <c r="H12" s="172" t="s">
        <v>508</v>
      </c>
      <c r="I12" s="169">
        <f t="shared" si="1"/>
        <v>4</v>
      </c>
    </row>
    <row r="13" spans="1:9" x14ac:dyDescent="0.3">
      <c r="A13" s="169">
        <f t="shared" si="0"/>
        <v>5</v>
      </c>
      <c r="C13" s="172"/>
      <c r="D13" s="172" t="s">
        <v>508</v>
      </c>
      <c r="E13" s="172" t="s">
        <v>507</v>
      </c>
      <c r="F13" s="172" t="s">
        <v>509</v>
      </c>
      <c r="H13" s="172" t="s">
        <v>509</v>
      </c>
      <c r="I13" s="169">
        <f t="shared" si="1"/>
        <v>5</v>
      </c>
    </row>
    <row r="14" spans="1:9" x14ac:dyDescent="0.3">
      <c r="A14" s="169">
        <f t="shared" si="0"/>
        <v>6</v>
      </c>
      <c r="C14" s="172"/>
      <c r="D14" s="172" t="s">
        <v>509</v>
      </c>
      <c r="E14" s="172" t="s">
        <v>510</v>
      </c>
      <c r="F14" s="172" t="s">
        <v>511</v>
      </c>
      <c r="G14" s="172"/>
      <c r="H14" s="172" t="s">
        <v>511</v>
      </c>
      <c r="I14" s="169">
        <f t="shared" si="1"/>
        <v>6</v>
      </c>
    </row>
    <row r="15" spans="1:9" ht="18" x14ac:dyDescent="0.3">
      <c r="A15" s="169">
        <f t="shared" si="0"/>
        <v>7</v>
      </c>
      <c r="B15" s="278" t="s">
        <v>512</v>
      </c>
      <c r="C15" s="278" t="s">
        <v>513</v>
      </c>
      <c r="D15" s="191" t="s">
        <v>511</v>
      </c>
      <c r="E15" s="191" t="s">
        <v>514</v>
      </c>
      <c r="F15" s="191" t="s">
        <v>515</v>
      </c>
      <c r="G15" s="279" t="s">
        <v>510</v>
      </c>
      <c r="H15" s="191" t="s">
        <v>516</v>
      </c>
      <c r="I15" s="169">
        <f t="shared" si="1"/>
        <v>7</v>
      </c>
    </row>
    <row r="16" spans="1:9" x14ac:dyDescent="0.3">
      <c r="A16" s="169">
        <f t="shared" si="0"/>
        <v>8</v>
      </c>
      <c r="B16" s="280" t="s">
        <v>517</v>
      </c>
      <c r="C16" s="281">
        <v>2017</v>
      </c>
      <c r="D16" s="282">
        <f>'Pg2 BK-1 Comparison'!J93/12</f>
        <v>-9.5794158577239923</v>
      </c>
      <c r="E16" s="283">
        <v>3.0000000000000001E-3</v>
      </c>
      <c r="F16" s="349">
        <f>+D16</f>
        <v>-9.5794158577239923</v>
      </c>
      <c r="G16" s="350">
        <f>(D16/2)*E16</f>
        <v>-1.4369123786585988E-2</v>
      </c>
      <c r="H16" s="350">
        <f t="shared" ref="H16:H67" si="2">F16+G16</f>
        <v>-9.5937849815105789</v>
      </c>
      <c r="I16" s="169">
        <f t="shared" si="1"/>
        <v>8</v>
      </c>
    </row>
    <row r="17" spans="1:12" x14ac:dyDescent="0.3">
      <c r="A17" s="169">
        <f t="shared" si="0"/>
        <v>9</v>
      </c>
      <c r="B17" s="280" t="s">
        <v>518</v>
      </c>
      <c r="C17" s="281">
        <f>C16</f>
        <v>2017</v>
      </c>
      <c r="D17" s="286">
        <f>D16</f>
        <v>-9.5794158577239923</v>
      </c>
      <c r="E17" s="283">
        <v>2.7000000000000001E-3</v>
      </c>
      <c r="F17" s="284">
        <f t="shared" ref="F17:F28" si="3">H16+D17</f>
        <v>-19.173200839234571</v>
      </c>
      <c r="G17" s="285">
        <f t="shared" ref="G17:G68" si="4">(H16+F17)/2*E17</f>
        <v>-3.8835430858005955E-2</v>
      </c>
      <c r="H17" s="285">
        <f t="shared" si="2"/>
        <v>-19.212036270092579</v>
      </c>
      <c r="I17" s="169">
        <f t="shared" si="1"/>
        <v>9</v>
      </c>
    </row>
    <row r="18" spans="1:12" x14ac:dyDescent="0.3">
      <c r="A18" s="169">
        <f t="shared" si="0"/>
        <v>10</v>
      </c>
      <c r="B18" s="280" t="s">
        <v>519</v>
      </c>
      <c r="C18" s="281">
        <f t="shared" ref="C18:D27" si="5">C17</f>
        <v>2017</v>
      </c>
      <c r="D18" s="286">
        <f t="shared" si="5"/>
        <v>-9.5794158577239923</v>
      </c>
      <c r="E18" s="283">
        <v>3.0000000000000001E-3</v>
      </c>
      <c r="F18" s="284">
        <f t="shared" si="3"/>
        <v>-28.791452127816569</v>
      </c>
      <c r="G18" s="285">
        <f t="shared" si="4"/>
        <v>-7.2005232596863727E-2</v>
      </c>
      <c r="H18" s="285">
        <f t="shared" si="2"/>
        <v>-28.863457360413435</v>
      </c>
      <c r="I18" s="169">
        <f t="shared" si="1"/>
        <v>10</v>
      </c>
    </row>
    <row r="19" spans="1:12" x14ac:dyDescent="0.3">
      <c r="A19" s="169">
        <f t="shared" si="0"/>
        <v>11</v>
      </c>
      <c r="B19" s="280" t="s">
        <v>520</v>
      </c>
      <c r="C19" s="281">
        <f t="shared" si="5"/>
        <v>2017</v>
      </c>
      <c r="D19" s="286">
        <f t="shared" si="5"/>
        <v>-9.5794158577239923</v>
      </c>
      <c r="E19" s="283">
        <v>3.0000000000000001E-3</v>
      </c>
      <c r="F19" s="284">
        <f t="shared" si="3"/>
        <v>-38.442873218137429</v>
      </c>
      <c r="G19" s="285">
        <f t="shared" si="4"/>
        <v>-0.10095949586782631</v>
      </c>
      <c r="H19" s="285">
        <f t="shared" si="2"/>
        <v>-38.543832714005255</v>
      </c>
      <c r="I19" s="169">
        <f t="shared" si="1"/>
        <v>11</v>
      </c>
    </row>
    <row r="20" spans="1:12" x14ac:dyDescent="0.3">
      <c r="A20" s="169">
        <f t="shared" si="0"/>
        <v>12</v>
      </c>
      <c r="B20" s="280" t="s">
        <v>521</v>
      </c>
      <c r="C20" s="281">
        <f t="shared" si="5"/>
        <v>2017</v>
      </c>
      <c r="D20" s="286">
        <f t="shared" si="5"/>
        <v>-9.5794158577239923</v>
      </c>
      <c r="E20" s="283">
        <v>3.2000000000000002E-3</v>
      </c>
      <c r="F20" s="284">
        <f t="shared" si="3"/>
        <v>-48.123248571729249</v>
      </c>
      <c r="G20" s="285">
        <f t="shared" si="4"/>
        <v>-0.13866733005717521</v>
      </c>
      <c r="H20" s="285">
        <f t="shared" si="2"/>
        <v>-48.261915901786423</v>
      </c>
      <c r="I20" s="169">
        <f t="shared" si="1"/>
        <v>12</v>
      </c>
    </row>
    <row r="21" spans="1:12" x14ac:dyDescent="0.3">
      <c r="A21" s="169">
        <f t="shared" si="0"/>
        <v>13</v>
      </c>
      <c r="B21" s="280" t="s">
        <v>522</v>
      </c>
      <c r="C21" s="281">
        <f t="shared" si="5"/>
        <v>2017</v>
      </c>
      <c r="D21" s="286">
        <f t="shared" si="5"/>
        <v>-9.5794158577239923</v>
      </c>
      <c r="E21" s="283">
        <v>3.0000000000000001E-3</v>
      </c>
      <c r="F21" s="284">
        <f t="shared" si="3"/>
        <v>-57.841331759510417</v>
      </c>
      <c r="G21" s="285">
        <f t="shared" si="4"/>
        <v>-0.15915487149194527</v>
      </c>
      <c r="H21" s="285">
        <f t="shared" si="2"/>
        <v>-58.00048663100236</v>
      </c>
      <c r="I21" s="169">
        <f t="shared" si="1"/>
        <v>13</v>
      </c>
    </row>
    <row r="22" spans="1:12" x14ac:dyDescent="0.3">
      <c r="A22" s="169">
        <f t="shared" si="0"/>
        <v>14</v>
      </c>
      <c r="B22" s="280" t="s">
        <v>523</v>
      </c>
      <c r="C22" s="281">
        <f t="shared" si="5"/>
        <v>2017</v>
      </c>
      <c r="D22" s="286">
        <f t="shared" si="5"/>
        <v>-9.5794158577239923</v>
      </c>
      <c r="E22" s="283">
        <v>3.3999999999999998E-3</v>
      </c>
      <c r="F22" s="284">
        <f t="shared" si="3"/>
        <v>-67.579902488726347</v>
      </c>
      <c r="G22" s="285">
        <f t="shared" si="4"/>
        <v>-0.21348666150353879</v>
      </c>
      <c r="H22" s="285">
        <f t="shared" si="2"/>
        <v>-67.793389150229885</v>
      </c>
      <c r="I22" s="169">
        <f t="shared" si="1"/>
        <v>14</v>
      </c>
    </row>
    <row r="23" spans="1:12" x14ac:dyDescent="0.3">
      <c r="A23" s="169">
        <f t="shared" si="0"/>
        <v>15</v>
      </c>
      <c r="B23" s="280" t="s">
        <v>524</v>
      </c>
      <c r="C23" s="281">
        <f t="shared" si="5"/>
        <v>2017</v>
      </c>
      <c r="D23" s="286">
        <f t="shared" si="5"/>
        <v>-9.5794158577239923</v>
      </c>
      <c r="E23" s="283">
        <v>3.3999999999999998E-3</v>
      </c>
      <c r="F23" s="284">
        <f t="shared" si="3"/>
        <v>-77.372805007953872</v>
      </c>
      <c r="G23" s="285">
        <f t="shared" si="4"/>
        <v>-0.2467825300689124</v>
      </c>
      <c r="H23" s="285">
        <f t="shared" si="2"/>
        <v>-77.619587538022785</v>
      </c>
      <c r="I23" s="169">
        <f t="shared" si="1"/>
        <v>15</v>
      </c>
    </row>
    <row r="24" spans="1:12" x14ac:dyDescent="0.3">
      <c r="A24" s="169">
        <f t="shared" si="0"/>
        <v>16</v>
      </c>
      <c r="B24" s="280" t="s">
        <v>525</v>
      </c>
      <c r="C24" s="281">
        <f t="shared" si="5"/>
        <v>2017</v>
      </c>
      <c r="D24" s="286">
        <f t="shared" si="5"/>
        <v>-9.5794158577239923</v>
      </c>
      <c r="E24" s="283">
        <v>3.3E-3</v>
      </c>
      <c r="F24" s="284">
        <f t="shared" si="3"/>
        <v>-87.199003395746772</v>
      </c>
      <c r="G24" s="285">
        <f t="shared" si="4"/>
        <v>-0.27195067504071974</v>
      </c>
      <c r="H24" s="285">
        <f t="shared" si="2"/>
        <v>-87.470954070787485</v>
      </c>
      <c r="I24" s="169">
        <f t="shared" si="1"/>
        <v>16</v>
      </c>
    </row>
    <row r="25" spans="1:12" x14ac:dyDescent="0.3">
      <c r="A25" s="169">
        <f t="shared" si="0"/>
        <v>17</v>
      </c>
      <c r="B25" s="280" t="s">
        <v>526</v>
      </c>
      <c r="C25" s="281">
        <f t="shared" si="5"/>
        <v>2017</v>
      </c>
      <c r="D25" s="286">
        <f t="shared" si="5"/>
        <v>-9.5794158577239923</v>
      </c>
      <c r="E25" s="283">
        <v>3.5999999999999999E-3</v>
      </c>
      <c r="F25" s="284">
        <f t="shared" si="3"/>
        <v>-97.050369928511472</v>
      </c>
      <c r="G25" s="285">
        <f t="shared" si="4"/>
        <v>-0.33213838319873806</v>
      </c>
      <c r="H25" s="285">
        <f t="shared" si="2"/>
        <v>-97.382508311710211</v>
      </c>
      <c r="I25" s="169">
        <f t="shared" si="1"/>
        <v>17</v>
      </c>
    </row>
    <row r="26" spans="1:12" x14ac:dyDescent="0.3">
      <c r="A26" s="169">
        <f t="shared" si="0"/>
        <v>18</v>
      </c>
      <c r="B26" s="280" t="s">
        <v>527</v>
      </c>
      <c r="C26" s="281">
        <f t="shared" si="5"/>
        <v>2017</v>
      </c>
      <c r="D26" s="286">
        <f t="shared" si="5"/>
        <v>-9.5794158577239923</v>
      </c>
      <c r="E26" s="283">
        <v>3.5000000000000001E-3</v>
      </c>
      <c r="F26" s="284">
        <f t="shared" si="3"/>
        <v>-106.9619241694342</v>
      </c>
      <c r="G26" s="285">
        <f t="shared" si="4"/>
        <v>-0.35760275684200271</v>
      </c>
      <c r="H26" s="285">
        <f t="shared" si="2"/>
        <v>-107.3195269262762</v>
      </c>
      <c r="I26" s="169">
        <f t="shared" si="1"/>
        <v>18</v>
      </c>
    </row>
    <row r="27" spans="1:12" x14ac:dyDescent="0.3">
      <c r="A27" s="169">
        <f t="shared" si="0"/>
        <v>19</v>
      </c>
      <c r="B27" s="287" t="s">
        <v>528</v>
      </c>
      <c r="C27" s="288">
        <f t="shared" si="5"/>
        <v>2017</v>
      </c>
      <c r="D27" s="289">
        <f>D26</f>
        <v>-9.5794158577239923</v>
      </c>
      <c r="E27" s="290">
        <v>3.5999999999999999E-3</v>
      </c>
      <c r="F27" s="291">
        <f t="shared" si="3"/>
        <v>-116.89894278400018</v>
      </c>
      <c r="G27" s="292">
        <f t="shared" si="4"/>
        <v>-0.40359324547849751</v>
      </c>
      <c r="H27" s="292">
        <f t="shared" si="2"/>
        <v>-117.30253602947869</v>
      </c>
      <c r="I27" s="169">
        <f t="shared" si="1"/>
        <v>19</v>
      </c>
    </row>
    <row r="28" spans="1:12" x14ac:dyDescent="0.3">
      <c r="A28" s="169">
        <f t="shared" si="0"/>
        <v>20</v>
      </c>
      <c r="B28" s="280" t="s">
        <v>517</v>
      </c>
      <c r="C28" s="293">
        <v>2018</v>
      </c>
      <c r="D28" s="294"/>
      <c r="E28" s="295">
        <v>3.5999999999999999E-3</v>
      </c>
      <c r="F28" s="284">
        <f t="shared" si="3"/>
        <v>-117.30253602947869</v>
      </c>
      <c r="G28" s="285">
        <f t="shared" si="4"/>
        <v>-0.42228912970612326</v>
      </c>
      <c r="H28" s="285">
        <f t="shared" si="2"/>
        <v>-117.72482515918482</v>
      </c>
      <c r="I28" s="169">
        <f t="shared" si="1"/>
        <v>20</v>
      </c>
      <c r="J28" s="296"/>
    </row>
    <row r="29" spans="1:12" x14ac:dyDescent="0.3">
      <c r="A29" s="169">
        <f t="shared" si="0"/>
        <v>21</v>
      </c>
      <c r="B29" s="280" t="s">
        <v>518</v>
      </c>
      <c r="C29" s="293">
        <f>C28</f>
        <v>2018</v>
      </c>
      <c r="D29" s="297"/>
      <c r="E29" s="283">
        <v>3.3E-3</v>
      </c>
      <c r="F29" s="284">
        <f>H28+D29</f>
        <v>-117.72482515918482</v>
      </c>
      <c r="G29" s="285">
        <f t="shared" si="4"/>
        <v>-0.38849192302530988</v>
      </c>
      <c r="H29" s="285">
        <f t="shared" si="2"/>
        <v>-118.11331708221013</v>
      </c>
      <c r="I29" s="169">
        <f t="shared" si="1"/>
        <v>21</v>
      </c>
      <c r="J29" s="298"/>
    </row>
    <row r="30" spans="1:12" x14ac:dyDescent="0.3">
      <c r="A30" s="169">
        <f t="shared" si="0"/>
        <v>22</v>
      </c>
      <c r="B30" s="280" t="s">
        <v>519</v>
      </c>
      <c r="C30" s="293">
        <f>C28</f>
        <v>2018</v>
      </c>
      <c r="D30" s="297"/>
      <c r="E30" s="283">
        <v>3.5999999999999999E-3</v>
      </c>
      <c r="F30" s="284">
        <f>H29+D30</f>
        <v>-118.11331708221013</v>
      </c>
      <c r="G30" s="285">
        <f t="shared" si="4"/>
        <v>-0.42520794149595648</v>
      </c>
      <c r="H30" s="285">
        <f t="shared" si="2"/>
        <v>-118.53852502370609</v>
      </c>
      <c r="I30" s="169">
        <f t="shared" si="1"/>
        <v>22</v>
      </c>
      <c r="J30" s="298"/>
    </row>
    <row r="31" spans="1:12" x14ac:dyDescent="0.3">
      <c r="A31" s="169">
        <f t="shared" si="0"/>
        <v>23</v>
      </c>
      <c r="B31" s="280" t="s">
        <v>520</v>
      </c>
      <c r="C31" s="293">
        <f>C28</f>
        <v>2018</v>
      </c>
      <c r="D31" s="297"/>
      <c r="E31" s="283">
        <v>3.7000000000000002E-3</v>
      </c>
      <c r="F31" s="284">
        <f>H30+D31</f>
        <v>-118.53852502370609</v>
      </c>
      <c r="G31" s="285">
        <f t="shared" si="4"/>
        <v>-0.43859254258771252</v>
      </c>
      <c r="H31" s="285">
        <f t="shared" si="2"/>
        <v>-118.9771175662938</v>
      </c>
      <c r="I31" s="169">
        <f t="shared" si="1"/>
        <v>23</v>
      </c>
      <c r="J31" s="298"/>
      <c r="L31" s="299"/>
    </row>
    <row r="32" spans="1:12" x14ac:dyDescent="0.3">
      <c r="A32" s="169">
        <f t="shared" si="0"/>
        <v>24</v>
      </c>
      <c r="B32" s="280" t="s">
        <v>521</v>
      </c>
      <c r="C32" s="293">
        <f>C28</f>
        <v>2018</v>
      </c>
      <c r="D32" s="297"/>
      <c r="E32" s="283">
        <v>3.8E-3</v>
      </c>
      <c r="F32" s="284">
        <f t="shared" ref="F32:F87" si="6">H31+D32</f>
        <v>-118.9771175662938</v>
      </c>
      <c r="G32" s="285">
        <f t="shared" si="4"/>
        <v>-0.45211304675191644</v>
      </c>
      <c r="H32" s="285">
        <f t="shared" si="2"/>
        <v>-119.42923061304572</v>
      </c>
      <c r="I32" s="169">
        <f t="shared" si="1"/>
        <v>24</v>
      </c>
      <c r="J32" s="298"/>
    </row>
    <row r="33" spans="1:10" x14ac:dyDescent="0.3">
      <c r="A33" s="169">
        <f t="shared" si="0"/>
        <v>25</v>
      </c>
      <c r="B33" s="280" t="s">
        <v>522</v>
      </c>
      <c r="C33" s="293">
        <f>C28</f>
        <v>2018</v>
      </c>
      <c r="D33" s="297"/>
      <c r="E33" s="283">
        <v>3.7000000000000002E-3</v>
      </c>
      <c r="F33" s="284">
        <f t="shared" si="6"/>
        <v>-119.42923061304572</v>
      </c>
      <c r="G33" s="285">
        <f t="shared" si="4"/>
        <v>-0.44188815326826919</v>
      </c>
      <c r="H33" s="285">
        <f t="shared" si="2"/>
        <v>-119.87111876631398</v>
      </c>
      <c r="I33" s="169">
        <f t="shared" si="1"/>
        <v>25</v>
      </c>
      <c r="J33" s="298"/>
    </row>
    <row r="34" spans="1:10" x14ac:dyDescent="0.3">
      <c r="A34" s="169">
        <f t="shared" si="0"/>
        <v>26</v>
      </c>
      <c r="B34" s="280" t="s">
        <v>523</v>
      </c>
      <c r="C34" s="293">
        <f>C28</f>
        <v>2018</v>
      </c>
      <c r="D34" s="297"/>
      <c r="E34" s="283">
        <v>4.0000000000000001E-3</v>
      </c>
      <c r="F34" s="284">
        <f t="shared" si="6"/>
        <v>-119.87111876631398</v>
      </c>
      <c r="G34" s="285">
        <f t="shared" si="4"/>
        <v>-0.47948447506525593</v>
      </c>
      <c r="H34" s="285">
        <f t="shared" si="2"/>
        <v>-120.35060324137925</v>
      </c>
      <c r="I34" s="169">
        <f t="shared" si="1"/>
        <v>26</v>
      </c>
      <c r="J34" s="298"/>
    </row>
    <row r="35" spans="1:10" x14ac:dyDescent="0.3">
      <c r="A35" s="169">
        <f t="shared" si="0"/>
        <v>27</v>
      </c>
      <c r="B35" s="280" t="s">
        <v>524</v>
      </c>
      <c r="C35" s="293">
        <f>C28</f>
        <v>2018</v>
      </c>
      <c r="D35" s="297"/>
      <c r="E35" s="283">
        <v>4.0000000000000001E-3</v>
      </c>
      <c r="F35" s="284">
        <f t="shared" si="6"/>
        <v>-120.35060324137925</v>
      </c>
      <c r="G35" s="285">
        <f t="shared" si="4"/>
        <v>-0.481402412965517</v>
      </c>
      <c r="H35" s="285">
        <f t="shared" si="2"/>
        <v>-120.83200565434477</v>
      </c>
      <c r="I35" s="169">
        <f t="shared" si="1"/>
        <v>27</v>
      </c>
      <c r="J35" s="298"/>
    </row>
    <row r="36" spans="1:10" x14ac:dyDescent="0.3">
      <c r="A36" s="169">
        <f t="shared" si="0"/>
        <v>28</v>
      </c>
      <c r="B36" s="280" t="s">
        <v>525</v>
      </c>
      <c r="C36" s="293">
        <f>C28</f>
        <v>2018</v>
      </c>
      <c r="D36" s="297"/>
      <c r="E36" s="283">
        <v>3.8999999999999998E-3</v>
      </c>
      <c r="F36" s="284">
        <f t="shared" si="6"/>
        <v>-120.83200565434477</v>
      </c>
      <c r="G36" s="285">
        <f t="shared" si="4"/>
        <v>-0.47124482205194457</v>
      </c>
      <c r="H36" s="285">
        <f t="shared" si="2"/>
        <v>-121.30325047639671</v>
      </c>
      <c r="I36" s="169">
        <f t="shared" si="1"/>
        <v>28</v>
      </c>
      <c r="J36" s="298"/>
    </row>
    <row r="37" spans="1:10" x14ac:dyDescent="0.3">
      <c r="A37" s="169">
        <f t="shared" si="0"/>
        <v>29</v>
      </c>
      <c r="B37" s="280" t="s">
        <v>526</v>
      </c>
      <c r="C37" s="293">
        <f>C28</f>
        <v>2018</v>
      </c>
      <c r="D37" s="297"/>
      <c r="E37" s="283">
        <v>4.1999999999999997E-3</v>
      </c>
      <c r="F37" s="284">
        <f t="shared" si="6"/>
        <v>-121.30325047639671</v>
      </c>
      <c r="G37" s="285">
        <f t="shared" si="4"/>
        <v>-0.50947365200086614</v>
      </c>
      <c r="H37" s="285">
        <f t="shared" si="2"/>
        <v>-121.81272412839758</v>
      </c>
      <c r="I37" s="169">
        <f t="shared" si="1"/>
        <v>29</v>
      </c>
      <c r="J37" s="298"/>
    </row>
    <row r="38" spans="1:10" x14ac:dyDescent="0.3">
      <c r="A38" s="169">
        <f t="shared" si="0"/>
        <v>30</v>
      </c>
      <c r="B38" s="280" t="s">
        <v>527</v>
      </c>
      <c r="C38" s="293">
        <f>C28</f>
        <v>2018</v>
      </c>
      <c r="D38" s="297"/>
      <c r="E38" s="283">
        <v>4.1000000000000003E-3</v>
      </c>
      <c r="F38" s="284">
        <f t="shared" si="6"/>
        <v>-121.81272412839758</v>
      </c>
      <c r="G38" s="285">
        <f t="shared" si="4"/>
        <v>-0.49943216892643011</v>
      </c>
      <c r="H38" s="139">
        <f t="shared" si="2"/>
        <v>-122.31215629732401</v>
      </c>
      <c r="I38" s="169">
        <f t="shared" si="1"/>
        <v>30</v>
      </c>
      <c r="J38" s="298"/>
    </row>
    <row r="39" spans="1:10" x14ac:dyDescent="0.3">
      <c r="A39" s="169">
        <f t="shared" si="0"/>
        <v>31</v>
      </c>
      <c r="B39" s="287" t="s">
        <v>528</v>
      </c>
      <c r="C39" s="300">
        <f>C28</f>
        <v>2018</v>
      </c>
      <c r="D39" s="301"/>
      <c r="E39" s="290">
        <v>4.1999999999999997E-3</v>
      </c>
      <c r="F39" s="291">
        <f t="shared" si="6"/>
        <v>-122.31215629732401</v>
      </c>
      <c r="G39" s="292">
        <f t="shared" si="4"/>
        <v>-0.51371105644876081</v>
      </c>
      <c r="H39" s="302">
        <f t="shared" si="2"/>
        <v>-122.82586735377276</v>
      </c>
      <c r="I39" s="169">
        <f t="shared" si="1"/>
        <v>31</v>
      </c>
      <c r="J39" s="298"/>
    </row>
    <row r="40" spans="1:10" x14ac:dyDescent="0.3">
      <c r="A40" s="169">
        <f t="shared" si="0"/>
        <v>32</v>
      </c>
      <c r="B40" s="280" t="s">
        <v>517</v>
      </c>
      <c r="C40" s="293">
        <f>C39+1</f>
        <v>2019</v>
      </c>
      <c r="D40" s="303"/>
      <c r="E40" s="283">
        <v>4.4000000000000003E-3</v>
      </c>
      <c r="F40" s="304">
        <f t="shared" si="6"/>
        <v>-122.82586735377276</v>
      </c>
      <c r="G40" s="285">
        <f t="shared" si="4"/>
        <v>-0.54043381635660015</v>
      </c>
      <c r="H40" s="305">
        <f t="shared" si="2"/>
        <v>-123.36630117012936</v>
      </c>
      <c r="I40" s="169">
        <f t="shared" si="1"/>
        <v>32</v>
      </c>
      <c r="J40" s="298"/>
    </row>
    <row r="41" spans="1:10" x14ac:dyDescent="0.3">
      <c r="A41" s="169">
        <f t="shared" si="0"/>
        <v>33</v>
      </c>
      <c r="B41" s="280" t="s">
        <v>518</v>
      </c>
      <c r="C41" s="293">
        <f>C40</f>
        <v>2019</v>
      </c>
      <c r="D41" s="303"/>
      <c r="E41" s="283">
        <v>4.0000000000000001E-3</v>
      </c>
      <c r="F41" s="304">
        <f t="shared" si="6"/>
        <v>-123.36630117012936</v>
      </c>
      <c r="G41" s="285">
        <f t="shared" si="4"/>
        <v>-0.49346520468051747</v>
      </c>
      <c r="H41" s="305">
        <f t="shared" si="2"/>
        <v>-123.85976637480988</v>
      </c>
      <c r="I41" s="169">
        <f t="shared" si="1"/>
        <v>33</v>
      </c>
      <c r="J41" s="298"/>
    </row>
    <row r="42" spans="1:10" x14ac:dyDescent="0.3">
      <c r="A42" s="169">
        <f t="shared" si="0"/>
        <v>34</v>
      </c>
      <c r="B42" s="280" t="s">
        <v>519</v>
      </c>
      <c r="C42" s="293">
        <f t="shared" ref="C42:C50" si="7">C41</f>
        <v>2019</v>
      </c>
      <c r="D42" s="303"/>
      <c r="E42" s="283">
        <v>4.4000000000000003E-3</v>
      </c>
      <c r="F42" s="304">
        <f t="shared" si="6"/>
        <v>-123.85976637480988</v>
      </c>
      <c r="G42" s="285">
        <f t="shared" si="4"/>
        <v>-0.54498297204916346</v>
      </c>
      <c r="H42" s="305">
        <f t="shared" si="2"/>
        <v>-124.40474934685905</v>
      </c>
      <c r="I42" s="169">
        <f t="shared" si="1"/>
        <v>34</v>
      </c>
      <c r="J42" s="298"/>
    </row>
    <row r="43" spans="1:10" x14ac:dyDescent="0.3">
      <c r="A43" s="169">
        <f t="shared" si="0"/>
        <v>35</v>
      </c>
      <c r="B43" s="280" t="s">
        <v>520</v>
      </c>
      <c r="C43" s="293">
        <f t="shared" si="7"/>
        <v>2019</v>
      </c>
      <c r="D43" s="303"/>
      <c r="E43" s="283">
        <v>4.4999999999999997E-3</v>
      </c>
      <c r="F43" s="304">
        <f t="shared" si="6"/>
        <v>-124.40474934685905</v>
      </c>
      <c r="G43" s="285">
        <f t="shared" si="4"/>
        <v>-0.55982137206086569</v>
      </c>
      <c r="H43" s="305">
        <f t="shared" si="2"/>
        <v>-124.96457071891992</v>
      </c>
      <c r="I43" s="169">
        <f t="shared" si="1"/>
        <v>35</v>
      </c>
      <c r="J43" s="298"/>
    </row>
    <row r="44" spans="1:10" x14ac:dyDescent="0.3">
      <c r="A44" s="169">
        <f t="shared" si="0"/>
        <v>36</v>
      </c>
      <c r="B44" s="280" t="s">
        <v>521</v>
      </c>
      <c r="C44" s="293">
        <f t="shared" si="7"/>
        <v>2019</v>
      </c>
      <c r="D44" s="303"/>
      <c r="E44" s="283">
        <v>4.5999999999999999E-3</v>
      </c>
      <c r="F44" s="304">
        <f t="shared" si="6"/>
        <v>-124.96457071891992</v>
      </c>
      <c r="G44" s="285">
        <f t="shared" si="4"/>
        <v>-0.57483702530703162</v>
      </c>
      <c r="H44" s="305">
        <f t="shared" si="2"/>
        <v>-125.53940774422695</v>
      </c>
      <c r="I44" s="169">
        <f t="shared" si="1"/>
        <v>36</v>
      </c>
      <c r="J44" s="298"/>
    </row>
    <row r="45" spans="1:10" x14ac:dyDescent="0.3">
      <c r="A45" s="169">
        <f t="shared" si="0"/>
        <v>37</v>
      </c>
      <c r="B45" s="280" t="s">
        <v>522</v>
      </c>
      <c r="C45" s="293">
        <f t="shared" si="7"/>
        <v>2019</v>
      </c>
      <c r="D45" s="303"/>
      <c r="E45" s="283">
        <v>4.4999999999999997E-3</v>
      </c>
      <c r="F45" s="304">
        <f t="shared" si="6"/>
        <v>-125.53940774422695</v>
      </c>
      <c r="G45" s="285">
        <f t="shared" si="4"/>
        <v>-0.56492733484902125</v>
      </c>
      <c r="H45" s="305">
        <f t="shared" si="2"/>
        <v>-126.10433507907597</v>
      </c>
      <c r="I45" s="169">
        <f t="shared" si="1"/>
        <v>37</v>
      </c>
      <c r="J45" s="298"/>
    </row>
    <row r="46" spans="1:10" x14ac:dyDescent="0.3">
      <c r="A46" s="169">
        <f t="shared" si="0"/>
        <v>38</v>
      </c>
      <c r="B46" s="280" t="s">
        <v>523</v>
      </c>
      <c r="C46" s="293">
        <f t="shared" si="7"/>
        <v>2019</v>
      </c>
      <c r="D46" s="303"/>
      <c r="E46" s="283">
        <v>4.7000000000000002E-3</v>
      </c>
      <c r="F46" s="304">
        <f t="shared" si="6"/>
        <v>-126.10433507907597</v>
      </c>
      <c r="G46" s="285">
        <f t="shared" si="4"/>
        <v>-0.5926903748716571</v>
      </c>
      <c r="H46" s="305">
        <f t="shared" si="2"/>
        <v>-126.69702545394762</v>
      </c>
      <c r="I46" s="169">
        <f t="shared" si="1"/>
        <v>38</v>
      </c>
      <c r="J46" s="298"/>
    </row>
    <row r="47" spans="1:10" x14ac:dyDescent="0.3">
      <c r="A47" s="169">
        <f t="shared" si="0"/>
        <v>39</v>
      </c>
      <c r="B47" s="280" t="s">
        <v>524</v>
      </c>
      <c r="C47" s="293">
        <f t="shared" si="7"/>
        <v>2019</v>
      </c>
      <c r="D47" s="303"/>
      <c r="E47" s="283">
        <v>4.7000000000000002E-3</v>
      </c>
      <c r="F47" s="304">
        <f t="shared" si="6"/>
        <v>-126.69702545394762</v>
      </c>
      <c r="G47" s="285">
        <f t="shared" si="4"/>
        <v>-0.59547601963355379</v>
      </c>
      <c r="H47" s="305">
        <f t="shared" si="2"/>
        <v>-127.29250147358117</v>
      </c>
      <c r="I47" s="169">
        <f t="shared" si="1"/>
        <v>39</v>
      </c>
      <c r="J47" s="298"/>
    </row>
    <row r="48" spans="1:10" x14ac:dyDescent="0.3">
      <c r="A48" s="169">
        <f t="shared" si="0"/>
        <v>40</v>
      </c>
      <c r="B48" s="280" t="s">
        <v>525</v>
      </c>
      <c r="C48" s="293">
        <f t="shared" si="7"/>
        <v>2019</v>
      </c>
      <c r="D48" s="303"/>
      <c r="E48" s="283">
        <v>4.4999999999999997E-3</v>
      </c>
      <c r="F48" s="304">
        <f t="shared" si="6"/>
        <v>-127.29250147358117</v>
      </c>
      <c r="G48" s="285">
        <f t="shared" si="4"/>
        <v>-0.57281625663111524</v>
      </c>
      <c r="H48" s="305">
        <f t="shared" si="2"/>
        <v>-127.86531773021228</v>
      </c>
      <c r="I48" s="169">
        <f t="shared" si="1"/>
        <v>40</v>
      </c>
      <c r="J48" s="298"/>
    </row>
    <row r="49" spans="1:10" x14ac:dyDescent="0.3">
      <c r="A49" s="169">
        <f t="shared" si="0"/>
        <v>41</v>
      </c>
      <c r="B49" s="280" t="s">
        <v>526</v>
      </c>
      <c r="C49" s="293">
        <f t="shared" si="7"/>
        <v>2019</v>
      </c>
      <c r="D49" s="303"/>
      <c r="E49" s="283">
        <v>4.5999999999999999E-3</v>
      </c>
      <c r="F49" s="304">
        <f t="shared" si="6"/>
        <v>-127.86531773021228</v>
      </c>
      <c r="G49" s="285">
        <f t="shared" si="4"/>
        <v>-0.58818046155897652</v>
      </c>
      <c r="H49" s="305">
        <f t="shared" si="2"/>
        <v>-128.45349819177125</v>
      </c>
      <c r="I49" s="169">
        <f t="shared" si="1"/>
        <v>41</v>
      </c>
      <c r="J49" s="298"/>
    </row>
    <row r="50" spans="1:10" x14ac:dyDescent="0.3">
      <c r="A50" s="169">
        <f t="shared" si="0"/>
        <v>42</v>
      </c>
      <c r="B50" s="280" t="s">
        <v>527</v>
      </c>
      <c r="C50" s="293">
        <f t="shared" si="7"/>
        <v>2019</v>
      </c>
      <c r="D50" s="303"/>
      <c r="E50" s="283">
        <v>4.4999999999999997E-3</v>
      </c>
      <c r="F50" s="304">
        <f t="shared" si="6"/>
        <v>-128.45349819177125</v>
      </c>
      <c r="G50" s="285">
        <f t="shared" si="4"/>
        <v>-0.57804074186297061</v>
      </c>
      <c r="H50" s="305">
        <f t="shared" si="2"/>
        <v>-129.03153893363421</v>
      </c>
      <c r="I50" s="169">
        <f t="shared" si="1"/>
        <v>42</v>
      </c>
      <c r="J50" s="298"/>
    </row>
    <row r="51" spans="1:10" x14ac:dyDescent="0.3">
      <c r="A51" s="169">
        <f t="shared" si="0"/>
        <v>43</v>
      </c>
      <c r="B51" s="287" t="s">
        <v>528</v>
      </c>
      <c r="C51" s="300">
        <f>C50</f>
        <v>2019</v>
      </c>
      <c r="D51" s="306"/>
      <c r="E51" s="290">
        <v>4.5999999999999999E-3</v>
      </c>
      <c r="F51" s="291">
        <f t="shared" si="6"/>
        <v>-129.03153893363421</v>
      </c>
      <c r="G51" s="292">
        <f t="shared" si="4"/>
        <v>-0.59354507909471732</v>
      </c>
      <c r="H51" s="302">
        <f t="shared" si="2"/>
        <v>-129.62508401272893</v>
      </c>
      <c r="I51" s="169">
        <f t="shared" si="1"/>
        <v>43</v>
      </c>
      <c r="J51" s="298"/>
    </row>
    <row r="52" spans="1:10" x14ac:dyDescent="0.3">
      <c r="A52" s="169">
        <f t="shared" si="0"/>
        <v>44</v>
      </c>
      <c r="B52" s="280" t="s">
        <v>517</v>
      </c>
      <c r="C52" s="293">
        <f>C51+1</f>
        <v>2020</v>
      </c>
      <c r="D52" s="303"/>
      <c r="E52" s="283">
        <v>4.1999999999999997E-3</v>
      </c>
      <c r="F52" s="304">
        <f t="shared" si="6"/>
        <v>-129.62508401272893</v>
      </c>
      <c r="G52" s="285">
        <f t="shared" si="4"/>
        <v>-0.5444253528534615</v>
      </c>
      <c r="H52" s="305">
        <f t="shared" si="2"/>
        <v>-130.1695093655824</v>
      </c>
      <c r="I52" s="169">
        <f t="shared" si="1"/>
        <v>44</v>
      </c>
      <c r="J52" s="298"/>
    </row>
    <row r="53" spans="1:10" x14ac:dyDescent="0.3">
      <c r="A53" s="169">
        <f t="shared" si="0"/>
        <v>45</v>
      </c>
      <c r="B53" s="280" t="s">
        <v>518</v>
      </c>
      <c r="C53" s="293">
        <f>C52</f>
        <v>2020</v>
      </c>
      <c r="D53" s="303"/>
      <c r="E53" s="283">
        <v>3.8999999999999998E-3</v>
      </c>
      <c r="F53" s="304">
        <f t="shared" si="6"/>
        <v>-130.1695093655824</v>
      </c>
      <c r="G53" s="285">
        <f t="shared" si="4"/>
        <v>-0.50766108652577135</v>
      </c>
      <c r="H53" s="305">
        <f t="shared" si="2"/>
        <v>-130.67717045210816</v>
      </c>
      <c r="I53" s="169">
        <f t="shared" si="1"/>
        <v>45</v>
      </c>
      <c r="J53" s="298"/>
    </row>
    <row r="54" spans="1:10" x14ac:dyDescent="0.3">
      <c r="A54" s="169">
        <f t="shared" si="0"/>
        <v>46</v>
      </c>
      <c r="B54" s="280" t="s">
        <v>519</v>
      </c>
      <c r="C54" s="293">
        <f t="shared" ref="C54:C62" si="8">C53</f>
        <v>2020</v>
      </c>
      <c r="D54" s="303"/>
      <c r="E54" s="283">
        <v>4.1999999999999997E-3</v>
      </c>
      <c r="F54" s="304">
        <f t="shared" si="6"/>
        <v>-130.67717045210816</v>
      </c>
      <c r="G54" s="285">
        <f t="shared" si="4"/>
        <v>-0.54884411589885418</v>
      </c>
      <c r="H54" s="305">
        <f t="shared" si="2"/>
        <v>-131.226014568007</v>
      </c>
      <c r="I54" s="169">
        <f t="shared" si="1"/>
        <v>46</v>
      </c>
      <c r="J54" s="298"/>
    </row>
    <row r="55" spans="1:10" x14ac:dyDescent="0.3">
      <c r="A55" s="169">
        <f t="shared" si="0"/>
        <v>47</v>
      </c>
      <c r="B55" s="280" t="s">
        <v>520</v>
      </c>
      <c r="C55" s="293">
        <f t="shared" si="8"/>
        <v>2020</v>
      </c>
      <c r="D55" s="303"/>
      <c r="E55" s="283">
        <v>3.8999999999999998E-3</v>
      </c>
      <c r="F55" s="304">
        <f t="shared" si="6"/>
        <v>-131.226014568007</v>
      </c>
      <c r="G55" s="285">
        <f t="shared" si="4"/>
        <v>-0.51178145681522724</v>
      </c>
      <c r="H55" s="305">
        <f t="shared" si="2"/>
        <v>-131.73779602482222</v>
      </c>
      <c r="I55" s="169">
        <f t="shared" si="1"/>
        <v>47</v>
      </c>
      <c r="J55" s="298"/>
    </row>
    <row r="56" spans="1:10" x14ac:dyDescent="0.3">
      <c r="A56" s="169">
        <f t="shared" si="0"/>
        <v>48</v>
      </c>
      <c r="B56" s="280" t="s">
        <v>521</v>
      </c>
      <c r="C56" s="293">
        <f t="shared" si="8"/>
        <v>2020</v>
      </c>
      <c r="D56" s="303"/>
      <c r="E56" s="283">
        <v>4.0000000000000001E-3</v>
      </c>
      <c r="F56" s="304">
        <f t="shared" si="6"/>
        <v>-131.73779602482222</v>
      </c>
      <c r="G56" s="285">
        <f t="shared" si="4"/>
        <v>-0.52695118409928887</v>
      </c>
      <c r="H56" s="305">
        <f t="shared" si="2"/>
        <v>-132.26474720892151</v>
      </c>
      <c r="I56" s="169">
        <f t="shared" si="1"/>
        <v>48</v>
      </c>
      <c r="J56" s="298"/>
    </row>
    <row r="57" spans="1:10" x14ac:dyDescent="0.3">
      <c r="A57" s="169">
        <f t="shared" si="0"/>
        <v>49</v>
      </c>
      <c r="B57" s="280" t="s">
        <v>522</v>
      </c>
      <c r="C57" s="293">
        <f t="shared" si="8"/>
        <v>2020</v>
      </c>
      <c r="D57" s="303"/>
      <c r="E57" s="283">
        <v>3.8999999999999998E-3</v>
      </c>
      <c r="F57" s="304">
        <f t="shared" si="6"/>
        <v>-132.26474720892151</v>
      </c>
      <c r="G57" s="285">
        <f t="shared" si="4"/>
        <v>-0.51583251411479381</v>
      </c>
      <c r="H57" s="305">
        <f t="shared" si="2"/>
        <v>-132.78057972303631</v>
      </c>
      <c r="I57" s="169">
        <f t="shared" si="1"/>
        <v>49</v>
      </c>
      <c r="J57" s="298"/>
    </row>
    <row r="58" spans="1:10" x14ac:dyDescent="0.3">
      <c r="A58" s="169">
        <f t="shared" si="0"/>
        <v>50</v>
      </c>
      <c r="B58" s="280" t="s">
        <v>523</v>
      </c>
      <c r="C58" s="293">
        <f t="shared" si="8"/>
        <v>2020</v>
      </c>
      <c r="D58" s="303"/>
      <c r="E58" s="283">
        <v>2.8999999999999998E-3</v>
      </c>
      <c r="F58" s="304">
        <f t="shared" si="6"/>
        <v>-132.78057972303631</v>
      </c>
      <c r="G58" s="285">
        <f t="shared" si="4"/>
        <v>-0.38506368119680529</v>
      </c>
      <c r="H58" s="305">
        <f t="shared" si="2"/>
        <v>-133.16564340423312</v>
      </c>
      <c r="I58" s="169">
        <f t="shared" si="1"/>
        <v>50</v>
      </c>
      <c r="J58" s="298"/>
    </row>
    <row r="59" spans="1:10" x14ac:dyDescent="0.3">
      <c r="A59" s="169">
        <f t="shared" si="0"/>
        <v>51</v>
      </c>
      <c r="B59" s="280" t="s">
        <v>524</v>
      </c>
      <c r="C59" s="293">
        <f t="shared" si="8"/>
        <v>2020</v>
      </c>
      <c r="D59" s="303"/>
      <c r="E59" s="283">
        <v>2.8999999999999998E-3</v>
      </c>
      <c r="F59" s="304">
        <f t="shared" si="6"/>
        <v>-133.16564340423312</v>
      </c>
      <c r="G59" s="285">
        <f t="shared" si="4"/>
        <v>-0.38618036587227605</v>
      </c>
      <c r="H59" s="305">
        <f t="shared" si="2"/>
        <v>-133.55182377010539</v>
      </c>
      <c r="I59" s="169">
        <f t="shared" si="1"/>
        <v>51</v>
      </c>
      <c r="J59" s="298"/>
    </row>
    <row r="60" spans="1:10" x14ac:dyDescent="0.3">
      <c r="A60" s="169">
        <f t="shared" si="0"/>
        <v>52</v>
      </c>
      <c r="B60" s="280" t="s">
        <v>525</v>
      </c>
      <c r="C60" s="293">
        <f t="shared" si="8"/>
        <v>2020</v>
      </c>
      <c r="D60" s="303"/>
      <c r="E60" s="283">
        <v>2.8E-3</v>
      </c>
      <c r="F60" s="304">
        <f t="shared" si="6"/>
        <v>-133.55182377010539</v>
      </c>
      <c r="G60" s="285">
        <f t="shared" si="4"/>
        <v>-0.37394510655629509</v>
      </c>
      <c r="H60" s="305">
        <f t="shared" si="2"/>
        <v>-133.92576887666169</v>
      </c>
      <c r="I60" s="169">
        <f t="shared" si="1"/>
        <v>52</v>
      </c>
      <c r="J60" s="298"/>
    </row>
    <row r="61" spans="1:10" x14ac:dyDescent="0.3">
      <c r="A61" s="169">
        <f t="shared" si="0"/>
        <v>53</v>
      </c>
      <c r="B61" s="280" t="s">
        <v>526</v>
      </c>
      <c r="C61" s="293">
        <f t="shared" si="8"/>
        <v>2020</v>
      </c>
      <c r="D61" s="303"/>
      <c r="E61" s="283">
        <v>2.8E-3</v>
      </c>
      <c r="F61" s="304">
        <f t="shared" si="6"/>
        <v>-133.92576887666169</v>
      </c>
      <c r="G61" s="285">
        <f t="shared" si="4"/>
        <v>-0.37499215285465276</v>
      </c>
      <c r="H61" s="305">
        <f t="shared" si="2"/>
        <v>-134.30076102951634</v>
      </c>
      <c r="I61" s="169">
        <f t="shared" si="1"/>
        <v>53</v>
      </c>
      <c r="J61" s="298"/>
    </row>
    <row r="62" spans="1:10" x14ac:dyDescent="0.3">
      <c r="A62" s="169">
        <f t="shared" ref="A62:A88" si="9">A61+1</f>
        <v>54</v>
      </c>
      <c r="B62" s="280" t="s">
        <v>527</v>
      </c>
      <c r="C62" s="293">
        <f t="shared" si="8"/>
        <v>2020</v>
      </c>
      <c r="D62" s="303"/>
      <c r="E62" s="283">
        <v>2.7000000000000001E-3</v>
      </c>
      <c r="F62" s="304">
        <f t="shared" si="6"/>
        <v>-134.30076102951634</v>
      </c>
      <c r="G62" s="285">
        <f t="shared" si="4"/>
        <v>-0.3626120547796941</v>
      </c>
      <c r="H62" s="305">
        <f t="shared" si="2"/>
        <v>-134.66337308429604</v>
      </c>
      <c r="I62" s="169">
        <f t="shared" ref="I62:I88" si="10">I61+1</f>
        <v>54</v>
      </c>
      <c r="J62" s="298"/>
    </row>
    <row r="63" spans="1:10" x14ac:dyDescent="0.3">
      <c r="A63" s="169">
        <f t="shared" si="9"/>
        <v>55</v>
      </c>
      <c r="B63" s="287" t="s">
        <v>528</v>
      </c>
      <c r="C63" s="300">
        <f>C62</f>
        <v>2020</v>
      </c>
      <c r="D63" s="306"/>
      <c r="E63" s="290">
        <v>2.8E-3</v>
      </c>
      <c r="F63" s="291">
        <f t="shared" si="6"/>
        <v>-134.66337308429604</v>
      </c>
      <c r="G63" s="292">
        <f t="shared" si="4"/>
        <v>-0.37705744463602892</v>
      </c>
      <c r="H63" s="302">
        <f t="shared" si="2"/>
        <v>-135.04043052893206</v>
      </c>
      <c r="I63" s="169">
        <f t="shared" si="10"/>
        <v>55</v>
      </c>
      <c r="J63" s="298"/>
    </row>
    <row r="64" spans="1:10" x14ac:dyDescent="0.3">
      <c r="A64" s="169">
        <f t="shared" si="9"/>
        <v>56</v>
      </c>
      <c r="B64" s="280" t="s">
        <v>517</v>
      </c>
      <c r="C64" s="293">
        <f>C63+1</f>
        <v>2021</v>
      </c>
      <c r="D64" s="303"/>
      <c r="E64" s="283">
        <v>2.8E-3</v>
      </c>
      <c r="F64" s="304">
        <f t="shared" si="6"/>
        <v>-135.04043052893206</v>
      </c>
      <c r="G64" s="285">
        <f t="shared" si="4"/>
        <v>-0.3781132054810098</v>
      </c>
      <c r="H64" s="305">
        <f t="shared" si="2"/>
        <v>-135.41854373441308</v>
      </c>
      <c r="I64" s="169">
        <f t="shared" si="10"/>
        <v>56</v>
      </c>
      <c r="J64" s="298"/>
    </row>
    <row r="65" spans="1:10" x14ac:dyDescent="0.3">
      <c r="A65" s="169">
        <f t="shared" si="9"/>
        <v>57</v>
      </c>
      <c r="B65" s="280" t="s">
        <v>518</v>
      </c>
      <c r="C65" s="293">
        <f>C64</f>
        <v>2021</v>
      </c>
      <c r="D65" s="303"/>
      <c r="E65" s="283">
        <v>2.5000000000000001E-3</v>
      </c>
      <c r="F65" s="304">
        <f t="shared" si="6"/>
        <v>-135.41854373441308</v>
      </c>
      <c r="G65" s="285">
        <f t="shared" si="4"/>
        <v>-0.33854635933603272</v>
      </c>
      <c r="H65" s="305">
        <f t="shared" si="2"/>
        <v>-135.7570900937491</v>
      </c>
      <c r="I65" s="169">
        <f t="shared" si="10"/>
        <v>57</v>
      </c>
      <c r="J65" s="298"/>
    </row>
    <row r="66" spans="1:10" x14ac:dyDescent="0.3">
      <c r="A66" s="169">
        <f t="shared" si="9"/>
        <v>58</v>
      </c>
      <c r="B66" s="280" t="s">
        <v>519</v>
      </c>
      <c r="C66" s="293">
        <f t="shared" ref="C66:C74" si="11">C65</f>
        <v>2021</v>
      </c>
      <c r="D66" s="303"/>
      <c r="E66" s="283">
        <v>2.8E-3</v>
      </c>
      <c r="F66" s="304">
        <f t="shared" si="6"/>
        <v>-135.7570900937491</v>
      </c>
      <c r="G66" s="285">
        <f t="shared" si="4"/>
        <v>-0.38011985226249745</v>
      </c>
      <c r="H66" s="305">
        <f t="shared" si="2"/>
        <v>-136.13720994601161</v>
      </c>
      <c r="I66" s="169">
        <f t="shared" si="10"/>
        <v>58</v>
      </c>
      <c r="J66" s="298"/>
    </row>
    <row r="67" spans="1:10" x14ac:dyDescent="0.3">
      <c r="A67" s="169">
        <f t="shared" si="9"/>
        <v>59</v>
      </c>
      <c r="B67" s="280" t="s">
        <v>520</v>
      </c>
      <c r="C67" s="293">
        <f t="shared" si="11"/>
        <v>2021</v>
      </c>
      <c r="D67" s="303"/>
      <c r="E67" s="283">
        <v>2.7000000000000001E-3</v>
      </c>
      <c r="F67" s="304">
        <f t="shared" si="6"/>
        <v>-136.13720994601161</v>
      </c>
      <c r="G67" s="285">
        <f t="shared" si="4"/>
        <v>-0.36757046685423134</v>
      </c>
      <c r="H67" s="305">
        <f t="shared" si="2"/>
        <v>-136.50478041286584</v>
      </c>
      <c r="I67" s="169">
        <f t="shared" si="10"/>
        <v>59</v>
      </c>
      <c r="J67" s="298"/>
    </row>
    <row r="68" spans="1:10" x14ac:dyDescent="0.3">
      <c r="A68" s="169">
        <f t="shared" si="9"/>
        <v>60</v>
      </c>
      <c r="B68" s="280" t="s">
        <v>521</v>
      </c>
      <c r="C68" s="293">
        <f t="shared" si="11"/>
        <v>2021</v>
      </c>
      <c r="D68" s="303"/>
      <c r="E68" s="283">
        <v>2.8E-3</v>
      </c>
      <c r="F68" s="304">
        <f t="shared" si="6"/>
        <v>-136.50478041286584</v>
      </c>
      <c r="G68" s="285">
        <f t="shared" si="4"/>
        <v>-0.38221338515602438</v>
      </c>
      <c r="H68" s="305">
        <f t="shared" ref="H68:H87" si="12">F68+G68</f>
        <v>-136.88699379802188</v>
      </c>
      <c r="I68" s="169">
        <f t="shared" si="10"/>
        <v>60</v>
      </c>
      <c r="J68" s="298"/>
    </row>
    <row r="69" spans="1:10" x14ac:dyDescent="0.3">
      <c r="A69" s="169">
        <f t="shared" si="9"/>
        <v>61</v>
      </c>
      <c r="B69" s="280" t="s">
        <v>522</v>
      </c>
      <c r="C69" s="293">
        <f t="shared" si="11"/>
        <v>2021</v>
      </c>
      <c r="D69" s="303"/>
      <c r="E69" s="283">
        <v>2.7000000000000001E-3</v>
      </c>
      <c r="F69" s="304">
        <f t="shared" si="6"/>
        <v>-136.88699379802188</v>
      </c>
      <c r="G69" s="285">
        <f t="shared" ref="G69:G87" si="13">(H68+F69)/2*E69</f>
        <v>-0.36959488325465911</v>
      </c>
      <c r="H69" s="305">
        <f t="shared" si="12"/>
        <v>-137.25658868127653</v>
      </c>
      <c r="I69" s="169">
        <f t="shared" si="10"/>
        <v>61</v>
      </c>
      <c r="J69" s="298"/>
    </row>
    <row r="70" spans="1:10" x14ac:dyDescent="0.3">
      <c r="A70" s="169">
        <f t="shared" si="9"/>
        <v>62</v>
      </c>
      <c r="B70" s="280" t="s">
        <v>523</v>
      </c>
      <c r="C70" s="293">
        <f t="shared" si="11"/>
        <v>2021</v>
      </c>
      <c r="D70" s="303"/>
      <c r="E70" s="283">
        <v>2.8E-3</v>
      </c>
      <c r="F70" s="304">
        <f t="shared" si="6"/>
        <v>-137.25658868127653</v>
      </c>
      <c r="G70" s="285">
        <f t="shared" si="13"/>
        <v>-0.38431844830757428</v>
      </c>
      <c r="H70" s="305">
        <f t="shared" si="12"/>
        <v>-137.64090712958409</v>
      </c>
      <c r="I70" s="169">
        <f t="shared" si="10"/>
        <v>62</v>
      </c>
      <c r="J70" s="298"/>
    </row>
    <row r="71" spans="1:10" x14ac:dyDescent="0.3">
      <c r="A71" s="169">
        <f t="shared" si="9"/>
        <v>63</v>
      </c>
      <c r="B71" s="280" t="s">
        <v>524</v>
      </c>
      <c r="C71" s="293">
        <f t="shared" si="11"/>
        <v>2021</v>
      </c>
      <c r="D71" s="303"/>
      <c r="E71" s="283">
        <v>2.8E-3</v>
      </c>
      <c r="F71" s="304">
        <f t="shared" si="6"/>
        <v>-137.64090712958409</v>
      </c>
      <c r="G71" s="285">
        <f t="shared" si="13"/>
        <v>-0.38539453996283546</v>
      </c>
      <c r="H71" s="305">
        <f t="shared" si="12"/>
        <v>-138.02630166954694</v>
      </c>
      <c r="I71" s="169">
        <f t="shared" si="10"/>
        <v>63</v>
      </c>
      <c r="J71" s="298"/>
    </row>
    <row r="72" spans="1:10" x14ac:dyDescent="0.3">
      <c r="A72" s="169">
        <f t="shared" si="9"/>
        <v>64</v>
      </c>
      <c r="B72" s="280" t="s">
        <v>525</v>
      </c>
      <c r="C72" s="293">
        <f t="shared" si="11"/>
        <v>2021</v>
      </c>
      <c r="D72" s="303"/>
      <c r="E72" s="283">
        <v>2.7000000000000001E-3</v>
      </c>
      <c r="F72" s="304">
        <f t="shared" si="6"/>
        <v>-138.02630166954694</v>
      </c>
      <c r="G72" s="285">
        <f t="shared" si="13"/>
        <v>-0.37267101450777673</v>
      </c>
      <c r="H72" s="305">
        <f t="shared" si="12"/>
        <v>-138.39897268405471</v>
      </c>
      <c r="I72" s="169">
        <f t="shared" si="10"/>
        <v>64</v>
      </c>
      <c r="J72" s="298"/>
    </row>
    <row r="73" spans="1:10" x14ac:dyDescent="0.3">
      <c r="A73" s="169">
        <f t="shared" si="9"/>
        <v>65</v>
      </c>
      <c r="B73" s="280" t="s">
        <v>526</v>
      </c>
      <c r="C73" s="293">
        <f t="shared" si="11"/>
        <v>2021</v>
      </c>
      <c r="D73" s="303"/>
      <c r="E73" s="283">
        <v>2.8E-3</v>
      </c>
      <c r="F73" s="304">
        <f t="shared" si="6"/>
        <v>-138.39897268405471</v>
      </c>
      <c r="G73" s="285">
        <f t="shared" si="13"/>
        <v>-0.38751712351535317</v>
      </c>
      <c r="H73" s="305">
        <f t="shared" si="12"/>
        <v>-138.78648980757006</v>
      </c>
      <c r="I73" s="169">
        <f t="shared" si="10"/>
        <v>65</v>
      </c>
      <c r="J73" s="298"/>
    </row>
    <row r="74" spans="1:10" x14ac:dyDescent="0.3">
      <c r="A74" s="169">
        <f t="shared" si="9"/>
        <v>66</v>
      </c>
      <c r="B74" s="280" t="s">
        <v>527</v>
      </c>
      <c r="C74" s="293">
        <f t="shared" si="11"/>
        <v>2021</v>
      </c>
      <c r="D74" s="303"/>
      <c r="E74" s="283">
        <v>2.7000000000000001E-3</v>
      </c>
      <c r="F74" s="304">
        <f t="shared" si="6"/>
        <v>-138.78648980757006</v>
      </c>
      <c r="G74" s="285">
        <f t="shared" si="13"/>
        <v>-0.37472352248043922</v>
      </c>
      <c r="H74" s="305">
        <f t="shared" si="12"/>
        <v>-139.16121333005051</v>
      </c>
      <c r="I74" s="169">
        <f t="shared" si="10"/>
        <v>66</v>
      </c>
      <c r="J74" s="298"/>
    </row>
    <row r="75" spans="1:10" x14ac:dyDescent="0.3">
      <c r="A75" s="169">
        <f t="shared" si="9"/>
        <v>67</v>
      </c>
      <c r="B75" s="287" t="s">
        <v>528</v>
      </c>
      <c r="C75" s="300">
        <f>C74</f>
        <v>2021</v>
      </c>
      <c r="D75" s="306"/>
      <c r="E75" s="290">
        <v>2.8E-3</v>
      </c>
      <c r="F75" s="291">
        <f t="shared" si="6"/>
        <v>-139.16121333005051</v>
      </c>
      <c r="G75" s="292">
        <f t="shared" si="13"/>
        <v>-0.38965139732414145</v>
      </c>
      <c r="H75" s="302">
        <f t="shared" si="12"/>
        <v>-139.55086472737466</v>
      </c>
      <c r="I75" s="169">
        <f t="shared" si="10"/>
        <v>67</v>
      </c>
      <c r="J75" s="298"/>
    </row>
    <row r="76" spans="1:10" x14ac:dyDescent="0.3">
      <c r="A76" s="169">
        <f t="shared" si="9"/>
        <v>68</v>
      </c>
      <c r="B76" s="280" t="s">
        <v>517</v>
      </c>
      <c r="C76" s="293">
        <v>2022</v>
      </c>
      <c r="D76" s="303"/>
      <c r="E76" s="283">
        <v>2.8E-3</v>
      </c>
      <c r="F76" s="304">
        <f t="shared" si="6"/>
        <v>-139.55086472737466</v>
      </c>
      <c r="G76" s="285">
        <f t="shared" si="13"/>
        <v>-0.39074242123664904</v>
      </c>
      <c r="H76" s="305">
        <f t="shared" si="12"/>
        <v>-139.9416071486113</v>
      </c>
      <c r="I76" s="169">
        <f t="shared" si="10"/>
        <v>68</v>
      </c>
      <c r="J76" s="298"/>
    </row>
    <row r="77" spans="1:10" x14ac:dyDescent="0.3">
      <c r="A77" s="169">
        <f t="shared" si="9"/>
        <v>69</v>
      </c>
      <c r="B77" s="280" t="s">
        <v>518</v>
      </c>
      <c r="C77" s="293">
        <v>2022</v>
      </c>
      <c r="D77" s="303"/>
      <c r="E77" s="283">
        <v>2.5000000000000001E-3</v>
      </c>
      <c r="F77" s="304">
        <f t="shared" si="6"/>
        <v>-139.9416071486113</v>
      </c>
      <c r="G77" s="285">
        <f t="shared" si="13"/>
        <v>-0.34985401787152826</v>
      </c>
      <c r="H77" s="305">
        <f t="shared" si="12"/>
        <v>-140.29146116648283</v>
      </c>
      <c r="I77" s="169">
        <f t="shared" si="10"/>
        <v>69</v>
      </c>
      <c r="J77" s="298"/>
    </row>
    <row r="78" spans="1:10" x14ac:dyDescent="0.3">
      <c r="A78" s="169">
        <f t="shared" si="9"/>
        <v>70</v>
      </c>
      <c r="B78" s="280" t="s">
        <v>519</v>
      </c>
      <c r="C78" s="293">
        <v>2022</v>
      </c>
      <c r="D78" s="303"/>
      <c r="E78" s="283">
        <v>2.8E-3</v>
      </c>
      <c r="F78" s="304">
        <f t="shared" si="6"/>
        <v>-140.29146116648283</v>
      </c>
      <c r="G78" s="285">
        <f t="shared" si="13"/>
        <v>-0.39281609126615191</v>
      </c>
      <c r="H78" s="305">
        <f t="shared" si="12"/>
        <v>-140.68427725774899</v>
      </c>
      <c r="I78" s="169">
        <f t="shared" si="10"/>
        <v>70</v>
      </c>
      <c r="J78" s="298"/>
    </row>
    <row r="79" spans="1:10" x14ac:dyDescent="0.3">
      <c r="A79" s="169">
        <f t="shared" si="9"/>
        <v>71</v>
      </c>
      <c r="B79" s="280" t="s">
        <v>520</v>
      </c>
      <c r="C79" s="293">
        <v>2022</v>
      </c>
      <c r="D79" s="303"/>
      <c r="E79" s="283">
        <v>2.7000000000000001E-3</v>
      </c>
      <c r="F79" s="304">
        <f t="shared" si="6"/>
        <v>-140.68427725774899</v>
      </c>
      <c r="G79" s="285">
        <f t="shared" si="13"/>
        <v>-0.37984754859592229</v>
      </c>
      <c r="H79" s="305">
        <f t="shared" si="12"/>
        <v>-141.06412480634492</v>
      </c>
      <c r="I79" s="169">
        <f t="shared" si="10"/>
        <v>71</v>
      </c>
      <c r="J79" s="298"/>
    </row>
    <row r="80" spans="1:10" x14ac:dyDescent="0.3">
      <c r="A80" s="169">
        <f t="shared" si="9"/>
        <v>72</v>
      </c>
      <c r="B80" s="280" t="s">
        <v>521</v>
      </c>
      <c r="C80" s="293">
        <v>2022</v>
      </c>
      <c r="D80" s="303"/>
      <c r="E80" s="283">
        <v>2.8E-3</v>
      </c>
      <c r="F80" s="304">
        <f t="shared" si="6"/>
        <v>-141.06412480634492</v>
      </c>
      <c r="G80" s="285">
        <f t="shared" si="13"/>
        <v>-0.39497954945776576</v>
      </c>
      <c r="H80" s="305">
        <f t="shared" si="12"/>
        <v>-141.45910435580268</v>
      </c>
      <c r="I80" s="169">
        <f t="shared" si="10"/>
        <v>72</v>
      </c>
      <c r="J80" s="298"/>
    </row>
    <row r="81" spans="1:10" x14ac:dyDescent="0.3">
      <c r="A81" s="169">
        <f t="shared" si="9"/>
        <v>73</v>
      </c>
      <c r="B81" s="280" t="s">
        <v>522</v>
      </c>
      <c r="C81" s="293">
        <v>2022</v>
      </c>
      <c r="D81" s="303"/>
      <c r="E81" s="283">
        <v>2.7000000000000001E-3</v>
      </c>
      <c r="F81" s="304">
        <f t="shared" si="6"/>
        <v>-141.45910435580268</v>
      </c>
      <c r="G81" s="285">
        <f t="shared" si="13"/>
        <v>-0.38193958176066728</v>
      </c>
      <c r="H81" s="305">
        <f t="shared" si="12"/>
        <v>-141.84104393756334</v>
      </c>
      <c r="I81" s="169">
        <f t="shared" si="10"/>
        <v>73</v>
      </c>
      <c r="J81" s="298"/>
    </row>
    <row r="82" spans="1:10" x14ac:dyDescent="0.3">
      <c r="A82" s="169">
        <f t="shared" si="9"/>
        <v>74</v>
      </c>
      <c r="B82" s="280" t="s">
        <v>523</v>
      </c>
      <c r="C82" s="293">
        <v>2022</v>
      </c>
      <c r="D82" s="303"/>
      <c r="E82" s="283">
        <v>3.0999999999999999E-3</v>
      </c>
      <c r="F82" s="304">
        <f t="shared" si="6"/>
        <v>-141.84104393756334</v>
      </c>
      <c r="G82" s="285">
        <f t="shared" si="13"/>
        <v>-0.43970723620644636</v>
      </c>
      <c r="H82" s="305">
        <f t="shared" si="12"/>
        <v>-142.2807511737698</v>
      </c>
      <c r="I82" s="169">
        <f t="shared" si="10"/>
        <v>74</v>
      </c>
      <c r="J82" s="298"/>
    </row>
    <row r="83" spans="1:10" x14ac:dyDescent="0.3">
      <c r="A83" s="169">
        <f t="shared" si="9"/>
        <v>75</v>
      </c>
      <c r="B83" s="280" t="s">
        <v>524</v>
      </c>
      <c r="C83" s="293">
        <v>2022</v>
      </c>
      <c r="D83" s="303"/>
      <c r="E83" s="283">
        <v>3.0999999999999999E-3</v>
      </c>
      <c r="F83" s="304">
        <f t="shared" si="6"/>
        <v>-142.2807511737698</v>
      </c>
      <c r="G83" s="285">
        <f t="shared" si="13"/>
        <v>-0.44107032863868639</v>
      </c>
      <c r="H83" s="305">
        <f t="shared" si="12"/>
        <v>-142.72182150240849</v>
      </c>
      <c r="I83" s="169">
        <f t="shared" si="10"/>
        <v>75</v>
      </c>
      <c r="J83" s="298"/>
    </row>
    <row r="84" spans="1:10" x14ac:dyDescent="0.3">
      <c r="A84" s="169">
        <f t="shared" si="9"/>
        <v>76</v>
      </c>
      <c r="B84" s="280" t="s">
        <v>525</v>
      </c>
      <c r="C84" s="293">
        <v>2022</v>
      </c>
      <c r="D84" s="303"/>
      <c r="E84" s="283">
        <v>3.0000000000000001E-3</v>
      </c>
      <c r="F84" s="304">
        <f t="shared" si="6"/>
        <v>-142.72182150240849</v>
      </c>
      <c r="G84" s="285">
        <f t="shared" si="13"/>
        <v>-0.42816546450722548</v>
      </c>
      <c r="H84" s="305">
        <f t="shared" si="12"/>
        <v>-143.14998696691572</v>
      </c>
      <c r="I84" s="169">
        <f t="shared" si="10"/>
        <v>76</v>
      </c>
      <c r="J84" s="298"/>
    </row>
    <row r="85" spans="1:10" x14ac:dyDescent="0.3">
      <c r="A85" s="169">
        <f t="shared" si="9"/>
        <v>77</v>
      </c>
      <c r="B85" s="280" t="s">
        <v>526</v>
      </c>
      <c r="C85" s="293">
        <v>2022</v>
      </c>
      <c r="D85" s="303"/>
      <c r="E85" s="283">
        <v>4.1999999999999997E-3</v>
      </c>
      <c r="F85" s="304">
        <f t="shared" si="6"/>
        <v>-143.14998696691572</v>
      </c>
      <c r="G85" s="285">
        <f t="shared" si="13"/>
        <v>-0.60122994526104601</v>
      </c>
      <c r="H85" s="305">
        <f t="shared" si="12"/>
        <v>-143.75121691217677</v>
      </c>
      <c r="I85" s="169">
        <f t="shared" si="10"/>
        <v>77</v>
      </c>
      <c r="J85" s="298"/>
    </row>
    <row r="86" spans="1:10" x14ac:dyDescent="0.3">
      <c r="A86" s="169">
        <f t="shared" si="9"/>
        <v>78</v>
      </c>
      <c r="B86" s="280" t="s">
        <v>527</v>
      </c>
      <c r="C86" s="293">
        <v>2022</v>
      </c>
      <c r="D86" s="303"/>
      <c r="E86" s="283">
        <v>4.0000000000000001E-3</v>
      </c>
      <c r="F86" s="304">
        <f t="shared" si="6"/>
        <v>-143.75121691217677</v>
      </c>
      <c r="G86" s="285">
        <f t="shared" si="13"/>
        <v>-0.57500486764870706</v>
      </c>
      <c r="H86" s="305">
        <f t="shared" si="12"/>
        <v>-144.32622177982549</v>
      </c>
      <c r="I86" s="169">
        <f t="shared" si="10"/>
        <v>78</v>
      </c>
      <c r="J86" s="298"/>
    </row>
    <row r="87" spans="1:10" x14ac:dyDescent="0.3">
      <c r="A87" s="169">
        <f t="shared" si="9"/>
        <v>79</v>
      </c>
      <c r="B87" s="287" t="s">
        <v>528</v>
      </c>
      <c r="C87" s="300">
        <v>2022</v>
      </c>
      <c r="D87" s="306"/>
      <c r="E87" s="290">
        <v>4.1999999999999997E-3</v>
      </c>
      <c r="F87" s="291">
        <f t="shared" si="6"/>
        <v>-144.32622177982549</v>
      </c>
      <c r="G87" s="292">
        <f t="shared" si="13"/>
        <v>-0.60617013147526699</v>
      </c>
      <c r="H87" s="302">
        <f t="shared" si="12"/>
        <v>-144.93239191130075</v>
      </c>
      <c r="I87" s="169">
        <f t="shared" si="10"/>
        <v>79</v>
      </c>
      <c r="J87" s="298"/>
    </row>
    <row r="88" spans="1:10" ht="16.2" thickBot="1" x14ac:dyDescent="0.35">
      <c r="A88" s="169">
        <f t="shared" si="9"/>
        <v>80</v>
      </c>
      <c r="D88" s="351">
        <f>SUM(D16:D87)</f>
        <v>-114.95299029268789</v>
      </c>
      <c r="E88" s="307"/>
      <c r="F88" s="308"/>
      <c r="G88" s="373">
        <f>SUM(G16:G87)</f>
        <v>-29.979401618612862</v>
      </c>
      <c r="H88" s="309"/>
      <c r="I88" s="169">
        <f t="shared" si="10"/>
        <v>80</v>
      </c>
    </row>
    <row r="89" spans="1:10" ht="16.2" thickTop="1" x14ac:dyDescent="0.3">
      <c r="D89" s="310"/>
      <c r="E89" s="310"/>
      <c r="F89" s="310"/>
      <c r="G89" s="311"/>
      <c r="H89" s="311"/>
    </row>
    <row r="90" spans="1:10" ht="18" x14ac:dyDescent="0.3">
      <c r="A90" s="312">
        <v>1</v>
      </c>
      <c r="B90" s="196" t="s">
        <v>529</v>
      </c>
      <c r="C90" s="313"/>
    </row>
    <row r="91" spans="1:10" ht="18" x14ac:dyDescent="0.3">
      <c r="A91" s="312">
        <v>2</v>
      </c>
      <c r="B91" s="196" t="s">
        <v>530</v>
      </c>
    </row>
    <row r="92" spans="1:10" ht="18" x14ac:dyDescent="0.3">
      <c r="A92" s="312">
        <v>3</v>
      </c>
      <c r="B92" s="196" t="s">
        <v>531</v>
      </c>
    </row>
    <row r="93" spans="1:10" x14ac:dyDescent="0.3">
      <c r="B93" s="196" t="s">
        <v>532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5" bottom="0.5" header="0.25" footer="0.25"/>
  <pageSetup scale="49" orientation="portrait" horizontalDpi="200" verticalDpi="200" r:id="rId1"/>
  <headerFooter scaleWithDoc="0" alignWithMargins="0">
    <oddFooter>&amp;CPage 8&amp;R&amp;F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DF96-9B4F-4852-AFDB-C9F932A53DD3}">
  <sheetPr codeName="Sheet3"/>
  <dimension ref="A1:N227"/>
  <sheetViews>
    <sheetView zoomScale="80" zoomScaleNormal="80" workbookViewId="0"/>
  </sheetViews>
  <sheetFormatPr defaultColWidth="9.21875" defaultRowHeight="15" x14ac:dyDescent="0.25"/>
  <cols>
    <col min="1" max="1" width="4.77734375" style="9" bestFit="1" customWidth="1"/>
    <col min="2" max="2" width="72.44140625" style="9" customWidth="1"/>
    <col min="3" max="3" width="1.77734375" style="9" customWidth="1"/>
    <col min="4" max="4" width="15.77734375" style="9" customWidth="1"/>
    <col min="5" max="5" width="1.77734375" style="9" customWidth="1"/>
    <col min="6" max="6" width="14.5546875" style="9" customWidth="1"/>
    <col min="7" max="7" width="1.77734375" style="9" customWidth="1"/>
    <col min="8" max="8" width="14.21875" style="9" customWidth="1"/>
    <col min="9" max="9" width="1.5546875" style="9" customWidth="1"/>
    <col min="10" max="10" width="12.5546875" style="9" customWidth="1"/>
    <col min="11" max="11" width="31.77734375" style="9" customWidth="1"/>
    <col min="12" max="12" width="4.77734375" style="99" bestFit="1" customWidth="1"/>
    <col min="13" max="13" width="10.77734375" style="9" bestFit="1" customWidth="1"/>
    <col min="14" max="16384" width="9.21875" style="9"/>
  </cols>
  <sheetData>
    <row r="1" spans="1:14" ht="15.6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2"/>
      <c r="L1" s="2"/>
    </row>
    <row r="2" spans="1:14" ht="15.6" x14ac:dyDescent="0.3">
      <c r="A2" s="2"/>
      <c r="B2" s="377" t="s">
        <v>0</v>
      </c>
      <c r="C2" s="378"/>
      <c r="D2" s="378"/>
      <c r="E2" s="378"/>
      <c r="F2" s="378"/>
      <c r="G2" s="378"/>
      <c r="H2" s="378"/>
      <c r="I2" s="378"/>
      <c r="J2" s="378"/>
      <c r="K2" s="378"/>
      <c r="L2" s="2"/>
    </row>
    <row r="3" spans="1:14" ht="15.6" x14ac:dyDescent="0.3">
      <c r="A3" s="2" t="s">
        <v>22</v>
      </c>
      <c r="B3" s="377" t="s">
        <v>23</v>
      </c>
      <c r="C3" s="377"/>
      <c r="D3" s="377"/>
      <c r="E3" s="377"/>
      <c r="F3" s="377"/>
      <c r="G3" s="377"/>
      <c r="H3" s="377"/>
      <c r="I3" s="377"/>
      <c r="J3" s="377"/>
      <c r="K3" s="377"/>
      <c r="L3" s="2"/>
    </row>
    <row r="4" spans="1:14" ht="15.6" x14ac:dyDescent="0.3">
      <c r="A4" s="2"/>
      <c r="B4" s="377" t="s">
        <v>24</v>
      </c>
      <c r="C4" s="379"/>
      <c r="D4" s="379"/>
      <c r="E4" s="379"/>
      <c r="F4" s="379"/>
      <c r="G4" s="379"/>
      <c r="H4" s="379"/>
      <c r="I4" s="379"/>
      <c r="J4" s="379"/>
      <c r="K4" s="379"/>
      <c r="L4" s="2"/>
    </row>
    <row r="5" spans="1:14" ht="15.6" x14ac:dyDescent="0.3">
      <c r="A5" s="2"/>
      <c r="B5" s="376" t="s">
        <v>2</v>
      </c>
      <c r="C5" s="378"/>
      <c r="D5" s="378"/>
      <c r="E5" s="378"/>
      <c r="F5" s="378"/>
      <c r="G5" s="378"/>
      <c r="H5" s="378"/>
      <c r="I5" s="378"/>
      <c r="J5" s="378"/>
      <c r="K5" s="378"/>
      <c r="L5" s="2"/>
    </row>
    <row r="6" spans="1:14" ht="15.6" x14ac:dyDescent="0.3">
      <c r="A6" s="2"/>
      <c r="B6" s="8"/>
      <c r="C6" s="1"/>
      <c r="D6" s="1"/>
      <c r="E6" s="1"/>
      <c r="F6" s="100"/>
      <c r="G6" s="101"/>
      <c r="H6" s="100"/>
      <c r="I6" s="1"/>
      <c r="K6" s="1"/>
      <c r="L6" s="2"/>
    </row>
    <row r="7" spans="1:14" ht="15.6" x14ac:dyDescent="0.3">
      <c r="A7" s="2"/>
      <c r="B7" s="8"/>
      <c r="C7" s="1"/>
      <c r="D7" s="1"/>
      <c r="E7" s="1"/>
      <c r="F7" s="10" t="s">
        <v>25</v>
      </c>
      <c r="G7"/>
      <c r="H7" s="10" t="s">
        <v>26</v>
      </c>
      <c r="I7"/>
      <c r="J7" s="10" t="s">
        <v>27</v>
      </c>
      <c r="K7" s="1"/>
      <c r="L7" s="2"/>
    </row>
    <row r="8" spans="1:14" ht="62.4" x14ac:dyDescent="0.3">
      <c r="A8" s="2" t="s">
        <v>3</v>
      </c>
      <c r="B8" s="5"/>
      <c r="C8" s="5"/>
      <c r="D8" s="5"/>
      <c r="E8" s="5"/>
      <c r="F8" s="11" t="s">
        <v>28</v>
      </c>
      <c r="G8" s="12"/>
      <c r="H8" s="11" t="s">
        <v>29</v>
      </c>
      <c r="I8" s="12"/>
      <c r="J8" s="13" t="s">
        <v>30</v>
      </c>
      <c r="K8" s="2"/>
      <c r="L8" s="2" t="s">
        <v>3</v>
      </c>
      <c r="N8" s="11"/>
    </row>
    <row r="9" spans="1:14" ht="15.6" x14ac:dyDescent="0.3">
      <c r="A9" s="3" t="s">
        <v>7</v>
      </c>
      <c r="B9" s="12" t="s">
        <v>22</v>
      </c>
      <c r="C9" s="5"/>
      <c r="D9" s="5"/>
      <c r="E9" s="5"/>
      <c r="F9" s="14" t="s">
        <v>31</v>
      </c>
      <c r="G9" s="5"/>
      <c r="H9" s="14" t="s">
        <v>32</v>
      </c>
      <c r="I9" s="5"/>
      <c r="J9" s="15" t="s">
        <v>33</v>
      </c>
      <c r="K9" s="3" t="s">
        <v>6</v>
      </c>
      <c r="L9" s="3" t="s">
        <v>7</v>
      </c>
    </row>
    <row r="10" spans="1:14" ht="15.6" x14ac:dyDescent="0.3">
      <c r="A10" s="2"/>
      <c r="B10" s="16" t="s">
        <v>34</v>
      </c>
      <c r="C10" s="17"/>
      <c r="D10" s="17"/>
      <c r="E10" s="17"/>
      <c r="F10" s="5"/>
      <c r="G10" s="5"/>
      <c r="H10" s="5"/>
      <c r="I10" s="5"/>
      <c r="J10" s="5"/>
      <c r="K10" s="2"/>
      <c r="L10" s="2"/>
    </row>
    <row r="11" spans="1:14" ht="15.6" x14ac:dyDescent="0.3">
      <c r="A11" s="2">
        <f t="shared" ref="A11:A40" si="0">A10+1</f>
        <v>1</v>
      </c>
      <c r="B11" s="18" t="s">
        <v>35</v>
      </c>
      <c r="C11" s="19" t="s">
        <v>22</v>
      </c>
      <c r="D11" s="19"/>
      <c r="E11" s="19"/>
      <c r="F11" s="21">
        <f>'Pg3 BK-1 Rev TO5 C1-Cost Adj '!E11</f>
        <v>72012.461789999987</v>
      </c>
      <c r="G11" s="20"/>
      <c r="H11" s="21">
        <f>'Pg4 BK-1 As Filed Retail TRR'!E11</f>
        <v>72012.461789999987</v>
      </c>
      <c r="I11" s="5"/>
      <c r="J11" s="7">
        <f>F11-H11</f>
        <v>0</v>
      </c>
      <c r="K11" s="2" t="s">
        <v>36</v>
      </c>
      <c r="L11" s="2">
        <f>L10+1</f>
        <v>1</v>
      </c>
    </row>
    <row r="12" spans="1:14" ht="15.6" x14ac:dyDescent="0.3">
      <c r="A12" s="2">
        <f t="shared" si="0"/>
        <v>2</v>
      </c>
      <c r="B12" s="18" t="s">
        <v>22</v>
      </c>
      <c r="C12" s="19"/>
      <c r="D12" s="19"/>
      <c r="E12" s="19"/>
      <c r="F12" s="5" t="s">
        <v>22</v>
      </c>
      <c r="G12" s="5"/>
      <c r="H12" s="5" t="s">
        <v>22</v>
      </c>
      <c r="I12" s="5"/>
      <c r="J12" s="5"/>
      <c r="K12" s="2"/>
      <c r="L12" s="2">
        <f>L11+1</f>
        <v>2</v>
      </c>
    </row>
    <row r="13" spans="1:14" ht="15.6" x14ac:dyDescent="0.3">
      <c r="A13" s="2">
        <f t="shared" si="0"/>
        <v>3</v>
      </c>
      <c r="B13" s="18" t="s">
        <v>37</v>
      </c>
      <c r="C13" s="19"/>
      <c r="D13" s="19"/>
      <c r="E13" s="19"/>
      <c r="F13" s="22">
        <f>'Pg3 BK-1 Rev TO5 C1-Cost Adj '!E13</f>
        <v>55661.578218657582</v>
      </c>
      <c r="G13" s="20"/>
      <c r="H13" s="22">
        <f>'Pg4 BK-1 As Filed Retail TRR'!E13</f>
        <v>55661.578218657582</v>
      </c>
      <c r="J13" s="23">
        <f>F13-H13</f>
        <v>0</v>
      </c>
      <c r="K13" s="2" t="s">
        <v>38</v>
      </c>
      <c r="L13" s="2">
        <f>L12+1</f>
        <v>3</v>
      </c>
    </row>
    <row r="14" spans="1:14" ht="15.6" x14ac:dyDescent="0.3">
      <c r="A14" s="2">
        <f t="shared" si="0"/>
        <v>4</v>
      </c>
      <c r="B14" s="18"/>
      <c r="C14" s="19"/>
      <c r="D14" s="19"/>
      <c r="E14" s="19"/>
      <c r="F14" s="5"/>
      <c r="G14" s="12"/>
      <c r="H14" s="5"/>
      <c r="I14" s="12"/>
      <c r="J14" s="5"/>
      <c r="K14" s="2"/>
      <c r="L14" s="2">
        <f t="shared" ref="L14:L40" si="1">L13+1</f>
        <v>4</v>
      </c>
    </row>
    <row r="15" spans="1:14" ht="15.6" x14ac:dyDescent="0.3">
      <c r="A15" s="2">
        <f t="shared" si="0"/>
        <v>5</v>
      </c>
      <c r="B15" s="18" t="s">
        <v>39</v>
      </c>
      <c r="C15" s="19"/>
      <c r="D15" s="19"/>
      <c r="E15" s="19"/>
      <c r="F15" s="24">
        <f>'Pg3 BK-1 Rev TO5 C1-Cost Adj '!E15</f>
        <v>0</v>
      </c>
      <c r="G15" s="12"/>
      <c r="H15" s="24">
        <f>'Pg4 BK-1 As Filed Retail TRR'!E15</f>
        <v>0</v>
      </c>
      <c r="I15" s="12"/>
      <c r="J15" s="25">
        <f>F15-H15</f>
        <v>0</v>
      </c>
      <c r="K15" s="2" t="s">
        <v>40</v>
      </c>
      <c r="L15" s="2">
        <f t="shared" si="1"/>
        <v>5</v>
      </c>
    </row>
    <row r="16" spans="1:14" ht="15.6" x14ac:dyDescent="0.3">
      <c r="A16" s="2">
        <f t="shared" si="0"/>
        <v>6</v>
      </c>
      <c r="B16" s="18" t="s">
        <v>41</v>
      </c>
      <c r="C16" s="19" t="s">
        <v>22</v>
      </c>
      <c r="D16" s="19"/>
      <c r="E16" s="19"/>
      <c r="F16" s="26">
        <f>F11+F13+F15</f>
        <v>127674.04000865757</v>
      </c>
      <c r="G16" s="20"/>
      <c r="H16" s="26">
        <f>H11+H13+H15</f>
        <v>127674.04000865757</v>
      </c>
      <c r="I16" s="5"/>
      <c r="J16" s="26">
        <f>J11+J13+J15</f>
        <v>0</v>
      </c>
      <c r="K16" s="2" t="s">
        <v>42</v>
      </c>
      <c r="L16" s="2">
        <f t="shared" si="1"/>
        <v>6</v>
      </c>
    </row>
    <row r="17" spans="1:12" ht="15.6" x14ac:dyDescent="0.3">
      <c r="A17" s="2">
        <f t="shared" si="0"/>
        <v>7</v>
      </c>
      <c r="B17" s="5"/>
      <c r="C17" s="5"/>
      <c r="D17" s="5"/>
      <c r="E17" s="5"/>
      <c r="F17" s="5"/>
      <c r="G17" s="5"/>
      <c r="H17" s="5"/>
      <c r="I17" s="5"/>
      <c r="J17" s="5"/>
      <c r="K17" s="2"/>
      <c r="L17" s="2">
        <f t="shared" si="1"/>
        <v>7</v>
      </c>
    </row>
    <row r="18" spans="1:12" ht="15.6" x14ac:dyDescent="0.3">
      <c r="A18" s="2">
        <f t="shared" si="0"/>
        <v>8</v>
      </c>
      <c r="B18" s="5" t="s">
        <v>43</v>
      </c>
      <c r="C18" s="19"/>
      <c r="D18" s="19"/>
      <c r="E18" s="19"/>
      <c r="F18" s="22">
        <f>'Pg3 BK-1 Rev TO5 C1-Cost Adj '!E18</f>
        <v>154648.19099050906</v>
      </c>
      <c r="H18" s="22">
        <f>'Pg4 BK-1 As Filed Retail TRR'!E18</f>
        <v>154648.19099050906</v>
      </c>
      <c r="I18" s="5"/>
      <c r="J18" s="23">
        <f>F18-H18</f>
        <v>0</v>
      </c>
      <c r="K18" s="2" t="s">
        <v>44</v>
      </c>
      <c r="L18" s="2">
        <f t="shared" si="1"/>
        <v>8</v>
      </c>
    </row>
    <row r="19" spans="1:12" ht="15.6" x14ac:dyDescent="0.3">
      <c r="A19" s="2">
        <f t="shared" si="0"/>
        <v>9</v>
      </c>
      <c r="B19" s="5"/>
      <c r="C19" s="5"/>
      <c r="D19" s="5"/>
      <c r="E19" s="5"/>
      <c r="F19" s="22"/>
      <c r="G19" s="5"/>
      <c r="H19" s="22"/>
      <c r="I19" s="5"/>
      <c r="J19" s="5"/>
      <c r="K19" s="2"/>
      <c r="L19" s="2">
        <f t="shared" si="1"/>
        <v>9</v>
      </c>
    </row>
    <row r="20" spans="1:12" ht="18" x14ac:dyDescent="0.3">
      <c r="A20" s="2">
        <f t="shared" si="0"/>
        <v>10</v>
      </c>
      <c r="B20" s="27" t="s">
        <v>45</v>
      </c>
      <c r="C20" s="5"/>
      <c r="D20" s="5"/>
      <c r="E20" s="5"/>
      <c r="F20" s="22">
        <f>'Pg3 BK-1 Rev TO5 C1-Cost Adj '!E20</f>
        <v>0</v>
      </c>
      <c r="G20" s="5"/>
      <c r="H20" s="22">
        <f>'Pg4 BK-1 As Filed Retail TRR'!E20</f>
        <v>0</v>
      </c>
      <c r="I20" s="5"/>
      <c r="J20" s="23">
        <f>F20-H20</f>
        <v>0</v>
      </c>
      <c r="K20" s="2" t="s">
        <v>46</v>
      </c>
      <c r="L20" s="2">
        <f t="shared" si="1"/>
        <v>10</v>
      </c>
    </row>
    <row r="21" spans="1:12" ht="15.6" x14ac:dyDescent="0.3">
      <c r="A21" s="2">
        <f t="shared" si="0"/>
        <v>11</v>
      </c>
      <c r="B21" s="5"/>
      <c r="C21" s="5"/>
      <c r="D21" s="5"/>
      <c r="E21" s="5"/>
      <c r="F21" s="22"/>
      <c r="G21" s="5"/>
      <c r="H21" s="22"/>
      <c r="I21" s="5"/>
      <c r="J21" s="5"/>
      <c r="K21" s="2"/>
      <c r="L21" s="2">
        <f t="shared" si="1"/>
        <v>11</v>
      </c>
    </row>
    <row r="22" spans="1:12" ht="15.6" x14ac:dyDescent="0.3">
      <c r="A22" s="2">
        <f t="shared" si="0"/>
        <v>12</v>
      </c>
      <c r="B22" s="5" t="s">
        <v>47</v>
      </c>
      <c r="C22" s="19" t="s">
        <v>22</v>
      </c>
      <c r="D22" s="19"/>
      <c r="E22" s="19"/>
      <c r="F22" s="22">
        <f>'Pg3 BK-1 Rev TO5 C1-Cost Adj '!E22</f>
        <v>39336.470395883873</v>
      </c>
      <c r="H22" s="22">
        <f>'Pg4 BK-1 As Filed Retail TRR'!E22</f>
        <v>39336.470395883873</v>
      </c>
      <c r="I22" s="12"/>
      <c r="J22" s="23">
        <f>F22-H22</f>
        <v>0</v>
      </c>
      <c r="K22" s="2" t="s">
        <v>48</v>
      </c>
      <c r="L22" s="2">
        <f t="shared" si="1"/>
        <v>12</v>
      </c>
    </row>
    <row r="23" spans="1:12" ht="15.6" x14ac:dyDescent="0.3">
      <c r="A23" s="2">
        <f t="shared" si="0"/>
        <v>13</v>
      </c>
      <c r="B23" s="18"/>
      <c r="C23" s="19"/>
      <c r="D23" s="19"/>
      <c r="E23" s="19"/>
      <c r="F23" s="22"/>
      <c r="G23" s="5"/>
      <c r="H23" s="22"/>
      <c r="I23" s="5"/>
      <c r="J23" s="5"/>
      <c r="K23" s="28"/>
      <c r="L23" s="2">
        <f t="shared" si="1"/>
        <v>13</v>
      </c>
    </row>
    <row r="24" spans="1:12" ht="15.6" x14ac:dyDescent="0.3">
      <c r="A24" s="2">
        <f t="shared" si="0"/>
        <v>14</v>
      </c>
      <c r="B24" s="5" t="s">
        <v>49</v>
      </c>
      <c r="C24" s="19"/>
      <c r="D24" s="19"/>
      <c r="E24" s="19"/>
      <c r="F24" s="29">
        <f>'Pg3 BK-1 Rev TO5 C1-Cost Adj '!E24</f>
        <v>2572.9950111453991</v>
      </c>
      <c r="G24" s="20"/>
      <c r="H24" s="29">
        <f>'Pg4 BK-1 As Filed Retail TRR'!E24</f>
        <v>2572.9950111453991</v>
      </c>
      <c r="I24" s="5"/>
      <c r="J24" s="25">
        <f>F24-H24</f>
        <v>0</v>
      </c>
      <c r="K24" s="2" t="s">
        <v>50</v>
      </c>
      <c r="L24" s="2">
        <f t="shared" si="1"/>
        <v>14</v>
      </c>
    </row>
    <row r="25" spans="1:12" ht="15.6" x14ac:dyDescent="0.3">
      <c r="A25" s="2">
        <f t="shared" si="0"/>
        <v>15</v>
      </c>
      <c r="B25" s="18" t="s">
        <v>51</v>
      </c>
      <c r="C25" s="19"/>
      <c r="D25" s="19"/>
      <c r="E25" s="19"/>
      <c r="F25" s="31">
        <f>SUM(F16:F24)</f>
        <v>324231.69640619593</v>
      </c>
      <c r="G25" s="20"/>
      <c r="H25" s="31">
        <f>SUM(H16:H24)</f>
        <v>324231.69640619593</v>
      </c>
      <c r="J25" s="31">
        <f>SUM(J16:J24)</f>
        <v>0</v>
      </c>
      <c r="K25" s="28" t="s">
        <v>52</v>
      </c>
      <c r="L25" s="2">
        <f t="shared" si="1"/>
        <v>15</v>
      </c>
    </row>
    <row r="26" spans="1:12" ht="15.6" x14ac:dyDescent="0.3">
      <c r="A26" s="2">
        <f t="shared" si="0"/>
        <v>16</v>
      </c>
      <c r="B26" s="18"/>
      <c r="C26" s="19"/>
      <c r="D26" s="19"/>
      <c r="E26" s="19"/>
      <c r="F26" s="12"/>
      <c r="G26" s="5"/>
      <c r="H26" s="5"/>
      <c r="J26" s="5"/>
      <c r="K26" s="2"/>
      <c r="L26" s="2">
        <f t="shared" si="1"/>
        <v>16</v>
      </c>
    </row>
    <row r="27" spans="1:12" ht="18" x14ac:dyDescent="0.3">
      <c r="A27" s="2">
        <f t="shared" si="0"/>
        <v>17</v>
      </c>
      <c r="B27" s="32" t="s">
        <v>53</v>
      </c>
      <c r="C27" s="19"/>
      <c r="D27" s="19"/>
      <c r="E27" s="19"/>
      <c r="F27" s="33">
        <f>'Pg3 BK-1 Rev TO5 C1-Cost Adj '!E27</f>
        <v>9.6727666566378837E-2</v>
      </c>
      <c r="G27" s="20"/>
      <c r="H27" s="33">
        <f>'Pg4 BK-1 As Filed Retail TRR'!E27</f>
        <v>9.6727520247467724E-2</v>
      </c>
      <c r="J27" s="34">
        <f>F27-H27</f>
        <v>1.4631891111227535E-7</v>
      </c>
      <c r="K27" s="2" t="s">
        <v>54</v>
      </c>
      <c r="L27" s="2">
        <f t="shared" si="1"/>
        <v>17</v>
      </c>
    </row>
    <row r="28" spans="1:12" ht="15.6" x14ac:dyDescent="0.3">
      <c r="A28" s="2">
        <f t="shared" si="0"/>
        <v>18</v>
      </c>
      <c r="B28" s="18" t="s">
        <v>55</v>
      </c>
      <c r="C28" s="19"/>
      <c r="D28" s="19"/>
      <c r="E28" s="19"/>
      <c r="F28" s="30">
        <f>'Pg3 BK-1 Rev TO5 C1-Cost Adj '!E28</f>
        <v>3654814.4021883039</v>
      </c>
      <c r="G28" s="20" t="s">
        <v>56</v>
      </c>
      <c r="H28" s="31">
        <f>'Pg4 BK-1 As Filed Retail TRR'!E28</f>
        <v>3655962.9040592066</v>
      </c>
      <c r="J28" s="25">
        <f>F28-H28</f>
        <v>-1148.5018709027208</v>
      </c>
      <c r="K28" s="2" t="s">
        <v>57</v>
      </c>
      <c r="L28" s="2">
        <f t="shared" si="1"/>
        <v>18</v>
      </c>
    </row>
    <row r="29" spans="1:12" ht="15.6" x14ac:dyDescent="0.3">
      <c r="A29" s="2">
        <f t="shared" si="0"/>
        <v>19</v>
      </c>
      <c r="B29" s="27" t="s">
        <v>58</v>
      </c>
      <c r="C29" s="5"/>
      <c r="D29" s="5"/>
      <c r="E29" s="5"/>
      <c r="F29" s="35">
        <f>F27*F28</f>
        <v>353521.66885686945</v>
      </c>
      <c r="G29" s="20" t="s">
        <v>56</v>
      </c>
      <c r="H29" s="36">
        <f>H27*H28</f>
        <v>353632.22582637781</v>
      </c>
      <c r="J29" s="35">
        <f>F29-H29</f>
        <v>-110.55696950835409</v>
      </c>
      <c r="K29" s="28" t="s">
        <v>59</v>
      </c>
      <c r="L29" s="2">
        <f t="shared" si="1"/>
        <v>19</v>
      </c>
    </row>
    <row r="30" spans="1:12" ht="15.6" x14ac:dyDescent="0.3">
      <c r="A30" s="2">
        <f t="shared" si="0"/>
        <v>20</v>
      </c>
      <c r="B30" s="5"/>
      <c r="C30" s="5"/>
      <c r="D30" s="5"/>
      <c r="E30" s="5"/>
      <c r="F30" s="35"/>
      <c r="G30" s="20"/>
      <c r="H30" s="36"/>
      <c r="J30" s="35"/>
      <c r="K30" s="2"/>
      <c r="L30" s="2">
        <f t="shared" si="1"/>
        <v>20</v>
      </c>
    </row>
    <row r="31" spans="1:12" ht="18" x14ac:dyDescent="0.3">
      <c r="A31" s="2">
        <f t="shared" si="0"/>
        <v>21</v>
      </c>
      <c r="B31" s="32" t="s">
        <v>60</v>
      </c>
      <c r="C31" s="5"/>
      <c r="D31" s="5"/>
      <c r="E31" s="5"/>
      <c r="F31" s="37">
        <f>'Pg3 BK-1 Rev TO5 C1-Cost Adj '!E31</f>
        <v>3.8276130807329231E-3</v>
      </c>
      <c r="G31" s="20"/>
      <c r="H31" s="37">
        <f>'Pg4 BK-1 As Filed Retail TRR'!E31</f>
        <v>3.8276130807329231E-3</v>
      </c>
      <c r="J31" s="37">
        <f>F31-H31</f>
        <v>0</v>
      </c>
      <c r="K31" s="2" t="s">
        <v>61</v>
      </c>
      <c r="L31" s="2">
        <f t="shared" si="1"/>
        <v>21</v>
      </c>
    </row>
    <row r="32" spans="1:12" ht="15.6" x14ac:dyDescent="0.3">
      <c r="A32" s="2">
        <f t="shared" si="0"/>
        <v>22</v>
      </c>
      <c r="B32" s="32" t="s">
        <v>55</v>
      </c>
      <c r="C32" s="5"/>
      <c r="D32" s="5"/>
      <c r="E32" s="5"/>
      <c r="F32" s="30">
        <f>'Pg3 BK-1 Rev TO5 C1-Cost Adj '!E32</f>
        <v>3654814.4021883039</v>
      </c>
      <c r="G32" s="20" t="s">
        <v>56</v>
      </c>
      <c r="H32" s="31">
        <f>'Pg4 BK-1 As Filed Retail TRR'!E32</f>
        <v>3655962.9040592066</v>
      </c>
      <c r="J32" s="30">
        <f>F32-H32</f>
        <v>-1148.5018709027208</v>
      </c>
      <c r="K32" s="2" t="s">
        <v>62</v>
      </c>
      <c r="L32" s="2">
        <f t="shared" si="1"/>
        <v>22</v>
      </c>
    </row>
    <row r="33" spans="1:12" ht="15.6" x14ac:dyDescent="0.3">
      <c r="A33" s="2">
        <f t="shared" si="0"/>
        <v>23</v>
      </c>
      <c r="B33" s="27" t="s">
        <v>63</v>
      </c>
      <c r="C33" s="5"/>
      <c r="D33" s="5"/>
      <c r="E33" s="5"/>
      <c r="F33" s="35">
        <f>F31*F32</f>
        <v>13989.215413467031</v>
      </c>
      <c r="G33" s="20" t="s">
        <v>56</v>
      </c>
      <c r="H33" s="36">
        <f>H31*H32</f>
        <v>13993.611434251345</v>
      </c>
      <c r="J33" s="35">
        <f>F33-H33</f>
        <v>-4.3960207843138051</v>
      </c>
      <c r="K33" s="28" t="s">
        <v>64</v>
      </c>
      <c r="L33" s="2">
        <f t="shared" si="1"/>
        <v>23</v>
      </c>
    </row>
    <row r="34" spans="1:12" ht="15.6" x14ac:dyDescent="0.3">
      <c r="A34" s="2">
        <f t="shared" si="0"/>
        <v>24</v>
      </c>
      <c r="B34" s="5"/>
      <c r="C34" s="5"/>
      <c r="D34" s="5"/>
      <c r="E34" s="5"/>
      <c r="F34" s="35"/>
      <c r="G34" s="20"/>
      <c r="H34" s="36"/>
      <c r="J34" s="35"/>
      <c r="K34" s="2"/>
      <c r="L34" s="2">
        <f t="shared" si="1"/>
        <v>24</v>
      </c>
    </row>
    <row r="35" spans="1:12" ht="15.6" x14ac:dyDescent="0.3">
      <c r="A35" s="2">
        <f t="shared" si="0"/>
        <v>25</v>
      </c>
      <c r="B35" s="27" t="s">
        <v>65</v>
      </c>
      <c r="C35" s="5"/>
      <c r="D35" s="5"/>
      <c r="E35" s="5"/>
      <c r="F35" s="21">
        <f>'Pg3 BK-1 Rev TO5 C1-Cost Adj '!E35</f>
        <v>2332.7350000000001</v>
      </c>
      <c r="G35" s="22"/>
      <c r="H35" s="21">
        <f>'Pg4 BK-1 As Filed Retail TRR'!E35</f>
        <v>2332.7350000000001</v>
      </c>
      <c r="I35" s="22"/>
      <c r="J35" s="21">
        <f t="shared" ref="J35:J38" si="2">F35-H35</f>
        <v>0</v>
      </c>
      <c r="K35" s="2" t="s">
        <v>66</v>
      </c>
      <c r="L35" s="2">
        <f t="shared" si="1"/>
        <v>25</v>
      </c>
    </row>
    <row r="36" spans="1:12" ht="15.6" x14ac:dyDescent="0.3">
      <c r="A36" s="2">
        <f t="shared" si="0"/>
        <v>26</v>
      </c>
      <c r="B36" s="27" t="s">
        <v>67</v>
      </c>
      <c r="C36" s="5"/>
      <c r="D36" s="5"/>
      <c r="E36" s="5"/>
      <c r="F36" s="22">
        <f>'Pg3 BK-1 Rev TO5 C1-Cost Adj '!E36</f>
        <v>-4558.5182000000004</v>
      </c>
      <c r="G36" s="5"/>
      <c r="H36" s="22">
        <f>'Pg4 BK-1 As Filed Retail TRR'!E36</f>
        <v>-4558.5182000000004</v>
      </c>
      <c r="I36" s="5"/>
      <c r="J36" s="23">
        <f t="shared" si="2"/>
        <v>0</v>
      </c>
      <c r="K36" s="2" t="s">
        <v>68</v>
      </c>
      <c r="L36" s="2">
        <f t="shared" si="1"/>
        <v>26</v>
      </c>
    </row>
    <row r="37" spans="1:12" ht="15.6" x14ac:dyDescent="0.3">
      <c r="A37" s="2">
        <f t="shared" si="0"/>
        <v>27</v>
      </c>
      <c r="B37" s="27" t="s">
        <v>69</v>
      </c>
      <c r="C37" s="5"/>
      <c r="D37" s="5"/>
      <c r="E37" s="5"/>
      <c r="F37" s="22">
        <f>'Pg3 BK-1 Rev TO5 C1-Cost Adj '!E37</f>
        <v>0</v>
      </c>
      <c r="G37" s="5"/>
      <c r="H37" s="22">
        <f>'Pg4 BK-1 As Filed Retail TRR'!E37</f>
        <v>0</v>
      </c>
      <c r="I37" s="5"/>
      <c r="J37" s="23">
        <f t="shared" si="2"/>
        <v>0</v>
      </c>
      <c r="K37" s="2" t="s">
        <v>70</v>
      </c>
      <c r="L37" s="2">
        <f t="shared" si="1"/>
        <v>27</v>
      </c>
    </row>
    <row r="38" spans="1:12" ht="15.6" x14ac:dyDescent="0.3">
      <c r="A38" s="2">
        <f t="shared" si="0"/>
        <v>28</v>
      </c>
      <c r="B38" s="38" t="s">
        <v>71</v>
      </c>
      <c r="C38" s="5"/>
      <c r="D38" s="5"/>
      <c r="E38" s="5"/>
      <c r="F38" s="29">
        <f>'Pg3 BK-1 Rev TO5 C1-Cost Adj '!E38</f>
        <v>0</v>
      </c>
      <c r="G38" s="20"/>
      <c r="H38" s="29">
        <f>'Pg4 BK-1 As Filed Retail TRR'!E38</f>
        <v>0</v>
      </c>
      <c r="I38" s="5"/>
      <c r="J38" s="25">
        <f t="shared" si="2"/>
        <v>0</v>
      </c>
      <c r="K38" s="2" t="s">
        <v>72</v>
      </c>
      <c r="L38" s="2">
        <f t="shared" si="1"/>
        <v>28</v>
      </c>
    </row>
    <row r="39" spans="1:12" ht="15.6" x14ac:dyDescent="0.3">
      <c r="A39" s="2">
        <f t="shared" si="0"/>
        <v>29</v>
      </c>
      <c r="B39" s="5"/>
      <c r="C39" s="5"/>
      <c r="D39" s="5"/>
      <c r="E39" s="5"/>
      <c r="F39" s="5"/>
      <c r="G39" s="5"/>
      <c r="H39" s="5"/>
      <c r="I39" s="5"/>
      <c r="J39" s="5"/>
      <c r="K39" s="28"/>
      <c r="L39" s="2">
        <f t="shared" si="1"/>
        <v>29</v>
      </c>
    </row>
    <row r="40" spans="1:12" ht="31.8" thickBot="1" x14ac:dyDescent="0.45">
      <c r="A40" s="2">
        <f t="shared" si="0"/>
        <v>30</v>
      </c>
      <c r="B40" s="272" t="s">
        <v>73</v>
      </c>
      <c r="C40" s="19"/>
      <c r="D40" s="19"/>
      <c r="E40" s="19"/>
      <c r="F40" s="39">
        <f>F25+F29+F33+SUM(F35:F38)</f>
        <v>689516.7974765324</v>
      </c>
      <c r="G40" s="20" t="s">
        <v>56</v>
      </c>
      <c r="H40" s="40">
        <f>H25+H29+H33+SUM(H35:H38)</f>
        <v>689631.75046682509</v>
      </c>
      <c r="J40" s="39">
        <f>F40-H40</f>
        <v>-114.9529902926879</v>
      </c>
      <c r="K40" s="96" t="s">
        <v>74</v>
      </c>
      <c r="L40" s="2">
        <f t="shared" si="1"/>
        <v>30</v>
      </c>
    </row>
    <row r="41" spans="1:12" ht="16.2" thickTop="1" x14ac:dyDescent="0.3">
      <c r="A41" s="2"/>
      <c r="B41" s="27"/>
      <c r="C41" s="19"/>
      <c r="D41" s="19"/>
      <c r="E41" s="19"/>
      <c r="F41" s="41"/>
      <c r="G41" s="20"/>
      <c r="H41" s="42"/>
      <c r="J41" s="42"/>
      <c r="K41" s="28"/>
      <c r="L41" s="2"/>
    </row>
    <row r="42" spans="1:12" ht="15.6" x14ac:dyDescent="0.3">
      <c r="A42" s="43" t="s">
        <v>56</v>
      </c>
      <c r="B42" s="189" t="s">
        <v>537</v>
      </c>
      <c r="C42" s="19"/>
      <c r="D42" s="19"/>
      <c r="E42" s="19"/>
      <c r="F42" s="41"/>
      <c r="G42" s="20"/>
      <c r="H42" s="42"/>
      <c r="J42" s="42"/>
      <c r="K42" s="28"/>
      <c r="L42" s="2"/>
    </row>
    <row r="43" spans="1:12" ht="18" x14ac:dyDescent="0.3">
      <c r="A43" s="44">
        <v>1</v>
      </c>
      <c r="B43" s="27" t="s">
        <v>75</v>
      </c>
      <c r="C43" s="19"/>
      <c r="D43" s="19"/>
      <c r="E43" s="19"/>
      <c r="F43" s="41"/>
      <c r="G43" s="20"/>
      <c r="H43" s="42"/>
      <c r="J43" s="42"/>
      <c r="K43" s="28"/>
      <c r="L43" s="2"/>
    </row>
    <row r="44" spans="1:12" ht="15.6" x14ac:dyDescent="0.3">
      <c r="A44" s="2"/>
      <c r="B44" s="27"/>
      <c r="C44" s="19"/>
      <c r="D44" s="19"/>
      <c r="E44" s="19"/>
      <c r="F44" s="41"/>
      <c r="G44" s="20"/>
      <c r="H44" s="42"/>
      <c r="J44" s="42"/>
      <c r="K44" s="28"/>
      <c r="L44" s="2"/>
    </row>
    <row r="45" spans="1:12" ht="15.6" x14ac:dyDescent="0.3">
      <c r="A45" s="2"/>
      <c r="B45" s="27"/>
      <c r="C45" s="19"/>
      <c r="D45" s="19"/>
      <c r="E45" s="19"/>
      <c r="F45" s="41"/>
      <c r="G45" s="20"/>
      <c r="H45" s="42"/>
      <c r="J45" s="42"/>
      <c r="K45" s="28"/>
      <c r="L45" s="2"/>
    </row>
    <row r="46" spans="1:12" ht="15.6" x14ac:dyDescent="0.3">
      <c r="A46" s="2"/>
      <c r="B46" s="377" t="s">
        <v>0</v>
      </c>
      <c r="C46" s="378"/>
      <c r="D46" s="378"/>
      <c r="E46" s="378"/>
      <c r="F46" s="378"/>
      <c r="G46" s="378"/>
      <c r="H46" s="378"/>
      <c r="I46" s="378"/>
      <c r="J46" s="378"/>
      <c r="K46" s="378"/>
      <c r="L46" s="2"/>
    </row>
    <row r="47" spans="1:12" ht="15.6" x14ac:dyDescent="0.3">
      <c r="A47" s="2" t="s">
        <v>22</v>
      </c>
      <c r="B47" s="377" t="str">
        <f>B3</f>
        <v>TO5 Cycle 5 Annual Informational Filing</v>
      </c>
      <c r="C47" s="378"/>
      <c r="D47" s="378"/>
      <c r="E47" s="378"/>
      <c r="F47" s="378"/>
      <c r="G47" s="378"/>
      <c r="H47" s="378"/>
      <c r="I47" s="378"/>
      <c r="J47" s="378"/>
      <c r="K47" s="378"/>
      <c r="L47" s="2"/>
    </row>
    <row r="48" spans="1:12" ht="15.6" x14ac:dyDescent="0.3">
      <c r="A48" s="2"/>
      <c r="B48" s="377" t="str">
        <f>B4</f>
        <v>Derivation of Other BTRR Adjustments Applicable to TO5 Cycle 1</v>
      </c>
      <c r="C48" s="379"/>
      <c r="D48" s="379"/>
      <c r="E48" s="379"/>
      <c r="F48" s="379"/>
      <c r="G48" s="379"/>
      <c r="H48" s="379"/>
      <c r="I48" s="379"/>
      <c r="J48" s="379"/>
      <c r="K48" s="379"/>
      <c r="L48" s="2"/>
    </row>
    <row r="49" spans="1:14" ht="15.6" x14ac:dyDescent="0.3">
      <c r="A49" s="2"/>
      <c r="B49" s="376" t="s">
        <v>2</v>
      </c>
      <c r="C49" s="378"/>
      <c r="D49" s="378"/>
      <c r="E49" s="378"/>
      <c r="F49" s="378"/>
      <c r="G49" s="378"/>
      <c r="H49" s="378"/>
      <c r="I49" s="378"/>
      <c r="J49" s="378"/>
      <c r="K49" s="378"/>
      <c r="L49" s="2"/>
    </row>
    <row r="50" spans="1:14" ht="15.6" x14ac:dyDescent="0.3">
      <c r="A50" s="2"/>
      <c r="B50" s="8"/>
      <c r="C50" s="1"/>
      <c r="D50" s="1"/>
      <c r="E50" s="1"/>
      <c r="G50" s="1"/>
      <c r="I50" s="1"/>
      <c r="K50" s="1"/>
      <c r="L50" s="2"/>
    </row>
    <row r="51" spans="1:14" ht="15.6" x14ac:dyDescent="0.3">
      <c r="A51" s="2"/>
      <c r="B51" s="8"/>
      <c r="C51" s="1"/>
      <c r="D51" s="1"/>
      <c r="E51" s="1"/>
      <c r="F51" s="10" t="s">
        <v>25</v>
      </c>
      <c r="G51"/>
      <c r="H51" s="10" t="s">
        <v>26</v>
      </c>
      <c r="I51"/>
      <c r="J51" s="10" t="s">
        <v>27</v>
      </c>
      <c r="K51" s="1"/>
      <c r="L51" s="2"/>
    </row>
    <row r="52" spans="1:14" ht="62.4" x14ac:dyDescent="0.3">
      <c r="A52" s="2" t="s">
        <v>3</v>
      </c>
      <c r="B52" s="5"/>
      <c r="C52" s="5"/>
      <c r="D52" s="5"/>
      <c r="E52" s="5"/>
      <c r="F52" s="11" t="s">
        <v>28</v>
      </c>
      <c r="G52" s="12"/>
      <c r="H52" s="11" t="s">
        <v>76</v>
      </c>
      <c r="I52" s="12"/>
      <c r="J52" s="13" t="s">
        <v>30</v>
      </c>
      <c r="K52" s="2"/>
      <c r="L52" s="2" t="s">
        <v>3</v>
      </c>
      <c r="N52" s="11"/>
    </row>
    <row r="53" spans="1:14" ht="18" x14ac:dyDescent="0.3">
      <c r="A53" s="3" t="s">
        <v>7</v>
      </c>
      <c r="B53" s="12" t="s">
        <v>22</v>
      </c>
      <c r="C53" s="5"/>
      <c r="D53" s="5"/>
      <c r="E53" s="5"/>
      <c r="F53" s="14" t="s">
        <v>77</v>
      </c>
      <c r="G53" s="5"/>
      <c r="H53" s="14" t="s">
        <v>77</v>
      </c>
      <c r="I53" s="5"/>
      <c r="J53" s="15" t="s">
        <v>33</v>
      </c>
      <c r="K53" s="3" t="s">
        <v>6</v>
      </c>
      <c r="L53" s="3" t="s">
        <v>7</v>
      </c>
    </row>
    <row r="54" spans="1:14" ht="18" x14ac:dyDescent="0.3">
      <c r="A54" s="2"/>
      <c r="B54" s="45" t="s">
        <v>78</v>
      </c>
      <c r="C54" s="19"/>
      <c r="D54" s="19"/>
      <c r="E54" s="19"/>
      <c r="F54" s="41"/>
      <c r="G54" s="20"/>
      <c r="H54" s="42"/>
      <c r="J54" s="42"/>
      <c r="K54" s="28"/>
      <c r="L54" s="2"/>
    </row>
    <row r="55" spans="1:14" ht="15.6" x14ac:dyDescent="0.3">
      <c r="A55" s="2">
        <v>1</v>
      </c>
      <c r="B55" s="32" t="s">
        <v>79</v>
      </c>
      <c r="C55" s="19"/>
      <c r="D55" s="19"/>
      <c r="E55" s="19"/>
      <c r="F55" s="42">
        <f>'Pg3 BK-1 Rev TO5 C1-Cost Adj '!E55</f>
        <v>0</v>
      </c>
      <c r="G55" s="20"/>
      <c r="H55" s="42">
        <f>'Pg4 BK-1 As Filed Retail TRR'!E54</f>
        <v>0</v>
      </c>
      <c r="J55" s="42">
        <f>F55-H55</f>
        <v>0</v>
      </c>
      <c r="K55" s="2" t="s">
        <v>80</v>
      </c>
      <c r="L55" s="2">
        <v>1</v>
      </c>
    </row>
    <row r="56" spans="1:14" ht="15.6" x14ac:dyDescent="0.3">
      <c r="A56" s="2">
        <f>A55+1</f>
        <v>2</v>
      </c>
      <c r="B56" s="32"/>
      <c r="C56" s="19"/>
      <c r="D56" s="19"/>
      <c r="E56" s="19"/>
      <c r="F56" s="41"/>
      <c r="G56" s="20"/>
      <c r="H56" s="42"/>
      <c r="J56" s="42"/>
      <c r="K56" s="28"/>
      <c r="L56" s="2">
        <f>L55+1</f>
        <v>2</v>
      </c>
    </row>
    <row r="57" spans="1:14" ht="18" x14ac:dyDescent="0.3">
      <c r="A57" s="2">
        <f t="shared" ref="A57:A93" si="3">A56+1</f>
        <v>3</v>
      </c>
      <c r="B57" s="32" t="s">
        <v>81</v>
      </c>
      <c r="C57" s="19"/>
      <c r="D57" s="19"/>
      <c r="E57" s="19"/>
      <c r="F57" s="46">
        <f>'Pg3 BK-1 Rev TO5 C1-Cost Adj '!E57</f>
        <v>1.8944113384924122E-2</v>
      </c>
      <c r="G57" s="20"/>
      <c r="H57" s="46">
        <f>'Pg4 BK-1 As Filed Retail TRR'!E56</f>
        <v>1.8944113384924122E-2</v>
      </c>
      <c r="J57" s="42">
        <f>F57-H57</f>
        <v>0</v>
      </c>
      <c r="K57" s="2" t="s">
        <v>82</v>
      </c>
      <c r="L57" s="2">
        <f t="shared" ref="L57:L93" si="4">L56+1</f>
        <v>3</v>
      </c>
    </row>
    <row r="58" spans="1:14" ht="15.6" x14ac:dyDescent="0.3">
      <c r="A58" s="2">
        <f t="shared" si="3"/>
        <v>4</v>
      </c>
      <c r="B58" s="27" t="s">
        <v>83</v>
      </c>
      <c r="C58" s="19"/>
      <c r="D58" s="19"/>
      <c r="E58" s="19"/>
      <c r="F58" s="47">
        <f>'Pg3 BK-1 Rev TO5 C1-Cost Adj '!E58</f>
        <v>0</v>
      </c>
      <c r="G58" s="20"/>
      <c r="H58" s="47">
        <f>'Pg4 BK-1 As Filed Retail TRR'!E57</f>
        <v>0</v>
      </c>
      <c r="J58" s="48">
        <f>F58-H58</f>
        <v>0</v>
      </c>
      <c r="K58" s="2" t="s">
        <v>84</v>
      </c>
      <c r="L58" s="2">
        <f t="shared" si="4"/>
        <v>4</v>
      </c>
    </row>
    <row r="59" spans="1:14" ht="15.6" x14ac:dyDescent="0.3">
      <c r="A59" s="2">
        <f t="shared" si="3"/>
        <v>5</v>
      </c>
      <c r="B59" s="27" t="s">
        <v>85</v>
      </c>
      <c r="C59" s="19"/>
      <c r="D59" s="19"/>
      <c r="E59" s="19"/>
      <c r="F59" s="49">
        <f>F58*F57</f>
        <v>0</v>
      </c>
      <c r="G59" s="20"/>
      <c r="H59" s="49">
        <f>H58*H57</f>
        <v>0</v>
      </c>
      <c r="J59" s="42">
        <f>F59-H59</f>
        <v>0</v>
      </c>
      <c r="K59" s="28" t="s">
        <v>86</v>
      </c>
      <c r="L59" s="2">
        <f t="shared" si="4"/>
        <v>5</v>
      </c>
    </row>
    <row r="60" spans="1:14" ht="15.6" x14ac:dyDescent="0.3">
      <c r="A60" s="2">
        <f t="shared" si="3"/>
        <v>6</v>
      </c>
      <c r="B60" s="27"/>
      <c r="C60" s="19"/>
      <c r="D60" s="19"/>
      <c r="E60" s="19"/>
      <c r="F60" s="50"/>
      <c r="G60" s="20"/>
      <c r="H60" s="50"/>
      <c r="J60" s="42"/>
      <c r="K60" s="28"/>
      <c r="L60" s="2">
        <f t="shared" si="4"/>
        <v>6</v>
      </c>
    </row>
    <row r="61" spans="1:14" ht="18" x14ac:dyDescent="0.3">
      <c r="A61" s="2">
        <f t="shared" si="3"/>
        <v>7</v>
      </c>
      <c r="B61" s="32" t="s">
        <v>60</v>
      </c>
      <c r="C61" s="19"/>
      <c r="D61" s="19"/>
      <c r="E61" s="19"/>
      <c r="F61" s="46">
        <f>'Pg3 BK-1 Rev TO5 C1-Cost Adj '!E61</f>
        <v>0</v>
      </c>
      <c r="G61" s="20"/>
      <c r="H61" s="46">
        <f>'Pg4 BK-1 As Filed Retail TRR'!E60</f>
        <v>0</v>
      </c>
      <c r="J61" s="51">
        <f>F61-H61</f>
        <v>0</v>
      </c>
      <c r="K61" s="2" t="s">
        <v>87</v>
      </c>
      <c r="L61" s="2">
        <f t="shared" si="4"/>
        <v>7</v>
      </c>
    </row>
    <row r="62" spans="1:14" ht="15.6" x14ac:dyDescent="0.3">
      <c r="A62" s="2">
        <f t="shared" si="3"/>
        <v>8</v>
      </c>
      <c r="B62" s="27" t="s">
        <v>83</v>
      </c>
      <c r="C62" s="19"/>
      <c r="D62" s="19"/>
      <c r="E62" s="19"/>
      <c r="F62" s="47">
        <f>'Pg3 BK-1 Rev TO5 C1-Cost Adj '!E62</f>
        <v>0</v>
      </c>
      <c r="G62" s="20"/>
      <c r="H62" s="47">
        <f>H141</f>
        <v>0</v>
      </c>
      <c r="J62" s="48">
        <f>F62-H62</f>
        <v>0</v>
      </c>
      <c r="K62" s="2" t="s">
        <v>88</v>
      </c>
      <c r="L62" s="2">
        <f t="shared" si="4"/>
        <v>8</v>
      </c>
    </row>
    <row r="63" spans="1:14" ht="15.6" x14ac:dyDescent="0.3">
      <c r="A63" s="2">
        <f t="shared" si="3"/>
        <v>9</v>
      </c>
      <c r="B63" s="27" t="s">
        <v>63</v>
      </c>
      <c r="C63" s="19"/>
      <c r="D63" s="19"/>
      <c r="E63" s="19"/>
      <c r="F63" s="49">
        <f>F62*F61</f>
        <v>0</v>
      </c>
      <c r="G63" s="20"/>
      <c r="H63" s="49">
        <f>H62*H61</f>
        <v>0</v>
      </c>
      <c r="J63" s="42">
        <f>F63-H63</f>
        <v>0</v>
      </c>
      <c r="K63" s="28" t="s">
        <v>89</v>
      </c>
      <c r="L63" s="2">
        <f t="shared" si="4"/>
        <v>9</v>
      </c>
    </row>
    <row r="64" spans="1:14" ht="15.6" x14ac:dyDescent="0.3">
      <c r="A64" s="2">
        <f t="shared" si="3"/>
        <v>10</v>
      </c>
      <c r="B64" s="27"/>
      <c r="C64" s="19"/>
      <c r="D64" s="19"/>
      <c r="E64" s="19"/>
      <c r="F64" s="50"/>
      <c r="G64" s="20"/>
      <c r="H64" s="50"/>
      <c r="J64" s="42"/>
      <c r="K64" s="28"/>
      <c r="L64" s="2">
        <f t="shared" si="4"/>
        <v>10</v>
      </c>
    </row>
    <row r="65" spans="1:12" ht="16.2" thickBot="1" x14ac:dyDescent="0.35">
      <c r="A65" s="2">
        <f t="shared" si="3"/>
        <v>11</v>
      </c>
      <c r="B65" s="27" t="s">
        <v>90</v>
      </c>
      <c r="C65" s="19"/>
      <c r="D65" s="19"/>
      <c r="E65" s="19"/>
      <c r="F65" s="52">
        <f>F55+F59+F63</f>
        <v>0</v>
      </c>
      <c r="G65" s="20"/>
      <c r="H65" s="52">
        <f>H55+H59+H63</f>
        <v>0</v>
      </c>
      <c r="J65" s="53">
        <f>F65-H65</f>
        <v>0</v>
      </c>
      <c r="K65" s="28" t="s">
        <v>91</v>
      </c>
      <c r="L65" s="2">
        <f t="shared" si="4"/>
        <v>11</v>
      </c>
    </row>
    <row r="66" spans="1:12" ht="16.2" thickTop="1" x14ac:dyDescent="0.3">
      <c r="A66" s="2">
        <f t="shared" si="3"/>
        <v>12</v>
      </c>
      <c r="B66" s="27"/>
      <c r="C66" s="19"/>
      <c r="D66" s="19"/>
      <c r="E66" s="19"/>
      <c r="F66" s="54"/>
      <c r="G66" s="20"/>
      <c r="H66" s="54"/>
      <c r="J66" s="42"/>
      <c r="K66" s="28"/>
      <c r="L66" s="2">
        <f t="shared" si="4"/>
        <v>12</v>
      </c>
    </row>
    <row r="67" spans="1:12" ht="18" x14ac:dyDescent="0.3">
      <c r="A67" s="2">
        <f t="shared" si="3"/>
        <v>13</v>
      </c>
      <c r="B67" s="55" t="s">
        <v>92</v>
      </c>
      <c r="C67" s="19"/>
      <c r="D67" s="19"/>
      <c r="E67" s="19"/>
      <c r="F67" s="54"/>
      <c r="G67" s="20"/>
      <c r="H67" s="54"/>
      <c r="J67" s="42"/>
      <c r="K67" s="28"/>
      <c r="L67" s="2">
        <f t="shared" si="4"/>
        <v>13</v>
      </c>
    </row>
    <row r="68" spans="1:12" ht="15.6" x14ac:dyDescent="0.3">
      <c r="A68" s="2">
        <f t="shared" si="3"/>
        <v>14</v>
      </c>
      <c r="B68" s="32" t="s">
        <v>93</v>
      </c>
      <c r="C68" s="19"/>
      <c r="D68" s="19"/>
      <c r="E68" s="19"/>
      <c r="F68" s="50">
        <f>'Pg3 BK-1 Rev TO5 C1-Cost Adj '!E68</f>
        <v>0</v>
      </c>
      <c r="G68" s="20"/>
      <c r="H68" s="50">
        <f>'Pg4 BK-1 As Filed Retail TRR'!E67</f>
        <v>0</v>
      </c>
      <c r="J68" s="42">
        <f>F68-H68</f>
        <v>0</v>
      </c>
      <c r="K68" s="2" t="s">
        <v>94</v>
      </c>
      <c r="L68" s="2">
        <f t="shared" si="4"/>
        <v>14</v>
      </c>
    </row>
    <row r="69" spans="1:12" ht="15.6" x14ac:dyDescent="0.3">
      <c r="A69" s="2">
        <f t="shared" si="3"/>
        <v>15</v>
      </c>
      <c r="B69" s="32"/>
      <c r="C69" s="19"/>
      <c r="D69" s="19"/>
      <c r="E69" s="19"/>
      <c r="F69" s="56"/>
      <c r="G69" s="20"/>
      <c r="H69" s="56"/>
      <c r="J69" s="42"/>
      <c r="K69" s="28"/>
      <c r="L69" s="2">
        <f t="shared" si="4"/>
        <v>15</v>
      </c>
    </row>
    <row r="70" spans="1:12" ht="15.6" x14ac:dyDescent="0.3">
      <c r="A70" s="2">
        <f t="shared" si="3"/>
        <v>16</v>
      </c>
      <c r="B70" s="32" t="s">
        <v>95</v>
      </c>
      <c r="C70" s="19"/>
      <c r="D70" s="19"/>
      <c r="E70" s="19"/>
      <c r="F70" s="50">
        <f>'Pg3 BK-1 Rev TO5 C1-Cost Adj '!E70</f>
        <v>0</v>
      </c>
      <c r="G70" s="20"/>
      <c r="H70" s="50">
        <f>'Pg4 BK-1 As Filed Retail TRR'!E69</f>
        <v>0</v>
      </c>
      <c r="J70" s="42">
        <f>F70-H70</f>
        <v>0</v>
      </c>
      <c r="K70" s="2" t="s">
        <v>96</v>
      </c>
      <c r="L70" s="2">
        <f t="shared" si="4"/>
        <v>16</v>
      </c>
    </row>
    <row r="71" spans="1:12" ht="18" x14ac:dyDescent="0.3">
      <c r="A71" s="2">
        <f t="shared" si="3"/>
        <v>17</v>
      </c>
      <c r="B71" s="32" t="s">
        <v>53</v>
      </c>
      <c r="C71" s="19"/>
      <c r="D71" s="19"/>
      <c r="E71" s="19"/>
      <c r="F71" s="57">
        <f>'Pg3 BK-1 Rev TO5 C1-Cost Adj '!E71</f>
        <v>9.6727666566378837E-2</v>
      </c>
      <c r="G71" s="20"/>
      <c r="H71" s="57">
        <f>'Pg4 BK-1 As Filed Retail TRR'!E70</f>
        <v>9.6727520247467724E-2</v>
      </c>
      <c r="J71" s="60">
        <f>F71-H71</f>
        <v>1.4631891111227535E-7</v>
      </c>
      <c r="K71" s="2" t="s">
        <v>97</v>
      </c>
      <c r="L71" s="2">
        <f t="shared" si="4"/>
        <v>17</v>
      </c>
    </row>
    <row r="72" spans="1:12" ht="18" x14ac:dyDescent="0.3">
      <c r="A72" s="2">
        <f t="shared" si="3"/>
        <v>18</v>
      </c>
      <c r="B72" s="27" t="s">
        <v>98</v>
      </c>
      <c r="C72" s="19"/>
      <c r="D72" s="19"/>
      <c r="E72" s="19"/>
      <c r="F72" s="49">
        <f>F70*F71</f>
        <v>0</v>
      </c>
      <c r="G72" s="58"/>
      <c r="H72" s="49">
        <f>H70*H71</f>
        <v>0</v>
      </c>
      <c r="I72" s="58"/>
      <c r="J72" s="59">
        <f>F72-H72</f>
        <v>0</v>
      </c>
      <c r="K72" s="28" t="s">
        <v>99</v>
      </c>
      <c r="L72" s="2">
        <f t="shared" si="4"/>
        <v>18</v>
      </c>
    </row>
    <row r="73" spans="1:12" ht="15.6" x14ac:dyDescent="0.3">
      <c r="A73" s="2">
        <f t="shared" si="3"/>
        <v>19</v>
      </c>
      <c r="B73" s="27"/>
      <c r="C73" s="19"/>
      <c r="D73" s="19"/>
      <c r="E73" s="19"/>
      <c r="F73" s="50"/>
      <c r="G73" s="20"/>
      <c r="H73" s="50"/>
      <c r="J73" s="42"/>
      <c r="K73" s="28"/>
      <c r="L73" s="2">
        <f t="shared" si="4"/>
        <v>19</v>
      </c>
    </row>
    <row r="74" spans="1:12" ht="15.6" x14ac:dyDescent="0.3">
      <c r="A74" s="2">
        <f t="shared" si="3"/>
        <v>20</v>
      </c>
      <c r="B74" s="32" t="s">
        <v>95</v>
      </c>
      <c r="C74" s="19"/>
      <c r="D74" s="19"/>
      <c r="E74" s="19"/>
      <c r="F74" s="50">
        <f>'Pg3 BK-1 Rev TO5 C1-Cost Adj '!E74</f>
        <v>0</v>
      </c>
      <c r="G74" s="20"/>
      <c r="H74" s="50">
        <f>'Pg4 BK-1 As Filed Retail TRR'!E73</f>
        <v>0</v>
      </c>
      <c r="J74" s="42">
        <f>F74-H74</f>
        <v>0</v>
      </c>
      <c r="K74" s="2" t="s">
        <v>100</v>
      </c>
      <c r="L74" s="2">
        <f t="shared" si="4"/>
        <v>20</v>
      </c>
    </row>
    <row r="75" spans="1:12" ht="18" x14ac:dyDescent="0.3">
      <c r="A75" s="2">
        <f t="shared" si="3"/>
        <v>21</v>
      </c>
      <c r="B75" s="32" t="s">
        <v>60</v>
      </c>
      <c r="C75" s="19"/>
      <c r="D75" s="19"/>
      <c r="E75" s="19"/>
      <c r="F75" s="57">
        <f>'Pg3 BK-1 Rev TO5 C1-Cost Adj '!E75</f>
        <v>0</v>
      </c>
      <c r="G75" s="20"/>
      <c r="H75" s="57">
        <f>'Pg4 BK-1 As Filed Retail TRR'!E74</f>
        <v>0</v>
      </c>
      <c r="J75" s="60">
        <f>F75-H75</f>
        <v>0</v>
      </c>
      <c r="K75" s="2" t="s">
        <v>101</v>
      </c>
      <c r="L75" s="2">
        <f t="shared" si="4"/>
        <v>21</v>
      </c>
    </row>
    <row r="76" spans="1:12" ht="15.6" x14ac:dyDescent="0.3">
      <c r="A76" s="2">
        <f t="shared" si="3"/>
        <v>22</v>
      </c>
      <c r="B76" s="27" t="s">
        <v>102</v>
      </c>
      <c r="C76" s="19"/>
      <c r="D76" s="19"/>
      <c r="E76" s="19"/>
      <c r="F76" s="49">
        <f>F74*F75</f>
        <v>0</v>
      </c>
      <c r="G76" s="20"/>
      <c r="H76" s="49">
        <f>H74*H75</f>
        <v>0</v>
      </c>
      <c r="J76" s="42">
        <f>F76-H76</f>
        <v>0</v>
      </c>
      <c r="K76" s="28" t="s">
        <v>103</v>
      </c>
      <c r="L76" s="2">
        <f t="shared" si="4"/>
        <v>22</v>
      </c>
    </row>
    <row r="77" spans="1:12" ht="15.6" x14ac:dyDescent="0.3">
      <c r="A77" s="2">
        <f t="shared" si="3"/>
        <v>23</v>
      </c>
      <c r="B77" s="27"/>
      <c r="C77" s="19"/>
      <c r="D77" s="19"/>
      <c r="E77" s="19"/>
      <c r="F77" s="54"/>
      <c r="G77" s="20"/>
      <c r="H77" s="54"/>
      <c r="J77" s="42"/>
      <c r="K77" s="28"/>
      <c r="L77" s="2">
        <f t="shared" si="4"/>
        <v>23</v>
      </c>
    </row>
    <row r="78" spans="1:12" ht="16.2" thickBot="1" x14ac:dyDescent="0.35">
      <c r="A78" s="2">
        <f t="shared" si="3"/>
        <v>24</v>
      </c>
      <c r="B78" s="27" t="s">
        <v>104</v>
      </c>
      <c r="C78" s="19"/>
      <c r="D78" s="19"/>
      <c r="E78" s="19"/>
      <c r="F78" s="52">
        <f>F68+F72+F76</f>
        <v>0</v>
      </c>
      <c r="G78" s="20"/>
      <c r="H78" s="52">
        <f>H68+H72+H76</f>
        <v>0</v>
      </c>
      <c r="J78" s="53">
        <f>F78-H78</f>
        <v>0</v>
      </c>
      <c r="K78" s="28" t="s">
        <v>105</v>
      </c>
      <c r="L78" s="2">
        <f t="shared" si="4"/>
        <v>24</v>
      </c>
    </row>
    <row r="79" spans="1:12" ht="16.2" thickTop="1" x14ac:dyDescent="0.3">
      <c r="A79" s="2">
        <f t="shared" si="3"/>
        <v>25</v>
      </c>
      <c r="B79" s="27"/>
      <c r="C79" s="19"/>
      <c r="D79" s="19"/>
      <c r="E79" s="19"/>
      <c r="F79" s="54"/>
      <c r="G79" s="20"/>
      <c r="H79" s="54"/>
      <c r="J79" s="42"/>
      <c r="K79" s="28"/>
      <c r="L79" s="2">
        <f t="shared" si="4"/>
        <v>25</v>
      </c>
    </row>
    <row r="80" spans="1:12" ht="18" x14ac:dyDescent="0.3">
      <c r="A80" s="2">
        <f t="shared" si="3"/>
        <v>26</v>
      </c>
      <c r="B80" s="55" t="s">
        <v>106</v>
      </c>
      <c r="C80" s="19"/>
      <c r="D80" s="19"/>
      <c r="E80" s="19"/>
      <c r="F80" s="61"/>
      <c r="G80" s="20"/>
      <c r="H80" s="61"/>
      <c r="J80" s="42"/>
      <c r="K80" s="28"/>
      <c r="L80" s="2">
        <f t="shared" si="4"/>
        <v>26</v>
      </c>
    </row>
    <row r="81" spans="1:12" ht="15.6" x14ac:dyDescent="0.3">
      <c r="A81" s="2">
        <f t="shared" si="3"/>
        <v>27</v>
      </c>
      <c r="B81" s="27" t="s">
        <v>107</v>
      </c>
      <c r="C81" s="19"/>
      <c r="D81" s="19"/>
      <c r="E81" s="19"/>
      <c r="F81" s="62">
        <f>'Pg3 BK-1 Rev TO5 C1-Cost Adj '!E81</f>
        <v>0</v>
      </c>
      <c r="G81" s="20"/>
      <c r="H81" s="62">
        <f>'Pg4 BK-1 As Filed Retail TRR'!E80</f>
        <v>0</v>
      </c>
      <c r="J81" s="42">
        <f>F81-H81</f>
        <v>0</v>
      </c>
      <c r="K81" s="2" t="s">
        <v>108</v>
      </c>
      <c r="L81" s="2">
        <f t="shared" si="4"/>
        <v>27</v>
      </c>
    </row>
    <row r="82" spans="1:12" ht="18" x14ac:dyDescent="0.3">
      <c r="A82" s="2">
        <f t="shared" si="3"/>
        <v>28</v>
      </c>
      <c r="B82" s="32" t="s">
        <v>53</v>
      </c>
      <c r="C82" s="19"/>
      <c r="D82" s="19"/>
      <c r="E82" s="19"/>
      <c r="F82" s="63">
        <f>'Pg3 BK-1 Rev TO5 C1-Cost Adj '!E82</f>
        <v>9.6727666566378837E-2</v>
      </c>
      <c r="G82" s="20"/>
      <c r="H82" s="63">
        <f>'Pg4 BK-1 As Filed Retail TRR'!E81</f>
        <v>9.6727520247467724E-2</v>
      </c>
      <c r="J82" s="60">
        <f>F82-H82</f>
        <v>1.4631891111227535E-7</v>
      </c>
      <c r="K82" s="2" t="s">
        <v>109</v>
      </c>
      <c r="L82" s="2">
        <f t="shared" si="4"/>
        <v>28</v>
      </c>
    </row>
    <row r="83" spans="1:12" ht="15.6" x14ac:dyDescent="0.3">
      <c r="A83" s="2">
        <f t="shared" si="3"/>
        <v>29</v>
      </c>
      <c r="B83" s="27" t="s">
        <v>110</v>
      </c>
      <c r="C83" s="19"/>
      <c r="D83" s="19"/>
      <c r="E83" s="19"/>
      <c r="F83" s="64">
        <f>F81*F82</f>
        <v>0</v>
      </c>
      <c r="G83" s="20"/>
      <c r="H83" s="64">
        <f>H81*H82</f>
        <v>0</v>
      </c>
      <c r="J83" s="42">
        <f>F83-H83</f>
        <v>0</v>
      </c>
      <c r="K83" s="28" t="s">
        <v>111</v>
      </c>
      <c r="L83" s="2">
        <f t="shared" si="4"/>
        <v>29</v>
      </c>
    </row>
    <row r="84" spans="1:12" ht="15.6" x14ac:dyDescent="0.3">
      <c r="A84" s="2">
        <f t="shared" si="3"/>
        <v>30</v>
      </c>
      <c r="B84" s="27"/>
      <c r="C84" s="19"/>
      <c r="D84" s="19"/>
      <c r="E84" s="19"/>
      <c r="F84" s="62"/>
      <c r="G84" s="20"/>
      <c r="H84" s="62"/>
      <c r="J84" s="42"/>
      <c r="K84" s="28"/>
      <c r="L84" s="2">
        <f t="shared" si="4"/>
        <v>30</v>
      </c>
    </row>
    <row r="85" spans="1:12" ht="15.6" x14ac:dyDescent="0.3">
      <c r="A85" s="2">
        <f t="shared" si="3"/>
        <v>31</v>
      </c>
      <c r="B85" s="27" t="s">
        <v>107</v>
      </c>
      <c r="C85" s="19"/>
      <c r="D85" s="19"/>
      <c r="E85" s="19"/>
      <c r="F85" s="62">
        <f>'Pg3 BK-1 Rev TO5 C1-Cost Adj '!E85</f>
        <v>0</v>
      </c>
      <c r="G85" s="20"/>
      <c r="H85" s="62">
        <f>'Pg4 BK-1 As Filed Retail TRR'!E84</f>
        <v>0</v>
      </c>
      <c r="J85" s="42">
        <f>F85-H85</f>
        <v>0</v>
      </c>
      <c r="K85" s="2" t="s">
        <v>112</v>
      </c>
      <c r="L85" s="2">
        <f t="shared" si="4"/>
        <v>31</v>
      </c>
    </row>
    <row r="86" spans="1:12" ht="18" x14ac:dyDescent="0.3">
      <c r="A86" s="2">
        <f t="shared" si="3"/>
        <v>32</v>
      </c>
      <c r="B86" s="32" t="s">
        <v>60</v>
      </c>
      <c r="C86" s="19"/>
      <c r="D86" s="19"/>
      <c r="E86" s="19"/>
      <c r="F86" s="63">
        <f>'Pg3 BK-1 Rev TO5 C1-Cost Adj '!E86</f>
        <v>3.8276130807329231E-3</v>
      </c>
      <c r="G86" s="20"/>
      <c r="H86" s="63">
        <f>'Pg4 BK-1 As Filed Retail TRR'!E85</f>
        <v>3.8276130807329231E-3</v>
      </c>
      <c r="J86" s="60">
        <f>F86-H86</f>
        <v>0</v>
      </c>
      <c r="K86" s="2" t="s">
        <v>113</v>
      </c>
      <c r="L86" s="2">
        <f t="shared" si="4"/>
        <v>32</v>
      </c>
    </row>
    <row r="87" spans="1:12" ht="15.6" x14ac:dyDescent="0.3">
      <c r="A87" s="2">
        <f t="shared" si="3"/>
        <v>33</v>
      </c>
      <c r="B87" s="27" t="s">
        <v>114</v>
      </c>
      <c r="C87" s="19"/>
      <c r="D87" s="19"/>
      <c r="E87" s="19"/>
      <c r="F87" s="64">
        <f>F85*F86</f>
        <v>0</v>
      </c>
      <c r="G87" s="20"/>
      <c r="H87" s="64">
        <f>H85*H86</f>
        <v>0</v>
      </c>
      <c r="J87" s="42">
        <f>F87-H87</f>
        <v>0</v>
      </c>
      <c r="K87" s="28" t="s">
        <v>115</v>
      </c>
      <c r="L87" s="2">
        <f t="shared" si="4"/>
        <v>33</v>
      </c>
    </row>
    <row r="88" spans="1:12" ht="15.6" x14ac:dyDescent="0.3">
      <c r="A88" s="2">
        <f t="shared" si="3"/>
        <v>34</v>
      </c>
      <c r="B88" s="27"/>
      <c r="C88" s="19"/>
      <c r="D88" s="19"/>
      <c r="E88" s="19"/>
      <c r="F88" s="62"/>
      <c r="G88" s="20"/>
      <c r="H88" s="62"/>
      <c r="J88" s="42"/>
      <c r="K88" s="28"/>
      <c r="L88" s="2">
        <f t="shared" si="4"/>
        <v>34</v>
      </c>
    </row>
    <row r="89" spans="1:12" ht="16.2" thickBot="1" x14ac:dyDescent="0.35">
      <c r="A89" s="2">
        <f t="shared" si="3"/>
        <v>35</v>
      </c>
      <c r="B89" s="27" t="s">
        <v>116</v>
      </c>
      <c r="C89" s="19"/>
      <c r="D89" s="19"/>
      <c r="E89" s="19"/>
      <c r="F89" s="52">
        <f>F83+F87</f>
        <v>0</v>
      </c>
      <c r="G89" s="20"/>
      <c r="H89" s="52">
        <f>H83+H87</f>
        <v>0</v>
      </c>
      <c r="J89" s="65">
        <f>F89-H89</f>
        <v>0</v>
      </c>
      <c r="K89" s="28" t="s">
        <v>117</v>
      </c>
      <c r="L89" s="2">
        <f t="shared" si="4"/>
        <v>35</v>
      </c>
    </row>
    <row r="90" spans="1:12" ht="16.2" thickTop="1" x14ac:dyDescent="0.3">
      <c r="A90" s="2">
        <f t="shared" si="3"/>
        <v>36</v>
      </c>
      <c r="B90" s="27"/>
      <c r="C90" s="19"/>
      <c r="D90" s="19"/>
      <c r="E90" s="19"/>
      <c r="F90" s="61"/>
      <c r="G90" s="20"/>
      <c r="H90" s="61"/>
      <c r="J90" s="42"/>
      <c r="K90" s="28"/>
      <c r="L90" s="2">
        <f t="shared" si="4"/>
        <v>36</v>
      </c>
    </row>
    <row r="91" spans="1:12" ht="18.600000000000001" thickBot="1" x14ac:dyDescent="0.35">
      <c r="A91" s="2">
        <f t="shared" si="3"/>
        <v>37</v>
      </c>
      <c r="B91" s="27" t="s">
        <v>118</v>
      </c>
      <c r="C91" s="19"/>
      <c r="D91" s="19"/>
      <c r="E91" s="19"/>
      <c r="F91" s="66">
        <f>F65+F78+F89</f>
        <v>0</v>
      </c>
      <c r="G91" s="20"/>
      <c r="H91" s="66">
        <f>H65+H78+H89</f>
        <v>0</v>
      </c>
      <c r="J91" s="40">
        <f>F91-H91</f>
        <v>0</v>
      </c>
      <c r="K91" s="28" t="s">
        <v>119</v>
      </c>
      <c r="L91" s="2">
        <f t="shared" si="4"/>
        <v>37</v>
      </c>
    </row>
    <row r="92" spans="1:12" ht="16.2" thickTop="1" x14ac:dyDescent="0.3">
      <c r="A92" s="2">
        <f t="shared" si="3"/>
        <v>38</v>
      </c>
      <c r="B92" s="27"/>
      <c r="C92" s="19"/>
      <c r="D92" s="19"/>
      <c r="E92" s="19"/>
      <c r="F92" s="61"/>
      <c r="G92" s="20"/>
      <c r="H92" s="61"/>
      <c r="J92" s="42"/>
      <c r="K92" s="28"/>
      <c r="L92" s="2">
        <f t="shared" si="4"/>
        <v>38</v>
      </c>
    </row>
    <row r="93" spans="1:12" ht="18.600000000000001" thickBot="1" x14ac:dyDescent="0.35">
      <c r="A93" s="2">
        <f t="shared" si="3"/>
        <v>39</v>
      </c>
      <c r="B93" s="55" t="s">
        <v>120</v>
      </c>
      <c r="C93" s="19"/>
      <c r="D93" s="19"/>
      <c r="E93" s="19"/>
      <c r="F93" s="67">
        <f>F40+F91</f>
        <v>689516.7974765324</v>
      </c>
      <c r="G93" s="43" t="s">
        <v>56</v>
      </c>
      <c r="H93" s="66">
        <f>H40+H91</f>
        <v>689631.75046682509</v>
      </c>
      <c r="J93" s="39">
        <f>F93-H93</f>
        <v>-114.9529902926879</v>
      </c>
      <c r="K93" s="28" t="s">
        <v>121</v>
      </c>
      <c r="L93" s="2">
        <f t="shared" si="4"/>
        <v>39</v>
      </c>
    </row>
    <row r="94" spans="1:12" ht="16.2" thickTop="1" x14ac:dyDescent="0.3">
      <c r="A94" s="2"/>
      <c r="B94" s="55"/>
      <c r="C94" s="19"/>
      <c r="D94" s="19"/>
      <c r="E94" s="19"/>
      <c r="F94" s="41"/>
      <c r="G94" s="43"/>
      <c r="H94" s="41"/>
      <c r="J94" s="42"/>
      <c r="K94" s="28"/>
      <c r="L94" s="2"/>
    </row>
    <row r="95" spans="1:12" ht="15.6" x14ac:dyDescent="0.3">
      <c r="A95" s="43" t="s">
        <v>56</v>
      </c>
      <c r="B95" s="12" t="str">
        <f>B42</f>
        <v xml:space="preserve">Items in BOLD have changed due to unfunded reserves error adjustment as compared to the original TO5 Cycle 1 filing per ER19-221-002. </v>
      </c>
      <c r="C95" s="19"/>
      <c r="D95" s="19"/>
      <c r="E95" s="19"/>
      <c r="F95" s="41"/>
      <c r="G95" s="20"/>
      <c r="H95" s="42"/>
      <c r="J95" s="42"/>
      <c r="K95" s="2"/>
      <c r="L95" s="2"/>
    </row>
    <row r="96" spans="1:12" ht="18" x14ac:dyDescent="0.3">
      <c r="A96" s="44">
        <v>1</v>
      </c>
      <c r="B96" s="27" t="s">
        <v>75</v>
      </c>
      <c r="C96" s="19"/>
      <c r="D96" s="19"/>
      <c r="E96" s="19"/>
      <c r="F96" s="5"/>
      <c r="G96" s="5"/>
      <c r="H96" s="5"/>
      <c r="I96" s="5"/>
      <c r="J96" s="5"/>
      <c r="K96" s="2"/>
      <c r="L96" s="2"/>
    </row>
    <row r="97" spans="1:12" ht="18" x14ac:dyDescent="0.3">
      <c r="A97" s="44">
        <v>2</v>
      </c>
      <c r="B97" s="27" t="s">
        <v>122</v>
      </c>
      <c r="C97" s="19"/>
      <c r="D97" s="19"/>
      <c r="E97" s="19"/>
      <c r="F97" s="5"/>
      <c r="G97" s="5"/>
      <c r="H97" s="5"/>
      <c r="I97" s="5"/>
      <c r="J97" s="5"/>
      <c r="K97" s="2"/>
      <c r="L97" s="2"/>
    </row>
    <row r="98" spans="1:12" ht="18" x14ac:dyDescent="0.3">
      <c r="A98" s="44">
        <v>3</v>
      </c>
      <c r="B98" s="27" t="s">
        <v>123</v>
      </c>
      <c r="C98" s="19"/>
      <c r="D98" s="19"/>
      <c r="E98" s="19"/>
      <c r="F98" s="5"/>
      <c r="G98" s="5"/>
      <c r="H98" s="5"/>
      <c r="I98" s="5"/>
      <c r="J98" s="5"/>
      <c r="K98" s="2"/>
      <c r="L98" s="2"/>
    </row>
    <row r="99" spans="1:12" ht="15.6" x14ac:dyDescent="0.3">
      <c r="A99" s="2"/>
      <c r="B99" s="12"/>
      <c r="C99" s="19"/>
      <c r="D99" s="19"/>
      <c r="E99" s="19"/>
      <c r="F99" s="5"/>
      <c r="G99" s="5"/>
      <c r="H99" s="5"/>
      <c r="I99" s="5"/>
      <c r="J99" s="5"/>
      <c r="K99" s="2"/>
      <c r="L99" s="2"/>
    </row>
    <row r="100" spans="1:12" ht="15.6" x14ac:dyDescent="0.3">
      <c r="A100" s="2"/>
      <c r="B100" s="5"/>
      <c r="C100" s="19"/>
      <c r="D100" s="19"/>
      <c r="E100" s="19"/>
      <c r="F100" s="5"/>
      <c r="G100" s="5"/>
      <c r="H100" s="5"/>
      <c r="I100" s="5"/>
      <c r="J100" s="5"/>
      <c r="K100" s="2"/>
      <c r="L100" s="2"/>
    </row>
    <row r="101" spans="1:12" ht="15.6" x14ac:dyDescent="0.3">
      <c r="A101" s="2"/>
      <c r="B101" s="377" t="s">
        <v>0</v>
      </c>
      <c r="C101" s="378"/>
      <c r="D101" s="378"/>
      <c r="E101" s="378"/>
      <c r="F101" s="378"/>
      <c r="G101" s="378"/>
      <c r="H101" s="378"/>
      <c r="I101" s="378"/>
      <c r="J101" s="378"/>
      <c r="K101" s="378"/>
      <c r="L101" s="2"/>
    </row>
    <row r="102" spans="1:12" ht="15.6" x14ac:dyDescent="0.3">
      <c r="A102" s="2"/>
      <c r="B102" s="377" t="str">
        <f>B3</f>
        <v>TO5 Cycle 5 Annual Informational Filing</v>
      </c>
      <c r="C102" s="378"/>
      <c r="D102" s="378"/>
      <c r="E102" s="378"/>
      <c r="F102" s="378"/>
      <c r="G102" s="378"/>
      <c r="H102" s="378"/>
      <c r="I102" s="378"/>
      <c r="J102" s="378"/>
      <c r="K102" s="378"/>
      <c r="L102" s="2"/>
    </row>
    <row r="103" spans="1:12" ht="15.6" x14ac:dyDescent="0.3">
      <c r="A103" s="2" t="s">
        <v>22</v>
      </c>
      <c r="B103" s="377" t="str">
        <f>B4</f>
        <v>Derivation of Other BTRR Adjustments Applicable to TO5 Cycle 1</v>
      </c>
      <c r="C103" s="379"/>
      <c r="D103" s="379"/>
      <c r="E103" s="379"/>
      <c r="F103" s="379"/>
      <c r="G103" s="379"/>
      <c r="H103" s="379"/>
      <c r="I103" s="379"/>
      <c r="J103" s="379"/>
      <c r="K103" s="379"/>
      <c r="L103" s="2" t="s">
        <v>22</v>
      </c>
    </row>
    <row r="104" spans="1:12" ht="15.6" x14ac:dyDescent="0.3">
      <c r="A104" s="2"/>
      <c r="B104" s="376" t="s">
        <v>2</v>
      </c>
      <c r="C104" s="378"/>
      <c r="D104" s="378"/>
      <c r="E104" s="378"/>
      <c r="F104" s="378"/>
      <c r="G104" s="378"/>
      <c r="H104" s="378"/>
      <c r="I104" s="378"/>
      <c r="J104" s="378"/>
      <c r="K104" s="378"/>
      <c r="L104" s="2"/>
    </row>
    <row r="105" spans="1:12" ht="15.6" x14ac:dyDescent="0.3">
      <c r="A105" s="2"/>
      <c r="B105" s="8"/>
      <c r="C105" s="1"/>
      <c r="D105" s="1"/>
      <c r="E105" s="1"/>
      <c r="G105" s="1"/>
      <c r="I105" s="1"/>
      <c r="K105" s="1"/>
      <c r="L105" s="2"/>
    </row>
    <row r="106" spans="1:12" ht="15.6" x14ac:dyDescent="0.3">
      <c r="A106" s="2"/>
      <c r="B106" s="8"/>
      <c r="C106" s="1"/>
      <c r="D106" s="1"/>
      <c r="E106" s="1"/>
      <c r="F106" s="10" t="s">
        <v>25</v>
      </c>
      <c r="G106"/>
      <c r="H106" s="10" t="s">
        <v>26</v>
      </c>
      <c r="I106"/>
      <c r="J106" s="10" t="s">
        <v>27</v>
      </c>
      <c r="K106" s="1"/>
      <c r="L106" s="2"/>
    </row>
    <row r="107" spans="1:12" ht="47.1" customHeight="1" x14ac:dyDescent="0.3">
      <c r="A107" s="2" t="s">
        <v>3</v>
      </c>
      <c r="B107" s="5"/>
      <c r="C107" s="5"/>
      <c r="D107" s="5"/>
      <c r="E107" s="5"/>
      <c r="F107" s="11" t="str">
        <f>F8</f>
        <v xml:space="preserve">Revised      TO5 C1 </v>
      </c>
      <c r="G107" s="12"/>
      <c r="H107" s="11" t="str">
        <f>H8</f>
        <v>As Filed         TO5 C1            ER19-221-002</v>
      </c>
      <c r="I107" s="12"/>
      <c r="J107" s="13" t="s">
        <v>30</v>
      </c>
      <c r="K107" s="2"/>
      <c r="L107" s="2" t="s">
        <v>3</v>
      </c>
    </row>
    <row r="108" spans="1:12" ht="15.6" x14ac:dyDescent="0.3">
      <c r="A108" s="3" t="s">
        <v>7</v>
      </c>
      <c r="B108" s="12" t="s">
        <v>22</v>
      </c>
      <c r="C108" s="5"/>
      <c r="D108" s="5"/>
      <c r="E108" s="5"/>
      <c r="F108" s="14" t="s">
        <v>5</v>
      </c>
      <c r="G108" s="5"/>
      <c r="H108" s="14" t="s">
        <v>5</v>
      </c>
      <c r="I108" s="5"/>
      <c r="J108" s="15" t="s">
        <v>33</v>
      </c>
      <c r="K108" s="3" t="s">
        <v>6</v>
      </c>
      <c r="L108" s="3" t="s">
        <v>7</v>
      </c>
    </row>
    <row r="109" spans="1:12" ht="15.6" x14ac:dyDescent="0.3">
      <c r="A109" s="2"/>
      <c r="B109" s="16" t="s">
        <v>124</v>
      </c>
      <c r="C109" s="68"/>
      <c r="D109" s="68"/>
      <c r="E109" s="68"/>
      <c r="F109" s="5"/>
      <c r="G109" s="5"/>
      <c r="H109" s="5"/>
      <c r="I109" s="5"/>
      <c r="J109" s="5"/>
      <c r="K109" s="2"/>
      <c r="L109" s="2"/>
    </row>
    <row r="110" spans="1:12" ht="15.6" x14ac:dyDescent="0.3">
      <c r="A110" s="2">
        <v>1</v>
      </c>
      <c r="B110" s="69" t="s">
        <v>125</v>
      </c>
      <c r="C110" s="68"/>
      <c r="D110" s="68"/>
      <c r="E110" s="68"/>
      <c r="F110" s="5"/>
      <c r="G110" s="5"/>
      <c r="H110" s="5"/>
      <c r="I110" s="5"/>
      <c r="J110" s="5"/>
      <c r="K110" s="2"/>
      <c r="L110" s="2">
        <v>1</v>
      </c>
    </row>
    <row r="111" spans="1:12" ht="15.6" x14ac:dyDescent="0.3">
      <c r="A111" s="2">
        <f t="shared" ref="A111:A148" si="5">A110+1</f>
        <v>2</v>
      </c>
      <c r="B111" s="18" t="s">
        <v>126</v>
      </c>
      <c r="C111" s="68"/>
      <c r="D111" s="68"/>
      <c r="E111" s="68"/>
      <c r="F111" s="70">
        <f>'Pg3 BK-1 Rev TO5 C1-Cost Adj '!E111</f>
        <v>4161360.5391123081</v>
      </c>
      <c r="H111" s="70">
        <f>'Pg4 BK-1 As Filed Retail TRR'!E109</f>
        <v>4161360.5391123081</v>
      </c>
      <c r="I111" s="5"/>
      <c r="J111" s="7">
        <f>F111-H111</f>
        <v>0</v>
      </c>
      <c r="K111" s="2" t="s">
        <v>127</v>
      </c>
      <c r="L111" s="2">
        <f>L110+1</f>
        <v>2</v>
      </c>
    </row>
    <row r="112" spans="1:12" ht="15.6" x14ac:dyDescent="0.3">
      <c r="A112" s="2">
        <f t="shared" si="5"/>
        <v>3</v>
      </c>
      <c r="B112" s="18" t="s">
        <v>128</v>
      </c>
      <c r="C112" s="68"/>
      <c r="D112" s="68"/>
      <c r="E112" s="68"/>
      <c r="F112" s="71">
        <f>'Pg3 BK-1 Rev TO5 C1-Cost Adj '!E112</f>
        <v>12668.138961662666</v>
      </c>
      <c r="G112" s="20"/>
      <c r="H112" s="71">
        <f>'Pg4 BK-1 As Filed Retail TRR'!E110</f>
        <v>12668.138961662666</v>
      </c>
      <c r="J112" s="23">
        <f>F112-H112</f>
        <v>0</v>
      </c>
      <c r="K112" s="2" t="s">
        <v>129</v>
      </c>
      <c r="L112" s="2">
        <f>L111+1</f>
        <v>3</v>
      </c>
    </row>
    <row r="113" spans="1:12" ht="15.6" x14ac:dyDescent="0.3">
      <c r="A113" s="2">
        <f t="shared" si="5"/>
        <v>4</v>
      </c>
      <c r="B113" s="18" t="s">
        <v>130</v>
      </c>
      <c r="C113" s="68"/>
      <c r="D113" s="68"/>
      <c r="E113" s="68"/>
      <c r="F113" s="71">
        <f>'Pg3 BK-1 Rev TO5 C1-Cost Adj '!E113</f>
        <v>40564.922388054147</v>
      </c>
      <c r="G113" s="5"/>
      <c r="H113" s="71">
        <f>'Pg4 BK-1 As Filed Retail TRR'!E111</f>
        <v>40564.922388054147</v>
      </c>
      <c r="J113" s="23">
        <f t="shared" ref="J113:J114" si="6">F113-H113</f>
        <v>0</v>
      </c>
      <c r="K113" s="2" t="s">
        <v>131</v>
      </c>
      <c r="L113" s="2">
        <f>L112+1</f>
        <v>4</v>
      </c>
    </row>
    <row r="114" spans="1:12" ht="15.6" x14ac:dyDescent="0.3">
      <c r="A114" s="2">
        <f t="shared" si="5"/>
        <v>5</v>
      </c>
      <c r="B114" s="18" t="s">
        <v>132</v>
      </c>
      <c r="C114" s="68"/>
      <c r="D114" s="68"/>
      <c r="E114" s="68"/>
      <c r="F114" s="72">
        <f>'Pg3 BK-1 Rev TO5 C1-Cost Adj '!E114</f>
        <v>71468.216957533354</v>
      </c>
      <c r="G114" s="5"/>
      <c r="H114" s="72">
        <f>'Pg4 BK-1 As Filed Retail TRR'!E112</f>
        <v>71468.216957533354</v>
      </c>
      <c r="J114" s="25">
        <f t="shared" si="6"/>
        <v>0</v>
      </c>
      <c r="K114" s="2" t="s">
        <v>133</v>
      </c>
      <c r="L114" s="2">
        <f>L113+1</f>
        <v>5</v>
      </c>
    </row>
    <row r="115" spans="1:12" ht="15.6" x14ac:dyDescent="0.3">
      <c r="A115" s="2">
        <f t="shared" si="5"/>
        <v>6</v>
      </c>
      <c r="B115" s="18" t="s">
        <v>134</v>
      </c>
      <c r="C115" s="2"/>
      <c r="D115" s="2"/>
      <c r="E115" s="2"/>
      <c r="F115" s="36">
        <f>SUM(F111:F114)</f>
        <v>4286061.8174195588</v>
      </c>
      <c r="G115" s="43"/>
      <c r="H115" s="36">
        <f>SUM(H111:H114)</f>
        <v>4286061.8174195588</v>
      </c>
      <c r="J115" s="36">
        <f>SUM(J111:J114)</f>
        <v>0</v>
      </c>
      <c r="K115" s="2" t="s">
        <v>135</v>
      </c>
      <c r="L115" s="2">
        <f t="shared" ref="L115:L148" si="7">L114+1</f>
        <v>6</v>
      </c>
    </row>
    <row r="116" spans="1:12" ht="15.6" x14ac:dyDescent="0.3">
      <c r="A116" s="2">
        <f t="shared" si="5"/>
        <v>7</v>
      </c>
      <c r="B116" s="18"/>
      <c r="C116" s="2"/>
      <c r="D116" s="2"/>
      <c r="E116" s="2"/>
      <c r="F116" s="73"/>
      <c r="G116" s="5"/>
      <c r="H116" s="73"/>
      <c r="J116" s="5"/>
      <c r="K116" s="2"/>
      <c r="L116" s="2">
        <f t="shared" si="7"/>
        <v>7</v>
      </c>
    </row>
    <row r="117" spans="1:12" ht="15.6" x14ac:dyDescent="0.3">
      <c r="A117" s="2">
        <f t="shared" si="5"/>
        <v>8</v>
      </c>
      <c r="B117" s="69" t="s">
        <v>136</v>
      </c>
      <c r="C117" s="2"/>
      <c r="D117" s="2"/>
      <c r="E117" s="2"/>
      <c r="F117" s="36"/>
      <c r="G117" s="5"/>
      <c r="H117" s="36"/>
      <c r="J117" s="6"/>
      <c r="K117" s="2"/>
      <c r="L117" s="2">
        <f t="shared" si="7"/>
        <v>8</v>
      </c>
    </row>
    <row r="118" spans="1:12" ht="15.6" x14ac:dyDescent="0.3">
      <c r="A118" s="2">
        <f t="shared" si="5"/>
        <v>9</v>
      </c>
      <c r="B118" s="18" t="s">
        <v>137</v>
      </c>
      <c r="C118" s="2"/>
      <c r="D118" s="2"/>
      <c r="E118" s="2"/>
      <c r="F118" s="36">
        <f>'Pg3 BK-1 Rev TO5 C1-Cost Adj '!E118</f>
        <v>2812.8896153846149</v>
      </c>
      <c r="G118" s="5"/>
      <c r="H118" s="36">
        <f>'Pg4 BK-1 As Filed Retail TRR'!E116</f>
        <v>2812.8896153846149</v>
      </c>
      <c r="J118" s="6">
        <f>F118-H118</f>
        <v>0</v>
      </c>
      <c r="K118" s="2" t="s">
        <v>138</v>
      </c>
      <c r="L118" s="2">
        <f t="shared" si="7"/>
        <v>9</v>
      </c>
    </row>
    <row r="119" spans="1:12" ht="15.6" x14ac:dyDescent="0.3">
      <c r="A119" s="2">
        <f t="shared" si="5"/>
        <v>10</v>
      </c>
      <c r="B119" s="18" t="s">
        <v>139</v>
      </c>
      <c r="C119" s="2"/>
      <c r="D119" s="2"/>
      <c r="E119" s="2"/>
      <c r="F119" s="74">
        <f>'Pg3 BK-1 Rev TO5 C1-Cost Adj '!E119</f>
        <v>0</v>
      </c>
      <c r="G119" s="5"/>
      <c r="H119" s="74">
        <f>'Pg4 BK-1 As Filed Retail TRR'!E117</f>
        <v>0</v>
      </c>
      <c r="J119" s="75">
        <f>F119-H119</f>
        <v>0</v>
      </c>
      <c r="K119" s="2" t="s">
        <v>140</v>
      </c>
      <c r="L119" s="2">
        <f t="shared" si="7"/>
        <v>10</v>
      </c>
    </row>
    <row r="120" spans="1:12" ht="15.6" x14ac:dyDescent="0.3">
      <c r="A120" s="2">
        <f t="shared" si="5"/>
        <v>11</v>
      </c>
      <c r="B120" s="18" t="s">
        <v>141</v>
      </c>
      <c r="C120" s="2"/>
      <c r="D120" s="2"/>
      <c r="E120" s="2"/>
      <c r="F120" s="76">
        <f>SUM(F118:F119)</f>
        <v>2812.8896153846149</v>
      </c>
      <c r="G120" s="5"/>
      <c r="H120" s="76">
        <f>SUM(H118:H119)</f>
        <v>2812.8896153846149</v>
      </c>
      <c r="J120" s="76">
        <f>SUM(J118:J119)</f>
        <v>0</v>
      </c>
      <c r="K120" s="28" t="s">
        <v>142</v>
      </c>
      <c r="L120" s="2">
        <f t="shared" si="7"/>
        <v>11</v>
      </c>
    </row>
    <row r="121" spans="1:12" ht="15.6" x14ac:dyDescent="0.3">
      <c r="A121" s="2">
        <f t="shared" si="5"/>
        <v>12</v>
      </c>
      <c r="B121" s="18"/>
      <c r="C121" s="2"/>
      <c r="D121" s="2"/>
      <c r="E121" s="2"/>
      <c r="F121" s="73"/>
      <c r="G121" s="5"/>
      <c r="H121" s="73"/>
      <c r="J121" s="5"/>
      <c r="K121" s="2"/>
      <c r="L121" s="2">
        <f t="shared" si="7"/>
        <v>12</v>
      </c>
    </row>
    <row r="122" spans="1:12" ht="15.6" x14ac:dyDescent="0.3">
      <c r="A122" s="2">
        <f t="shared" si="5"/>
        <v>13</v>
      </c>
      <c r="B122" s="69" t="s">
        <v>143</v>
      </c>
      <c r="C122" s="5"/>
      <c r="D122" s="5"/>
      <c r="E122" s="5"/>
      <c r="F122" s="73"/>
      <c r="G122" s="5"/>
      <c r="H122" s="73"/>
      <c r="J122" s="5"/>
      <c r="K122" s="2"/>
      <c r="L122" s="2">
        <f t="shared" si="7"/>
        <v>13</v>
      </c>
    </row>
    <row r="123" spans="1:12" ht="15.6" x14ac:dyDescent="0.3">
      <c r="A123" s="2">
        <f t="shared" si="5"/>
        <v>14</v>
      </c>
      <c r="B123" s="5" t="s">
        <v>144</v>
      </c>
      <c r="C123" s="2"/>
      <c r="D123" s="2"/>
      <c r="E123" s="2"/>
      <c r="F123" s="36">
        <f>'Pg3 BK-1 Rev TO5 C1-Cost Adj '!E123</f>
        <v>-703654.04649999994</v>
      </c>
      <c r="G123" s="5"/>
      <c r="H123" s="36">
        <f>'Pg4 BK-1 As Filed Retail TRR'!E121</f>
        <v>-703654.04649999994</v>
      </c>
      <c r="J123" s="6">
        <f t="shared" ref="J123" si="8">F123-H123</f>
        <v>0</v>
      </c>
      <c r="K123" s="2" t="s">
        <v>145</v>
      </c>
      <c r="L123" s="2">
        <f t="shared" si="7"/>
        <v>14</v>
      </c>
    </row>
    <row r="124" spans="1:12" ht="15.6" x14ac:dyDescent="0.3">
      <c r="A124" s="2">
        <f t="shared" si="5"/>
        <v>15</v>
      </c>
      <c r="B124" s="5" t="s">
        <v>146</v>
      </c>
      <c r="C124" s="2"/>
      <c r="D124" s="2"/>
      <c r="E124" s="2"/>
      <c r="F124" s="77">
        <f>'Pg3 BK-1 Rev TO5 C1-Cost Adj '!E124</f>
        <v>0</v>
      </c>
      <c r="G124" s="5"/>
      <c r="H124" s="77">
        <f>'Pg4 BK-1 As Filed Retail TRR'!E122</f>
        <v>0</v>
      </c>
      <c r="J124" s="78">
        <f>F124-H124</f>
        <v>0</v>
      </c>
      <c r="K124" s="2" t="s">
        <v>147</v>
      </c>
      <c r="L124" s="2">
        <f t="shared" si="7"/>
        <v>15</v>
      </c>
    </row>
    <row r="125" spans="1:12" ht="15.6" x14ac:dyDescent="0.3">
      <c r="A125" s="2">
        <f t="shared" si="5"/>
        <v>16</v>
      </c>
      <c r="B125" s="5" t="s">
        <v>148</v>
      </c>
      <c r="C125" s="2"/>
      <c r="D125" s="2"/>
      <c r="E125" s="2"/>
      <c r="F125" s="36">
        <f>SUM(F123:F124)</f>
        <v>-703654.04649999994</v>
      </c>
      <c r="G125" s="5"/>
      <c r="H125" s="36">
        <f>SUM(H123:H124)</f>
        <v>-703654.04649999994</v>
      </c>
      <c r="J125" s="6">
        <f>SUM(J123:J124)</f>
        <v>0</v>
      </c>
      <c r="K125" s="28" t="s">
        <v>149</v>
      </c>
      <c r="L125" s="2">
        <f t="shared" si="7"/>
        <v>16</v>
      </c>
    </row>
    <row r="126" spans="1:12" ht="15.6" x14ac:dyDescent="0.3">
      <c r="A126" s="2">
        <f t="shared" si="5"/>
        <v>17</v>
      </c>
      <c r="B126" s="5"/>
      <c r="C126" s="2"/>
      <c r="D126" s="2"/>
      <c r="E126" s="2"/>
      <c r="F126" s="36"/>
      <c r="G126" s="5"/>
      <c r="H126" s="36"/>
      <c r="J126" s="6"/>
      <c r="K126" s="2"/>
      <c r="L126" s="2">
        <f t="shared" si="7"/>
        <v>17</v>
      </c>
    </row>
    <row r="127" spans="1:12" ht="15.6" x14ac:dyDescent="0.3">
      <c r="A127" s="2">
        <f t="shared" si="5"/>
        <v>18</v>
      </c>
      <c r="B127" s="69" t="s">
        <v>150</v>
      </c>
      <c r="C127" s="2"/>
      <c r="D127" s="2"/>
      <c r="E127" s="2"/>
      <c r="F127" s="79"/>
      <c r="G127" s="5"/>
      <c r="H127" s="79"/>
      <c r="J127" s="5"/>
      <c r="K127" s="2"/>
      <c r="L127" s="2">
        <f t="shared" si="7"/>
        <v>18</v>
      </c>
    </row>
    <row r="128" spans="1:12" ht="15.6" x14ac:dyDescent="0.3">
      <c r="A128" s="2">
        <f t="shared" si="5"/>
        <v>19</v>
      </c>
      <c r="B128" s="18" t="s">
        <v>151</v>
      </c>
      <c r="C128" s="2" t="s">
        <v>22</v>
      </c>
      <c r="D128" s="2"/>
      <c r="E128" s="2"/>
      <c r="F128" s="26">
        <f>'Pg3 BK-1 Rev TO5 C1-Cost Adj '!E128</f>
        <v>46604.300789475237</v>
      </c>
      <c r="G128" s="43"/>
      <c r="H128" s="26">
        <f>'Pg4 BK-1 As Filed Retail TRR'!E126</f>
        <v>46604.300789475237</v>
      </c>
      <c r="J128" s="21">
        <f t="shared" ref="J128:J130" si="9">F128-H128</f>
        <v>0</v>
      </c>
      <c r="K128" s="2" t="s">
        <v>152</v>
      </c>
      <c r="L128" s="2">
        <f t="shared" si="7"/>
        <v>19</v>
      </c>
    </row>
    <row r="129" spans="1:12" ht="15.6" x14ac:dyDescent="0.3">
      <c r="A129" s="2">
        <f t="shared" si="5"/>
        <v>20</v>
      </c>
      <c r="B129" s="18" t="s">
        <v>153</v>
      </c>
      <c r="C129" s="2" t="s">
        <v>22</v>
      </c>
      <c r="D129" s="2"/>
      <c r="E129" s="2"/>
      <c r="F129" s="79">
        <f>'Pg3 BK-1 Rev TO5 C1-Cost Adj '!E129</f>
        <v>17349.311893608174</v>
      </c>
      <c r="G129" s="43"/>
      <c r="H129" s="79">
        <f>'Pg4 BK-1 As Filed Retail TRR'!E127</f>
        <v>17349.311893608174</v>
      </c>
      <c r="J129" s="23">
        <f t="shared" si="9"/>
        <v>0</v>
      </c>
      <c r="K129" s="2" t="s">
        <v>154</v>
      </c>
      <c r="L129" s="2">
        <f t="shared" si="7"/>
        <v>20</v>
      </c>
    </row>
    <row r="130" spans="1:12" ht="15.6" x14ac:dyDescent="0.3">
      <c r="A130" s="2">
        <f t="shared" si="5"/>
        <v>21</v>
      </c>
      <c r="B130" s="18" t="s">
        <v>155</v>
      </c>
      <c r="C130" s="2" t="s">
        <v>22</v>
      </c>
      <c r="D130" s="2"/>
      <c r="E130" s="2"/>
      <c r="F130" s="80">
        <f>'Pg3 BK-1 Rev TO5 C1-Cost Adj '!E130</f>
        <v>15959.255001082196</v>
      </c>
      <c r="G130" s="43"/>
      <c r="H130" s="80">
        <f>'Pg4 BK-1 As Filed Retail TRR'!E128</f>
        <v>15959.255001082196</v>
      </c>
      <c r="J130" s="25">
        <f t="shared" si="9"/>
        <v>0</v>
      </c>
      <c r="K130" s="2" t="s">
        <v>156</v>
      </c>
      <c r="L130" s="2">
        <f t="shared" si="7"/>
        <v>21</v>
      </c>
    </row>
    <row r="131" spans="1:12" ht="15.6" x14ac:dyDescent="0.3">
      <c r="A131" s="2">
        <f t="shared" si="5"/>
        <v>22</v>
      </c>
      <c r="B131" s="18" t="s">
        <v>157</v>
      </c>
      <c r="C131" s="5"/>
      <c r="D131" s="5"/>
      <c r="E131" s="5"/>
      <c r="F131" s="36">
        <f>SUM(F128:F130)</f>
        <v>79912.867684165612</v>
      </c>
      <c r="G131" s="43"/>
      <c r="H131" s="36">
        <f>SUM(H128:H130)</f>
        <v>79912.867684165612</v>
      </c>
      <c r="J131" s="35">
        <f>SUM(J128:J130)</f>
        <v>0</v>
      </c>
      <c r="K131" s="28" t="s">
        <v>158</v>
      </c>
      <c r="L131" s="2">
        <f t="shared" si="7"/>
        <v>22</v>
      </c>
    </row>
    <row r="132" spans="1:12" ht="15.6" x14ac:dyDescent="0.3">
      <c r="A132" s="2">
        <f t="shared" si="5"/>
        <v>23</v>
      </c>
      <c r="B132" s="18"/>
      <c r="C132" s="5"/>
      <c r="D132" s="5"/>
      <c r="E132" s="5"/>
      <c r="F132" s="35"/>
      <c r="G132" s="43"/>
      <c r="H132" s="36"/>
      <c r="J132" s="35"/>
      <c r="K132" s="2"/>
      <c r="L132" s="2">
        <f t="shared" si="7"/>
        <v>23</v>
      </c>
    </row>
    <row r="133" spans="1:12" ht="15.6" x14ac:dyDescent="0.3">
      <c r="A133" s="2">
        <f t="shared" si="5"/>
        <v>24</v>
      </c>
      <c r="B133" s="18" t="s">
        <v>159</v>
      </c>
      <c r="C133" s="5"/>
      <c r="D133" s="5"/>
      <c r="E133" s="5"/>
      <c r="F133" s="81">
        <f>'Pg3 BK-1 Rev TO5 C1-Cost Adj '!E133</f>
        <v>0</v>
      </c>
      <c r="G133" s="43"/>
      <c r="H133" s="81">
        <f>'Pg4 BK-1 As Filed Retail TRR'!E131</f>
        <v>0</v>
      </c>
      <c r="J133" s="82">
        <f>F133-H133</f>
        <v>0</v>
      </c>
      <c r="K133" s="2" t="s">
        <v>160</v>
      </c>
      <c r="L133" s="2">
        <f t="shared" si="7"/>
        <v>24</v>
      </c>
    </row>
    <row r="134" spans="1:12" ht="15.6" x14ac:dyDescent="0.3">
      <c r="A134" s="2">
        <f t="shared" si="5"/>
        <v>25</v>
      </c>
      <c r="B134" s="32" t="s">
        <v>161</v>
      </c>
      <c r="C134" s="5"/>
      <c r="D134" s="5"/>
      <c r="E134" s="5"/>
      <c r="F134" s="343">
        <f>'Pg3 BK-1 Rev TO5 C1-Cost Adj '!E134</f>
        <v>-10319.126030805117</v>
      </c>
      <c r="G134" s="43" t="s">
        <v>56</v>
      </c>
      <c r="H134" s="83">
        <f>'Pg4 BK-1 As Filed Retail TRR'!E132</f>
        <v>-9170.6241599022014</v>
      </c>
      <c r="J134" s="342">
        <f>F134-H134</f>
        <v>-1148.5018709029155</v>
      </c>
      <c r="K134" s="2" t="s">
        <v>162</v>
      </c>
      <c r="L134" s="2">
        <f t="shared" si="7"/>
        <v>25</v>
      </c>
    </row>
    <row r="135" spans="1:12" ht="15.6" x14ac:dyDescent="0.3">
      <c r="A135" s="2">
        <f t="shared" si="5"/>
        <v>26</v>
      </c>
      <c r="B135" s="18"/>
      <c r="C135" s="5"/>
      <c r="D135" s="5"/>
      <c r="E135" s="5"/>
      <c r="F135" s="84"/>
      <c r="G135" s="5"/>
      <c r="H135" s="84"/>
      <c r="I135" s="5"/>
      <c r="J135" s="5"/>
      <c r="K135" s="28"/>
      <c r="L135" s="2">
        <f t="shared" si="7"/>
        <v>26</v>
      </c>
    </row>
    <row r="136" spans="1:12" ht="16.2" thickBot="1" x14ac:dyDescent="0.35">
      <c r="A136" s="2">
        <f t="shared" si="5"/>
        <v>27</v>
      </c>
      <c r="B136" s="32" t="s">
        <v>163</v>
      </c>
      <c r="C136" s="5"/>
      <c r="D136" s="5"/>
      <c r="E136" s="5"/>
      <c r="F136" s="85">
        <f>F115+F120+F125+F131+F133+F134</f>
        <v>3654814.4021883039</v>
      </c>
      <c r="G136" s="43" t="s">
        <v>56</v>
      </c>
      <c r="H136" s="86">
        <f>H115+H120+H125+H131+H133+H134</f>
        <v>3655962.9040592066</v>
      </c>
      <c r="J136" s="85">
        <f>F136-H136</f>
        <v>-1148.5018709027208</v>
      </c>
      <c r="K136" s="28" t="s">
        <v>164</v>
      </c>
      <c r="L136" s="2">
        <f t="shared" si="7"/>
        <v>27</v>
      </c>
    </row>
    <row r="137" spans="1:12" ht="16.2" thickTop="1" x14ac:dyDescent="0.3">
      <c r="A137" s="2">
        <f t="shared" si="5"/>
        <v>28</v>
      </c>
      <c r="B137" s="18"/>
      <c r="C137" s="5"/>
      <c r="D137" s="5"/>
      <c r="E137" s="5"/>
      <c r="F137" s="35"/>
      <c r="G137" s="43"/>
      <c r="H137" s="36"/>
      <c r="J137" s="35"/>
      <c r="K137" s="2"/>
      <c r="L137" s="2">
        <f t="shared" si="7"/>
        <v>28</v>
      </c>
    </row>
    <row r="138" spans="1:12" ht="18" x14ac:dyDescent="0.3">
      <c r="A138" s="2">
        <f t="shared" si="5"/>
        <v>29</v>
      </c>
      <c r="B138" s="45" t="s">
        <v>165</v>
      </c>
      <c r="C138" s="5"/>
      <c r="D138" s="5"/>
      <c r="E138" s="5"/>
      <c r="F138" s="35"/>
      <c r="G138" s="43"/>
      <c r="H138" s="36"/>
      <c r="J138" s="35"/>
      <c r="K138" s="2"/>
      <c r="L138" s="2">
        <f t="shared" si="7"/>
        <v>29</v>
      </c>
    </row>
    <row r="139" spans="1:12" ht="15.6" x14ac:dyDescent="0.3">
      <c r="A139" s="2">
        <f t="shared" si="5"/>
        <v>30</v>
      </c>
      <c r="B139" s="32" t="s">
        <v>166</v>
      </c>
      <c r="C139" s="5"/>
      <c r="D139" s="5"/>
      <c r="E139" s="5"/>
      <c r="F139" s="36">
        <f>'Pg3 BK-1 Rev TO5 C1-Cost Adj '!E139</f>
        <v>0</v>
      </c>
      <c r="G139" s="43"/>
      <c r="H139" s="36">
        <f>'Pg4 BK-1 As Filed Retail TRR'!E137</f>
        <v>0</v>
      </c>
      <c r="J139" s="36">
        <f>F139-H139</f>
        <v>0</v>
      </c>
      <c r="K139" s="2" t="s">
        <v>167</v>
      </c>
      <c r="L139" s="2">
        <f t="shared" si="7"/>
        <v>30</v>
      </c>
    </row>
    <row r="140" spans="1:12" ht="15.6" x14ac:dyDescent="0.3">
      <c r="A140" s="2">
        <f t="shared" si="5"/>
        <v>31</v>
      </c>
      <c r="B140" s="32" t="s">
        <v>168</v>
      </c>
      <c r="C140" s="5"/>
      <c r="D140" s="5"/>
      <c r="E140" s="5"/>
      <c r="F140" s="77">
        <f>'Pg3 BK-1 Rev TO5 C1-Cost Adj '!E140</f>
        <v>0</v>
      </c>
      <c r="G140" s="87"/>
      <c r="H140" s="77">
        <f>'Pg4 BK-1 As Filed Retail TRR'!E138</f>
        <v>0</v>
      </c>
      <c r="J140" s="77">
        <f>F140-H140</f>
        <v>0</v>
      </c>
      <c r="K140" s="2" t="s">
        <v>169</v>
      </c>
      <c r="L140" s="2">
        <f t="shared" si="7"/>
        <v>31</v>
      </c>
    </row>
    <row r="141" spans="1:12" ht="15.6" x14ac:dyDescent="0.3">
      <c r="A141" s="2">
        <f t="shared" si="5"/>
        <v>32</v>
      </c>
      <c r="B141" s="27" t="s">
        <v>170</v>
      </c>
      <c r="C141" s="5"/>
      <c r="D141" s="5"/>
      <c r="E141" s="5"/>
      <c r="F141" s="36">
        <f>SUM(F139:F140)</f>
        <v>0</v>
      </c>
      <c r="G141" s="43"/>
      <c r="H141" s="36">
        <f>SUM(H139:H140)</f>
        <v>0</v>
      </c>
      <c r="J141" s="36">
        <f>SUM(J139:J140)</f>
        <v>0</v>
      </c>
      <c r="K141" s="28" t="s">
        <v>171</v>
      </c>
      <c r="L141" s="2">
        <f t="shared" si="7"/>
        <v>32</v>
      </c>
    </row>
    <row r="142" spans="1:12" ht="15.6" x14ac:dyDescent="0.3">
      <c r="A142" s="2">
        <f t="shared" si="5"/>
        <v>33</v>
      </c>
      <c r="B142" s="32"/>
      <c r="C142" s="5"/>
      <c r="D142" s="5"/>
      <c r="E142" s="5"/>
      <c r="F142" s="35"/>
      <c r="G142" s="43"/>
      <c r="H142" s="36"/>
      <c r="J142" s="35"/>
      <c r="K142" s="28"/>
      <c r="L142" s="2">
        <f t="shared" si="7"/>
        <v>33</v>
      </c>
    </row>
    <row r="143" spans="1:12" ht="18" x14ac:dyDescent="0.3">
      <c r="A143" s="2">
        <f t="shared" si="5"/>
        <v>34</v>
      </c>
      <c r="B143" s="45" t="s">
        <v>172</v>
      </c>
      <c r="C143" s="5"/>
      <c r="D143" s="5"/>
      <c r="E143" s="5"/>
      <c r="F143" s="35"/>
      <c r="G143" s="43"/>
      <c r="H143" s="36"/>
      <c r="J143" s="35"/>
      <c r="K143" s="28"/>
      <c r="L143" s="2">
        <f t="shared" si="7"/>
        <v>34</v>
      </c>
    </row>
    <row r="144" spans="1:12" ht="15.6" x14ac:dyDescent="0.3">
      <c r="A144" s="2">
        <f t="shared" si="5"/>
        <v>35</v>
      </c>
      <c r="B144" s="32" t="s">
        <v>173</v>
      </c>
      <c r="C144" s="5"/>
      <c r="D144" s="5"/>
      <c r="E144" s="5"/>
      <c r="F144" s="36">
        <f>'Pg3 BK-1 Rev TO5 C1-Cost Adj '!E144</f>
        <v>0</v>
      </c>
      <c r="G144" s="43"/>
      <c r="H144" s="36">
        <f>'Pg4 BK-1 As Filed Retail TRR'!E142</f>
        <v>0</v>
      </c>
      <c r="J144" s="36">
        <f>F144-H144</f>
        <v>0</v>
      </c>
      <c r="K144" s="2" t="s">
        <v>174</v>
      </c>
      <c r="L144" s="2">
        <f t="shared" si="7"/>
        <v>35</v>
      </c>
    </row>
    <row r="145" spans="1:12" ht="15.6" x14ac:dyDescent="0.3">
      <c r="A145" s="2">
        <f t="shared" si="5"/>
        <v>36</v>
      </c>
      <c r="B145" s="27" t="s">
        <v>175</v>
      </c>
      <c r="C145" s="5"/>
      <c r="D145" s="5"/>
      <c r="E145" s="5"/>
      <c r="F145" s="77">
        <f>'Pg3 BK-1 Rev TO5 C1-Cost Adj '!E145</f>
        <v>0</v>
      </c>
      <c r="G145" s="43"/>
      <c r="H145" s="77">
        <f>'Pg4 BK-1 As Filed Retail TRR'!E143</f>
        <v>0</v>
      </c>
      <c r="J145" s="88">
        <f>F145-H145</f>
        <v>0</v>
      </c>
      <c r="K145" s="2" t="s">
        <v>176</v>
      </c>
      <c r="L145" s="2">
        <f t="shared" si="7"/>
        <v>36</v>
      </c>
    </row>
    <row r="146" spans="1:12" ht="15.6" x14ac:dyDescent="0.3">
      <c r="A146" s="2">
        <f t="shared" si="5"/>
        <v>37</v>
      </c>
      <c r="B146" s="27" t="s">
        <v>177</v>
      </c>
      <c r="C146" s="5"/>
      <c r="D146" s="5"/>
      <c r="E146" s="5"/>
      <c r="F146" s="36">
        <f>SUM(F144:F145)</f>
        <v>0</v>
      </c>
      <c r="G146" s="43"/>
      <c r="H146" s="36">
        <f>SUM(H144:H145)</f>
        <v>0</v>
      </c>
      <c r="J146" s="36">
        <f>SUM(J144:J145)</f>
        <v>0</v>
      </c>
      <c r="K146" s="28" t="s">
        <v>178</v>
      </c>
      <c r="L146" s="2">
        <f t="shared" si="7"/>
        <v>37</v>
      </c>
    </row>
    <row r="147" spans="1:12" ht="15.6" x14ac:dyDescent="0.3">
      <c r="A147" s="2">
        <f t="shared" si="5"/>
        <v>38</v>
      </c>
      <c r="B147" s="32"/>
      <c r="C147" s="5"/>
      <c r="D147" s="5"/>
      <c r="E147" s="5"/>
      <c r="F147" s="35"/>
      <c r="G147" s="43"/>
      <c r="H147" s="36"/>
      <c r="J147" s="35"/>
      <c r="K147" s="28"/>
      <c r="L147" s="2">
        <f t="shared" si="7"/>
        <v>38</v>
      </c>
    </row>
    <row r="148" spans="1:12" ht="18" x14ac:dyDescent="0.3">
      <c r="A148" s="2">
        <f t="shared" si="5"/>
        <v>39</v>
      </c>
      <c r="B148" s="45" t="s">
        <v>179</v>
      </c>
      <c r="C148" s="5"/>
      <c r="D148" s="5"/>
      <c r="E148" s="5"/>
      <c r="F148" s="36">
        <f>'Pg3 BK-1 Rev TO5 C1-Cost Adj '!E148</f>
        <v>0</v>
      </c>
      <c r="G148" s="43"/>
      <c r="H148" s="36">
        <f>'Pg4 BK-1 As Filed Retail TRR'!E146</f>
        <v>0</v>
      </c>
      <c r="J148" s="36">
        <f>F148-H148</f>
        <v>0</v>
      </c>
      <c r="K148" s="2" t="s">
        <v>180</v>
      </c>
      <c r="L148" s="2">
        <f t="shared" si="7"/>
        <v>39</v>
      </c>
    </row>
    <row r="149" spans="1:12" ht="15.6" x14ac:dyDescent="0.3">
      <c r="A149" s="2"/>
      <c r="B149" s="18"/>
      <c r="C149" s="5"/>
      <c r="D149" s="5"/>
      <c r="E149" s="5"/>
      <c r="F149" s="35"/>
      <c r="G149" s="43"/>
      <c r="H149" s="36"/>
      <c r="J149" s="35"/>
      <c r="K149" s="2"/>
      <c r="L149" s="2"/>
    </row>
    <row r="150" spans="1:12" ht="15.6" x14ac:dyDescent="0.3">
      <c r="A150" s="43" t="s">
        <v>56</v>
      </c>
      <c r="B150" s="12" t="str">
        <f>B42</f>
        <v xml:space="preserve">Items in BOLD have changed due to unfunded reserves error adjustment as compared to the original TO5 Cycle 1 filing per ER19-221-002. </v>
      </c>
      <c r="C150" s="5"/>
      <c r="D150" s="5"/>
      <c r="E150" s="5"/>
      <c r="F150" s="5"/>
      <c r="G150" s="5"/>
      <c r="H150" s="5"/>
      <c r="I150" s="5"/>
      <c r="J150" s="5"/>
      <c r="K150" s="2"/>
      <c r="L150" s="2"/>
    </row>
    <row r="151" spans="1:12" ht="18" x14ac:dyDescent="0.3">
      <c r="A151" s="44">
        <v>1</v>
      </c>
      <c r="B151" s="27" t="s">
        <v>122</v>
      </c>
      <c r="C151" s="5"/>
      <c r="D151" s="5"/>
      <c r="E151" s="5"/>
      <c r="F151" s="5"/>
      <c r="G151" s="5"/>
      <c r="H151" s="5"/>
      <c r="I151" s="5"/>
      <c r="J151" s="5"/>
      <c r="K151" s="2"/>
      <c r="L151" s="2"/>
    </row>
    <row r="152" spans="1:12" ht="15.6" x14ac:dyDescent="0.3">
      <c r="A152" s="2"/>
      <c r="B152" s="12"/>
      <c r="C152" s="5"/>
      <c r="D152" s="5"/>
      <c r="E152" s="5"/>
      <c r="F152" s="5"/>
      <c r="G152" s="5"/>
      <c r="H152" s="5"/>
      <c r="I152" s="5"/>
      <c r="J152" s="5"/>
      <c r="K152" s="2"/>
      <c r="L152" s="2"/>
    </row>
    <row r="153" spans="1:12" ht="15.6" x14ac:dyDescent="0.3">
      <c r="A153" s="2"/>
      <c r="B153" s="12"/>
      <c r="C153" s="5"/>
      <c r="D153" s="5"/>
      <c r="E153" s="5"/>
      <c r="F153" s="5"/>
      <c r="G153" s="5"/>
      <c r="H153" s="5"/>
      <c r="I153" s="5"/>
      <c r="J153" s="5"/>
      <c r="K153" s="2"/>
      <c r="L153" s="2"/>
    </row>
    <row r="154" spans="1:12" ht="15.6" x14ac:dyDescent="0.3">
      <c r="A154" s="2"/>
      <c r="B154" s="377" t="s">
        <v>0</v>
      </c>
      <c r="C154" s="378"/>
      <c r="D154" s="378"/>
      <c r="E154" s="378"/>
      <c r="F154" s="378"/>
      <c r="G154" s="378"/>
      <c r="H154" s="378"/>
      <c r="I154" s="378"/>
      <c r="J154" s="378"/>
      <c r="K154" s="378"/>
      <c r="L154" s="2"/>
    </row>
    <row r="155" spans="1:12" ht="15.6" x14ac:dyDescent="0.3">
      <c r="A155" s="2" t="s">
        <v>22</v>
      </c>
      <c r="B155" s="377" t="str">
        <f>B3</f>
        <v>TO5 Cycle 5 Annual Informational Filing</v>
      </c>
      <c r="C155" s="378"/>
      <c r="D155" s="378"/>
      <c r="E155" s="378"/>
      <c r="F155" s="378"/>
      <c r="G155" s="378"/>
      <c r="H155" s="378"/>
      <c r="I155" s="378"/>
      <c r="J155" s="378"/>
      <c r="K155" s="378"/>
      <c r="L155" s="2"/>
    </row>
    <row r="156" spans="1:12" ht="15.6" x14ac:dyDescent="0.3">
      <c r="A156" s="2"/>
      <c r="B156" s="377" t="str">
        <f>B4</f>
        <v>Derivation of Other BTRR Adjustments Applicable to TO5 Cycle 1</v>
      </c>
      <c r="C156" s="379"/>
      <c r="D156" s="379"/>
      <c r="E156" s="379"/>
      <c r="F156" s="379"/>
      <c r="G156" s="379"/>
      <c r="H156" s="379"/>
      <c r="I156" s="379"/>
      <c r="J156" s="379"/>
      <c r="K156" s="379"/>
      <c r="L156" s="2"/>
    </row>
    <row r="157" spans="1:12" ht="15.6" x14ac:dyDescent="0.3">
      <c r="A157" s="2"/>
      <c r="B157" s="376" t="s">
        <v>2</v>
      </c>
      <c r="C157" s="378"/>
      <c r="D157" s="378"/>
      <c r="E157" s="378"/>
      <c r="F157" s="378"/>
      <c r="G157" s="378"/>
      <c r="H157" s="378"/>
      <c r="I157" s="378"/>
      <c r="J157" s="378"/>
      <c r="K157" s="378"/>
      <c r="L157" s="2"/>
    </row>
    <row r="158" spans="1:12" ht="15.6" x14ac:dyDescent="0.3">
      <c r="A158" s="2"/>
      <c r="B158" s="8"/>
      <c r="C158" s="1"/>
      <c r="D158" s="1"/>
      <c r="E158" s="1"/>
      <c r="G158" s="1"/>
      <c r="I158" s="1"/>
      <c r="K158" s="1"/>
      <c r="L158" s="2"/>
    </row>
    <row r="159" spans="1:12" ht="15.6" x14ac:dyDescent="0.3">
      <c r="A159" s="2"/>
      <c r="B159" s="89"/>
      <c r="F159" s="10" t="s">
        <v>25</v>
      </c>
      <c r="G159"/>
      <c r="H159" s="10" t="s">
        <v>26</v>
      </c>
      <c r="I159"/>
      <c r="J159" s="10" t="s">
        <v>27</v>
      </c>
      <c r="L159" s="2"/>
    </row>
    <row r="160" spans="1:12" ht="47.85" customHeight="1" x14ac:dyDescent="0.3">
      <c r="A160" s="2" t="s">
        <v>3</v>
      </c>
      <c r="B160" s="5"/>
      <c r="C160" s="5"/>
      <c r="D160" s="5"/>
      <c r="E160" s="5"/>
      <c r="F160" s="11" t="str">
        <f>F8</f>
        <v xml:space="preserve">Revised      TO5 C1 </v>
      </c>
      <c r="G160" s="12"/>
      <c r="H160" s="11" t="str">
        <f>H8</f>
        <v>As Filed         TO5 C1            ER19-221-002</v>
      </c>
      <c r="I160" s="12"/>
      <c r="J160" s="13" t="s">
        <v>30</v>
      </c>
      <c r="K160" s="2"/>
      <c r="L160" s="2" t="s">
        <v>3</v>
      </c>
    </row>
    <row r="161" spans="1:13" ht="15.6" x14ac:dyDescent="0.3">
      <c r="A161" s="3" t="s">
        <v>7</v>
      </c>
      <c r="B161" s="12" t="s">
        <v>22</v>
      </c>
      <c r="C161" s="5"/>
      <c r="D161" s="5"/>
      <c r="E161" s="5"/>
      <c r="F161" s="14" t="s">
        <v>5</v>
      </c>
      <c r="G161" s="5"/>
      <c r="H161" s="14" t="s">
        <v>5</v>
      </c>
      <c r="I161" s="5"/>
      <c r="J161" s="15" t="s">
        <v>33</v>
      </c>
      <c r="K161" s="3" t="s">
        <v>6</v>
      </c>
      <c r="L161" s="3" t="s">
        <v>7</v>
      </c>
    </row>
    <row r="162" spans="1:13" ht="15.6" x14ac:dyDescent="0.3">
      <c r="A162" s="2"/>
      <c r="B162" s="16" t="s">
        <v>181</v>
      </c>
      <c r="C162" s="5"/>
      <c r="D162" s="5"/>
      <c r="E162" s="5"/>
      <c r="F162" s="5"/>
      <c r="G162" s="5"/>
      <c r="H162" s="5"/>
      <c r="I162" s="5"/>
      <c r="J162" s="5"/>
      <c r="K162" s="2"/>
      <c r="L162" s="2"/>
    </row>
    <row r="163" spans="1:13" ht="15.6" x14ac:dyDescent="0.3">
      <c r="A163" s="2">
        <v>1</v>
      </c>
      <c r="B163" s="69" t="s">
        <v>182</v>
      </c>
      <c r="C163" s="5"/>
      <c r="D163" s="5"/>
      <c r="E163" s="5"/>
      <c r="F163" s="5"/>
      <c r="G163" s="5"/>
      <c r="H163" s="5"/>
      <c r="I163" s="5"/>
      <c r="J163" s="5"/>
      <c r="K163" s="2"/>
      <c r="L163" s="2">
        <v>1</v>
      </c>
    </row>
    <row r="164" spans="1:13" ht="15.6" x14ac:dyDescent="0.3">
      <c r="A164" s="2">
        <f t="shared" ref="A164:A187" si="10">A163+1</f>
        <v>2</v>
      </c>
      <c r="B164" s="18" t="s">
        <v>126</v>
      </c>
      <c r="C164" s="5"/>
      <c r="D164" s="5"/>
      <c r="E164" s="5"/>
      <c r="F164" s="26">
        <f>'Pg3 BK-1 Rev TO5 C1-Cost Adj '!E164</f>
        <v>5165035.4418100007</v>
      </c>
      <c r="G164" s="43"/>
      <c r="H164" s="26">
        <f>'Pg4 BK-1 As Filed Retail TRR'!E161</f>
        <v>5165035.4418100007</v>
      </c>
      <c r="I164" s="12"/>
      <c r="J164" s="7">
        <f>F164-H164</f>
        <v>0</v>
      </c>
      <c r="K164" s="2" t="s">
        <v>183</v>
      </c>
      <c r="L164" s="2">
        <f t="shared" ref="L164:L187" si="11">L163+1</f>
        <v>2</v>
      </c>
    </row>
    <row r="165" spans="1:13" ht="15.6" x14ac:dyDescent="0.3">
      <c r="A165" s="2">
        <f t="shared" si="10"/>
        <v>3</v>
      </c>
      <c r="B165" s="18" t="s">
        <v>128</v>
      </c>
      <c r="C165" s="5"/>
      <c r="D165" s="5"/>
      <c r="E165" s="5"/>
      <c r="F165" s="79">
        <f>'Pg3 BK-1 Rev TO5 C1-Cost Adj '!E165</f>
        <v>30172.716200035185</v>
      </c>
      <c r="G165" s="20"/>
      <c r="H165" s="79">
        <f>'Pg4 BK-1 As Filed Retail TRR'!E162</f>
        <v>30172.716200035185</v>
      </c>
      <c r="J165" s="23">
        <f>F165-H165</f>
        <v>0</v>
      </c>
      <c r="K165" s="2" t="s">
        <v>184</v>
      </c>
      <c r="L165" s="2">
        <f t="shared" si="11"/>
        <v>3</v>
      </c>
    </row>
    <row r="166" spans="1:13" ht="15.6" x14ac:dyDescent="0.3">
      <c r="A166" s="2">
        <f t="shared" si="10"/>
        <v>4</v>
      </c>
      <c r="B166" s="18" t="s">
        <v>130</v>
      </c>
      <c r="C166" s="5"/>
      <c r="D166" s="5"/>
      <c r="E166" s="5"/>
      <c r="F166" s="79">
        <f>'Pg3 BK-1 Rev TO5 C1-Cost Adj '!E166</f>
        <v>67424.51815368401</v>
      </c>
      <c r="G166" s="12"/>
      <c r="H166" s="79">
        <f>'Pg4 BK-1 As Filed Retail TRR'!E163</f>
        <v>67424.51815368401</v>
      </c>
      <c r="J166" s="23">
        <f t="shared" ref="J166:J167" si="12">F166-H166</f>
        <v>0</v>
      </c>
      <c r="K166" s="2" t="s">
        <v>185</v>
      </c>
      <c r="L166" s="2">
        <f t="shared" si="11"/>
        <v>4</v>
      </c>
      <c r="M166" s="90"/>
    </row>
    <row r="167" spans="1:13" ht="15.6" x14ac:dyDescent="0.3">
      <c r="A167" s="2">
        <f t="shared" si="10"/>
        <v>5</v>
      </c>
      <c r="B167" s="18" t="s">
        <v>132</v>
      </c>
      <c r="C167" s="2" t="s">
        <v>22</v>
      </c>
      <c r="D167" s="2"/>
      <c r="E167" s="2"/>
      <c r="F167" s="80">
        <f>'Pg3 BK-1 Rev TO5 C1-Cost Adj '!E167</f>
        <v>145895.58650188753</v>
      </c>
      <c r="G167" s="12"/>
      <c r="H167" s="80">
        <f>'Pg4 BK-1 As Filed Retail TRR'!E164</f>
        <v>145895.58650188753</v>
      </c>
      <c r="J167" s="25">
        <f t="shared" si="12"/>
        <v>0</v>
      </c>
      <c r="K167" s="2" t="s">
        <v>186</v>
      </c>
      <c r="L167" s="2">
        <f t="shared" si="11"/>
        <v>5</v>
      </c>
    </row>
    <row r="168" spans="1:13" ht="15.6" x14ac:dyDescent="0.3">
      <c r="A168" s="2">
        <f t="shared" si="10"/>
        <v>6</v>
      </c>
      <c r="B168" s="18" t="s">
        <v>187</v>
      </c>
      <c r="C168" s="5"/>
      <c r="D168" s="5"/>
      <c r="E168" s="5"/>
      <c r="F168" s="36">
        <f>SUM(F164:F167)</f>
        <v>5408528.262665607</v>
      </c>
      <c r="G168" s="43"/>
      <c r="H168" s="36">
        <f>SUM(H164:H167)</f>
        <v>5408528.262665607</v>
      </c>
      <c r="J168" s="36">
        <f>SUM(J164:J167)</f>
        <v>0</v>
      </c>
      <c r="K168" s="28" t="s">
        <v>135</v>
      </c>
      <c r="L168" s="2">
        <f t="shared" si="11"/>
        <v>6</v>
      </c>
    </row>
    <row r="169" spans="1:13" ht="15.6" x14ac:dyDescent="0.3">
      <c r="A169" s="2">
        <f t="shared" si="10"/>
        <v>7</v>
      </c>
      <c r="B169" s="5"/>
      <c r="C169" s="2"/>
      <c r="D169" s="2"/>
      <c r="E169" s="2"/>
      <c r="F169" s="91"/>
      <c r="G169" s="5"/>
      <c r="H169" s="91"/>
      <c r="J169" s="5"/>
      <c r="K169" s="28"/>
      <c r="L169" s="2">
        <f t="shared" si="11"/>
        <v>7</v>
      </c>
    </row>
    <row r="170" spans="1:13" ht="15.6" x14ac:dyDescent="0.3">
      <c r="A170" s="2">
        <f t="shared" si="10"/>
        <v>8</v>
      </c>
      <c r="B170" s="92" t="s">
        <v>188</v>
      </c>
      <c r="C170" s="5"/>
      <c r="D170" s="5"/>
      <c r="E170" s="5"/>
      <c r="F170" s="91"/>
      <c r="G170" s="5"/>
      <c r="H170" s="91"/>
      <c r="J170" s="5"/>
      <c r="K170" s="28"/>
      <c r="L170" s="2">
        <f t="shared" si="11"/>
        <v>8</v>
      </c>
    </row>
    <row r="171" spans="1:13" ht="15.6" x14ac:dyDescent="0.3">
      <c r="A171" s="2">
        <f t="shared" si="10"/>
        <v>9</v>
      </c>
      <c r="B171" s="5" t="s">
        <v>189</v>
      </c>
      <c r="C171" s="5"/>
      <c r="D171" s="5"/>
      <c r="E171" s="5"/>
      <c r="F171" s="26">
        <f>'Pg3 BK-1 Rev TO5 C1-Cost Adj '!E171</f>
        <v>1003674.9026976924</v>
      </c>
      <c r="G171" s="43"/>
      <c r="H171" s="26">
        <f>'Pg4 BK-1 As Filed Retail TRR'!E168</f>
        <v>1003674.9026976924</v>
      </c>
      <c r="J171" s="7">
        <f>F171-H171</f>
        <v>0</v>
      </c>
      <c r="K171" s="2" t="s">
        <v>190</v>
      </c>
      <c r="L171" s="2">
        <f t="shared" si="11"/>
        <v>9</v>
      </c>
    </row>
    <row r="172" spans="1:13" ht="15.6" x14ac:dyDescent="0.3">
      <c r="A172" s="2">
        <f t="shared" si="10"/>
        <v>10</v>
      </c>
      <c r="B172" s="5" t="s">
        <v>191</v>
      </c>
      <c r="C172" s="5"/>
      <c r="D172" s="5"/>
      <c r="E172" s="5"/>
      <c r="F172" s="79">
        <f>'Pg3 BK-1 Rev TO5 C1-Cost Adj '!E172</f>
        <v>17504.57723837252</v>
      </c>
      <c r="G172" s="20"/>
      <c r="H172" s="79">
        <f>'Pg4 BK-1 As Filed Retail TRR'!E169</f>
        <v>17504.57723837252</v>
      </c>
      <c r="J172" s="23">
        <f t="shared" ref="J172:J174" si="13">F172-H172</f>
        <v>0</v>
      </c>
      <c r="K172" s="2" t="s">
        <v>192</v>
      </c>
      <c r="L172" s="2">
        <f t="shared" si="11"/>
        <v>10</v>
      </c>
    </row>
    <row r="173" spans="1:13" ht="15.6" x14ac:dyDescent="0.3">
      <c r="A173" s="2">
        <f t="shared" si="10"/>
        <v>11</v>
      </c>
      <c r="B173" s="5" t="s">
        <v>193</v>
      </c>
      <c r="C173" s="5"/>
      <c r="D173" s="5"/>
      <c r="E173" s="5"/>
      <c r="F173" s="79">
        <f>'Pg3 BK-1 Rev TO5 C1-Cost Adj '!E173</f>
        <v>26859.595765629863</v>
      </c>
      <c r="G173" s="12"/>
      <c r="H173" s="79">
        <f>'Pg4 BK-1 As Filed Retail TRR'!E170</f>
        <v>26859.595765629863</v>
      </c>
      <c r="J173" s="23">
        <f t="shared" si="13"/>
        <v>0</v>
      </c>
      <c r="K173" s="2" t="s">
        <v>194</v>
      </c>
      <c r="L173" s="2">
        <f t="shared" si="11"/>
        <v>11</v>
      </c>
    </row>
    <row r="174" spans="1:13" ht="15.6" x14ac:dyDescent="0.3">
      <c r="A174" s="2">
        <f t="shared" si="10"/>
        <v>12</v>
      </c>
      <c r="B174" s="5" t="s">
        <v>195</v>
      </c>
      <c r="C174" s="5"/>
      <c r="D174" s="5"/>
      <c r="E174" s="5"/>
      <c r="F174" s="79">
        <f>'Pg3 BK-1 Rev TO5 C1-Cost Adj '!E174</f>
        <v>74427.36954435418</v>
      </c>
      <c r="G174" s="12"/>
      <c r="H174" s="79">
        <f>'Pg4 BK-1 As Filed Retail TRR'!E171</f>
        <v>74427.36954435418</v>
      </c>
      <c r="J174" s="25">
        <f t="shared" si="13"/>
        <v>0</v>
      </c>
      <c r="K174" s="2" t="s">
        <v>196</v>
      </c>
      <c r="L174" s="2">
        <f t="shared" si="11"/>
        <v>12</v>
      </c>
    </row>
    <row r="175" spans="1:13" ht="15.6" x14ac:dyDescent="0.3">
      <c r="A175" s="2">
        <f t="shared" si="10"/>
        <v>13</v>
      </c>
      <c r="B175" s="93" t="s">
        <v>197</v>
      </c>
      <c r="C175" s="93"/>
      <c r="D175" s="93"/>
      <c r="E175" s="93"/>
      <c r="F175" s="94">
        <f>SUM(F171:F174)</f>
        <v>1122466.445246049</v>
      </c>
      <c r="G175" s="43"/>
      <c r="H175" s="94">
        <f>SUM(H171:H174)</f>
        <v>1122466.445246049</v>
      </c>
      <c r="J175" s="94">
        <f>SUM(J171:J174)</f>
        <v>0</v>
      </c>
      <c r="K175" s="28" t="s">
        <v>198</v>
      </c>
      <c r="L175" s="2">
        <f t="shared" si="11"/>
        <v>13</v>
      </c>
    </row>
    <row r="176" spans="1:13" ht="15.6" x14ac:dyDescent="0.3">
      <c r="A176" s="2">
        <f t="shared" si="10"/>
        <v>14</v>
      </c>
      <c r="B176" s="93"/>
      <c r="C176" s="93"/>
      <c r="D176" s="93"/>
      <c r="E176" s="93"/>
      <c r="F176" s="79"/>
      <c r="G176" s="5"/>
      <c r="H176" s="79"/>
      <c r="J176" s="5"/>
      <c r="K176" s="2"/>
      <c r="L176" s="2">
        <f t="shared" si="11"/>
        <v>14</v>
      </c>
    </row>
    <row r="177" spans="1:12" ht="15.6" x14ac:dyDescent="0.3">
      <c r="A177" s="2">
        <f t="shared" si="10"/>
        <v>15</v>
      </c>
      <c r="B177" s="69" t="s">
        <v>125</v>
      </c>
      <c r="C177" s="93"/>
      <c r="D177" s="93"/>
      <c r="E177" s="93"/>
      <c r="F177" s="79"/>
      <c r="G177" s="5"/>
      <c r="H177" s="79"/>
      <c r="J177" s="5"/>
      <c r="K177" s="2"/>
      <c r="L177" s="2">
        <f t="shared" si="11"/>
        <v>15</v>
      </c>
    </row>
    <row r="178" spans="1:12" ht="15.6" x14ac:dyDescent="0.3">
      <c r="A178" s="2">
        <f t="shared" si="10"/>
        <v>16</v>
      </c>
      <c r="B178" s="18" t="s">
        <v>126</v>
      </c>
      <c r="C178" s="5"/>
      <c r="D178" s="5"/>
      <c r="E178" s="5"/>
      <c r="F178" s="26">
        <f>'Pg3 BK-1 Rev TO5 C1-Cost Adj '!E178</f>
        <v>4161360.5391123081</v>
      </c>
      <c r="G178" s="43"/>
      <c r="H178" s="26">
        <f>'Pg4 BK-1 As Filed Retail TRR'!E175</f>
        <v>4161360.5391123081</v>
      </c>
      <c r="J178" s="7">
        <f>F178-H178</f>
        <v>0</v>
      </c>
      <c r="K178" s="2" t="s">
        <v>199</v>
      </c>
      <c r="L178" s="2">
        <f t="shared" si="11"/>
        <v>16</v>
      </c>
    </row>
    <row r="179" spans="1:12" ht="15.6" x14ac:dyDescent="0.3">
      <c r="A179" s="2">
        <f t="shared" si="10"/>
        <v>17</v>
      </c>
      <c r="B179" s="18" t="s">
        <v>128</v>
      </c>
      <c r="C179" s="5"/>
      <c r="D179" s="5"/>
      <c r="E179" s="5"/>
      <c r="F179" s="79">
        <f>'Pg3 BK-1 Rev TO5 C1-Cost Adj '!E179</f>
        <v>12668.138961662666</v>
      </c>
      <c r="G179" s="20"/>
      <c r="H179" s="79">
        <f>'Pg4 BK-1 As Filed Retail TRR'!E176</f>
        <v>12668.138961662666</v>
      </c>
      <c r="J179" s="23">
        <f t="shared" ref="J179:J181" si="14">F179-H179</f>
        <v>0</v>
      </c>
      <c r="K179" s="2" t="s">
        <v>200</v>
      </c>
      <c r="L179" s="2">
        <f t="shared" si="11"/>
        <v>17</v>
      </c>
    </row>
    <row r="180" spans="1:12" ht="15.6" x14ac:dyDescent="0.3">
      <c r="A180" s="2">
        <f t="shared" si="10"/>
        <v>18</v>
      </c>
      <c r="B180" s="18" t="s">
        <v>130</v>
      </c>
      <c r="C180" s="5"/>
      <c r="D180" s="5"/>
      <c r="E180" s="5"/>
      <c r="F180" s="79">
        <f>'Pg3 BK-1 Rev TO5 C1-Cost Adj '!E180</f>
        <v>40564.922388054147</v>
      </c>
      <c r="G180" s="5"/>
      <c r="H180" s="79">
        <f>'Pg4 BK-1 As Filed Retail TRR'!E177</f>
        <v>40564.922388054147</v>
      </c>
      <c r="J180" s="23">
        <f t="shared" si="14"/>
        <v>0</v>
      </c>
      <c r="K180" s="2" t="s">
        <v>201</v>
      </c>
      <c r="L180" s="2">
        <f t="shared" si="11"/>
        <v>18</v>
      </c>
    </row>
    <row r="181" spans="1:12" ht="15.6" x14ac:dyDescent="0.3">
      <c r="A181" s="2">
        <f t="shared" si="10"/>
        <v>19</v>
      </c>
      <c r="B181" s="18" t="s">
        <v>132</v>
      </c>
      <c r="C181" s="5"/>
      <c r="D181" s="5"/>
      <c r="E181" s="5"/>
      <c r="F181" s="79">
        <f>'Pg3 BK-1 Rev TO5 C1-Cost Adj '!E181</f>
        <v>71468.216957533354</v>
      </c>
      <c r="G181" s="5"/>
      <c r="H181" s="79">
        <f>'Pg4 BK-1 As Filed Retail TRR'!E178</f>
        <v>71468.216957533354</v>
      </c>
      <c r="J181" s="23">
        <f t="shared" si="14"/>
        <v>0</v>
      </c>
      <c r="K181" s="2" t="s">
        <v>202</v>
      </c>
      <c r="L181" s="2">
        <f t="shared" si="11"/>
        <v>19</v>
      </c>
    </row>
    <row r="182" spans="1:12" ht="16.2" thickBot="1" x14ac:dyDescent="0.35">
      <c r="A182" s="2">
        <f t="shared" si="10"/>
        <v>20</v>
      </c>
      <c r="B182" s="5" t="s">
        <v>134</v>
      </c>
      <c r="C182" s="5"/>
      <c r="D182" s="5"/>
      <c r="E182" s="5"/>
      <c r="F182" s="95">
        <f>SUM(F178:F181)</f>
        <v>4286061.8174195588</v>
      </c>
      <c r="G182" s="43"/>
      <c r="H182" s="95">
        <f>SUM(H178:H181)</f>
        <v>4286061.8174195588</v>
      </c>
      <c r="J182" s="95">
        <f>SUM(J178:J181)</f>
        <v>0</v>
      </c>
      <c r="K182" s="2" t="s">
        <v>203</v>
      </c>
      <c r="L182" s="2">
        <f t="shared" si="11"/>
        <v>20</v>
      </c>
    </row>
    <row r="183" spans="1:12" ht="16.2" thickTop="1" x14ac:dyDescent="0.3">
      <c r="A183" s="2">
        <f t="shared" si="10"/>
        <v>21</v>
      </c>
      <c r="B183" s="5"/>
      <c r="C183" s="5"/>
      <c r="D183" s="5"/>
      <c r="E183" s="5"/>
      <c r="F183" s="35"/>
      <c r="G183" s="43"/>
      <c r="H183" s="36"/>
      <c r="J183" s="35"/>
      <c r="K183" s="2"/>
      <c r="L183" s="2">
        <f t="shared" si="11"/>
        <v>21</v>
      </c>
    </row>
    <row r="184" spans="1:12" ht="18" x14ac:dyDescent="0.3">
      <c r="A184" s="2">
        <f t="shared" si="10"/>
        <v>22</v>
      </c>
      <c r="B184" s="45" t="s">
        <v>204</v>
      </c>
      <c r="C184" s="5"/>
      <c r="D184" s="5"/>
      <c r="E184" s="5"/>
      <c r="F184" s="35"/>
      <c r="G184" s="43"/>
      <c r="H184" s="36"/>
      <c r="J184" s="35"/>
      <c r="K184" s="2"/>
      <c r="L184" s="2">
        <f t="shared" si="11"/>
        <v>22</v>
      </c>
    </row>
    <row r="185" spans="1:12" ht="15.6" x14ac:dyDescent="0.3">
      <c r="A185" s="2">
        <f t="shared" si="10"/>
        <v>23</v>
      </c>
      <c r="B185" s="32" t="s">
        <v>205</v>
      </c>
      <c r="C185" s="5"/>
      <c r="D185" s="5"/>
      <c r="E185" s="5"/>
      <c r="F185" s="36">
        <f>'Pg3 BK-1 Rev TO5 C1-Cost Adj '!E185</f>
        <v>0</v>
      </c>
      <c r="G185" s="43"/>
      <c r="H185" s="36">
        <f>'Pg4 BK-1 As Filed Retail TRR'!E182</f>
        <v>0</v>
      </c>
      <c r="J185" s="36">
        <f>F185-H185</f>
        <v>0</v>
      </c>
      <c r="K185" s="2" t="s">
        <v>206</v>
      </c>
      <c r="L185" s="2">
        <f t="shared" si="11"/>
        <v>23</v>
      </c>
    </row>
    <row r="186" spans="1:12" ht="15.6" x14ac:dyDescent="0.3">
      <c r="A186" s="2">
        <f t="shared" si="10"/>
        <v>24</v>
      </c>
      <c r="B186" s="27" t="s">
        <v>207</v>
      </c>
      <c r="C186" s="5"/>
      <c r="D186" s="5"/>
      <c r="E186" s="5"/>
      <c r="F186" s="77">
        <f>'Pg3 BK-1 Rev TO5 C1-Cost Adj '!E186</f>
        <v>0</v>
      </c>
      <c r="G186" s="87"/>
      <c r="H186" s="77">
        <f>'Pg4 BK-1 As Filed Retail TRR'!E183</f>
        <v>0</v>
      </c>
      <c r="J186" s="82">
        <f>F186-H186</f>
        <v>0</v>
      </c>
      <c r="K186" s="2" t="s">
        <v>208</v>
      </c>
      <c r="L186" s="2">
        <f t="shared" si="11"/>
        <v>24</v>
      </c>
    </row>
    <row r="187" spans="1:12" ht="16.2" thickBot="1" x14ac:dyDescent="0.35">
      <c r="A187" s="2">
        <f t="shared" si="10"/>
        <v>25</v>
      </c>
      <c r="B187" s="32" t="s">
        <v>209</v>
      </c>
      <c r="C187" s="5"/>
      <c r="D187" s="5"/>
      <c r="E187" s="5"/>
      <c r="F187" s="86">
        <f>F185-F186</f>
        <v>0</v>
      </c>
      <c r="G187" s="43"/>
      <c r="H187" s="86">
        <f>H185-H186</f>
        <v>0</v>
      </c>
      <c r="J187" s="95">
        <f>F187-H187</f>
        <v>0</v>
      </c>
      <c r="K187" s="28" t="s">
        <v>210</v>
      </c>
      <c r="L187" s="2">
        <f t="shared" si="11"/>
        <v>25</v>
      </c>
    </row>
    <row r="188" spans="1:12" ht="16.2" thickTop="1" x14ac:dyDescent="0.3">
      <c r="A188" s="2"/>
      <c r="B188" s="5"/>
      <c r="C188" s="5"/>
      <c r="D188" s="5"/>
      <c r="E188" s="5"/>
      <c r="F188" s="35"/>
      <c r="G188" s="43"/>
      <c r="H188" s="36"/>
      <c r="J188" s="35"/>
      <c r="K188" s="2"/>
      <c r="L188" s="2"/>
    </row>
    <row r="189" spans="1:12" ht="18" x14ac:dyDescent="0.3">
      <c r="A189" s="44">
        <v>1</v>
      </c>
      <c r="B189" s="27" t="s">
        <v>211</v>
      </c>
      <c r="C189" s="5"/>
      <c r="D189" s="5"/>
      <c r="E189" s="5"/>
      <c r="F189" s="5"/>
      <c r="G189" s="5"/>
      <c r="H189" s="5"/>
      <c r="I189" s="5"/>
      <c r="J189" s="5"/>
      <c r="K189" s="2"/>
      <c r="L189" s="2"/>
    </row>
    <row r="190" spans="1:12" ht="15.6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2"/>
    </row>
    <row r="191" spans="1:12" ht="15.6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2"/>
    </row>
    <row r="192" spans="1:12" ht="15.6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2"/>
    </row>
    <row r="193" spans="1:12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2"/>
    </row>
    <row r="194" spans="1:12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2"/>
    </row>
    <row r="195" spans="1:12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2"/>
    </row>
    <row r="196" spans="1:12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2"/>
    </row>
    <row r="197" spans="1:12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2"/>
    </row>
    <row r="198" spans="1:12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2"/>
    </row>
    <row r="199" spans="1:12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2"/>
    </row>
    <row r="200" spans="1:12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2"/>
    </row>
    <row r="201" spans="1:12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2"/>
    </row>
    <row r="202" spans="1:12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2"/>
    </row>
    <row r="203" spans="1:12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2"/>
    </row>
    <row r="204" spans="1:12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2"/>
    </row>
    <row r="205" spans="1:12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2"/>
    </row>
    <row r="206" spans="1:12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2"/>
    </row>
    <row r="207" spans="1:12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2"/>
    </row>
    <row r="208" spans="1:12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2"/>
    </row>
    <row r="209" spans="1:12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2"/>
    </row>
    <row r="210" spans="1:12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2"/>
    </row>
    <row r="211" spans="1:12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2"/>
    </row>
    <row r="212" spans="1:12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2"/>
    </row>
    <row r="213" spans="1:12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2"/>
    </row>
    <row r="214" spans="1:12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2"/>
    </row>
    <row r="215" spans="1:12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2"/>
    </row>
    <row r="216" spans="1:12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2"/>
    </row>
    <row r="217" spans="1:12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2"/>
    </row>
    <row r="218" spans="1:12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2"/>
    </row>
    <row r="219" spans="1:12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2"/>
    </row>
    <row r="220" spans="1:12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2"/>
    </row>
    <row r="221" spans="1:12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2"/>
    </row>
    <row r="222" spans="1:12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2"/>
    </row>
    <row r="223" spans="1:12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2"/>
    </row>
    <row r="224" spans="1:12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2"/>
    </row>
    <row r="225" spans="1:12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2"/>
    </row>
    <row r="226" spans="1:12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2"/>
    </row>
    <row r="227" spans="1:12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2"/>
    </row>
  </sheetData>
  <mergeCells count="16">
    <mergeCell ref="B157:K157"/>
    <mergeCell ref="B156:K156"/>
    <mergeCell ref="B47:K47"/>
    <mergeCell ref="B48:K48"/>
    <mergeCell ref="B49:K49"/>
    <mergeCell ref="B101:K101"/>
    <mergeCell ref="B102:K102"/>
    <mergeCell ref="B103:K103"/>
    <mergeCell ref="B104:K104"/>
    <mergeCell ref="B154:K154"/>
    <mergeCell ref="B155:K155"/>
    <mergeCell ref="B46:K46"/>
    <mergeCell ref="B2:K2"/>
    <mergeCell ref="B3:K3"/>
    <mergeCell ref="B4:K4"/>
    <mergeCell ref="B5:K5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&amp;CPage 2.&amp;P&amp;R&amp;F</oddFooter>
  </headerFooter>
  <rowBreaks count="3" manualBreakCount="3">
    <brk id="44" max="16383" man="1"/>
    <brk id="99" max="16383" man="1"/>
    <brk id="1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J191"/>
  <sheetViews>
    <sheetView zoomScale="80" zoomScaleNormal="80" workbookViewId="0"/>
  </sheetViews>
  <sheetFormatPr defaultColWidth="9.21875" defaultRowHeight="15.6" x14ac:dyDescent="0.3"/>
  <cols>
    <col min="1" max="1" width="5.21875" style="27" customWidth="1"/>
    <col min="2" max="2" width="86.21875" style="27" customWidth="1"/>
    <col min="3" max="3" width="10.44140625" style="27" customWidth="1"/>
    <col min="4" max="4" width="1.5546875" style="27" customWidth="1"/>
    <col min="5" max="5" width="16.77734375" style="27" customWidth="1"/>
    <col min="6" max="6" width="1.5546875" style="27" customWidth="1"/>
    <col min="7" max="7" width="38.44140625" style="27" customWidth="1"/>
    <col min="8" max="8" width="5.21875" style="28" customWidth="1"/>
    <col min="9" max="9" width="22.44140625" style="27" customWidth="1"/>
    <col min="10" max="10" width="20.21875" style="27" bestFit="1" customWidth="1"/>
    <col min="11" max="16384" width="9.21875" style="27"/>
  </cols>
  <sheetData>
    <row r="1" spans="1:10" x14ac:dyDescent="0.3">
      <c r="G1" s="102"/>
    </row>
    <row r="2" spans="1:10" x14ac:dyDescent="0.3">
      <c r="A2" s="28"/>
      <c r="B2" s="380" t="s">
        <v>212</v>
      </c>
      <c r="C2" s="381"/>
      <c r="D2" s="381"/>
      <c r="E2" s="381"/>
      <c r="F2" s="381"/>
      <c r="G2" s="381"/>
    </row>
    <row r="3" spans="1:10" x14ac:dyDescent="0.3">
      <c r="A3" s="28" t="s">
        <v>22</v>
      </c>
      <c r="B3" s="380" t="s">
        <v>213</v>
      </c>
      <c r="C3" s="381"/>
      <c r="D3" s="381"/>
      <c r="E3" s="381"/>
      <c r="F3" s="381"/>
      <c r="G3" s="381"/>
    </row>
    <row r="4" spans="1:10" ht="18" x14ac:dyDescent="0.3">
      <c r="A4" s="28"/>
      <c r="B4" s="380" t="s">
        <v>214</v>
      </c>
      <c r="C4" s="382"/>
      <c r="D4" s="382"/>
      <c r="E4" s="382"/>
      <c r="F4" s="382"/>
      <c r="G4" s="382"/>
    </row>
    <row r="5" spans="1:10" x14ac:dyDescent="0.3">
      <c r="A5" s="28"/>
      <c r="B5" s="383" t="s">
        <v>215</v>
      </c>
      <c r="C5" s="383"/>
      <c r="D5" s="383"/>
      <c r="E5" s="383"/>
      <c r="F5" s="383"/>
      <c r="G5" s="383"/>
    </row>
    <row r="6" spans="1:10" x14ac:dyDescent="0.3">
      <c r="A6" s="28"/>
      <c r="B6" s="384" t="s">
        <v>2</v>
      </c>
      <c r="C6" s="381"/>
      <c r="D6" s="381"/>
      <c r="E6" s="381"/>
      <c r="F6" s="381"/>
      <c r="G6" s="381"/>
    </row>
    <row r="7" spans="1:10" x14ac:dyDescent="0.3">
      <c r="A7" s="28"/>
      <c r="B7" s="103"/>
      <c r="C7" s="98"/>
      <c r="D7" s="98"/>
      <c r="E7" s="98"/>
      <c r="F7" s="98"/>
      <c r="G7" s="98"/>
    </row>
    <row r="8" spans="1:10" x14ac:dyDescent="0.3">
      <c r="A8" s="28" t="s">
        <v>3</v>
      </c>
      <c r="E8" s="104"/>
      <c r="G8" s="28"/>
      <c r="H8" s="28" t="s">
        <v>3</v>
      </c>
    </row>
    <row r="9" spans="1:10" ht="15.6" customHeight="1" x14ac:dyDescent="0.3">
      <c r="A9" s="106" t="s">
        <v>7</v>
      </c>
      <c r="B9" s="98" t="s">
        <v>22</v>
      </c>
      <c r="E9" s="105" t="s">
        <v>5</v>
      </c>
      <c r="G9" s="106" t="s">
        <v>6</v>
      </c>
      <c r="H9" s="106" t="s">
        <v>7</v>
      </c>
    </row>
    <row r="10" spans="1:10" x14ac:dyDescent="0.3">
      <c r="A10" s="107"/>
      <c r="B10" s="45" t="s">
        <v>34</v>
      </c>
      <c r="E10" s="108"/>
      <c r="G10" s="28"/>
      <c r="H10" s="107"/>
    </row>
    <row r="11" spans="1:10" x14ac:dyDescent="0.3">
      <c r="A11" s="28">
        <v>1</v>
      </c>
      <c r="B11" s="32" t="s">
        <v>35</v>
      </c>
      <c r="C11" s="109"/>
      <c r="D11" s="109"/>
      <c r="E11" s="339">
        <v>72012.461789999987</v>
      </c>
      <c r="F11" s="43"/>
      <c r="G11" s="28" t="s">
        <v>216</v>
      </c>
      <c r="H11" s="28">
        <f>A11</f>
        <v>1</v>
      </c>
      <c r="I11" s="110"/>
    </row>
    <row r="12" spans="1:10" x14ac:dyDescent="0.3">
      <c r="A12" s="28">
        <f t="shared" ref="A12:A40" si="0">A11+1</f>
        <v>2</v>
      </c>
      <c r="B12" s="32" t="s">
        <v>22</v>
      </c>
      <c r="C12" s="109"/>
      <c r="D12" s="109"/>
      <c r="E12" s="111" t="s">
        <v>22</v>
      </c>
      <c r="G12" s="28"/>
      <c r="H12" s="28">
        <f t="shared" ref="H12:H40" si="1">H11+1</f>
        <v>2</v>
      </c>
      <c r="I12" s="110"/>
    </row>
    <row r="13" spans="1:10" x14ac:dyDescent="0.3">
      <c r="A13" s="28">
        <f t="shared" si="0"/>
        <v>3</v>
      </c>
      <c r="B13" s="32" t="s">
        <v>37</v>
      </c>
      <c r="C13" s="109"/>
      <c r="D13" s="109"/>
      <c r="E13" s="340">
        <v>55661.578218657582</v>
      </c>
      <c r="F13" s="43"/>
      <c r="G13" s="28" t="s">
        <v>217</v>
      </c>
      <c r="H13" s="28">
        <f t="shared" si="1"/>
        <v>3</v>
      </c>
      <c r="I13" s="110"/>
    </row>
    <row r="14" spans="1:10" x14ac:dyDescent="0.3">
      <c r="A14" s="28">
        <f t="shared" si="0"/>
        <v>4</v>
      </c>
      <c r="B14" s="32"/>
      <c r="C14" s="109"/>
      <c r="D14" s="109"/>
      <c r="E14" s="112"/>
      <c r="F14" s="98"/>
      <c r="G14" s="28"/>
      <c r="H14" s="28">
        <f t="shared" si="1"/>
        <v>4</v>
      </c>
      <c r="J14" s="113"/>
    </row>
    <row r="15" spans="1:10" x14ac:dyDescent="0.3">
      <c r="A15" s="28">
        <f t="shared" si="0"/>
        <v>5</v>
      </c>
      <c r="B15" s="32" t="s">
        <v>39</v>
      </c>
      <c r="C15" s="109"/>
      <c r="D15" s="109"/>
      <c r="E15" s="114">
        <v>0</v>
      </c>
      <c r="G15" s="28" t="s">
        <v>218</v>
      </c>
      <c r="H15" s="28">
        <f t="shared" si="1"/>
        <v>5</v>
      </c>
      <c r="J15" s="113"/>
    </row>
    <row r="16" spans="1:10" x14ac:dyDescent="0.3">
      <c r="A16" s="28">
        <f t="shared" si="0"/>
        <v>6</v>
      </c>
      <c r="B16" s="32" t="s">
        <v>41</v>
      </c>
      <c r="C16" s="109"/>
      <c r="D16" s="109"/>
      <c r="E16" s="128">
        <f>E11+E13+E15</f>
        <v>127674.04000865757</v>
      </c>
      <c r="F16" s="43"/>
      <c r="G16" s="28" t="s">
        <v>42</v>
      </c>
      <c r="H16" s="28">
        <f t="shared" si="1"/>
        <v>6</v>
      </c>
      <c r="I16" s="115"/>
      <c r="J16" s="113"/>
    </row>
    <row r="17" spans="1:9" x14ac:dyDescent="0.3">
      <c r="A17" s="28">
        <f t="shared" si="0"/>
        <v>7</v>
      </c>
      <c r="E17" s="116"/>
      <c r="G17" s="28"/>
      <c r="H17" s="28">
        <f t="shared" si="1"/>
        <v>7</v>
      </c>
    </row>
    <row r="18" spans="1:9" x14ac:dyDescent="0.3">
      <c r="A18" s="28">
        <f t="shared" si="0"/>
        <v>8</v>
      </c>
      <c r="B18" s="27" t="s">
        <v>43</v>
      </c>
      <c r="C18" s="109"/>
      <c r="D18" s="109"/>
      <c r="E18" s="117">
        <v>154648.19099050906</v>
      </c>
      <c r="F18" s="118"/>
      <c r="G18" s="28" t="s">
        <v>219</v>
      </c>
      <c r="H18" s="28">
        <f t="shared" si="1"/>
        <v>8</v>
      </c>
    </row>
    <row r="19" spans="1:9" x14ac:dyDescent="0.3">
      <c r="A19" s="28">
        <f t="shared" si="0"/>
        <v>9</v>
      </c>
      <c r="E19" s="119" t="s">
        <v>22</v>
      </c>
      <c r="G19" s="28"/>
      <c r="H19" s="28">
        <f t="shared" si="1"/>
        <v>9</v>
      </c>
    </row>
    <row r="20" spans="1:9" ht="18" x14ac:dyDescent="0.3">
      <c r="A20" s="28">
        <f t="shared" si="0"/>
        <v>10</v>
      </c>
      <c r="B20" s="27" t="s">
        <v>45</v>
      </c>
      <c r="E20" s="120">
        <v>0</v>
      </c>
      <c r="G20" s="28" t="s">
        <v>220</v>
      </c>
      <c r="H20" s="28">
        <f t="shared" si="1"/>
        <v>10</v>
      </c>
      <c r="I20" s="110"/>
    </row>
    <row r="21" spans="1:9" x14ac:dyDescent="0.3">
      <c r="A21" s="28">
        <f t="shared" si="0"/>
        <v>11</v>
      </c>
      <c r="E21" s="119"/>
      <c r="G21" s="28"/>
      <c r="H21" s="28">
        <f t="shared" si="1"/>
        <v>11</v>
      </c>
    </row>
    <row r="22" spans="1:9" x14ac:dyDescent="0.3">
      <c r="A22" s="28">
        <f t="shared" si="0"/>
        <v>12</v>
      </c>
      <c r="B22" s="27" t="s">
        <v>47</v>
      </c>
      <c r="C22" s="109"/>
      <c r="D22" s="109"/>
      <c r="E22" s="121">
        <v>39336.470395883873</v>
      </c>
      <c r="F22" s="98"/>
      <c r="G22" s="28" t="s">
        <v>221</v>
      </c>
      <c r="H22" s="28">
        <f t="shared" si="1"/>
        <v>12</v>
      </c>
      <c r="I22" s="110"/>
    </row>
    <row r="23" spans="1:9" x14ac:dyDescent="0.3">
      <c r="A23" s="28">
        <f t="shared" si="0"/>
        <v>13</v>
      </c>
      <c r="B23" s="32"/>
      <c r="C23" s="109"/>
      <c r="D23" s="109"/>
      <c r="E23" s="122"/>
      <c r="G23" s="28"/>
      <c r="H23" s="28">
        <f t="shared" si="1"/>
        <v>13</v>
      </c>
    </row>
    <row r="24" spans="1:9" x14ac:dyDescent="0.3">
      <c r="A24" s="28">
        <f t="shared" si="0"/>
        <v>14</v>
      </c>
      <c r="B24" s="27" t="s">
        <v>49</v>
      </c>
      <c r="C24" s="109"/>
      <c r="D24" s="109"/>
      <c r="E24" s="123">
        <v>2572.9950111453991</v>
      </c>
      <c r="F24" s="98"/>
      <c r="G24" s="28" t="s">
        <v>222</v>
      </c>
      <c r="H24" s="28">
        <f t="shared" si="1"/>
        <v>14</v>
      </c>
      <c r="I24" s="110"/>
    </row>
    <row r="25" spans="1:9" x14ac:dyDescent="0.3">
      <c r="A25" s="28">
        <f t="shared" si="0"/>
        <v>15</v>
      </c>
      <c r="B25" s="32" t="s">
        <v>51</v>
      </c>
      <c r="C25" s="109"/>
      <c r="D25" s="109"/>
      <c r="E25" s="54">
        <f>SUM(E16+E18+E20+E22+E24)</f>
        <v>324231.69640619593</v>
      </c>
      <c r="F25" s="43"/>
      <c r="G25" s="28" t="s">
        <v>52</v>
      </c>
      <c r="H25" s="28">
        <f t="shared" si="1"/>
        <v>15</v>
      </c>
    </row>
    <row r="26" spans="1:9" x14ac:dyDescent="0.3">
      <c r="A26" s="28">
        <f t="shared" si="0"/>
        <v>16</v>
      </c>
      <c r="B26" s="32"/>
      <c r="C26" s="109"/>
      <c r="D26" s="109"/>
      <c r="E26" s="124"/>
      <c r="G26" s="28"/>
      <c r="H26" s="28">
        <f t="shared" si="1"/>
        <v>16</v>
      </c>
    </row>
    <row r="27" spans="1:9" ht="18" x14ac:dyDescent="0.3">
      <c r="A27" s="28">
        <f t="shared" si="0"/>
        <v>17</v>
      </c>
      <c r="B27" s="32" t="s">
        <v>53</v>
      </c>
      <c r="C27" s="109"/>
      <c r="D27" s="109"/>
      <c r="E27" s="125">
        <f>'Pg6 Rev Stmt AV'!G146</f>
        <v>9.6727666566378837E-2</v>
      </c>
      <c r="G27" s="28" t="s">
        <v>223</v>
      </c>
      <c r="H27" s="28">
        <f t="shared" si="1"/>
        <v>17</v>
      </c>
    </row>
    <row r="28" spans="1:9" x14ac:dyDescent="0.3">
      <c r="A28" s="28">
        <f t="shared" si="0"/>
        <v>18</v>
      </c>
      <c r="B28" s="32" t="s">
        <v>55</v>
      </c>
      <c r="C28" s="109"/>
      <c r="D28" s="109"/>
      <c r="E28" s="126">
        <f>E136</f>
        <v>3654814.4021883039</v>
      </c>
      <c r="F28" s="43" t="s">
        <v>56</v>
      </c>
      <c r="G28" s="28" t="s">
        <v>224</v>
      </c>
      <c r="H28" s="28">
        <f t="shared" si="1"/>
        <v>18</v>
      </c>
    </row>
    <row r="29" spans="1:9" x14ac:dyDescent="0.3">
      <c r="A29" s="28">
        <f t="shared" si="0"/>
        <v>19</v>
      </c>
      <c r="B29" s="27" t="s">
        <v>58</v>
      </c>
      <c r="C29" s="109"/>
      <c r="D29" s="109"/>
      <c r="E29" s="127">
        <f>E28*E27</f>
        <v>353521.66885686945</v>
      </c>
      <c r="F29" s="43" t="s">
        <v>56</v>
      </c>
      <c r="G29" s="28" t="s">
        <v>59</v>
      </c>
      <c r="H29" s="28">
        <f t="shared" si="1"/>
        <v>19</v>
      </c>
    </row>
    <row r="30" spans="1:9" x14ac:dyDescent="0.3">
      <c r="A30" s="28">
        <f t="shared" si="0"/>
        <v>20</v>
      </c>
      <c r="C30" s="109"/>
      <c r="D30" s="109"/>
      <c r="E30" s="124"/>
      <c r="G30" s="28"/>
      <c r="H30" s="28">
        <f t="shared" si="1"/>
        <v>20</v>
      </c>
    </row>
    <row r="31" spans="1:9" ht="18" x14ac:dyDescent="0.3">
      <c r="A31" s="28">
        <f t="shared" si="0"/>
        <v>21</v>
      </c>
      <c r="B31" s="32" t="s">
        <v>60</v>
      </c>
      <c r="C31" s="109"/>
      <c r="D31" s="112"/>
      <c r="E31" s="125">
        <f>'Pg6 Rev Stmt AV'!G179</f>
        <v>3.8276130807329231E-3</v>
      </c>
      <c r="F31" s="98"/>
      <c r="G31" s="28" t="s">
        <v>225</v>
      </c>
      <c r="H31" s="28">
        <f t="shared" si="1"/>
        <v>21</v>
      </c>
      <c r="I31" s="110"/>
    </row>
    <row r="32" spans="1:9" x14ac:dyDescent="0.3">
      <c r="A32" s="28">
        <f t="shared" si="0"/>
        <v>22</v>
      </c>
      <c r="B32" s="32" t="s">
        <v>55</v>
      </c>
      <c r="C32" s="109"/>
      <c r="D32" s="109"/>
      <c r="E32" s="126">
        <f>E136-E119</f>
        <v>3654814.4021883039</v>
      </c>
      <c r="F32" s="43" t="s">
        <v>56</v>
      </c>
      <c r="G32" s="28" t="s">
        <v>226</v>
      </c>
      <c r="H32" s="28">
        <f t="shared" si="1"/>
        <v>22</v>
      </c>
    </row>
    <row r="33" spans="1:9" x14ac:dyDescent="0.3">
      <c r="A33" s="28">
        <f t="shared" si="0"/>
        <v>23</v>
      </c>
      <c r="B33" s="27" t="s">
        <v>63</v>
      </c>
      <c r="E33" s="127">
        <f>E32*E31</f>
        <v>13989.215413467031</v>
      </c>
      <c r="F33" s="43" t="s">
        <v>56</v>
      </c>
      <c r="G33" s="28" t="s">
        <v>64</v>
      </c>
      <c r="H33" s="28">
        <f t="shared" si="1"/>
        <v>23</v>
      </c>
    </row>
    <row r="34" spans="1:9" x14ac:dyDescent="0.3">
      <c r="A34" s="28">
        <f t="shared" si="0"/>
        <v>24</v>
      </c>
      <c r="E34" s="128"/>
      <c r="G34" s="28"/>
      <c r="H34" s="28">
        <f t="shared" si="1"/>
        <v>24</v>
      </c>
    </row>
    <row r="35" spans="1:9" x14ac:dyDescent="0.3">
      <c r="A35" s="28">
        <f t="shared" si="0"/>
        <v>25</v>
      </c>
      <c r="B35" s="27" t="s">
        <v>65</v>
      </c>
      <c r="E35" s="129">
        <v>2332.7350000000001</v>
      </c>
      <c r="G35" s="28" t="s">
        <v>227</v>
      </c>
      <c r="H35" s="28">
        <f t="shared" si="1"/>
        <v>25</v>
      </c>
      <c r="I35" s="110"/>
    </row>
    <row r="36" spans="1:9" x14ac:dyDescent="0.3">
      <c r="A36" s="28">
        <f t="shared" si="0"/>
        <v>26</v>
      </c>
      <c r="B36" s="27" t="s">
        <v>67</v>
      </c>
      <c r="E36" s="130">
        <v>-4558.5182000000004</v>
      </c>
      <c r="F36" s="98"/>
      <c r="G36" s="28" t="s">
        <v>228</v>
      </c>
      <c r="H36" s="28">
        <f t="shared" si="1"/>
        <v>26</v>
      </c>
      <c r="I36" s="110"/>
    </row>
    <row r="37" spans="1:9" x14ac:dyDescent="0.3">
      <c r="A37" s="28">
        <f t="shared" si="0"/>
        <v>27</v>
      </c>
      <c r="B37" s="27" t="s">
        <v>69</v>
      </c>
      <c r="E37" s="131">
        <v>0</v>
      </c>
      <c r="G37" s="28" t="s">
        <v>229</v>
      </c>
      <c r="H37" s="28">
        <f t="shared" si="1"/>
        <v>27</v>
      </c>
    </row>
    <row r="38" spans="1:9" x14ac:dyDescent="0.3">
      <c r="A38" s="28">
        <f t="shared" si="0"/>
        <v>28</v>
      </c>
      <c r="B38" s="38" t="s">
        <v>71</v>
      </c>
      <c r="E38" s="132">
        <v>0</v>
      </c>
      <c r="G38" s="28" t="s">
        <v>230</v>
      </c>
      <c r="H38" s="28">
        <f t="shared" si="1"/>
        <v>28</v>
      </c>
      <c r="I38" s="110"/>
    </row>
    <row r="39" spans="1:9" x14ac:dyDescent="0.3">
      <c r="A39" s="28">
        <f t="shared" si="0"/>
        <v>29</v>
      </c>
      <c r="E39" s="119" t="s">
        <v>22</v>
      </c>
      <c r="G39" s="28"/>
      <c r="H39" s="28">
        <f t="shared" si="1"/>
        <v>29</v>
      </c>
      <c r="I39" s="110"/>
    </row>
    <row r="40" spans="1:9" ht="31.8" thickBot="1" x14ac:dyDescent="0.35">
      <c r="A40" s="28">
        <f t="shared" si="0"/>
        <v>30</v>
      </c>
      <c r="B40" s="27" t="s">
        <v>73</v>
      </c>
      <c r="C40" s="109"/>
      <c r="D40" s="109"/>
      <c r="E40" s="67">
        <f>E29+E33+E25+SUM(E35:E38)</f>
        <v>689516.7974765324</v>
      </c>
      <c r="F40" s="341" t="s">
        <v>56</v>
      </c>
      <c r="G40" s="96" t="s">
        <v>74</v>
      </c>
      <c r="H40" s="28">
        <f t="shared" si="1"/>
        <v>30</v>
      </c>
      <c r="I40" s="110"/>
    </row>
    <row r="41" spans="1:9" ht="16.2" thickTop="1" x14ac:dyDescent="0.3">
      <c r="A41" s="107"/>
      <c r="C41" s="109"/>
      <c r="D41" s="109"/>
      <c r="E41" s="133"/>
      <c r="F41" s="98"/>
      <c r="G41" s="107"/>
      <c r="H41" s="107"/>
      <c r="I41" s="110"/>
    </row>
    <row r="42" spans="1:9" x14ac:dyDescent="0.3">
      <c r="A42" s="43" t="s">
        <v>56</v>
      </c>
      <c r="B42" s="189" t="str">
        <f>'Pg2 BK-1 Comparison'!B42</f>
        <v xml:space="preserve">Items in BOLD have changed due to unfunded reserves error adjustment as compared to the original TO5 Cycle 1 filing per ER19-221-002. </v>
      </c>
      <c r="C42" s="109"/>
      <c r="D42" s="109"/>
      <c r="E42" s="133"/>
      <c r="F42" s="98"/>
      <c r="G42" s="107"/>
      <c r="H42" s="107"/>
      <c r="I42" s="110"/>
    </row>
    <row r="43" spans="1:9" ht="18" x14ac:dyDescent="0.3">
      <c r="A43" s="44">
        <v>1</v>
      </c>
      <c r="B43" s="27" t="s">
        <v>75</v>
      </c>
      <c r="C43" s="109"/>
      <c r="D43" s="109"/>
      <c r="E43" s="133"/>
      <c r="F43" s="98"/>
      <c r="G43" s="107"/>
      <c r="H43" s="107"/>
      <c r="I43" s="110"/>
    </row>
    <row r="44" spans="1:9" ht="18" x14ac:dyDescent="0.3">
      <c r="A44" s="44"/>
      <c r="C44" s="109"/>
      <c r="D44" s="109"/>
      <c r="E44" s="133"/>
      <c r="F44" s="98"/>
      <c r="G44" s="107"/>
      <c r="H44" s="107"/>
      <c r="I44" s="110"/>
    </row>
    <row r="45" spans="1:9" x14ac:dyDescent="0.3">
      <c r="A45" s="107"/>
      <c r="C45" s="109"/>
      <c r="D45" s="109"/>
      <c r="E45" s="133"/>
      <c r="F45" s="98"/>
      <c r="G45" s="102"/>
      <c r="H45" s="107"/>
      <c r="I45" s="110"/>
    </row>
    <row r="46" spans="1:9" x14ac:dyDescent="0.3">
      <c r="A46" s="107"/>
      <c r="B46" s="380" t="s">
        <v>212</v>
      </c>
      <c r="C46" s="381"/>
      <c r="D46" s="381"/>
      <c r="E46" s="381"/>
      <c r="F46" s="381"/>
      <c r="G46" s="381"/>
      <c r="H46" s="107"/>
      <c r="I46" s="110"/>
    </row>
    <row r="47" spans="1:9" x14ac:dyDescent="0.3">
      <c r="A47" s="107"/>
      <c r="B47" s="380" t="s">
        <v>213</v>
      </c>
      <c r="C47" s="381"/>
      <c r="D47" s="381"/>
      <c r="E47" s="381"/>
      <c r="F47" s="381"/>
      <c r="G47" s="381"/>
      <c r="H47" s="107"/>
      <c r="I47" s="110"/>
    </row>
    <row r="48" spans="1:9" ht="18" x14ac:dyDescent="0.3">
      <c r="A48" s="107"/>
      <c r="B48" s="380" t="s">
        <v>214</v>
      </c>
      <c r="C48" s="382"/>
      <c r="D48" s="382"/>
      <c r="E48" s="382"/>
      <c r="F48" s="382"/>
      <c r="G48" s="382"/>
      <c r="H48" s="107"/>
      <c r="I48" s="110"/>
    </row>
    <row r="49" spans="1:9" x14ac:dyDescent="0.3">
      <c r="A49" s="107"/>
      <c r="B49" s="385" t="str">
        <f>B5</f>
        <v>For the Base Period &amp; True-Up Period Ending December 31, 2017</v>
      </c>
      <c r="C49" s="386"/>
      <c r="D49" s="386"/>
      <c r="E49" s="386"/>
      <c r="F49" s="386"/>
      <c r="G49" s="386"/>
      <c r="H49" s="107"/>
      <c r="I49" s="110"/>
    </row>
    <row r="50" spans="1:9" x14ac:dyDescent="0.3">
      <c r="A50" s="107"/>
      <c r="B50" s="384" t="s">
        <v>2</v>
      </c>
      <c r="C50" s="381"/>
      <c r="D50" s="381"/>
      <c r="E50" s="381"/>
      <c r="F50" s="381"/>
      <c r="G50" s="381"/>
      <c r="H50" s="107"/>
      <c r="I50" s="110"/>
    </row>
    <row r="51" spans="1:9" x14ac:dyDescent="0.3">
      <c r="A51" s="107"/>
      <c r="C51" s="109"/>
      <c r="D51" s="109"/>
      <c r="E51" s="133"/>
      <c r="F51" s="98"/>
      <c r="G51" s="107"/>
      <c r="H51" s="107"/>
      <c r="I51" s="110"/>
    </row>
    <row r="52" spans="1:9" x14ac:dyDescent="0.3">
      <c r="A52" s="28" t="s">
        <v>3</v>
      </c>
      <c r="E52" s="104"/>
      <c r="G52" s="28"/>
      <c r="H52" s="28" t="s">
        <v>3</v>
      </c>
      <c r="I52" s="110"/>
    </row>
    <row r="53" spans="1:9" x14ac:dyDescent="0.3">
      <c r="A53" s="28" t="s">
        <v>7</v>
      </c>
      <c r="B53" s="98" t="s">
        <v>22</v>
      </c>
      <c r="E53" s="105" t="s">
        <v>5</v>
      </c>
      <c r="G53" s="106" t="s">
        <v>6</v>
      </c>
      <c r="H53" s="28" t="s">
        <v>7</v>
      </c>
      <c r="I53" s="110"/>
    </row>
    <row r="54" spans="1:9" ht="18" x14ac:dyDescent="0.3">
      <c r="A54" s="107"/>
      <c r="B54" s="45" t="s">
        <v>78</v>
      </c>
      <c r="E54" s="28"/>
      <c r="G54" s="28"/>
      <c r="H54" s="107"/>
      <c r="I54" s="110"/>
    </row>
    <row r="55" spans="1:9" x14ac:dyDescent="0.3">
      <c r="A55" s="28">
        <v>1</v>
      </c>
      <c r="B55" s="32" t="s">
        <v>79</v>
      </c>
      <c r="C55" s="109"/>
      <c r="D55" s="109"/>
      <c r="E55" s="134">
        <v>0</v>
      </c>
      <c r="G55" s="28" t="s">
        <v>231</v>
      </c>
      <c r="H55" s="28">
        <f>A55</f>
        <v>1</v>
      </c>
      <c r="I55" s="110"/>
    </row>
    <row r="56" spans="1:9" x14ac:dyDescent="0.3">
      <c r="A56" s="28">
        <f t="shared" ref="A56:A93" si="2">A55+1</f>
        <v>2</v>
      </c>
      <c r="B56" s="32"/>
      <c r="C56" s="109"/>
      <c r="D56" s="109"/>
      <c r="E56" s="61"/>
      <c r="G56" s="28"/>
      <c r="H56" s="28">
        <f t="shared" ref="H56:H93" si="3">H55+1</f>
        <v>2</v>
      </c>
    </row>
    <row r="57" spans="1:9" ht="18" x14ac:dyDescent="0.3">
      <c r="A57" s="28">
        <f t="shared" si="2"/>
        <v>3</v>
      </c>
      <c r="B57" s="32" t="s">
        <v>81</v>
      </c>
      <c r="C57" s="109"/>
      <c r="D57" s="109"/>
      <c r="E57" s="125">
        <f>'Pg6 Rev Stmt AV'!G223</f>
        <v>1.8944113384924122E-2</v>
      </c>
      <c r="F57" s="135"/>
      <c r="G57" s="28" t="s">
        <v>232</v>
      </c>
      <c r="H57" s="28">
        <f t="shared" si="3"/>
        <v>3</v>
      </c>
    </row>
    <row r="58" spans="1:9" x14ac:dyDescent="0.3">
      <c r="A58" s="28">
        <f t="shared" si="2"/>
        <v>4</v>
      </c>
      <c r="B58" s="27" t="s">
        <v>83</v>
      </c>
      <c r="C58" s="109"/>
      <c r="D58" s="109"/>
      <c r="E58" s="136">
        <f>E141</f>
        <v>0</v>
      </c>
      <c r="G58" s="28" t="s">
        <v>233</v>
      </c>
      <c r="H58" s="28">
        <f t="shared" si="3"/>
        <v>4</v>
      </c>
    </row>
    <row r="59" spans="1:9" x14ac:dyDescent="0.3">
      <c r="A59" s="28">
        <f t="shared" si="2"/>
        <v>5</v>
      </c>
      <c r="B59" s="27" t="s">
        <v>85</v>
      </c>
      <c r="E59" s="49">
        <f>E58*E57</f>
        <v>0</v>
      </c>
      <c r="G59" s="28" t="s">
        <v>86</v>
      </c>
      <c r="H59" s="28">
        <f t="shared" si="3"/>
        <v>5</v>
      </c>
    </row>
    <row r="60" spans="1:9" x14ac:dyDescent="0.3">
      <c r="A60" s="28">
        <f t="shared" si="2"/>
        <v>6</v>
      </c>
      <c r="E60" s="50"/>
      <c r="G60" s="28"/>
      <c r="H60" s="28">
        <f t="shared" si="3"/>
        <v>6</v>
      </c>
    </row>
    <row r="61" spans="1:9" ht="18" x14ac:dyDescent="0.3">
      <c r="A61" s="28">
        <f t="shared" si="2"/>
        <v>7</v>
      </c>
      <c r="B61" s="32" t="s">
        <v>60</v>
      </c>
      <c r="E61" s="125">
        <f>'Pg6 Rev Stmt AV'!G256</f>
        <v>0</v>
      </c>
      <c r="G61" s="28" t="s">
        <v>234</v>
      </c>
      <c r="H61" s="28">
        <f t="shared" si="3"/>
        <v>7</v>
      </c>
    </row>
    <row r="62" spans="1:9" x14ac:dyDescent="0.3">
      <c r="A62" s="28">
        <f t="shared" si="2"/>
        <v>8</v>
      </c>
      <c r="B62" s="27" t="s">
        <v>83</v>
      </c>
      <c r="E62" s="136">
        <f>E141</f>
        <v>0</v>
      </c>
      <c r="G62" s="28" t="s">
        <v>233</v>
      </c>
      <c r="H62" s="28">
        <f t="shared" si="3"/>
        <v>8</v>
      </c>
    </row>
    <row r="63" spans="1:9" x14ac:dyDescent="0.3">
      <c r="A63" s="28">
        <f t="shared" si="2"/>
        <v>9</v>
      </c>
      <c r="B63" s="27" t="s">
        <v>63</v>
      </c>
      <c r="E63" s="49">
        <f>E62*E61</f>
        <v>0</v>
      </c>
      <c r="G63" s="28" t="s">
        <v>89</v>
      </c>
      <c r="H63" s="28">
        <f t="shared" si="3"/>
        <v>9</v>
      </c>
    </row>
    <row r="64" spans="1:9" x14ac:dyDescent="0.3">
      <c r="A64" s="28">
        <f t="shared" si="2"/>
        <v>10</v>
      </c>
      <c r="E64" s="50"/>
      <c r="G64" s="28"/>
      <c r="H64" s="28">
        <f t="shared" si="3"/>
        <v>10</v>
      </c>
    </row>
    <row r="65" spans="1:9" ht="16.2" thickBot="1" x14ac:dyDescent="0.35">
      <c r="A65" s="28">
        <f t="shared" si="2"/>
        <v>11</v>
      </c>
      <c r="B65" s="27" t="s">
        <v>90</v>
      </c>
      <c r="E65" s="52">
        <f>E55+E59+E63</f>
        <v>0</v>
      </c>
      <c r="G65" s="28" t="s">
        <v>91</v>
      </c>
      <c r="H65" s="28">
        <f t="shared" si="3"/>
        <v>11</v>
      </c>
    </row>
    <row r="66" spans="1:9" ht="16.2" thickTop="1" x14ac:dyDescent="0.3">
      <c r="A66" s="28">
        <f t="shared" si="2"/>
        <v>12</v>
      </c>
      <c r="E66" s="54"/>
      <c r="G66" s="28"/>
      <c r="H66" s="28">
        <f t="shared" si="3"/>
        <v>12</v>
      </c>
    </row>
    <row r="67" spans="1:9" ht="18" x14ac:dyDescent="0.3">
      <c r="A67" s="28">
        <f t="shared" si="2"/>
        <v>13</v>
      </c>
      <c r="B67" s="55" t="s">
        <v>92</v>
      </c>
      <c r="E67" s="54"/>
      <c r="G67" s="28"/>
      <c r="H67" s="28">
        <f t="shared" si="3"/>
        <v>13</v>
      </c>
    </row>
    <row r="68" spans="1:9" x14ac:dyDescent="0.3">
      <c r="A68" s="28">
        <f t="shared" si="2"/>
        <v>14</v>
      </c>
      <c r="B68" s="32" t="s">
        <v>93</v>
      </c>
      <c r="E68" s="137">
        <v>0</v>
      </c>
      <c r="G68" s="28" t="s">
        <v>235</v>
      </c>
      <c r="H68" s="28">
        <f t="shared" si="3"/>
        <v>14</v>
      </c>
    </row>
    <row r="69" spans="1:9" x14ac:dyDescent="0.3">
      <c r="A69" s="28">
        <f t="shared" si="2"/>
        <v>15</v>
      </c>
      <c r="B69" s="32"/>
      <c r="E69" s="56"/>
      <c r="G69" s="28"/>
      <c r="H69" s="28">
        <f t="shared" si="3"/>
        <v>15</v>
      </c>
    </row>
    <row r="70" spans="1:9" x14ac:dyDescent="0.3">
      <c r="A70" s="28">
        <f t="shared" si="2"/>
        <v>16</v>
      </c>
      <c r="B70" s="32" t="s">
        <v>95</v>
      </c>
      <c r="E70" s="137">
        <f>E146</f>
        <v>0</v>
      </c>
      <c r="G70" s="28" t="s">
        <v>236</v>
      </c>
      <c r="H70" s="28">
        <f t="shared" si="3"/>
        <v>16</v>
      </c>
    </row>
    <row r="71" spans="1:9" ht="18" x14ac:dyDescent="0.3">
      <c r="A71" s="28">
        <f t="shared" si="2"/>
        <v>17</v>
      </c>
      <c r="B71" s="32" t="s">
        <v>53</v>
      </c>
      <c r="C71" s="109"/>
      <c r="D71" s="112"/>
      <c r="E71" s="138">
        <f>'Pg6 Rev Stmt AV'!G146</f>
        <v>9.6727666566378837E-2</v>
      </c>
      <c r="F71" s="98"/>
      <c r="G71" s="28" t="s">
        <v>223</v>
      </c>
      <c r="H71" s="28">
        <f t="shared" si="3"/>
        <v>17</v>
      </c>
    </row>
    <row r="72" spans="1:9" x14ac:dyDescent="0.3">
      <c r="A72" s="28">
        <f t="shared" si="2"/>
        <v>18</v>
      </c>
      <c r="B72" s="27" t="s">
        <v>98</v>
      </c>
      <c r="E72" s="49">
        <f>E70*E71</f>
        <v>0</v>
      </c>
      <c r="G72" s="28" t="s">
        <v>99</v>
      </c>
      <c r="H72" s="28">
        <f t="shared" si="3"/>
        <v>18</v>
      </c>
    </row>
    <row r="73" spans="1:9" x14ac:dyDescent="0.3">
      <c r="A73" s="28">
        <f t="shared" si="2"/>
        <v>19</v>
      </c>
      <c r="E73" s="50"/>
      <c r="G73" s="28"/>
      <c r="H73" s="28">
        <f t="shared" si="3"/>
        <v>19</v>
      </c>
    </row>
    <row r="74" spans="1:9" x14ac:dyDescent="0.3">
      <c r="A74" s="28">
        <f t="shared" si="2"/>
        <v>20</v>
      </c>
      <c r="B74" s="32" t="s">
        <v>95</v>
      </c>
      <c r="E74" s="137">
        <f>E146</f>
        <v>0</v>
      </c>
      <c r="G74" s="28" t="s">
        <v>236</v>
      </c>
      <c r="H74" s="28">
        <f t="shared" si="3"/>
        <v>20</v>
      </c>
    </row>
    <row r="75" spans="1:9" ht="18" x14ac:dyDescent="0.3">
      <c r="A75" s="28">
        <f t="shared" si="2"/>
        <v>21</v>
      </c>
      <c r="B75" s="32" t="s">
        <v>60</v>
      </c>
      <c r="C75" s="139"/>
      <c r="D75" s="112"/>
      <c r="E75" s="140">
        <v>0</v>
      </c>
      <c r="F75" s="98"/>
      <c r="G75" s="28" t="s">
        <v>237</v>
      </c>
      <c r="H75" s="28">
        <f t="shared" si="3"/>
        <v>21</v>
      </c>
      <c r="I75" s="139"/>
    </row>
    <row r="76" spans="1:9" x14ac:dyDescent="0.3">
      <c r="A76" s="28">
        <f t="shared" si="2"/>
        <v>22</v>
      </c>
      <c r="B76" s="27" t="s">
        <v>102</v>
      </c>
      <c r="E76" s="49">
        <f>E74*E75</f>
        <v>0</v>
      </c>
      <c r="G76" s="28" t="s">
        <v>103</v>
      </c>
      <c r="H76" s="28">
        <f t="shared" si="3"/>
        <v>22</v>
      </c>
    </row>
    <row r="77" spans="1:9" x14ac:dyDescent="0.3">
      <c r="A77" s="28">
        <f t="shared" si="2"/>
        <v>23</v>
      </c>
      <c r="E77" s="54"/>
      <c r="G77" s="28"/>
      <c r="H77" s="28">
        <f t="shared" si="3"/>
        <v>23</v>
      </c>
    </row>
    <row r="78" spans="1:9" ht="16.2" thickBot="1" x14ac:dyDescent="0.35">
      <c r="A78" s="28">
        <f t="shared" si="2"/>
        <v>24</v>
      </c>
      <c r="B78" s="27" t="s">
        <v>104</v>
      </c>
      <c r="E78" s="52">
        <f>E68+E72+E76</f>
        <v>0</v>
      </c>
      <c r="G78" s="28" t="s">
        <v>105</v>
      </c>
      <c r="H78" s="28">
        <f t="shared" si="3"/>
        <v>24</v>
      </c>
    </row>
    <row r="79" spans="1:9" ht="16.2" thickTop="1" x14ac:dyDescent="0.3">
      <c r="A79" s="28">
        <f t="shared" si="2"/>
        <v>25</v>
      </c>
      <c r="E79" s="54"/>
      <c r="G79" s="28"/>
      <c r="H79" s="28">
        <f t="shared" si="3"/>
        <v>25</v>
      </c>
    </row>
    <row r="80" spans="1:9" ht="18" x14ac:dyDescent="0.3">
      <c r="A80" s="28">
        <f t="shared" si="2"/>
        <v>26</v>
      </c>
      <c r="B80" s="55" t="s">
        <v>106</v>
      </c>
      <c r="C80" s="109"/>
      <c r="D80" s="109"/>
      <c r="E80" s="61"/>
      <c r="G80" s="28"/>
      <c r="H80" s="28">
        <f t="shared" si="3"/>
        <v>26</v>
      </c>
    </row>
    <row r="81" spans="1:8" x14ac:dyDescent="0.3">
      <c r="A81" s="28">
        <f t="shared" si="2"/>
        <v>27</v>
      </c>
      <c r="B81" s="27" t="s">
        <v>107</v>
      </c>
      <c r="C81" s="109"/>
      <c r="D81" s="109"/>
      <c r="E81" s="134">
        <f>E148</f>
        <v>0</v>
      </c>
      <c r="G81" s="28" t="s">
        <v>238</v>
      </c>
      <c r="H81" s="28">
        <f t="shared" si="3"/>
        <v>27</v>
      </c>
    </row>
    <row r="82" spans="1:8" ht="18" x14ac:dyDescent="0.3">
      <c r="A82" s="28">
        <f t="shared" si="2"/>
        <v>28</v>
      </c>
      <c r="B82" s="32" t="s">
        <v>53</v>
      </c>
      <c r="C82" s="109"/>
      <c r="D82" s="109"/>
      <c r="E82" s="141">
        <f>'Pg6 Rev Stmt AV'!G146</f>
        <v>9.6727666566378837E-2</v>
      </c>
      <c r="F82" s="98"/>
      <c r="G82" s="28" t="s">
        <v>223</v>
      </c>
      <c r="H82" s="28">
        <f t="shared" si="3"/>
        <v>28</v>
      </c>
    </row>
    <row r="83" spans="1:8" x14ac:dyDescent="0.3">
      <c r="A83" s="28">
        <f t="shared" si="2"/>
        <v>29</v>
      </c>
      <c r="B83" s="27" t="s">
        <v>110</v>
      </c>
      <c r="C83" s="109"/>
      <c r="D83" s="109"/>
      <c r="E83" s="64">
        <f>E81*E82</f>
        <v>0</v>
      </c>
      <c r="G83" s="28" t="s">
        <v>111</v>
      </c>
      <c r="H83" s="28">
        <f t="shared" si="3"/>
        <v>29</v>
      </c>
    </row>
    <row r="84" spans="1:8" x14ac:dyDescent="0.3">
      <c r="A84" s="28">
        <f t="shared" si="2"/>
        <v>30</v>
      </c>
      <c r="C84" s="109"/>
      <c r="D84" s="109"/>
      <c r="E84" s="62"/>
      <c r="G84" s="28"/>
      <c r="H84" s="28">
        <f t="shared" si="3"/>
        <v>30</v>
      </c>
    </row>
    <row r="85" spans="1:8" x14ac:dyDescent="0.3">
      <c r="A85" s="28">
        <f t="shared" si="2"/>
        <v>31</v>
      </c>
      <c r="B85" s="27" t="s">
        <v>107</v>
      </c>
      <c r="C85" s="109"/>
      <c r="D85" s="109"/>
      <c r="E85" s="134">
        <f>E148</f>
        <v>0</v>
      </c>
      <c r="G85" s="28" t="s">
        <v>238</v>
      </c>
      <c r="H85" s="28">
        <f t="shared" si="3"/>
        <v>31</v>
      </c>
    </row>
    <row r="86" spans="1:8" ht="18" x14ac:dyDescent="0.3">
      <c r="A86" s="28">
        <f t="shared" si="2"/>
        <v>32</v>
      </c>
      <c r="B86" s="32" t="s">
        <v>60</v>
      </c>
      <c r="C86" s="109"/>
      <c r="D86" s="109"/>
      <c r="E86" s="141">
        <f>'Pg6 Rev Stmt AV'!G179</f>
        <v>3.8276130807329231E-3</v>
      </c>
      <c r="F86" s="98"/>
      <c r="G86" s="28" t="s">
        <v>225</v>
      </c>
      <c r="H86" s="28">
        <f t="shared" si="3"/>
        <v>32</v>
      </c>
    </row>
    <row r="87" spans="1:8" x14ac:dyDescent="0.3">
      <c r="A87" s="28">
        <f t="shared" si="2"/>
        <v>33</v>
      </c>
      <c r="B87" s="27" t="s">
        <v>114</v>
      </c>
      <c r="C87" s="109"/>
      <c r="D87" s="109"/>
      <c r="E87" s="64">
        <f>E85*E86</f>
        <v>0</v>
      </c>
      <c r="G87" s="28" t="s">
        <v>115</v>
      </c>
      <c r="H87" s="28">
        <f t="shared" si="3"/>
        <v>33</v>
      </c>
    </row>
    <row r="88" spans="1:8" x14ac:dyDescent="0.3">
      <c r="A88" s="28">
        <f t="shared" si="2"/>
        <v>34</v>
      </c>
      <c r="C88" s="109"/>
      <c r="D88" s="109"/>
      <c r="E88" s="62"/>
      <c r="G88" s="28"/>
      <c r="H88" s="28">
        <f t="shared" si="3"/>
        <v>34</v>
      </c>
    </row>
    <row r="89" spans="1:8" ht="16.2" thickBot="1" x14ac:dyDescent="0.35">
      <c r="A89" s="28">
        <f t="shared" si="2"/>
        <v>35</v>
      </c>
      <c r="B89" s="27" t="s">
        <v>116</v>
      </c>
      <c r="C89" s="109"/>
      <c r="D89" s="109"/>
      <c r="E89" s="52">
        <f>E83+E87</f>
        <v>0</v>
      </c>
      <c r="G89" s="28" t="s">
        <v>117</v>
      </c>
      <c r="H89" s="28">
        <f t="shared" si="3"/>
        <v>35</v>
      </c>
    </row>
    <row r="90" spans="1:8" ht="16.2" thickTop="1" x14ac:dyDescent="0.3">
      <c r="A90" s="28">
        <f t="shared" si="2"/>
        <v>36</v>
      </c>
      <c r="C90" s="109"/>
      <c r="D90" s="109"/>
      <c r="E90" s="61"/>
      <c r="G90" s="28"/>
      <c r="H90" s="28">
        <f t="shared" si="3"/>
        <v>36</v>
      </c>
    </row>
    <row r="91" spans="1:8" ht="18.600000000000001" thickBot="1" x14ac:dyDescent="0.35">
      <c r="A91" s="28">
        <f t="shared" si="2"/>
        <v>37</v>
      </c>
      <c r="B91" s="27" t="s">
        <v>118</v>
      </c>
      <c r="E91" s="66">
        <f>E65+E78+E89</f>
        <v>0</v>
      </c>
      <c r="G91" s="28" t="s">
        <v>119</v>
      </c>
      <c r="H91" s="28">
        <f t="shared" si="3"/>
        <v>37</v>
      </c>
    </row>
    <row r="92" spans="1:8" ht="16.2" thickTop="1" x14ac:dyDescent="0.3">
      <c r="A92" s="28">
        <f t="shared" si="2"/>
        <v>38</v>
      </c>
      <c r="C92" s="109"/>
      <c r="D92" s="109"/>
      <c r="E92" s="61"/>
      <c r="G92" s="28"/>
      <c r="H92" s="28">
        <f t="shared" si="3"/>
        <v>38</v>
      </c>
    </row>
    <row r="93" spans="1:8" ht="18.600000000000001" thickBot="1" x14ac:dyDescent="0.35">
      <c r="A93" s="28">
        <f t="shared" si="2"/>
        <v>39</v>
      </c>
      <c r="B93" s="55" t="s">
        <v>120</v>
      </c>
      <c r="C93" s="109"/>
      <c r="D93" s="109"/>
      <c r="E93" s="67">
        <f>+E40+E91</f>
        <v>689516.7974765324</v>
      </c>
      <c r="F93" s="43" t="s">
        <v>56</v>
      </c>
      <c r="G93" s="28" t="s">
        <v>121</v>
      </c>
      <c r="H93" s="28">
        <f t="shared" si="3"/>
        <v>39</v>
      </c>
    </row>
    <row r="94" spans="1:8" ht="16.2" thickTop="1" x14ac:dyDescent="0.3">
      <c r="A94" s="28"/>
      <c r="B94" s="55"/>
      <c r="C94" s="109"/>
      <c r="D94" s="109"/>
      <c r="E94" s="61"/>
      <c r="F94" s="98"/>
      <c r="G94" s="28"/>
    </row>
    <row r="95" spans="1:8" x14ac:dyDescent="0.3">
      <c r="A95" s="43" t="s">
        <v>56</v>
      </c>
      <c r="B95" s="12" t="str">
        <f>B42</f>
        <v xml:space="preserve">Items in BOLD have changed due to unfunded reserves error adjustment as compared to the original TO5 Cycle 1 filing per ER19-221-002. </v>
      </c>
      <c r="C95" s="109"/>
      <c r="D95" s="109"/>
      <c r="E95" s="61"/>
      <c r="F95" s="98"/>
      <c r="G95" s="28"/>
    </row>
    <row r="96" spans="1:8" ht="18" x14ac:dyDescent="0.3">
      <c r="A96" s="44">
        <v>1</v>
      </c>
      <c r="B96" s="27" t="s">
        <v>75</v>
      </c>
      <c r="C96" s="109"/>
      <c r="D96" s="109"/>
      <c r="E96" s="61"/>
      <c r="G96" s="28"/>
    </row>
    <row r="97" spans="1:8" ht="18" x14ac:dyDescent="0.3">
      <c r="A97" s="44">
        <v>2</v>
      </c>
      <c r="B97" s="27" t="s">
        <v>122</v>
      </c>
      <c r="C97" s="109"/>
      <c r="D97" s="109"/>
      <c r="E97" s="142"/>
      <c r="F97" s="118"/>
      <c r="G97" s="28"/>
    </row>
    <row r="98" spans="1:8" ht="18" x14ac:dyDescent="0.3">
      <c r="A98" s="44">
        <v>3</v>
      </c>
      <c r="B98" s="27" t="s">
        <v>123</v>
      </c>
      <c r="C98" s="109"/>
      <c r="D98" s="109"/>
      <c r="E98" s="61"/>
      <c r="G98" s="28"/>
    </row>
    <row r="99" spans="1:8" x14ac:dyDescent="0.3">
      <c r="A99" s="28"/>
      <c r="B99" s="98"/>
      <c r="C99" s="109"/>
      <c r="D99" s="109"/>
      <c r="E99" s="61"/>
      <c r="G99" s="28"/>
    </row>
    <row r="100" spans="1:8" x14ac:dyDescent="0.3">
      <c r="A100" s="28"/>
      <c r="C100" s="109"/>
      <c r="D100" s="109"/>
      <c r="E100" s="61"/>
      <c r="G100" s="102"/>
    </row>
    <row r="101" spans="1:8" x14ac:dyDescent="0.3">
      <c r="A101" s="28"/>
      <c r="B101" s="380" t="s">
        <v>212</v>
      </c>
      <c r="C101" s="381"/>
      <c r="D101" s="381"/>
      <c r="E101" s="381"/>
      <c r="F101" s="381"/>
      <c r="G101" s="381"/>
    </row>
    <row r="102" spans="1:8" x14ac:dyDescent="0.3">
      <c r="A102" s="28"/>
      <c r="B102" s="380" t="s">
        <v>213</v>
      </c>
      <c r="C102" s="381"/>
      <c r="D102" s="381"/>
      <c r="E102" s="381"/>
      <c r="F102" s="381"/>
      <c r="G102" s="381"/>
    </row>
    <row r="103" spans="1:8" ht="18" x14ac:dyDescent="0.3">
      <c r="A103" s="28" t="s">
        <v>22</v>
      </c>
      <c r="B103" s="380" t="s">
        <v>214</v>
      </c>
      <c r="C103" s="382"/>
      <c r="D103" s="382"/>
      <c r="E103" s="382"/>
      <c r="F103" s="382"/>
      <c r="G103" s="382"/>
      <c r="H103" s="28" t="s">
        <v>22</v>
      </c>
    </row>
    <row r="104" spans="1:8" x14ac:dyDescent="0.3">
      <c r="A104" s="28"/>
      <c r="B104" s="385" t="str">
        <f>B5</f>
        <v>For the Base Period &amp; True-Up Period Ending December 31, 2017</v>
      </c>
      <c r="C104" s="386"/>
      <c r="D104" s="386"/>
      <c r="E104" s="386"/>
      <c r="F104" s="386"/>
      <c r="G104" s="386"/>
    </row>
    <row r="105" spans="1:8" x14ac:dyDescent="0.3">
      <c r="A105" s="28"/>
      <c r="B105" s="384" t="s">
        <v>2</v>
      </c>
      <c r="C105" s="381"/>
      <c r="D105" s="381"/>
      <c r="E105" s="381"/>
      <c r="F105" s="381"/>
      <c r="G105" s="381"/>
    </row>
    <row r="106" spans="1:8" x14ac:dyDescent="0.3">
      <c r="A106" s="28"/>
      <c r="B106" s="103"/>
      <c r="C106" s="98"/>
      <c r="D106" s="98"/>
      <c r="E106" s="98"/>
      <c r="F106" s="98"/>
      <c r="G106" s="98"/>
    </row>
    <row r="107" spans="1:8" x14ac:dyDescent="0.3">
      <c r="A107" s="28" t="s">
        <v>3</v>
      </c>
      <c r="E107" s="104"/>
      <c r="G107" s="28"/>
      <c r="H107" s="28" t="s">
        <v>3</v>
      </c>
    </row>
    <row r="108" spans="1:8" x14ac:dyDescent="0.3">
      <c r="A108" s="28" t="s">
        <v>7</v>
      </c>
      <c r="B108" s="98" t="s">
        <v>22</v>
      </c>
      <c r="E108" s="105" t="s">
        <v>5</v>
      </c>
      <c r="G108" s="106" t="s">
        <v>6</v>
      </c>
      <c r="H108" s="28" t="s">
        <v>7</v>
      </c>
    </row>
    <row r="109" spans="1:8" x14ac:dyDescent="0.3">
      <c r="A109" s="107"/>
      <c r="B109" s="45" t="s">
        <v>239</v>
      </c>
      <c r="C109" s="143"/>
      <c r="D109" s="143"/>
      <c r="E109" s="143"/>
      <c r="G109" s="28"/>
      <c r="H109" s="107"/>
    </row>
    <row r="110" spans="1:8" x14ac:dyDescent="0.3">
      <c r="A110" s="28">
        <v>1</v>
      </c>
      <c r="B110" s="144" t="s">
        <v>125</v>
      </c>
      <c r="C110" s="143"/>
      <c r="D110" s="143"/>
      <c r="E110" s="143"/>
      <c r="G110" s="28"/>
      <c r="H110" s="28">
        <f>A110</f>
        <v>1</v>
      </c>
    </row>
    <row r="111" spans="1:8" x14ac:dyDescent="0.3">
      <c r="A111" s="28">
        <f t="shared" ref="A111:A148" si="4">A110+1</f>
        <v>2</v>
      </c>
      <c r="B111" s="32" t="s">
        <v>126</v>
      </c>
      <c r="C111" s="143"/>
      <c r="D111" s="143"/>
      <c r="E111" s="145">
        <f>E178</f>
        <v>4161360.5391123081</v>
      </c>
      <c r="F111" s="118"/>
      <c r="G111" s="28" t="s">
        <v>240</v>
      </c>
      <c r="H111" s="28">
        <f t="shared" ref="H111:H148" si="5">H110+1</f>
        <v>2</v>
      </c>
    </row>
    <row r="112" spans="1:8" x14ac:dyDescent="0.3">
      <c r="A112" s="28">
        <f t="shared" si="4"/>
        <v>3</v>
      </c>
      <c r="B112" s="32" t="s">
        <v>128</v>
      </c>
      <c r="C112" s="143"/>
      <c r="D112" s="143"/>
      <c r="E112" s="146">
        <f>E179</f>
        <v>12668.138961662666</v>
      </c>
      <c r="F112" s="118"/>
      <c r="G112" s="28" t="s">
        <v>241</v>
      </c>
      <c r="H112" s="28">
        <f t="shared" si="5"/>
        <v>3</v>
      </c>
    </row>
    <row r="113" spans="1:8" x14ac:dyDescent="0.3">
      <c r="A113" s="28">
        <f t="shared" si="4"/>
        <v>4</v>
      </c>
      <c r="B113" s="32" t="s">
        <v>130</v>
      </c>
      <c r="C113" s="143"/>
      <c r="D113" s="143"/>
      <c r="E113" s="146">
        <f>E180</f>
        <v>40564.922388054147</v>
      </c>
      <c r="G113" s="28" t="s">
        <v>242</v>
      </c>
      <c r="H113" s="28">
        <f t="shared" si="5"/>
        <v>4</v>
      </c>
    </row>
    <row r="114" spans="1:8" x14ac:dyDescent="0.3">
      <c r="A114" s="28">
        <f t="shared" si="4"/>
        <v>5</v>
      </c>
      <c r="B114" s="32" t="s">
        <v>132</v>
      </c>
      <c r="C114" s="143"/>
      <c r="D114" s="143"/>
      <c r="E114" s="147">
        <f>E181</f>
        <v>71468.216957533354</v>
      </c>
      <c r="G114" s="28" t="s">
        <v>243</v>
      </c>
      <c r="H114" s="28">
        <f t="shared" si="5"/>
        <v>5</v>
      </c>
    </row>
    <row r="115" spans="1:8" x14ac:dyDescent="0.3">
      <c r="A115" s="28">
        <f t="shared" si="4"/>
        <v>6</v>
      </c>
      <c r="B115" s="32" t="s">
        <v>134</v>
      </c>
      <c r="C115" s="28"/>
      <c r="D115" s="28"/>
      <c r="E115" s="148">
        <f>SUM(E111:E114)</f>
        <v>4286061.8174195588</v>
      </c>
      <c r="F115" s="118"/>
      <c r="G115" s="28" t="s">
        <v>135</v>
      </c>
      <c r="H115" s="28">
        <f t="shared" si="5"/>
        <v>6</v>
      </c>
    </row>
    <row r="116" spans="1:8" x14ac:dyDescent="0.3">
      <c r="A116" s="28">
        <f t="shared" si="4"/>
        <v>7</v>
      </c>
      <c r="C116" s="28"/>
      <c r="D116" s="28"/>
      <c r="E116" s="119"/>
      <c r="G116" s="28"/>
      <c r="H116" s="28">
        <f t="shared" si="5"/>
        <v>7</v>
      </c>
    </row>
    <row r="117" spans="1:8" x14ac:dyDescent="0.3">
      <c r="A117" s="28">
        <f t="shared" si="4"/>
        <v>8</v>
      </c>
      <c r="B117" s="144" t="s">
        <v>136</v>
      </c>
      <c r="C117" s="28"/>
      <c r="D117" s="28"/>
      <c r="E117" s="119"/>
      <c r="G117" s="28"/>
      <c r="H117" s="28">
        <f t="shared" si="5"/>
        <v>8</v>
      </c>
    </row>
    <row r="118" spans="1:8" x14ac:dyDescent="0.3">
      <c r="A118" s="28">
        <f t="shared" si="4"/>
        <v>9</v>
      </c>
      <c r="B118" s="32" t="s">
        <v>244</v>
      </c>
      <c r="C118" s="28"/>
      <c r="D118" s="28"/>
      <c r="E118" s="149">
        <v>2812.8896153846149</v>
      </c>
      <c r="F118" s="118"/>
      <c r="G118" s="28" t="s">
        <v>245</v>
      </c>
      <c r="H118" s="28">
        <f t="shared" si="5"/>
        <v>9</v>
      </c>
    </row>
    <row r="119" spans="1:8" x14ac:dyDescent="0.3">
      <c r="A119" s="28">
        <f t="shared" si="4"/>
        <v>10</v>
      </c>
      <c r="B119" s="32" t="s">
        <v>139</v>
      </c>
      <c r="C119" s="28"/>
      <c r="D119" s="28"/>
      <c r="E119" s="150">
        <v>0</v>
      </c>
      <c r="G119" s="28" t="s">
        <v>246</v>
      </c>
      <c r="H119" s="28">
        <f t="shared" si="5"/>
        <v>10</v>
      </c>
    </row>
    <row r="120" spans="1:8" x14ac:dyDescent="0.3">
      <c r="A120" s="28">
        <f t="shared" si="4"/>
        <v>11</v>
      </c>
      <c r="B120" s="32" t="s">
        <v>141</v>
      </c>
      <c r="C120" s="28"/>
      <c r="D120" s="28"/>
      <c r="E120" s="151">
        <f>SUM(E118:E119)</f>
        <v>2812.8896153846149</v>
      </c>
      <c r="F120" s="118"/>
      <c r="G120" s="28" t="s">
        <v>142</v>
      </c>
      <c r="H120" s="28">
        <f t="shared" si="5"/>
        <v>11</v>
      </c>
    </row>
    <row r="121" spans="1:8" x14ac:dyDescent="0.3">
      <c r="A121" s="28">
        <f t="shared" si="4"/>
        <v>12</v>
      </c>
      <c r="B121" s="32"/>
      <c r="C121" s="28"/>
      <c r="D121" s="28"/>
      <c r="E121" s="61"/>
      <c r="G121" s="28"/>
      <c r="H121" s="28">
        <f t="shared" si="5"/>
        <v>12</v>
      </c>
    </row>
    <row r="122" spans="1:8" x14ac:dyDescent="0.3">
      <c r="A122" s="28">
        <f t="shared" si="4"/>
        <v>13</v>
      </c>
      <c r="B122" s="144" t="s">
        <v>143</v>
      </c>
      <c r="E122" s="119"/>
      <c r="G122" s="28"/>
      <c r="H122" s="28">
        <f t="shared" si="5"/>
        <v>13</v>
      </c>
    </row>
    <row r="123" spans="1:8" x14ac:dyDescent="0.3">
      <c r="A123" s="28">
        <f t="shared" si="4"/>
        <v>14</v>
      </c>
      <c r="B123" s="27" t="s">
        <v>144</v>
      </c>
      <c r="C123" s="28"/>
      <c r="D123" s="28"/>
      <c r="E123" s="152">
        <v>-703654.04649999994</v>
      </c>
      <c r="G123" s="28" t="s">
        <v>247</v>
      </c>
      <c r="H123" s="28">
        <f t="shared" si="5"/>
        <v>14</v>
      </c>
    </row>
    <row r="124" spans="1:8" x14ac:dyDescent="0.3">
      <c r="A124" s="28">
        <f t="shared" si="4"/>
        <v>15</v>
      </c>
      <c r="B124" s="27" t="s">
        <v>146</v>
      </c>
      <c r="C124" s="28"/>
      <c r="D124" s="28"/>
      <c r="E124" s="131">
        <v>0</v>
      </c>
      <c r="G124" s="28" t="s">
        <v>248</v>
      </c>
      <c r="H124" s="28">
        <f t="shared" si="5"/>
        <v>15</v>
      </c>
    </row>
    <row r="125" spans="1:8" x14ac:dyDescent="0.3">
      <c r="A125" s="28">
        <f t="shared" si="4"/>
        <v>16</v>
      </c>
      <c r="B125" s="32" t="s">
        <v>148</v>
      </c>
      <c r="C125" s="28"/>
      <c r="D125" s="28"/>
      <c r="E125" s="148">
        <f>SUM(E123:E124)</f>
        <v>-703654.04649999994</v>
      </c>
      <c r="G125" s="28" t="s">
        <v>149</v>
      </c>
      <c r="H125" s="28">
        <f t="shared" si="5"/>
        <v>16</v>
      </c>
    </row>
    <row r="126" spans="1:8" x14ac:dyDescent="0.3">
      <c r="A126" s="28">
        <f t="shared" si="4"/>
        <v>17</v>
      </c>
      <c r="C126" s="28"/>
      <c r="D126" s="28"/>
      <c r="E126" s="153"/>
      <c r="G126" s="28"/>
      <c r="H126" s="28">
        <f t="shared" si="5"/>
        <v>17</v>
      </c>
    </row>
    <row r="127" spans="1:8" x14ac:dyDescent="0.3">
      <c r="A127" s="28">
        <f t="shared" si="4"/>
        <v>18</v>
      </c>
      <c r="B127" s="144" t="s">
        <v>150</v>
      </c>
      <c r="C127" s="28"/>
      <c r="D127" s="28"/>
      <c r="E127" s="153"/>
      <c r="G127" s="28"/>
      <c r="H127" s="28">
        <f t="shared" si="5"/>
        <v>18</v>
      </c>
    </row>
    <row r="128" spans="1:8" x14ac:dyDescent="0.3">
      <c r="A128" s="28">
        <f t="shared" si="4"/>
        <v>19</v>
      </c>
      <c r="B128" s="32" t="s">
        <v>249</v>
      </c>
      <c r="C128" s="28"/>
      <c r="D128" s="28"/>
      <c r="E128" s="145">
        <v>46604.300789475237</v>
      </c>
      <c r="F128" s="118"/>
      <c r="G128" s="28" t="s">
        <v>250</v>
      </c>
      <c r="H128" s="28">
        <f t="shared" si="5"/>
        <v>19</v>
      </c>
    </row>
    <row r="129" spans="1:8" x14ac:dyDescent="0.3">
      <c r="A129" s="28">
        <f t="shared" si="4"/>
        <v>20</v>
      </c>
      <c r="B129" s="32" t="s">
        <v>153</v>
      </c>
      <c r="C129" s="28"/>
      <c r="D129" s="28"/>
      <c r="E129" s="146">
        <v>17349.311893608174</v>
      </c>
      <c r="F129" s="118"/>
      <c r="G129" s="28" t="s">
        <v>251</v>
      </c>
      <c r="H129" s="28">
        <f t="shared" si="5"/>
        <v>20</v>
      </c>
    </row>
    <row r="130" spans="1:8" x14ac:dyDescent="0.3">
      <c r="A130" s="28">
        <f t="shared" si="4"/>
        <v>21</v>
      </c>
      <c r="B130" s="32" t="s">
        <v>155</v>
      </c>
      <c r="C130" s="28"/>
      <c r="D130" s="28"/>
      <c r="E130" s="147">
        <v>15959.255001082196</v>
      </c>
      <c r="F130" s="43"/>
      <c r="G130" s="28" t="s">
        <v>252</v>
      </c>
      <c r="H130" s="28">
        <f t="shared" si="5"/>
        <v>21</v>
      </c>
    </row>
    <row r="131" spans="1:8" x14ac:dyDescent="0.3">
      <c r="A131" s="28">
        <f t="shared" si="4"/>
        <v>22</v>
      </c>
      <c r="B131" s="32" t="s">
        <v>253</v>
      </c>
      <c r="E131" s="148">
        <f>SUM(E128:E130)</f>
        <v>79912.867684165612</v>
      </c>
      <c r="F131" s="43"/>
      <c r="G131" s="28" t="s">
        <v>158</v>
      </c>
      <c r="H131" s="28">
        <f t="shared" si="5"/>
        <v>22</v>
      </c>
    </row>
    <row r="132" spans="1:8" x14ac:dyDescent="0.3">
      <c r="A132" s="28">
        <f t="shared" si="4"/>
        <v>23</v>
      </c>
      <c r="B132" s="32"/>
      <c r="E132" s="154"/>
      <c r="G132" s="28"/>
      <c r="H132" s="28">
        <f t="shared" si="5"/>
        <v>23</v>
      </c>
    </row>
    <row r="133" spans="1:8" x14ac:dyDescent="0.3">
      <c r="A133" s="28">
        <f t="shared" si="4"/>
        <v>24</v>
      </c>
      <c r="B133" s="32" t="s">
        <v>159</v>
      </c>
      <c r="E133" s="155">
        <v>0</v>
      </c>
      <c r="G133" s="28" t="s">
        <v>254</v>
      </c>
      <c r="H133" s="28">
        <f t="shared" si="5"/>
        <v>24</v>
      </c>
    </row>
    <row r="134" spans="1:8" x14ac:dyDescent="0.3">
      <c r="A134" s="28">
        <f t="shared" si="4"/>
        <v>25</v>
      </c>
      <c r="B134" s="32" t="s">
        <v>161</v>
      </c>
      <c r="E134" s="126">
        <f>'Pg5 Rev Stmt Misc'!E16</f>
        <v>-10319.126030805117</v>
      </c>
      <c r="F134" s="43" t="s">
        <v>56</v>
      </c>
      <c r="G134" s="28" t="s">
        <v>539</v>
      </c>
      <c r="H134" s="28">
        <f t="shared" si="5"/>
        <v>25</v>
      </c>
    </row>
    <row r="135" spans="1:8" x14ac:dyDescent="0.3">
      <c r="A135" s="28">
        <f t="shared" si="4"/>
        <v>26</v>
      </c>
      <c r="B135" s="32"/>
      <c r="E135" s="154"/>
      <c r="G135" s="28"/>
      <c r="H135" s="28">
        <f t="shared" si="5"/>
        <v>26</v>
      </c>
    </row>
    <row r="136" spans="1:8" ht="16.2" thickBot="1" x14ac:dyDescent="0.35">
      <c r="A136" s="28">
        <f t="shared" si="4"/>
        <v>27</v>
      </c>
      <c r="B136" s="32" t="s">
        <v>163</v>
      </c>
      <c r="E136" s="156">
        <f>E133+E131+E125+E120+E115+E134</f>
        <v>3654814.4021883039</v>
      </c>
      <c r="F136" s="43" t="s">
        <v>56</v>
      </c>
      <c r="G136" s="28" t="s">
        <v>164</v>
      </c>
      <c r="H136" s="28">
        <f t="shared" si="5"/>
        <v>27</v>
      </c>
    </row>
    <row r="137" spans="1:8" ht="16.2" thickTop="1" x14ac:dyDescent="0.3">
      <c r="A137" s="28">
        <f t="shared" si="4"/>
        <v>28</v>
      </c>
      <c r="B137" s="32"/>
      <c r="E137" s="54"/>
      <c r="G137" s="28"/>
      <c r="H137" s="28">
        <f t="shared" si="5"/>
        <v>28</v>
      </c>
    </row>
    <row r="138" spans="1:8" ht="18" x14ac:dyDescent="0.3">
      <c r="A138" s="28">
        <f t="shared" si="4"/>
        <v>29</v>
      </c>
      <c r="B138" s="45" t="s">
        <v>165</v>
      </c>
      <c r="E138" s="54"/>
      <c r="G138" s="28"/>
      <c r="H138" s="28">
        <f t="shared" si="5"/>
        <v>29</v>
      </c>
    </row>
    <row r="139" spans="1:8" x14ac:dyDescent="0.3">
      <c r="A139" s="28">
        <f t="shared" si="4"/>
        <v>30</v>
      </c>
      <c r="B139" s="32" t="s">
        <v>166</v>
      </c>
      <c r="E139" s="137">
        <f>E187</f>
        <v>0</v>
      </c>
      <c r="G139" s="28" t="s">
        <v>256</v>
      </c>
      <c r="H139" s="28">
        <f t="shared" si="5"/>
        <v>30</v>
      </c>
    </row>
    <row r="140" spans="1:8" x14ac:dyDescent="0.3">
      <c r="A140" s="28">
        <f t="shared" si="4"/>
        <v>31</v>
      </c>
      <c r="B140" s="32" t="s">
        <v>168</v>
      </c>
      <c r="E140" s="131">
        <v>0</v>
      </c>
      <c r="G140" s="28" t="s">
        <v>257</v>
      </c>
      <c r="H140" s="28">
        <f t="shared" si="5"/>
        <v>31</v>
      </c>
    </row>
    <row r="141" spans="1:8" x14ac:dyDescent="0.3">
      <c r="A141" s="28">
        <f t="shared" si="4"/>
        <v>32</v>
      </c>
      <c r="B141" s="27" t="s">
        <v>170</v>
      </c>
      <c r="E141" s="49">
        <f>SUM(E139:E140)</f>
        <v>0</v>
      </c>
      <c r="G141" s="28" t="s">
        <v>171</v>
      </c>
      <c r="H141" s="28">
        <f t="shared" si="5"/>
        <v>32</v>
      </c>
    </row>
    <row r="142" spans="1:8" x14ac:dyDescent="0.3">
      <c r="A142" s="28">
        <f t="shared" si="4"/>
        <v>33</v>
      </c>
      <c r="B142" s="32"/>
      <c r="E142" s="54"/>
      <c r="G142" s="28"/>
      <c r="H142" s="28">
        <f t="shared" si="5"/>
        <v>33</v>
      </c>
    </row>
    <row r="143" spans="1:8" ht="18" x14ac:dyDescent="0.3">
      <c r="A143" s="28">
        <f t="shared" si="4"/>
        <v>34</v>
      </c>
      <c r="B143" s="45" t="s">
        <v>172</v>
      </c>
      <c r="E143" s="54"/>
      <c r="G143" s="28"/>
      <c r="H143" s="28">
        <f t="shared" si="5"/>
        <v>34</v>
      </c>
    </row>
    <row r="144" spans="1:8" x14ac:dyDescent="0.3">
      <c r="A144" s="28">
        <f t="shared" si="4"/>
        <v>35</v>
      </c>
      <c r="B144" s="32" t="s">
        <v>173</v>
      </c>
      <c r="E144" s="137">
        <v>0</v>
      </c>
      <c r="G144" s="28" t="s">
        <v>258</v>
      </c>
      <c r="H144" s="28">
        <f t="shared" si="5"/>
        <v>35</v>
      </c>
    </row>
    <row r="145" spans="1:8" x14ac:dyDescent="0.3">
      <c r="A145" s="28">
        <f t="shared" si="4"/>
        <v>36</v>
      </c>
      <c r="B145" s="27" t="s">
        <v>175</v>
      </c>
      <c r="E145" s="132">
        <v>0</v>
      </c>
      <c r="G145" s="28" t="s">
        <v>259</v>
      </c>
      <c r="H145" s="28">
        <f t="shared" si="5"/>
        <v>36</v>
      </c>
    </row>
    <row r="146" spans="1:8" x14ac:dyDescent="0.3">
      <c r="A146" s="28">
        <f t="shared" si="4"/>
        <v>37</v>
      </c>
      <c r="B146" s="27" t="s">
        <v>177</v>
      </c>
      <c r="E146" s="49">
        <f>SUM(E144:E145)</f>
        <v>0</v>
      </c>
      <c r="G146" s="28" t="s">
        <v>178</v>
      </c>
      <c r="H146" s="28">
        <f t="shared" si="5"/>
        <v>37</v>
      </c>
    </row>
    <row r="147" spans="1:8" x14ac:dyDescent="0.3">
      <c r="A147" s="28">
        <f t="shared" si="4"/>
        <v>38</v>
      </c>
      <c r="B147" s="32"/>
      <c r="E147" s="54"/>
      <c r="G147" s="28"/>
      <c r="H147" s="28">
        <f t="shared" si="5"/>
        <v>38</v>
      </c>
    </row>
    <row r="148" spans="1:8" ht="18" x14ac:dyDescent="0.3">
      <c r="A148" s="28">
        <f t="shared" si="4"/>
        <v>39</v>
      </c>
      <c r="B148" s="45" t="s">
        <v>179</v>
      </c>
      <c r="E148" s="137">
        <v>0</v>
      </c>
      <c r="G148" s="28" t="s">
        <v>260</v>
      </c>
      <c r="H148" s="28">
        <f t="shared" si="5"/>
        <v>39</v>
      </c>
    </row>
    <row r="149" spans="1:8" x14ac:dyDescent="0.3">
      <c r="A149" s="28"/>
      <c r="B149" s="32"/>
      <c r="E149" s="54"/>
      <c r="G149" s="28"/>
    </row>
    <row r="150" spans="1:8" x14ac:dyDescent="0.3">
      <c r="A150" s="43" t="s">
        <v>56</v>
      </c>
      <c r="B150" s="12" t="str">
        <f>B95</f>
        <v xml:space="preserve">Items in BOLD have changed due to unfunded reserves error adjustment as compared to the original TO5 Cycle 1 filing per ER19-221-002. </v>
      </c>
      <c r="E150" s="54"/>
      <c r="G150" s="28"/>
    </row>
    <row r="151" spans="1:8" ht="18" x14ac:dyDescent="0.3">
      <c r="A151" s="44">
        <v>1</v>
      </c>
      <c r="B151" s="27" t="s">
        <v>122</v>
      </c>
      <c r="E151" s="54"/>
      <c r="G151" s="28"/>
    </row>
    <row r="152" spans="1:8" x14ac:dyDescent="0.3">
      <c r="A152" s="28"/>
      <c r="B152" s="98"/>
      <c r="E152" s="54"/>
      <c r="G152" s="28"/>
    </row>
    <row r="153" spans="1:8" x14ac:dyDescent="0.3">
      <c r="A153" s="28"/>
      <c r="B153" s="98"/>
      <c r="E153" s="54"/>
      <c r="G153" s="28"/>
    </row>
    <row r="154" spans="1:8" x14ac:dyDescent="0.3">
      <c r="A154" s="28"/>
      <c r="B154" s="380" t="s">
        <v>212</v>
      </c>
      <c r="C154" s="381"/>
      <c r="D154" s="381"/>
      <c r="E154" s="381"/>
      <c r="F154" s="381"/>
      <c r="G154" s="381"/>
    </row>
    <row r="155" spans="1:8" x14ac:dyDescent="0.3">
      <c r="A155" s="28" t="s">
        <v>22</v>
      </c>
      <c r="B155" s="380" t="s">
        <v>213</v>
      </c>
      <c r="C155" s="381"/>
      <c r="D155" s="381"/>
      <c r="E155" s="381"/>
      <c r="F155" s="381"/>
      <c r="G155" s="381"/>
    </row>
    <row r="156" spans="1:8" ht="18" x14ac:dyDescent="0.3">
      <c r="A156" s="28"/>
      <c r="B156" s="380" t="s">
        <v>214</v>
      </c>
      <c r="C156" s="382"/>
      <c r="D156" s="382"/>
      <c r="E156" s="382"/>
      <c r="F156" s="382"/>
      <c r="G156" s="382"/>
    </row>
    <row r="157" spans="1:8" x14ac:dyDescent="0.3">
      <c r="A157" s="28"/>
      <c r="B157" s="385" t="str">
        <f>B5</f>
        <v>For the Base Period &amp; True-Up Period Ending December 31, 2017</v>
      </c>
      <c r="C157" s="386"/>
      <c r="D157" s="386"/>
      <c r="E157" s="386"/>
      <c r="F157" s="386"/>
      <c r="G157" s="386"/>
    </row>
    <row r="158" spans="1:8" x14ac:dyDescent="0.3">
      <c r="A158" s="28"/>
      <c r="B158" s="384" t="s">
        <v>2</v>
      </c>
      <c r="C158" s="381"/>
      <c r="D158" s="381"/>
      <c r="E158" s="381"/>
      <c r="F158" s="381"/>
      <c r="G158" s="381"/>
    </row>
    <row r="159" spans="1:8" x14ac:dyDescent="0.3">
      <c r="A159" s="28"/>
      <c r="B159" s="157"/>
    </row>
    <row r="160" spans="1:8" x14ac:dyDescent="0.3">
      <c r="A160" s="28" t="s">
        <v>3</v>
      </c>
      <c r="E160" s="104"/>
      <c r="G160" s="28"/>
      <c r="H160" s="28" t="s">
        <v>3</v>
      </c>
    </row>
    <row r="161" spans="1:10" x14ac:dyDescent="0.3">
      <c r="A161" s="28" t="s">
        <v>7</v>
      </c>
      <c r="B161" s="98" t="s">
        <v>22</v>
      </c>
      <c r="E161" s="105" t="s">
        <v>5</v>
      </c>
      <c r="G161" s="106" t="s">
        <v>6</v>
      </c>
      <c r="H161" s="28" t="s">
        <v>7</v>
      </c>
    </row>
    <row r="162" spans="1:10" x14ac:dyDescent="0.3">
      <c r="A162" s="107"/>
      <c r="B162" s="45" t="s">
        <v>261</v>
      </c>
      <c r="E162" s="104"/>
      <c r="G162" s="28"/>
      <c r="H162" s="107"/>
    </row>
    <row r="163" spans="1:10" x14ac:dyDescent="0.3">
      <c r="A163" s="28">
        <v>1</v>
      </c>
      <c r="B163" s="144" t="s">
        <v>182</v>
      </c>
      <c r="E163" s="104"/>
      <c r="G163" s="28"/>
      <c r="H163" s="28">
        <f>A163</f>
        <v>1</v>
      </c>
    </row>
    <row r="164" spans="1:10" x14ac:dyDescent="0.3">
      <c r="A164" s="28">
        <f t="shared" ref="A164:A187" si="6">A163+1</f>
        <v>2</v>
      </c>
      <c r="B164" s="32" t="s">
        <v>126</v>
      </c>
      <c r="E164" s="129">
        <v>5165035.4418100007</v>
      </c>
      <c r="F164" s="118"/>
      <c r="G164" s="28" t="s">
        <v>262</v>
      </c>
      <c r="H164" s="28">
        <f t="shared" ref="H164:H187" si="7">H163+1</f>
        <v>2</v>
      </c>
      <c r="I164" s="158"/>
    </row>
    <row r="165" spans="1:10" x14ac:dyDescent="0.3">
      <c r="A165" s="28">
        <f t="shared" si="6"/>
        <v>3</v>
      </c>
      <c r="B165" s="32" t="s">
        <v>263</v>
      </c>
      <c r="E165" s="159">
        <v>30172.716200035185</v>
      </c>
      <c r="F165" s="118"/>
      <c r="G165" s="28" t="s">
        <v>264</v>
      </c>
      <c r="H165" s="28">
        <f t="shared" si="7"/>
        <v>3</v>
      </c>
      <c r="I165" s="160"/>
    </row>
    <row r="166" spans="1:10" x14ac:dyDescent="0.3">
      <c r="A166" s="28">
        <f t="shared" si="6"/>
        <v>4</v>
      </c>
      <c r="B166" s="32" t="s">
        <v>130</v>
      </c>
      <c r="E166" s="159">
        <v>67424.51815368401</v>
      </c>
      <c r="F166" s="98"/>
      <c r="G166" s="28" t="s">
        <v>265</v>
      </c>
      <c r="H166" s="28">
        <f t="shared" si="7"/>
        <v>4</v>
      </c>
      <c r="J166" s="161"/>
    </row>
    <row r="167" spans="1:10" x14ac:dyDescent="0.3">
      <c r="A167" s="28">
        <f t="shared" si="6"/>
        <v>5</v>
      </c>
      <c r="B167" s="32" t="s">
        <v>132</v>
      </c>
      <c r="C167" s="28"/>
      <c r="D167" s="28"/>
      <c r="E167" s="123">
        <v>145895.58650188753</v>
      </c>
      <c r="F167" s="98"/>
      <c r="G167" s="28" t="s">
        <v>266</v>
      </c>
      <c r="H167" s="28">
        <f t="shared" si="7"/>
        <v>5</v>
      </c>
    </row>
    <row r="168" spans="1:10" x14ac:dyDescent="0.3">
      <c r="A168" s="28">
        <f t="shared" si="6"/>
        <v>6</v>
      </c>
      <c r="B168" s="32" t="s">
        <v>187</v>
      </c>
      <c r="E168" s="148">
        <f>SUM(E164:E167)</f>
        <v>5408528.262665607</v>
      </c>
      <c r="F168" s="118"/>
      <c r="G168" s="28" t="s">
        <v>135</v>
      </c>
      <c r="H168" s="28">
        <f t="shared" si="7"/>
        <v>6</v>
      </c>
      <c r="I168" s="160"/>
    </row>
    <row r="169" spans="1:10" x14ac:dyDescent="0.3">
      <c r="A169" s="28">
        <f t="shared" si="6"/>
        <v>7</v>
      </c>
      <c r="C169" s="28"/>
      <c r="D169" s="28"/>
      <c r="E169" s="104"/>
      <c r="G169" s="28"/>
      <c r="H169" s="28">
        <f t="shared" si="7"/>
        <v>7</v>
      </c>
    </row>
    <row r="170" spans="1:10" x14ac:dyDescent="0.3">
      <c r="A170" s="28">
        <f t="shared" si="6"/>
        <v>8</v>
      </c>
      <c r="B170" s="97" t="s">
        <v>188</v>
      </c>
      <c r="E170" s="104"/>
      <c r="G170" s="28"/>
      <c r="H170" s="28">
        <f t="shared" si="7"/>
        <v>8</v>
      </c>
    </row>
    <row r="171" spans="1:10" x14ac:dyDescent="0.3">
      <c r="A171" s="28">
        <f t="shared" si="6"/>
        <v>9</v>
      </c>
      <c r="B171" s="27" t="s">
        <v>189</v>
      </c>
      <c r="E171" s="129">
        <v>1003674.9026976924</v>
      </c>
      <c r="F171" s="118"/>
      <c r="G171" s="28" t="s">
        <v>267</v>
      </c>
      <c r="H171" s="28">
        <f t="shared" si="7"/>
        <v>9</v>
      </c>
    </row>
    <row r="172" spans="1:10" x14ac:dyDescent="0.3">
      <c r="A172" s="28">
        <f t="shared" si="6"/>
        <v>10</v>
      </c>
      <c r="B172" s="27" t="s">
        <v>191</v>
      </c>
      <c r="E172" s="159">
        <v>17504.57723837252</v>
      </c>
      <c r="F172" s="118"/>
      <c r="G172" s="28" t="s">
        <v>268</v>
      </c>
      <c r="H172" s="28">
        <f t="shared" si="7"/>
        <v>10</v>
      </c>
    </row>
    <row r="173" spans="1:10" x14ac:dyDescent="0.3">
      <c r="A173" s="28">
        <f t="shared" si="6"/>
        <v>11</v>
      </c>
      <c r="B173" s="27" t="s">
        <v>193</v>
      </c>
      <c r="E173" s="159">
        <v>26859.595765629863</v>
      </c>
      <c r="F173" s="98"/>
      <c r="G173" s="28" t="s">
        <v>269</v>
      </c>
      <c r="H173" s="28">
        <f t="shared" si="7"/>
        <v>11</v>
      </c>
    </row>
    <row r="174" spans="1:10" x14ac:dyDescent="0.3">
      <c r="A174" s="28">
        <f t="shared" si="6"/>
        <v>12</v>
      </c>
      <c r="B174" s="27" t="s">
        <v>195</v>
      </c>
      <c r="E174" s="123">
        <v>74427.36954435418</v>
      </c>
      <c r="F174" s="98"/>
      <c r="G174" s="28" t="s">
        <v>270</v>
      </c>
      <c r="H174" s="28">
        <f t="shared" si="7"/>
        <v>12</v>
      </c>
    </row>
    <row r="175" spans="1:10" x14ac:dyDescent="0.3">
      <c r="A175" s="28">
        <f t="shared" si="6"/>
        <v>13</v>
      </c>
      <c r="B175" s="160" t="s">
        <v>197</v>
      </c>
      <c r="C175" s="160"/>
      <c r="D175" s="160"/>
      <c r="E175" s="162">
        <f>SUM(E171:E174)</f>
        <v>1122466.445246049</v>
      </c>
      <c r="F175" s="118"/>
      <c r="G175" s="28" t="s">
        <v>198</v>
      </c>
      <c r="H175" s="28">
        <f t="shared" si="7"/>
        <v>13</v>
      </c>
    </row>
    <row r="176" spans="1:10" x14ac:dyDescent="0.3">
      <c r="A176" s="28">
        <f t="shared" si="6"/>
        <v>14</v>
      </c>
      <c r="B176" s="160"/>
      <c r="C176" s="160"/>
      <c r="D176" s="160"/>
      <c r="E176" s="153"/>
      <c r="G176" s="28"/>
      <c r="H176" s="28">
        <f t="shared" si="7"/>
        <v>14</v>
      </c>
    </row>
    <row r="177" spans="1:8" x14ac:dyDescent="0.3">
      <c r="A177" s="28">
        <f t="shared" si="6"/>
        <v>15</v>
      </c>
      <c r="B177" s="144" t="s">
        <v>125</v>
      </c>
      <c r="C177" s="160"/>
      <c r="D177" s="160"/>
      <c r="E177" s="153"/>
      <c r="G177" s="28"/>
      <c r="H177" s="28">
        <f t="shared" si="7"/>
        <v>15</v>
      </c>
    </row>
    <row r="178" spans="1:8" x14ac:dyDescent="0.3">
      <c r="A178" s="28">
        <f t="shared" si="6"/>
        <v>16</v>
      </c>
      <c r="B178" s="32" t="s">
        <v>126</v>
      </c>
      <c r="E178" s="54">
        <f>+E164-E171</f>
        <v>4161360.5391123081</v>
      </c>
      <c r="F178" s="118"/>
      <c r="G178" s="28" t="s">
        <v>271</v>
      </c>
      <c r="H178" s="28">
        <f t="shared" si="7"/>
        <v>16</v>
      </c>
    </row>
    <row r="179" spans="1:8" x14ac:dyDescent="0.3">
      <c r="A179" s="28">
        <f t="shared" si="6"/>
        <v>17</v>
      </c>
      <c r="B179" s="32" t="s">
        <v>128</v>
      </c>
      <c r="E179" s="122">
        <f>+E165-E172</f>
        <v>12668.138961662666</v>
      </c>
      <c r="F179" s="118"/>
      <c r="G179" s="28" t="s">
        <v>272</v>
      </c>
      <c r="H179" s="28">
        <f t="shared" si="7"/>
        <v>17</v>
      </c>
    </row>
    <row r="180" spans="1:8" x14ac:dyDescent="0.3">
      <c r="A180" s="28">
        <f t="shared" si="6"/>
        <v>18</v>
      </c>
      <c r="B180" s="32" t="s">
        <v>130</v>
      </c>
      <c r="E180" s="122">
        <f>+E166-E173</f>
        <v>40564.922388054147</v>
      </c>
      <c r="G180" s="28" t="s">
        <v>273</v>
      </c>
      <c r="H180" s="28">
        <f t="shared" si="7"/>
        <v>18</v>
      </c>
    </row>
    <row r="181" spans="1:8" x14ac:dyDescent="0.3">
      <c r="A181" s="28">
        <f t="shared" si="6"/>
        <v>19</v>
      </c>
      <c r="B181" s="32" t="s">
        <v>132</v>
      </c>
      <c r="E181" s="163">
        <f>+E167-E174</f>
        <v>71468.216957533354</v>
      </c>
      <c r="G181" s="28" t="s">
        <v>274</v>
      </c>
      <c r="H181" s="28">
        <f t="shared" si="7"/>
        <v>19</v>
      </c>
    </row>
    <row r="182" spans="1:8" ht="16.2" thickBot="1" x14ac:dyDescent="0.35">
      <c r="A182" s="28">
        <f t="shared" si="6"/>
        <v>20</v>
      </c>
      <c r="B182" s="27" t="s">
        <v>134</v>
      </c>
      <c r="E182" s="164">
        <f>SUM(E178:E181)</f>
        <v>4286061.8174195588</v>
      </c>
      <c r="F182" s="118"/>
      <c r="G182" s="28" t="s">
        <v>203</v>
      </c>
      <c r="H182" s="28">
        <f t="shared" si="7"/>
        <v>20</v>
      </c>
    </row>
    <row r="183" spans="1:8" ht="16.2" thickTop="1" x14ac:dyDescent="0.3">
      <c r="A183" s="28">
        <f t="shared" si="6"/>
        <v>21</v>
      </c>
      <c r="E183" s="54"/>
      <c r="G183" s="28"/>
      <c r="H183" s="28">
        <f t="shared" si="7"/>
        <v>21</v>
      </c>
    </row>
    <row r="184" spans="1:8" ht="18" x14ac:dyDescent="0.3">
      <c r="A184" s="28">
        <f t="shared" si="6"/>
        <v>22</v>
      </c>
      <c r="B184" s="45" t="s">
        <v>204</v>
      </c>
      <c r="E184" s="54"/>
      <c r="G184" s="28"/>
      <c r="H184" s="28">
        <f t="shared" si="7"/>
        <v>22</v>
      </c>
    </row>
    <row r="185" spans="1:8" x14ac:dyDescent="0.3">
      <c r="A185" s="28">
        <f t="shared" si="6"/>
        <v>23</v>
      </c>
      <c r="B185" s="32" t="s">
        <v>205</v>
      </c>
      <c r="E185" s="137">
        <v>0</v>
      </c>
      <c r="G185" s="28" t="s">
        <v>275</v>
      </c>
      <c r="H185" s="28">
        <f t="shared" si="7"/>
        <v>23</v>
      </c>
    </row>
    <row r="186" spans="1:8" x14ac:dyDescent="0.3">
      <c r="A186" s="28">
        <f t="shared" si="6"/>
        <v>24</v>
      </c>
      <c r="B186" s="27" t="s">
        <v>207</v>
      </c>
      <c r="E186" s="132">
        <v>0</v>
      </c>
      <c r="G186" s="28" t="s">
        <v>276</v>
      </c>
      <c r="H186" s="28">
        <f t="shared" si="7"/>
        <v>24</v>
      </c>
    </row>
    <row r="187" spans="1:8" ht="16.2" thickBot="1" x14ac:dyDescent="0.35">
      <c r="A187" s="28">
        <f t="shared" si="6"/>
        <v>25</v>
      </c>
      <c r="B187" s="32" t="s">
        <v>209</v>
      </c>
      <c r="E187" s="165">
        <f>E185-E186</f>
        <v>0</v>
      </c>
      <c r="G187" s="28" t="s">
        <v>210</v>
      </c>
      <c r="H187" s="28">
        <f t="shared" si="7"/>
        <v>25</v>
      </c>
    </row>
    <row r="188" spans="1:8" ht="16.2" thickTop="1" x14ac:dyDescent="0.3">
      <c r="A188" s="28"/>
      <c r="B188" s="32"/>
      <c r="E188" s="54"/>
      <c r="G188" s="28"/>
    </row>
    <row r="189" spans="1:8" ht="18" x14ac:dyDescent="0.3">
      <c r="A189" s="44">
        <v>1</v>
      </c>
      <c r="B189" s="27" t="s">
        <v>211</v>
      </c>
      <c r="E189" s="54"/>
      <c r="G189" s="28"/>
    </row>
    <row r="191" spans="1:8" x14ac:dyDescent="0.3">
      <c r="E191" s="166"/>
    </row>
  </sheetData>
  <mergeCells count="20">
    <mergeCell ref="B157:G157"/>
    <mergeCell ref="B158:G158"/>
    <mergeCell ref="B156:G156"/>
    <mergeCell ref="B47:G47"/>
    <mergeCell ref="B48:G48"/>
    <mergeCell ref="B49:G49"/>
    <mergeCell ref="B50:G50"/>
    <mergeCell ref="B101:G101"/>
    <mergeCell ref="B102:G102"/>
    <mergeCell ref="B103:G103"/>
    <mergeCell ref="B104:G104"/>
    <mergeCell ref="B105:G105"/>
    <mergeCell ref="B154:G154"/>
    <mergeCell ref="B155:G155"/>
    <mergeCell ref="B46:G46"/>
    <mergeCell ref="B2:G2"/>
    <mergeCell ref="B3:G3"/>
    <mergeCell ref="B4:G4"/>
    <mergeCell ref="B5:G5"/>
    <mergeCell ref="B6:G6"/>
  </mergeCells>
  <printOptions horizontalCentered="1"/>
  <pageMargins left="0" right="0" top="0.35" bottom="0.5" header="0.25" footer="0.25"/>
  <pageSetup scale="55" orientation="portrait" r:id="rId1"/>
  <headerFooter scaleWithDoc="0" alignWithMargins="0">
    <oddHeader>&amp;C&amp;"Times New Roman,Bold"&amp;8REVISED</oddHeader>
    <oddFooter>&amp;CPage 3.&amp;P&amp;R&amp;F</oddFooter>
  </headerFooter>
  <rowBreaks count="3" manualBreakCount="3">
    <brk id="44" max="16383" man="1"/>
    <brk id="99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CFA8-EB9B-4430-A3D3-87FEFA6160D9}">
  <sheetPr codeName="Sheet5"/>
  <dimension ref="A1:J192"/>
  <sheetViews>
    <sheetView zoomScale="80" zoomScaleNormal="80" workbookViewId="0"/>
  </sheetViews>
  <sheetFormatPr defaultColWidth="9.21875" defaultRowHeight="15.6" x14ac:dyDescent="0.3"/>
  <cols>
    <col min="1" max="1" width="5.21875" style="27" customWidth="1"/>
    <col min="2" max="2" width="86.21875" style="27" customWidth="1"/>
    <col min="3" max="3" width="10.44140625" style="27" customWidth="1"/>
    <col min="4" max="4" width="1.5546875" style="27" customWidth="1"/>
    <col min="5" max="5" width="16.77734375" style="27" customWidth="1"/>
    <col min="6" max="6" width="1.5546875" style="27" customWidth="1"/>
    <col min="7" max="7" width="51.44140625" style="27" customWidth="1"/>
    <col min="8" max="8" width="5.21875" style="28" customWidth="1"/>
    <col min="9" max="9" width="22.44140625" style="27" customWidth="1"/>
    <col min="10" max="10" width="20.21875" style="27" bestFit="1" customWidth="1"/>
    <col min="11" max="16384" width="9.21875" style="27"/>
  </cols>
  <sheetData>
    <row r="1" spans="1:10" x14ac:dyDescent="0.3">
      <c r="A1" s="314" t="s">
        <v>538</v>
      </c>
    </row>
    <row r="2" spans="1:10" x14ac:dyDescent="0.3">
      <c r="A2" s="28"/>
      <c r="B2" s="380" t="s">
        <v>212</v>
      </c>
      <c r="C2" s="381"/>
      <c r="D2" s="381"/>
      <c r="E2" s="381"/>
      <c r="F2" s="381"/>
      <c r="G2" s="381"/>
    </row>
    <row r="3" spans="1:10" x14ac:dyDescent="0.3">
      <c r="A3" s="28" t="s">
        <v>22</v>
      </c>
      <c r="B3" s="380" t="s">
        <v>213</v>
      </c>
      <c r="C3" s="381"/>
      <c r="D3" s="381"/>
      <c r="E3" s="381"/>
      <c r="F3" s="381"/>
      <c r="G3" s="381"/>
    </row>
    <row r="4" spans="1:10" ht="18" x14ac:dyDescent="0.3">
      <c r="A4" s="28"/>
      <c r="B4" s="380" t="s">
        <v>214</v>
      </c>
      <c r="C4" s="382"/>
      <c r="D4" s="382"/>
      <c r="E4" s="382"/>
      <c r="F4" s="382"/>
      <c r="G4" s="382"/>
    </row>
    <row r="5" spans="1:10" x14ac:dyDescent="0.3">
      <c r="A5" s="28"/>
      <c r="B5" s="383" t="s">
        <v>215</v>
      </c>
      <c r="C5" s="383"/>
      <c r="D5" s="383"/>
      <c r="E5" s="383"/>
      <c r="F5" s="383"/>
      <c r="G5" s="383"/>
    </row>
    <row r="6" spans="1:10" x14ac:dyDescent="0.3">
      <c r="A6" s="28"/>
      <c r="B6" s="384" t="s">
        <v>2</v>
      </c>
      <c r="C6" s="381"/>
      <c r="D6" s="381"/>
      <c r="E6" s="381"/>
      <c r="F6" s="381"/>
      <c r="G6" s="381"/>
    </row>
    <row r="7" spans="1:10" x14ac:dyDescent="0.3">
      <c r="A7" s="28"/>
      <c r="B7" s="103"/>
      <c r="C7" s="98"/>
      <c r="D7" s="98"/>
      <c r="E7" s="98"/>
      <c r="F7" s="98"/>
      <c r="G7" s="98"/>
    </row>
    <row r="8" spans="1:10" x14ac:dyDescent="0.3">
      <c r="A8" s="28" t="s">
        <v>3</v>
      </c>
      <c r="E8" s="104"/>
      <c r="G8" s="28"/>
      <c r="H8" s="28" t="s">
        <v>3</v>
      </c>
    </row>
    <row r="9" spans="1:10" ht="15.6" customHeight="1" x14ac:dyDescent="0.3">
      <c r="A9" s="106" t="s">
        <v>7</v>
      </c>
      <c r="B9" s="98" t="s">
        <v>22</v>
      </c>
      <c r="E9" s="105" t="s">
        <v>5</v>
      </c>
      <c r="G9" s="106" t="s">
        <v>6</v>
      </c>
      <c r="H9" s="106" t="s">
        <v>7</v>
      </c>
    </row>
    <row r="10" spans="1:10" x14ac:dyDescent="0.3">
      <c r="A10" s="107"/>
      <c r="B10" s="45" t="s">
        <v>34</v>
      </c>
      <c r="E10" s="108"/>
      <c r="G10" s="28"/>
      <c r="H10" s="107"/>
    </row>
    <row r="11" spans="1:10" x14ac:dyDescent="0.3">
      <c r="A11" s="28">
        <v>1</v>
      </c>
      <c r="B11" s="32" t="s">
        <v>35</v>
      </c>
      <c r="C11" s="109"/>
      <c r="D11" s="109"/>
      <c r="E11" s="168">
        <v>72012.461789999987</v>
      </c>
      <c r="G11" s="28" t="s">
        <v>277</v>
      </c>
      <c r="H11" s="28">
        <f>A11</f>
        <v>1</v>
      </c>
      <c r="I11" s="110"/>
    </row>
    <row r="12" spans="1:10" x14ac:dyDescent="0.3">
      <c r="A12" s="28">
        <f t="shared" ref="A12:A40" si="0">A11+1</f>
        <v>2</v>
      </c>
      <c r="B12" s="32" t="s">
        <v>22</v>
      </c>
      <c r="C12" s="109"/>
      <c r="D12" s="109"/>
      <c r="E12" s="112" t="s">
        <v>22</v>
      </c>
      <c r="G12" s="28"/>
      <c r="H12" s="28">
        <f t="shared" ref="H12:H40" si="1">H11+1</f>
        <v>2</v>
      </c>
      <c r="I12" s="110"/>
    </row>
    <row r="13" spans="1:10" x14ac:dyDescent="0.3">
      <c r="A13" s="28">
        <f t="shared" si="0"/>
        <v>3</v>
      </c>
      <c r="B13" s="32" t="s">
        <v>37</v>
      </c>
      <c r="C13" s="109"/>
      <c r="D13" s="109"/>
      <c r="E13" s="121">
        <v>55661.578218657582</v>
      </c>
      <c r="F13" s="98"/>
      <c r="G13" s="28" t="s">
        <v>278</v>
      </c>
      <c r="H13" s="28">
        <f t="shared" si="1"/>
        <v>3</v>
      </c>
      <c r="I13" s="110"/>
    </row>
    <row r="14" spans="1:10" x14ac:dyDescent="0.3">
      <c r="A14" s="28">
        <f t="shared" si="0"/>
        <v>4</v>
      </c>
      <c r="B14" s="32"/>
      <c r="C14" s="109"/>
      <c r="D14" s="109"/>
      <c r="E14" s="112"/>
      <c r="F14" s="98"/>
      <c r="G14" s="28"/>
      <c r="H14" s="28">
        <f t="shared" si="1"/>
        <v>4</v>
      </c>
      <c r="J14" s="113"/>
    </row>
    <row r="15" spans="1:10" x14ac:dyDescent="0.3">
      <c r="A15" s="28">
        <f t="shared" si="0"/>
        <v>5</v>
      </c>
      <c r="B15" s="32" t="s">
        <v>39</v>
      </c>
      <c r="C15" s="109"/>
      <c r="D15" s="109"/>
      <c r="E15" s="114">
        <v>0</v>
      </c>
      <c r="G15" s="28" t="s">
        <v>279</v>
      </c>
      <c r="H15" s="28">
        <f t="shared" si="1"/>
        <v>5</v>
      </c>
      <c r="J15" s="113"/>
    </row>
    <row r="16" spans="1:10" x14ac:dyDescent="0.3">
      <c r="A16" s="28">
        <f t="shared" si="0"/>
        <v>6</v>
      </c>
      <c r="B16" s="32" t="s">
        <v>41</v>
      </c>
      <c r="C16" s="109"/>
      <c r="D16" s="109"/>
      <c r="E16" s="128">
        <f>E11+E13+E15</f>
        <v>127674.04000865757</v>
      </c>
      <c r="F16" s="98"/>
      <c r="G16" s="28" t="s">
        <v>42</v>
      </c>
      <c r="H16" s="28">
        <f t="shared" si="1"/>
        <v>6</v>
      </c>
      <c r="I16" s="115"/>
      <c r="J16" s="113"/>
    </row>
    <row r="17" spans="1:9" x14ac:dyDescent="0.3">
      <c r="A17" s="28">
        <f t="shared" si="0"/>
        <v>7</v>
      </c>
      <c r="E17" s="116"/>
      <c r="G17" s="28"/>
      <c r="H17" s="28">
        <f t="shared" si="1"/>
        <v>7</v>
      </c>
    </row>
    <row r="18" spans="1:9" x14ac:dyDescent="0.3">
      <c r="A18" s="28">
        <f t="shared" si="0"/>
        <v>8</v>
      </c>
      <c r="B18" s="27" t="s">
        <v>43</v>
      </c>
      <c r="C18" s="109"/>
      <c r="D18" s="109"/>
      <c r="E18" s="117">
        <v>154648.19099050906</v>
      </c>
      <c r="F18" s="118"/>
      <c r="G18" s="28" t="s">
        <v>219</v>
      </c>
      <c r="H18" s="28">
        <f t="shared" si="1"/>
        <v>8</v>
      </c>
    </row>
    <row r="19" spans="1:9" x14ac:dyDescent="0.3">
      <c r="A19" s="28">
        <f t="shared" si="0"/>
        <v>9</v>
      </c>
      <c r="E19" s="119" t="s">
        <v>22</v>
      </c>
      <c r="G19" s="28"/>
      <c r="H19" s="28">
        <f t="shared" si="1"/>
        <v>9</v>
      </c>
    </row>
    <row r="20" spans="1:9" ht="18" x14ac:dyDescent="0.3">
      <c r="A20" s="28">
        <f t="shared" si="0"/>
        <v>10</v>
      </c>
      <c r="B20" s="27" t="s">
        <v>45</v>
      </c>
      <c r="E20" s="120">
        <v>0</v>
      </c>
      <c r="G20" s="28" t="s">
        <v>220</v>
      </c>
      <c r="H20" s="28">
        <f t="shared" si="1"/>
        <v>10</v>
      </c>
      <c r="I20" s="110"/>
    </row>
    <row r="21" spans="1:9" x14ac:dyDescent="0.3">
      <c r="A21" s="28">
        <f t="shared" si="0"/>
        <v>11</v>
      </c>
      <c r="E21" s="119"/>
      <c r="G21" s="28"/>
      <c r="H21" s="28">
        <f t="shared" si="1"/>
        <v>11</v>
      </c>
    </row>
    <row r="22" spans="1:9" x14ac:dyDescent="0.3">
      <c r="A22" s="28">
        <f t="shared" si="0"/>
        <v>12</v>
      </c>
      <c r="B22" s="27" t="s">
        <v>47</v>
      </c>
      <c r="C22" s="109"/>
      <c r="D22" s="109"/>
      <c r="E22" s="121">
        <v>39336.470395883873</v>
      </c>
      <c r="F22" s="98"/>
      <c r="G22" s="28" t="s">
        <v>221</v>
      </c>
      <c r="H22" s="28">
        <f t="shared" si="1"/>
        <v>12</v>
      </c>
      <c r="I22" s="110"/>
    </row>
    <row r="23" spans="1:9" x14ac:dyDescent="0.3">
      <c r="A23" s="28">
        <f t="shared" si="0"/>
        <v>13</v>
      </c>
      <c r="B23" s="32"/>
      <c r="C23" s="109"/>
      <c r="D23" s="109"/>
      <c r="E23" s="122"/>
      <c r="G23" s="28"/>
      <c r="H23" s="28">
        <f t="shared" si="1"/>
        <v>13</v>
      </c>
    </row>
    <row r="24" spans="1:9" x14ac:dyDescent="0.3">
      <c r="A24" s="28">
        <f t="shared" si="0"/>
        <v>14</v>
      </c>
      <c r="B24" s="27" t="s">
        <v>49</v>
      </c>
      <c r="C24" s="109"/>
      <c r="D24" s="109"/>
      <c r="E24" s="123">
        <v>2572.9950111453991</v>
      </c>
      <c r="F24" s="98"/>
      <c r="G24" s="28" t="s">
        <v>222</v>
      </c>
      <c r="H24" s="28">
        <f t="shared" si="1"/>
        <v>14</v>
      </c>
      <c r="I24" s="110"/>
    </row>
    <row r="25" spans="1:9" x14ac:dyDescent="0.3">
      <c r="A25" s="28">
        <f t="shared" si="0"/>
        <v>15</v>
      </c>
      <c r="B25" s="32" t="s">
        <v>51</v>
      </c>
      <c r="C25" s="109"/>
      <c r="D25" s="109"/>
      <c r="E25" s="54">
        <f>SUM(E16+E18+E20+E22+E24)</f>
        <v>324231.69640619593</v>
      </c>
      <c r="F25" s="98"/>
      <c r="G25" s="28" t="s">
        <v>52</v>
      </c>
      <c r="H25" s="28">
        <f t="shared" si="1"/>
        <v>15</v>
      </c>
    </row>
    <row r="26" spans="1:9" x14ac:dyDescent="0.3">
      <c r="A26" s="28">
        <f t="shared" si="0"/>
        <v>16</v>
      </c>
      <c r="B26" s="32"/>
      <c r="C26" s="109"/>
      <c r="D26" s="109"/>
      <c r="E26" s="124"/>
      <c r="G26" s="28"/>
      <c r="H26" s="28">
        <f t="shared" si="1"/>
        <v>16</v>
      </c>
    </row>
    <row r="27" spans="1:9" ht="18" x14ac:dyDescent="0.3">
      <c r="A27" s="28">
        <f t="shared" si="0"/>
        <v>17</v>
      </c>
      <c r="B27" s="32" t="s">
        <v>53</v>
      </c>
      <c r="C27" s="109"/>
      <c r="D27" s="109"/>
      <c r="E27" s="125">
        <v>9.6727520247467724E-2</v>
      </c>
      <c r="G27" s="28" t="s">
        <v>223</v>
      </c>
      <c r="H27" s="28">
        <f t="shared" si="1"/>
        <v>17</v>
      </c>
    </row>
    <row r="28" spans="1:9" x14ac:dyDescent="0.3">
      <c r="A28" s="28">
        <f t="shared" si="0"/>
        <v>18</v>
      </c>
      <c r="B28" s="32" t="s">
        <v>55</v>
      </c>
      <c r="C28" s="109"/>
      <c r="D28" s="109"/>
      <c r="E28" s="136">
        <f>E134</f>
        <v>3655962.9040592066</v>
      </c>
      <c r="G28" s="28" t="s">
        <v>224</v>
      </c>
      <c r="H28" s="28">
        <f t="shared" si="1"/>
        <v>18</v>
      </c>
    </row>
    <row r="29" spans="1:9" x14ac:dyDescent="0.3">
      <c r="A29" s="28">
        <f t="shared" si="0"/>
        <v>19</v>
      </c>
      <c r="B29" s="27" t="s">
        <v>58</v>
      </c>
      <c r="C29" s="109"/>
      <c r="D29" s="109"/>
      <c r="E29" s="148">
        <f>E28*E27</f>
        <v>353632.22582637781</v>
      </c>
      <c r="G29" s="28" t="s">
        <v>59</v>
      </c>
      <c r="H29" s="28">
        <f t="shared" si="1"/>
        <v>19</v>
      </c>
    </row>
    <row r="30" spans="1:9" x14ac:dyDescent="0.3">
      <c r="A30" s="28">
        <f t="shared" si="0"/>
        <v>20</v>
      </c>
      <c r="C30" s="109"/>
      <c r="D30" s="109"/>
      <c r="E30" s="124"/>
      <c r="G30" s="28"/>
      <c r="H30" s="28">
        <f t="shared" si="1"/>
        <v>20</v>
      </c>
    </row>
    <row r="31" spans="1:9" ht="18" x14ac:dyDescent="0.3">
      <c r="A31" s="28">
        <f t="shared" si="0"/>
        <v>21</v>
      </c>
      <c r="B31" s="32" t="s">
        <v>60</v>
      </c>
      <c r="C31" s="109"/>
      <c r="D31" s="112"/>
      <c r="E31" s="125">
        <v>3.8276130807329231E-3</v>
      </c>
      <c r="F31" s="98"/>
      <c r="G31" s="28" t="s">
        <v>225</v>
      </c>
      <c r="H31" s="28">
        <f t="shared" si="1"/>
        <v>21</v>
      </c>
      <c r="I31" s="110"/>
    </row>
    <row r="32" spans="1:9" x14ac:dyDescent="0.3">
      <c r="A32" s="28">
        <f t="shared" si="0"/>
        <v>22</v>
      </c>
      <c r="B32" s="32" t="s">
        <v>55</v>
      </c>
      <c r="C32" s="109"/>
      <c r="D32" s="109"/>
      <c r="E32" s="136">
        <f>E134-E117</f>
        <v>3655962.9040592066</v>
      </c>
      <c r="F32" s="98"/>
      <c r="G32" s="28" t="s">
        <v>226</v>
      </c>
      <c r="H32" s="28">
        <f t="shared" si="1"/>
        <v>22</v>
      </c>
    </row>
    <row r="33" spans="1:9" x14ac:dyDescent="0.3">
      <c r="A33" s="28">
        <f t="shared" si="0"/>
        <v>23</v>
      </c>
      <c r="B33" s="27" t="s">
        <v>63</v>
      </c>
      <c r="E33" s="148">
        <f>E32*E31</f>
        <v>13993.611434251345</v>
      </c>
      <c r="F33" s="98"/>
      <c r="G33" s="28" t="s">
        <v>64</v>
      </c>
      <c r="H33" s="28">
        <f t="shared" si="1"/>
        <v>23</v>
      </c>
    </row>
    <row r="34" spans="1:9" x14ac:dyDescent="0.3">
      <c r="A34" s="28">
        <f t="shared" si="0"/>
        <v>24</v>
      </c>
      <c r="E34" s="128"/>
      <c r="G34" s="28"/>
      <c r="H34" s="28">
        <f t="shared" si="1"/>
        <v>24</v>
      </c>
    </row>
    <row r="35" spans="1:9" x14ac:dyDescent="0.3">
      <c r="A35" s="28">
        <f t="shared" si="0"/>
        <v>25</v>
      </c>
      <c r="B35" s="27" t="s">
        <v>65</v>
      </c>
      <c r="E35" s="129">
        <v>2332.7350000000001</v>
      </c>
      <c r="G35" s="28" t="s">
        <v>227</v>
      </c>
      <c r="H35" s="28">
        <f t="shared" si="1"/>
        <v>25</v>
      </c>
      <c r="I35" s="110"/>
    </row>
    <row r="36" spans="1:9" x14ac:dyDescent="0.3">
      <c r="A36" s="28">
        <f t="shared" si="0"/>
        <v>26</v>
      </c>
      <c r="B36" s="27" t="s">
        <v>67</v>
      </c>
      <c r="E36" s="130">
        <v>-4558.5182000000004</v>
      </c>
      <c r="F36" s="98"/>
      <c r="G36" s="28" t="s">
        <v>228</v>
      </c>
      <c r="H36" s="28">
        <f t="shared" si="1"/>
        <v>26</v>
      </c>
      <c r="I36" s="110"/>
    </row>
    <row r="37" spans="1:9" x14ac:dyDescent="0.3">
      <c r="A37" s="28">
        <f t="shared" si="0"/>
        <v>27</v>
      </c>
      <c r="B37" s="27" t="s">
        <v>69</v>
      </c>
      <c r="E37" s="131">
        <v>0</v>
      </c>
      <c r="G37" s="28" t="s">
        <v>229</v>
      </c>
      <c r="H37" s="28">
        <f t="shared" si="1"/>
        <v>27</v>
      </c>
    </row>
    <row r="38" spans="1:9" x14ac:dyDescent="0.3">
      <c r="A38" s="28">
        <f t="shared" si="0"/>
        <v>28</v>
      </c>
      <c r="B38" s="38" t="s">
        <v>71</v>
      </c>
      <c r="E38" s="132">
        <v>0</v>
      </c>
      <c r="G38" s="28" t="s">
        <v>230</v>
      </c>
      <c r="H38" s="28">
        <f t="shared" si="1"/>
        <v>28</v>
      </c>
      <c r="I38" s="110"/>
    </row>
    <row r="39" spans="1:9" x14ac:dyDescent="0.3">
      <c r="A39" s="28">
        <f t="shared" si="0"/>
        <v>29</v>
      </c>
      <c r="E39" s="119" t="s">
        <v>22</v>
      </c>
      <c r="G39" s="28"/>
      <c r="H39" s="28">
        <f t="shared" si="1"/>
        <v>29</v>
      </c>
      <c r="I39" s="110"/>
    </row>
    <row r="40" spans="1:9" ht="18.600000000000001" thickBot="1" x14ac:dyDescent="0.35">
      <c r="A40" s="28">
        <f t="shared" si="0"/>
        <v>30</v>
      </c>
      <c r="B40" s="27" t="s">
        <v>73</v>
      </c>
      <c r="C40" s="109"/>
      <c r="D40" s="109"/>
      <c r="E40" s="66">
        <f>E29+E33+E25+SUM(E35:E38)</f>
        <v>689631.75046682521</v>
      </c>
      <c r="F40" s="98"/>
      <c r="G40" s="28" t="s">
        <v>74</v>
      </c>
      <c r="H40" s="28">
        <f t="shared" si="1"/>
        <v>30</v>
      </c>
      <c r="I40" s="110"/>
    </row>
    <row r="41" spans="1:9" ht="16.2" thickTop="1" x14ac:dyDescent="0.3">
      <c r="A41" s="107"/>
      <c r="C41" s="109"/>
      <c r="D41" s="109"/>
      <c r="E41" s="133"/>
      <c r="F41" s="98"/>
      <c r="G41" s="107"/>
      <c r="H41" s="107"/>
      <c r="I41" s="110"/>
    </row>
    <row r="42" spans="1:9" ht="18" x14ac:dyDescent="0.3">
      <c r="A42" s="44">
        <v>1</v>
      </c>
      <c r="B42" s="27" t="s">
        <v>75</v>
      </c>
      <c r="C42" s="109"/>
      <c r="D42" s="109"/>
      <c r="E42" s="133"/>
      <c r="F42" s="98"/>
      <c r="G42" s="107"/>
      <c r="H42" s="107"/>
      <c r="I42" s="110"/>
    </row>
    <row r="43" spans="1:9" ht="18" x14ac:dyDescent="0.3">
      <c r="A43" s="44"/>
      <c r="C43" s="109"/>
      <c r="D43" s="109"/>
      <c r="E43" s="133"/>
      <c r="F43" s="98"/>
      <c r="G43" s="107"/>
      <c r="H43" s="107"/>
      <c r="I43" s="110"/>
    </row>
    <row r="44" spans="1:9" x14ac:dyDescent="0.3">
      <c r="A44" s="107"/>
      <c r="C44" s="109"/>
      <c r="D44" s="109"/>
      <c r="E44" s="133"/>
      <c r="F44" s="98"/>
      <c r="G44" s="107"/>
      <c r="H44" s="107"/>
      <c r="I44" s="110"/>
    </row>
    <row r="45" spans="1:9" x14ac:dyDescent="0.3">
      <c r="A45" s="107"/>
      <c r="B45" s="380" t="s">
        <v>212</v>
      </c>
      <c r="C45" s="381"/>
      <c r="D45" s="381"/>
      <c r="E45" s="381"/>
      <c r="F45" s="381"/>
      <c r="G45" s="381"/>
      <c r="H45" s="107"/>
      <c r="I45" s="110"/>
    </row>
    <row r="46" spans="1:9" x14ac:dyDescent="0.3">
      <c r="A46" s="107"/>
      <c r="B46" s="380" t="s">
        <v>213</v>
      </c>
      <c r="C46" s="381"/>
      <c r="D46" s="381"/>
      <c r="E46" s="381"/>
      <c r="F46" s="381"/>
      <c r="G46" s="381"/>
      <c r="H46" s="107"/>
      <c r="I46" s="110"/>
    </row>
    <row r="47" spans="1:9" ht="18" x14ac:dyDescent="0.3">
      <c r="A47" s="107"/>
      <c r="B47" s="380" t="s">
        <v>214</v>
      </c>
      <c r="C47" s="382"/>
      <c r="D47" s="382"/>
      <c r="E47" s="382"/>
      <c r="F47" s="382"/>
      <c r="G47" s="382"/>
      <c r="H47" s="107"/>
      <c r="I47" s="110"/>
    </row>
    <row r="48" spans="1:9" x14ac:dyDescent="0.3">
      <c r="A48" s="107"/>
      <c r="B48" s="385" t="str">
        <f>B5</f>
        <v>For the Base Period &amp; True-Up Period Ending December 31, 2017</v>
      </c>
      <c r="C48" s="386"/>
      <c r="D48" s="386"/>
      <c r="E48" s="386"/>
      <c r="F48" s="386"/>
      <c r="G48" s="386"/>
      <c r="H48" s="107"/>
      <c r="I48" s="110"/>
    </row>
    <row r="49" spans="1:9" x14ac:dyDescent="0.3">
      <c r="A49" s="107"/>
      <c r="B49" s="384" t="s">
        <v>2</v>
      </c>
      <c r="C49" s="381"/>
      <c r="D49" s="381"/>
      <c r="E49" s="381"/>
      <c r="F49" s="381"/>
      <c r="G49" s="381"/>
      <c r="H49" s="107"/>
      <c r="I49" s="110"/>
    </row>
    <row r="50" spans="1:9" x14ac:dyDescent="0.3">
      <c r="A50" s="107"/>
      <c r="C50" s="109"/>
      <c r="D50" s="109"/>
      <c r="E50" s="133"/>
      <c r="F50" s="98"/>
      <c r="G50" s="107"/>
      <c r="H50" s="107"/>
      <c r="I50" s="110"/>
    </row>
    <row r="51" spans="1:9" x14ac:dyDescent="0.3">
      <c r="A51" s="28" t="s">
        <v>3</v>
      </c>
      <c r="E51" s="104"/>
      <c r="G51" s="28"/>
      <c r="H51" s="28" t="s">
        <v>3</v>
      </c>
      <c r="I51" s="110"/>
    </row>
    <row r="52" spans="1:9" x14ac:dyDescent="0.3">
      <c r="A52" s="28" t="s">
        <v>7</v>
      </c>
      <c r="B52" s="98" t="s">
        <v>22</v>
      </c>
      <c r="E52" s="105" t="s">
        <v>5</v>
      </c>
      <c r="G52" s="106" t="s">
        <v>6</v>
      </c>
      <c r="H52" s="28" t="s">
        <v>7</v>
      </c>
      <c r="I52" s="110"/>
    </row>
    <row r="53" spans="1:9" ht="18" x14ac:dyDescent="0.3">
      <c r="A53" s="107"/>
      <c r="B53" s="45" t="s">
        <v>78</v>
      </c>
      <c r="E53" s="28"/>
      <c r="G53" s="28"/>
      <c r="H53" s="107"/>
      <c r="I53" s="110"/>
    </row>
    <row r="54" spans="1:9" x14ac:dyDescent="0.3">
      <c r="A54" s="28">
        <v>1</v>
      </c>
      <c r="B54" s="32" t="s">
        <v>79</v>
      </c>
      <c r="C54" s="109"/>
      <c r="D54" s="109"/>
      <c r="E54" s="134">
        <v>0</v>
      </c>
      <c r="G54" s="28" t="s">
        <v>231</v>
      </c>
      <c r="H54" s="28">
        <f>A54</f>
        <v>1</v>
      </c>
      <c r="I54" s="110"/>
    </row>
    <row r="55" spans="1:9" x14ac:dyDescent="0.3">
      <c r="A55" s="28">
        <f t="shared" ref="A55:A92" si="2">A54+1</f>
        <v>2</v>
      </c>
      <c r="B55" s="32"/>
      <c r="C55" s="109"/>
      <c r="D55" s="109"/>
      <c r="E55" s="61"/>
      <c r="G55" s="28"/>
      <c r="H55" s="28">
        <f t="shared" ref="H55:H92" si="3">H54+1</f>
        <v>2</v>
      </c>
    </row>
    <row r="56" spans="1:9" ht="18" x14ac:dyDescent="0.3">
      <c r="A56" s="28">
        <f t="shared" si="2"/>
        <v>3</v>
      </c>
      <c r="B56" s="32" t="s">
        <v>81</v>
      </c>
      <c r="C56" s="109"/>
      <c r="D56" s="109"/>
      <c r="E56" s="125">
        <v>1.8944113384924122E-2</v>
      </c>
      <c r="F56" s="135"/>
      <c r="G56" s="28" t="s">
        <v>232</v>
      </c>
      <c r="H56" s="28">
        <f t="shared" si="3"/>
        <v>3</v>
      </c>
    </row>
    <row r="57" spans="1:9" x14ac:dyDescent="0.3">
      <c r="A57" s="28">
        <f t="shared" si="2"/>
        <v>4</v>
      </c>
      <c r="B57" s="27" t="s">
        <v>83</v>
      </c>
      <c r="C57" s="109"/>
      <c r="D57" s="109"/>
      <c r="E57" s="136">
        <f>E139</f>
        <v>0</v>
      </c>
      <c r="G57" s="28" t="s">
        <v>233</v>
      </c>
      <c r="H57" s="28">
        <f t="shared" si="3"/>
        <v>4</v>
      </c>
    </row>
    <row r="58" spans="1:9" x14ac:dyDescent="0.3">
      <c r="A58" s="28">
        <f t="shared" si="2"/>
        <v>5</v>
      </c>
      <c r="B58" s="27" t="s">
        <v>85</v>
      </c>
      <c r="E58" s="49">
        <f>E57*E56</f>
        <v>0</v>
      </c>
      <c r="G58" s="28" t="s">
        <v>86</v>
      </c>
      <c r="H58" s="28">
        <f t="shared" si="3"/>
        <v>5</v>
      </c>
    </row>
    <row r="59" spans="1:9" x14ac:dyDescent="0.3">
      <c r="A59" s="28">
        <f t="shared" si="2"/>
        <v>6</v>
      </c>
      <c r="E59" s="50"/>
      <c r="G59" s="28"/>
      <c r="H59" s="28">
        <f t="shared" si="3"/>
        <v>6</v>
      </c>
    </row>
    <row r="60" spans="1:9" ht="18" x14ac:dyDescent="0.3">
      <c r="A60" s="28">
        <f t="shared" si="2"/>
        <v>7</v>
      </c>
      <c r="B60" s="32" t="s">
        <v>60</v>
      </c>
      <c r="E60" s="125">
        <v>0</v>
      </c>
      <c r="G60" s="28" t="s">
        <v>234</v>
      </c>
      <c r="H60" s="28">
        <f t="shared" si="3"/>
        <v>7</v>
      </c>
    </row>
    <row r="61" spans="1:9" x14ac:dyDescent="0.3">
      <c r="A61" s="28">
        <f t="shared" si="2"/>
        <v>8</v>
      </c>
      <c r="B61" s="27" t="s">
        <v>83</v>
      </c>
      <c r="E61" s="136">
        <f>E139</f>
        <v>0</v>
      </c>
      <c r="G61" s="28" t="s">
        <v>233</v>
      </c>
      <c r="H61" s="28">
        <f t="shared" si="3"/>
        <v>8</v>
      </c>
    </row>
    <row r="62" spans="1:9" x14ac:dyDescent="0.3">
      <c r="A62" s="28">
        <f t="shared" si="2"/>
        <v>9</v>
      </c>
      <c r="B62" s="27" t="s">
        <v>63</v>
      </c>
      <c r="E62" s="49">
        <f>E61*E60</f>
        <v>0</v>
      </c>
      <c r="G62" s="28" t="s">
        <v>89</v>
      </c>
      <c r="H62" s="28">
        <f t="shared" si="3"/>
        <v>9</v>
      </c>
    </row>
    <row r="63" spans="1:9" x14ac:dyDescent="0.3">
      <c r="A63" s="28">
        <f t="shared" si="2"/>
        <v>10</v>
      </c>
      <c r="E63" s="50"/>
      <c r="G63" s="28"/>
      <c r="H63" s="28">
        <f t="shared" si="3"/>
        <v>10</v>
      </c>
    </row>
    <row r="64" spans="1:9" ht="16.2" thickBot="1" x14ac:dyDescent="0.35">
      <c r="A64" s="28">
        <f t="shared" si="2"/>
        <v>11</v>
      </c>
      <c r="B64" s="27" t="s">
        <v>90</v>
      </c>
      <c r="E64" s="52">
        <f>E54+E58+E62</f>
        <v>0</v>
      </c>
      <c r="G64" s="28" t="s">
        <v>91</v>
      </c>
      <c r="H64" s="28">
        <f t="shared" si="3"/>
        <v>11</v>
      </c>
    </row>
    <row r="65" spans="1:9" ht="16.2" thickTop="1" x14ac:dyDescent="0.3">
      <c r="A65" s="28">
        <f t="shared" si="2"/>
        <v>12</v>
      </c>
      <c r="E65" s="54"/>
      <c r="G65" s="28"/>
      <c r="H65" s="28">
        <f t="shared" si="3"/>
        <v>12</v>
      </c>
    </row>
    <row r="66" spans="1:9" ht="18" x14ac:dyDescent="0.3">
      <c r="A66" s="28">
        <f t="shared" si="2"/>
        <v>13</v>
      </c>
      <c r="B66" s="55" t="s">
        <v>92</v>
      </c>
      <c r="E66" s="54"/>
      <c r="G66" s="28"/>
      <c r="H66" s="28">
        <f t="shared" si="3"/>
        <v>13</v>
      </c>
    </row>
    <row r="67" spans="1:9" x14ac:dyDescent="0.3">
      <c r="A67" s="28">
        <f t="shared" si="2"/>
        <v>14</v>
      </c>
      <c r="B67" s="32" t="s">
        <v>93</v>
      </c>
      <c r="E67" s="137">
        <v>0</v>
      </c>
      <c r="G67" s="28" t="s">
        <v>235</v>
      </c>
      <c r="H67" s="28">
        <f t="shared" si="3"/>
        <v>14</v>
      </c>
    </row>
    <row r="68" spans="1:9" x14ac:dyDescent="0.3">
      <c r="A68" s="28">
        <f t="shared" si="2"/>
        <v>15</v>
      </c>
      <c r="B68" s="32"/>
      <c r="E68" s="56"/>
      <c r="G68" s="28"/>
      <c r="H68" s="28">
        <f t="shared" si="3"/>
        <v>15</v>
      </c>
    </row>
    <row r="69" spans="1:9" x14ac:dyDescent="0.3">
      <c r="A69" s="28">
        <f t="shared" si="2"/>
        <v>16</v>
      </c>
      <c r="B69" s="32" t="s">
        <v>95</v>
      </c>
      <c r="E69" s="137">
        <f>E144</f>
        <v>0</v>
      </c>
      <c r="G69" s="28" t="s">
        <v>236</v>
      </c>
      <c r="H69" s="28">
        <f t="shared" si="3"/>
        <v>16</v>
      </c>
    </row>
    <row r="70" spans="1:9" ht="18" x14ac:dyDescent="0.3">
      <c r="A70" s="28">
        <f t="shared" si="2"/>
        <v>17</v>
      </c>
      <c r="B70" s="32" t="s">
        <v>53</v>
      </c>
      <c r="C70" s="109"/>
      <c r="D70" s="112"/>
      <c r="E70" s="138">
        <v>9.6727520247467724E-2</v>
      </c>
      <c r="F70" s="98"/>
      <c r="G70" s="28" t="s">
        <v>223</v>
      </c>
      <c r="H70" s="28">
        <f t="shared" si="3"/>
        <v>17</v>
      </c>
    </row>
    <row r="71" spans="1:9" x14ac:dyDescent="0.3">
      <c r="A71" s="28">
        <f t="shared" si="2"/>
        <v>18</v>
      </c>
      <c r="B71" s="27" t="s">
        <v>98</v>
      </c>
      <c r="E71" s="49">
        <f>E69*E70</f>
        <v>0</v>
      </c>
      <c r="G71" s="28" t="s">
        <v>99</v>
      </c>
      <c r="H71" s="28">
        <f t="shared" si="3"/>
        <v>18</v>
      </c>
    </row>
    <row r="72" spans="1:9" x14ac:dyDescent="0.3">
      <c r="A72" s="28">
        <f t="shared" si="2"/>
        <v>19</v>
      </c>
      <c r="E72" s="50"/>
      <c r="G72" s="28"/>
      <c r="H72" s="28">
        <f t="shared" si="3"/>
        <v>19</v>
      </c>
    </row>
    <row r="73" spans="1:9" x14ac:dyDescent="0.3">
      <c r="A73" s="28">
        <f t="shared" si="2"/>
        <v>20</v>
      </c>
      <c r="B73" s="32" t="s">
        <v>95</v>
      </c>
      <c r="E73" s="137">
        <f>E144</f>
        <v>0</v>
      </c>
      <c r="G73" s="28" t="s">
        <v>236</v>
      </c>
      <c r="H73" s="28">
        <f t="shared" si="3"/>
        <v>20</v>
      </c>
    </row>
    <row r="74" spans="1:9" ht="18" x14ac:dyDescent="0.3">
      <c r="A74" s="28">
        <f t="shared" si="2"/>
        <v>21</v>
      </c>
      <c r="B74" s="32" t="s">
        <v>60</v>
      </c>
      <c r="C74" s="139"/>
      <c r="D74" s="112"/>
      <c r="E74" s="140">
        <v>0</v>
      </c>
      <c r="F74" s="98"/>
      <c r="G74" s="28" t="s">
        <v>237</v>
      </c>
      <c r="H74" s="28">
        <f t="shared" si="3"/>
        <v>21</v>
      </c>
      <c r="I74" s="139"/>
    </row>
    <row r="75" spans="1:9" x14ac:dyDescent="0.3">
      <c r="A75" s="28">
        <f t="shared" si="2"/>
        <v>22</v>
      </c>
      <c r="B75" s="27" t="s">
        <v>102</v>
      </c>
      <c r="E75" s="49">
        <f>E73*E74</f>
        <v>0</v>
      </c>
      <c r="G75" s="28" t="s">
        <v>103</v>
      </c>
      <c r="H75" s="28">
        <f t="shared" si="3"/>
        <v>22</v>
      </c>
    </row>
    <row r="76" spans="1:9" x14ac:dyDescent="0.3">
      <c r="A76" s="28">
        <f t="shared" si="2"/>
        <v>23</v>
      </c>
      <c r="E76" s="54"/>
      <c r="G76" s="28"/>
      <c r="H76" s="28">
        <f t="shared" si="3"/>
        <v>23</v>
      </c>
    </row>
    <row r="77" spans="1:9" ht="16.2" thickBot="1" x14ac:dyDescent="0.35">
      <c r="A77" s="28">
        <f t="shared" si="2"/>
        <v>24</v>
      </c>
      <c r="B77" s="27" t="s">
        <v>104</v>
      </c>
      <c r="E77" s="52">
        <f>E67+E71+E75</f>
        <v>0</v>
      </c>
      <c r="G77" s="28" t="s">
        <v>105</v>
      </c>
      <c r="H77" s="28">
        <f t="shared" si="3"/>
        <v>24</v>
      </c>
    </row>
    <row r="78" spans="1:9" ht="16.2" thickTop="1" x14ac:dyDescent="0.3">
      <c r="A78" s="28">
        <f t="shared" si="2"/>
        <v>25</v>
      </c>
      <c r="E78" s="54"/>
      <c r="G78" s="28"/>
      <c r="H78" s="28">
        <f t="shared" si="3"/>
        <v>25</v>
      </c>
    </row>
    <row r="79" spans="1:9" ht="18" x14ac:dyDescent="0.3">
      <c r="A79" s="28">
        <f t="shared" si="2"/>
        <v>26</v>
      </c>
      <c r="B79" s="55" t="s">
        <v>106</v>
      </c>
      <c r="C79" s="109"/>
      <c r="D79" s="109"/>
      <c r="E79" s="61"/>
      <c r="G79" s="28"/>
      <c r="H79" s="28">
        <f t="shared" si="3"/>
        <v>26</v>
      </c>
    </row>
    <row r="80" spans="1:9" x14ac:dyDescent="0.3">
      <c r="A80" s="28">
        <f t="shared" si="2"/>
        <v>27</v>
      </c>
      <c r="B80" s="27" t="s">
        <v>107</v>
      </c>
      <c r="C80" s="109"/>
      <c r="D80" s="109"/>
      <c r="E80" s="134">
        <f>E146</f>
        <v>0</v>
      </c>
      <c r="G80" s="28" t="s">
        <v>238</v>
      </c>
      <c r="H80" s="28">
        <f t="shared" si="3"/>
        <v>27</v>
      </c>
    </row>
    <row r="81" spans="1:8" ht="18" x14ac:dyDescent="0.3">
      <c r="A81" s="28">
        <f t="shared" si="2"/>
        <v>28</v>
      </c>
      <c r="B81" s="32" t="s">
        <v>53</v>
      </c>
      <c r="C81" s="109"/>
      <c r="D81" s="109"/>
      <c r="E81" s="141">
        <v>9.6727520247467724E-2</v>
      </c>
      <c r="F81" s="98"/>
      <c r="G81" s="28" t="s">
        <v>223</v>
      </c>
      <c r="H81" s="28">
        <f t="shared" si="3"/>
        <v>28</v>
      </c>
    </row>
    <row r="82" spans="1:8" x14ac:dyDescent="0.3">
      <c r="A82" s="28">
        <f t="shared" si="2"/>
        <v>29</v>
      </c>
      <c r="B82" s="27" t="s">
        <v>110</v>
      </c>
      <c r="C82" s="109"/>
      <c r="D82" s="109"/>
      <c r="E82" s="64">
        <f>E80*E81</f>
        <v>0</v>
      </c>
      <c r="G82" s="28" t="s">
        <v>111</v>
      </c>
      <c r="H82" s="28">
        <f t="shared" si="3"/>
        <v>29</v>
      </c>
    </row>
    <row r="83" spans="1:8" x14ac:dyDescent="0.3">
      <c r="A83" s="28">
        <f t="shared" si="2"/>
        <v>30</v>
      </c>
      <c r="C83" s="109"/>
      <c r="D83" s="109"/>
      <c r="E83" s="62"/>
      <c r="G83" s="28"/>
      <c r="H83" s="28">
        <f t="shared" si="3"/>
        <v>30</v>
      </c>
    </row>
    <row r="84" spans="1:8" x14ac:dyDescent="0.3">
      <c r="A84" s="28">
        <f t="shared" si="2"/>
        <v>31</v>
      </c>
      <c r="B84" s="27" t="s">
        <v>107</v>
      </c>
      <c r="C84" s="109"/>
      <c r="D84" s="109"/>
      <c r="E84" s="134">
        <f>E146</f>
        <v>0</v>
      </c>
      <c r="G84" s="28" t="s">
        <v>238</v>
      </c>
      <c r="H84" s="28">
        <f t="shared" si="3"/>
        <v>31</v>
      </c>
    </row>
    <row r="85" spans="1:8" ht="18" x14ac:dyDescent="0.3">
      <c r="A85" s="28">
        <f t="shared" si="2"/>
        <v>32</v>
      </c>
      <c r="B85" s="32" t="s">
        <v>60</v>
      </c>
      <c r="C85" s="109"/>
      <c r="D85" s="109"/>
      <c r="E85" s="141">
        <v>3.8276130807329231E-3</v>
      </c>
      <c r="F85" s="98"/>
      <c r="G85" s="28" t="s">
        <v>225</v>
      </c>
      <c r="H85" s="28">
        <f t="shared" si="3"/>
        <v>32</v>
      </c>
    </row>
    <row r="86" spans="1:8" x14ac:dyDescent="0.3">
      <c r="A86" s="28">
        <f t="shared" si="2"/>
        <v>33</v>
      </c>
      <c r="B86" s="27" t="s">
        <v>114</v>
      </c>
      <c r="C86" s="109"/>
      <c r="D86" s="109"/>
      <c r="E86" s="64">
        <f>E84*E85</f>
        <v>0</v>
      </c>
      <c r="G86" s="28" t="s">
        <v>115</v>
      </c>
      <c r="H86" s="28">
        <f t="shared" si="3"/>
        <v>33</v>
      </c>
    </row>
    <row r="87" spans="1:8" x14ac:dyDescent="0.3">
      <c r="A87" s="28">
        <f t="shared" si="2"/>
        <v>34</v>
      </c>
      <c r="C87" s="109"/>
      <c r="D87" s="109"/>
      <c r="E87" s="62"/>
      <c r="G87" s="28"/>
      <c r="H87" s="28">
        <f t="shared" si="3"/>
        <v>34</v>
      </c>
    </row>
    <row r="88" spans="1:8" ht="16.2" thickBot="1" x14ac:dyDescent="0.35">
      <c r="A88" s="28">
        <f t="shared" si="2"/>
        <v>35</v>
      </c>
      <c r="B88" s="27" t="s">
        <v>116</v>
      </c>
      <c r="C88" s="109"/>
      <c r="D88" s="109"/>
      <c r="E88" s="52">
        <f>E82+E86</f>
        <v>0</v>
      </c>
      <c r="G88" s="28" t="s">
        <v>117</v>
      </c>
      <c r="H88" s="28">
        <f t="shared" si="3"/>
        <v>35</v>
      </c>
    </row>
    <row r="89" spans="1:8" ht="16.2" thickTop="1" x14ac:dyDescent="0.3">
      <c r="A89" s="28">
        <f t="shared" si="2"/>
        <v>36</v>
      </c>
      <c r="C89" s="109"/>
      <c r="D89" s="109"/>
      <c r="E89" s="61"/>
      <c r="G89" s="28"/>
      <c r="H89" s="28">
        <f t="shared" si="3"/>
        <v>36</v>
      </c>
    </row>
    <row r="90" spans="1:8" ht="18.600000000000001" thickBot="1" x14ac:dyDescent="0.35">
      <c r="A90" s="28">
        <f t="shared" si="2"/>
        <v>37</v>
      </c>
      <c r="B90" s="27" t="s">
        <v>118</v>
      </c>
      <c r="E90" s="66">
        <f>E64+E77+E88</f>
        <v>0</v>
      </c>
      <c r="G90" s="28" t="s">
        <v>119</v>
      </c>
      <c r="H90" s="28">
        <f t="shared" si="3"/>
        <v>37</v>
      </c>
    </row>
    <row r="91" spans="1:8" ht="16.2" thickTop="1" x14ac:dyDescent="0.3">
      <c r="A91" s="28">
        <f t="shared" si="2"/>
        <v>38</v>
      </c>
      <c r="C91" s="109"/>
      <c r="D91" s="109"/>
      <c r="E91" s="61"/>
      <c r="G91" s="28"/>
      <c r="H91" s="28">
        <f t="shared" si="3"/>
        <v>38</v>
      </c>
    </row>
    <row r="92" spans="1:8" ht="18.600000000000001" thickBot="1" x14ac:dyDescent="0.35">
      <c r="A92" s="28">
        <f t="shared" si="2"/>
        <v>39</v>
      </c>
      <c r="B92" s="55" t="s">
        <v>120</v>
      </c>
      <c r="C92" s="109"/>
      <c r="D92" s="109"/>
      <c r="E92" s="66">
        <f>+E40+E90</f>
        <v>689631.75046682521</v>
      </c>
      <c r="F92" s="98"/>
      <c r="G92" s="28" t="s">
        <v>121</v>
      </c>
      <c r="H92" s="28">
        <f t="shared" si="3"/>
        <v>39</v>
      </c>
    </row>
    <row r="93" spans="1:8" ht="16.2" thickTop="1" x14ac:dyDescent="0.3">
      <c r="A93" s="28"/>
      <c r="B93" s="55"/>
      <c r="C93" s="109"/>
      <c r="D93" s="109"/>
      <c r="E93" s="61"/>
      <c r="F93" s="98"/>
      <c r="G93" s="28"/>
    </row>
    <row r="94" spans="1:8" ht="18" x14ac:dyDescent="0.3">
      <c r="A94" s="44">
        <v>1</v>
      </c>
      <c r="B94" s="27" t="s">
        <v>75</v>
      </c>
      <c r="C94" s="109"/>
      <c r="D94" s="109"/>
      <c r="E94" s="61"/>
      <c r="G94" s="28"/>
    </row>
    <row r="95" spans="1:8" ht="18" x14ac:dyDescent="0.3">
      <c r="A95" s="44">
        <v>2</v>
      </c>
      <c r="B95" s="27" t="s">
        <v>122</v>
      </c>
      <c r="C95" s="109"/>
      <c r="D95" s="109"/>
      <c r="E95" s="142"/>
      <c r="F95" s="118"/>
      <c r="G95" s="28"/>
    </row>
    <row r="96" spans="1:8" ht="18" x14ac:dyDescent="0.3">
      <c r="A96" s="44">
        <v>3</v>
      </c>
      <c r="B96" s="27" t="s">
        <v>123</v>
      </c>
      <c r="C96" s="109"/>
      <c r="D96" s="109"/>
      <c r="E96" s="61"/>
      <c r="G96" s="28"/>
    </row>
    <row r="97" spans="1:8" x14ac:dyDescent="0.3">
      <c r="A97" s="28"/>
      <c r="B97" s="98"/>
      <c r="C97" s="109"/>
      <c r="D97" s="109"/>
      <c r="E97" s="61"/>
      <c r="G97" s="28"/>
    </row>
    <row r="98" spans="1:8" x14ac:dyDescent="0.3">
      <c r="A98" s="28"/>
      <c r="C98" s="109"/>
      <c r="D98" s="109"/>
      <c r="E98" s="61"/>
      <c r="G98" s="28"/>
    </row>
    <row r="99" spans="1:8" x14ac:dyDescent="0.3">
      <c r="A99" s="28"/>
      <c r="B99" s="380" t="s">
        <v>212</v>
      </c>
      <c r="C99" s="381"/>
      <c r="D99" s="381"/>
      <c r="E99" s="381"/>
      <c r="F99" s="381"/>
      <c r="G99" s="381"/>
    </row>
    <row r="100" spans="1:8" x14ac:dyDescent="0.3">
      <c r="A100" s="28"/>
      <c r="B100" s="380" t="s">
        <v>213</v>
      </c>
      <c r="C100" s="381"/>
      <c r="D100" s="381"/>
      <c r="E100" s="381"/>
      <c r="F100" s="381"/>
      <c r="G100" s="381"/>
    </row>
    <row r="101" spans="1:8" ht="18" x14ac:dyDescent="0.3">
      <c r="A101" s="28" t="s">
        <v>22</v>
      </c>
      <c r="B101" s="380" t="s">
        <v>214</v>
      </c>
      <c r="C101" s="382"/>
      <c r="D101" s="382"/>
      <c r="E101" s="382"/>
      <c r="F101" s="382"/>
      <c r="G101" s="382"/>
      <c r="H101" s="28" t="s">
        <v>22</v>
      </c>
    </row>
    <row r="102" spans="1:8" x14ac:dyDescent="0.3">
      <c r="A102" s="28"/>
      <c r="B102" s="385" t="str">
        <f>B5</f>
        <v>For the Base Period &amp; True-Up Period Ending December 31, 2017</v>
      </c>
      <c r="C102" s="386"/>
      <c r="D102" s="386"/>
      <c r="E102" s="386"/>
      <c r="F102" s="386"/>
      <c r="G102" s="386"/>
    </row>
    <row r="103" spans="1:8" x14ac:dyDescent="0.3">
      <c r="A103" s="28"/>
      <c r="B103" s="384" t="s">
        <v>2</v>
      </c>
      <c r="C103" s="381"/>
      <c r="D103" s="381"/>
      <c r="E103" s="381"/>
      <c r="F103" s="381"/>
      <c r="G103" s="381"/>
    </row>
    <row r="104" spans="1:8" x14ac:dyDescent="0.3">
      <c r="A104" s="28"/>
      <c r="B104" s="103"/>
      <c r="C104" s="98"/>
      <c r="D104" s="98"/>
      <c r="E104" s="98"/>
      <c r="F104" s="98"/>
      <c r="G104" s="98"/>
    </row>
    <row r="105" spans="1:8" x14ac:dyDescent="0.3">
      <c r="A105" s="28" t="s">
        <v>3</v>
      </c>
      <c r="E105" s="104"/>
      <c r="G105" s="28"/>
      <c r="H105" s="28" t="s">
        <v>3</v>
      </c>
    </row>
    <row r="106" spans="1:8" x14ac:dyDescent="0.3">
      <c r="A106" s="28" t="s">
        <v>7</v>
      </c>
      <c r="B106" s="98" t="s">
        <v>22</v>
      </c>
      <c r="E106" s="105" t="s">
        <v>5</v>
      </c>
      <c r="G106" s="106" t="s">
        <v>6</v>
      </c>
      <c r="H106" s="28" t="s">
        <v>7</v>
      </c>
    </row>
    <row r="107" spans="1:8" x14ac:dyDescent="0.3">
      <c r="A107" s="107"/>
      <c r="B107" s="45" t="s">
        <v>239</v>
      </c>
      <c r="C107" s="143"/>
      <c r="D107" s="143"/>
      <c r="E107" s="143"/>
      <c r="G107" s="28"/>
      <c r="H107" s="107"/>
    </row>
    <row r="108" spans="1:8" x14ac:dyDescent="0.3">
      <c r="A108" s="28">
        <v>1</v>
      </c>
      <c r="B108" s="144" t="s">
        <v>125</v>
      </c>
      <c r="C108" s="143"/>
      <c r="D108" s="143"/>
      <c r="E108" s="143"/>
      <c r="G108" s="28"/>
      <c r="H108" s="28">
        <f>A108</f>
        <v>1</v>
      </c>
    </row>
    <row r="109" spans="1:8" x14ac:dyDescent="0.3">
      <c r="A109" s="28">
        <f t="shared" ref="A109:A146" si="4">A108+1</f>
        <v>2</v>
      </c>
      <c r="B109" s="32" t="s">
        <v>126</v>
      </c>
      <c r="C109" s="143"/>
      <c r="D109" s="143"/>
      <c r="E109" s="145">
        <f>E175</f>
        <v>4161360.5391123081</v>
      </c>
      <c r="F109" s="118"/>
      <c r="G109" s="28" t="s">
        <v>240</v>
      </c>
      <c r="H109" s="28">
        <f t="shared" ref="H109:H146" si="5">H108+1</f>
        <v>2</v>
      </c>
    </row>
    <row r="110" spans="1:8" x14ac:dyDescent="0.3">
      <c r="A110" s="28">
        <f t="shared" si="4"/>
        <v>3</v>
      </c>
      <c r="B110" s="32" t="s">
        <v>128</v>
      </c>
      <c r="C110" s="143"/>
      <c r="D110" s="143"/>
      <c r="E110" s="146">
        <f>E176</f>
        <v>12668.138961662666</v>
      </c>
      <c r="F110" s="118"/>
      <c r="G110" s="28" t="s">
        <v>241</v>
      </c>
      <c r="H110" s="28">
        <f t="shared" si="5"/>
        <v>3</v>
      </c>
    </row>
    <row r="111" spans="1:8" x14ac:dyDescent="0.3">
      <c r="A111" s="28">
        <f t="shared" si="4"/>
        <v>4</v>
      </c>
      <c r="B111" s="32" t="s">
        <v>130</v>
      </c>
      <c r="C111" s="143"/>
      <c r="D111" s="143"/>
      <c r="E111" s="146">
        <f>E177</f>
        <v>40564.922388054147</v>
      </c>
      <c r="G111" s="28" t="s">
        <v>242</v>
      </c>
      <c r="H111" s="28">
        <f t="shared" si="5"/>
        <v>4</v>
      </c>
    </row>
    <row r="112" spans="1:8" x14ac:dyDescent="0.3">
      <c r="A112" s="28">
        <f t="shared" si="4"/>
        <v>5</v>
      </c>
      <c r="B112" s="32" t="s">
        <v>132</v>
      </c>
      <c r="C112" s="143"/>
      <c r="D112" s="143"/>
      <c r="E112" s="147">
        <f>E178</f>
        <v>71468.216957533354</v>
      </c>
      <c r="G112" s="28" t="s">
        <v>243</v>
      </c>
      <c r="H112" s="28">
        <f t="shared" si="5"/>
        <v>5</v>
      </c>
    </row>
    <row r="113" spans="1:8" x14ac:dyDescent="0.3">
      <c r="A113" s="28">
        <f t="shared" si="4"/>
        <v>6</v>
      </c>
      <c r="B113" s="32" t="s">
        <v>134</v>
      </c>
      <c r="C113" s="28"/>
      <c r="D113" s="28"/>
      <c r="E113" s="148">
        <f>SUM(E109:E112)</f>
        <v>4286061.8174195588</v>
      </c>
      <c r="F113" s="118"/>
      <c r="G113" s="28" t="s">
        <v>135</v>
      </c>
      <c r="H113" s="28">
        <f t="shared" si="5"/>
        <v>6</v>
      </c>
    </row>
    <row r="114" spans="1:8" x14ac:dyDescent="0.3">
      <c r="A114" s="28">
        <f t="shared" si="4"/>
        <v>7</v>
      </c>
      <c r="C114" s="28"/>
      <c r="D114" s="28"/>
      <c r="E114" s="119"/>
      <c r="G114" s="28"/>
      <c r="H114" s="28">
        <f t="shared" si="5"/>
        <v>7</v>
      </c>
    </row>
    <row r="115" spans="1:8" x14ac:dyDescent="0.3">
      <c r="A115" s="28">
        <f t="shared" si="4"/>
        <v>8</v>
      </c>
      <c r="B115" s="144" t="s">
        <v>136</v>
      </c>
      <c r="C115" s="28"/>
      <c r="D115" s="28"/>
      <c r="E115" s="119"/>
      <c r="G115" s="28"/>
      <c r="H115" s="28">
        <f t="shared" si="5"/>
        <v>8</v>
      </c>
    </row>
    <row r="116" spans="1:8" x14ac:dyDescent="0.3">
      <c r="A116" s="28">
        <f t="shared" si="4"/>
        <v>9</v>
      </c>
      <c r="B116" s="32" t="s">
        <v>244</v>
      </c>
      <c r="C116" s="28"/>
      <c r="D116" s="28"/>
      <c r="E116" s="149">
        <v>2812.8896153846149</v>
      </c>
      <c r="F116" s="118"/>
      <c r="G116" s="28" t="s">
        <v>245</v>
      </c>
      <c r="H116" s="28">
        <f t="shared" si="5"/>
        <v>9</v>
      </c>
    </row>
    <row r="117" spans="1:8" x14ac:dyDescent="0.3">
      <c r="A117" s="28">
        <f t="shared" si="4"/>
        <v>10</v>
      </c>
      <c r="B117" s="32" t="s">
        <v>139</v>
      </c>
      <c r="C117" s="28"/>
      <c r="D117" s="28"/>
      <c r="E117" s="150">
        <v>0</v>
      </c>
      <c r="G117" s="28" t="s">
        <v>246</v>
      </c>
      <c r="H117" s="28">
        <f t="shared" si="5"/>
        <v>10</v>
      </c>
    </row>
    <row r="118" spans="1:8" x14ac:dyDescent="0.3">
      <c r="A118" s="28">
        <f t="shared" si="4"/>
        <v>11</v>
      </c>
      <c r="B118" s="32" t="s">
        <v>141</v>
      </c>
      <c r="C118" s="28"/>
      <c r="D118" s="28"/>
      <c r="E118" s="151">
        <f>SUM(E116:E117)</f>
        <v>2812.8896153846149</v>
      </c>
      <c r="F118" s="118"/>
      <c r="G118" s="28" t="s">
        <v>142</v>
      </c>
      <c r="H118" s="28">
        <f t="shared" si="5"/>
        <v>11</v>
      </c>
    </row>
    <row r="119" spans="1:8" x14ac:dyDescent="0.3">
      <c r="A119" s="28">
        <f t="shared" si="4"/>
        <v>12</v>
      </c>
      <c r="B119" s="32"/>
      <c r="C119" s="28"/>
      <c r="D119" s="28"/>
      <c r="E119" s="61"/>
      <c r="G119" s="28"/>
      <c r="H119" s="28">
        <f t="shared" si="5"/>
        <v>12</v>
      </c>
    </row>
    <row r="120" spans="1:8" x14ac:dyDescent="0.3">
      <c r="A120" s="28">
        <f t="shared" si="4"/>
        <v>13</v>
      </c>
      <c r="B120" s="144" t="s">
        <v>143</v>
      </c>
      <c r="E120" s="119"/>
      <c r="G120" s="28"/>
      <c r="H120" s="28">
        <f t="shared" si="5"/>
        <v>13</v>
      </c>
    </row>
    <row r="121" spans="1:8" x14ac:dyDescent="0.3">
      <c r="A121" s="28">
        <f t="shared" si="4"/>
        <v>14</v>
      </c>
      <c r="B121" s="27" t="s">
        <v>144</v>
      </c>
      <c r="C121" s="28"/>
      <c r="D121" s="28"/>
      <c r="E121" s="152">
        <v>-703654.04649999994</v>
      </c>
      <c r="G121" s="28" t="s">
        <v>247</v>
      </c>
      <c r="H121" s="28">
        <f t="shared" si="5"/>
        <v>14</v>
      </c>
    </row>
    <row r="122" spans="1:8" x14ac:dyDescent="0.3">
      <c r="A122" s="28">
        <f t="shared" si="4"/>
        <v>15</v>
      </c>
      <c r="B122" s="27" t="s">
        <v>146</v>
      </c>
      <c r="C122" s="28"/>
      <c r="D122" s="28"/>
      <c r="E122" s="131">
        <v>0</v>
      </c>
      <c r="G122" s="28" t="s">
        <v>248</v>
      </c>
      <c r="H122" s="28">
        <f t="shared" si="5"/>
        <v>15</v>
      </c>
    </row>
    <row r="123" spans="1:8" x14ac:dyDescent="0.3">
      <c r="A123" s="28">
        <f t="shared" si="4"/>
        <v>16</v>
      </c>
      <c r="B123" s="32" t="s">
        <v>148</v>
      </c>
      <c r="C123" s="28"/>
      <c r="D123" s="28"/>
      <c r="E123" s="148">
        <f>SUM(E121:E122)</f>
        <v>-703654.04649999994</v>
      </c>
      <c r="G123" s="28" t="s">
        <v>149</v>
      </c>
      <c r="H123" s="28">
        <f t="shared" si="5"/>
        <v>16</v>
      </c>
    </row>
    <row r="124" spans="1:8" x14ac:dyDescent="0.3">
      <c r="A124" s="28">
        <f t="shared" si="4"/>
        <v>17</v>
      </c>
      <c r="C124" s="28"/>
      <c r="D124" s="28"/>
      <c r="E124" s="153"/>
      <c r="G124" s="28"/>
      <c r="H124" s="28">
        <f t="shared" si="5"/>
        <v>17</v>
      </c>
    </row>
    <row r="125" spans="1:8" x14ac:dyDescent="0.3">
      <c r="A125" s="28">
        <f t="shared" si="4"/>
        <v>18</v>
      </c>
      <c r="B125" s="144" t="s">
        <v>150</v>
      </c>
      <c r="C125" s="28"/>
      <c r="D125" s="28"/>
      <c r="E125" s="153"/>
      <c r="G125" s="28"/>
      <c r="H125" s="28">
        <f t="shared" si="5"/>
        <v>18</v>
      </c>
    </row>
    <row r="126" spans="1:8" x14ac:dyDescent="0.3">
      <c r="A126" s="28">
        <f t="shared" si="4"/>
        <v>19</v>
      </c>
      <c r="B126" s="32" t="s">
        <v>249</v>
      </c>
      <c r="C126" s="28"/>
      <c r="D126" s="28"/>
      <c r="E126" s="145">
        <v>46604.300789475237</v>
      </c>
      <c r="F126" s="118"/>
      <c r="G126" s="28" t="s">
        <v>250</v>
      </c>
      <c r="H126" s="28">
        <f t="shared" si="5"/>
        <v>19</v>
      </c>
    </row>
    <row r="127" spans="1:8" x14ac:dyDescent="0.3">
      <c r="A127" s="28">
        <f t="shared" si="4"/>
        <v>20</v>
      </c>
      <c r="B127" s="32" t="s">
        <v>153</v>
      </c>
      <c r="C127" s="28"/>
      <c r="D127" s="28"/>
      <c r="E127" s="146">
        <v>17349.311893608174</v>
      </c>
      <c r="F127" s="118"/>
      <c r="G127" s="28" t="s">
        <v>251</v>
      </c>
      <c r="H127" s="28">
        <f t="shared" si="5"/>
        <v>20</v>
      </c>
    </row>
    <row r="128" spans="1:8" x14ac:dyDescent="0.3">
      <c r="A128" s="28">
        <f t="shared" si="4"/>
        <v>21</v>
      </c>
      <c r="B128" s="32" t="s">
        <v>155</v>
      </c>
      <c r="C128" s="28"/>
      <c r="D128" s="28"/>
      <c r="E128" s="147">
        <v>15959.255001082196</v>
      </c>
      <c r="F128" s="98"/>
      <c r="G128" s="28" t="s">
        <v>252</v>
      </c>
      <c r="H128" s="28">
        <f t="shared" si="5"/>
        <v>21</v>
      </c>
    </row>
    <row r="129" spans="1:8" x14ac:dyDescent="0.3">
      <c r="A129" s="28">
        <f t="shared" si="4"/>
        <v>22</v>
      </c>
      <c r="B129" s="32" t="s">
        <v>253</v>
      </c>
      <c r="E129" s="148">
        <f>SUM(E126:E128)</f>
        <v>79912.867684165612</v>
      </c>
      <c r="F129" s="98"/>
      <c r="G129" s="28" t="s">
        <v>158</v>
      </c>
      <c r="H129" s="28">
        <f t="shared" si="5"/>
        <v>22</v>
      </c>
    </row>
    <row r="130" spans="1:8" x14ac:dyDescent="0.3">
      <c r="A130" s="28">
        <f t="shared" si="4"/>
        <v>23</v>
      </c>
      <c r="B130" s="32"/>
      <c r="E130" s="154"/>
      <c r="G130" s="28"/>
      <c r="H130" s="28">
        <f t="shared" si="5"/>
        <v>23</v>
      </c>
    </row>
    <row r="131" spans="1:8" x14ac:dyDescent="0.3">
      <c r="A131" s="28">
        <f t="shared" si="4"/>
        <v>24</v>
      </c>
      <c r="B131" s="32" t="s">
        <v>159</v>
      </c>
      <c r="E131" s="155">
        <v>0</v>
      </c>
      <c r="G131" s="28" t="s">
        <v>254</v>
      </c>
      <c r="H131" s="28">
        <f t="shared" si="5"/>
        <v>24</v>
      </c>
    </row>
    <row r="132" spans="1:8" x14ac:dyDescent="0.3">
      <c r="A132" s="28">
        <f t="shared" si="4"/>
        <v>25</v>
      </c>
      <c r="B132" s="32" t="s">
        <v>161</v>
      </c>
      <c r="E132" s="136">
        <v>-9170.6241599022014</v>
      </c>
      <c r="G132" s="28" t="s">
        <v>255</v>
      </c>
      <c r="H132" s="28">
        <f t="shared" si="5"/>
        <v>25</v>
      </c>
    </row>
    <row r="133" spans="1:8" x14ac:dyDescent="0.3">
      <c r="A133" s="28">
        <f t="shared" si="4"/>
        <v>26</v>
      </c>
      <c r="B133" s="32"/>
      <c r="E133" s="154"/>
      <c r="G133" s="28"/>
      <c r="H133" s="28">
        <f t="shared" si="5"/>
        <v>26</v>
      </c>
    </row>
    <row r="134" spans="1:8" ht="16.2" thickBot="1" x14ac:dyDescent="0.35">
      <c r="A134" s="28">
        <f t="shared" si="4"/>
        <v>27</v>
      </c>
      <c r="B134" s="32" t="s">
        <v>163</v>
      </c>
      <c r="E134" s="167">
        <f>E131+E129+E123+E118+E113+E132</f>
        <v>3655962.9040592066</v>
      </c>
      <c r="F134" s="98"/>
      <c r="G134" s="28" t="s">
        <v>164</v>
      </c>
      <c r="H134" s="28">
        <f t="shared" si="5"/>
        <v>27</v>
      </c>
    </row>
    <row r="135" spans="1:8" ht="16.2" thickTop="1" x14ac:dyDescent="0.3">
      <c r="A135" s="28">
        <f t="shared" si="4"/>
        <v>28</v>
      </c>
      <c r="B135" s="32"/>
      <c r="E135" s="54"/>
      <c r="G135" s="28"/>
      <c r="H135" s="28">
        <f t="shared" si="5"/>
        <v>28</v>
      </c>
    </row>
    <row r="136" spans="1:8" ht="18" x14ac:dyDescent="0.3">
      <c r="A136" s="28">
        <f t="shared" si="4"/>
        <v>29</v>
      </c>
      <c r="B136" s="45" t="s">
        <v>165</v>
      </c>
      <c r="E136" s="54"/>
      <c r="G136" s="28"/>
      <c r="H136" s="28">
        <f t="shared" si="5"/>
        <v>29</v>
      </c>
    </row>
    <row r="137" spans="1:8" x14ac:dyDescent="0.3">
      <c r="A137" s="28">
        <f t="shared" si="4"/>
        <v>30</v>
      </c>
      <c r="B137" s="32" t="s">
        <v>166</v>
      </c>
      <c r="E137" s="137">
        <f>E184</f>
        <v>0</v>
      </c>
      <c r="G137" s="28" t="s">
        <v>256</v>
      </c>
      <c r="H137" s="28">
        <f t="shared" si="5"/>
        <v>30</v>
      </c>
    </row>
    <row r="138" spans="1:8" x14ac:dyDescent="0.3">
      <c r="A138" s="28">
        <f t="shared" si="4"/>
        <v>31</v>
      </c>
      <c r="B138" s="32" t="s">
        <v>168</v>
      </c>
      <c r="E138" s="131">
        <v>0</v>
      </c>
      <c r="G138" s="28" t="s">
        <v>257</v>
      </c>
      <c r="H138" s="28">
        <f t="shared" si="5"/>
        <v>31</v>
      </c>
    </row>
    <row r="139" spans="1:8" x14ac:dyDescent="0.3">
      <c r="A139" s="28">
        <f t="shared" si="4"/>
        <v>32</v>
      </c>
      <c r="B139" s="27" t="s">
        <v>170</v>
      </c>
      <c r="E139" s="49">
        <f>SUM(E137:E138)</f>
        <v>0</v>
      </c>
      <c r="G139" s="28" t="s">
        <v>171</v>
      </c>
      <c r="H139" s="28">
        <f t="shared" si="5"/>
        <v>32</v>
      </c>
    </row>
    <row r="140" spans="1:8" x14ac:dyDescent="0.3">
      <c r="A140" s="28">
        <f t="shared" si="4"/>
        <v>33</v>
      </c>
      <c r="B140" s="32"/>
      <c r="E140" s="54"/>
      <c r="G140" s="28"/>
      <c r="H140" s="28">
        <f t="shared" si="5"/>
        <v>33</v>
      </c>
    </row>
    <row r="141" spans="1:8" ht="18" x14ac:dyDescent="0.3">
      <c r="A141" s="28">
        <f t="shared" si="4"/>
        <v>34</v>
      </c>
      <c r="B141" s="45" t="s">
        <v>172</v>
      </c>
      <c r="E141" s="54"/>
      <c r="G141" s="28"/>
      <c r="H141" s="28">
        <f t="shared" si="5"/>
        <v>34</v>
      </c>
    </row>
    <row r="142" spans="1:8" x14ac:dyDescent="0.3">
      <c r="A142" s="28">
        <f t="shared" si="4"/>
        <v>35</v>
      </c>
      <c r="B142" s="32" t="s">
        <v>173</v>
      </c>
      <c r="E142" s="137">
        <v>0</v>
      </c>
      <c r="G142" s="28" t="s">
        <v>258</v>
      </c>
      <c r="H142" s="28">
        <f t="shared" si="5"/>
        <v>35</v>
      </c>
    </row>
    <row r="143" spans="1:8" x14ac:dyDescent="0.3">
      <c r="A143" s="28">
        <f t="shared" si="4"/>
        <v>36</v>
      </c>
      <c r="B143" s="27" t="s">
        <v>175</v>
      </c>
      <c r="E143" s="132">
        <v>0</v>
      </c>
      <c r="G143" s="28" t="s">
        <v>259</v>
      </c>
      <c r="H143" s="28">
        <f t="shared" si="5"/>
        <v>36</v>
      </c>
    </row>
    <row r="144" spans="1:8" x14ac:dyDescent="0.3">
      <c r="A144" s="28">
        <f t="shared" si="4"/>
        <v>37</v>
      </c>
      <c r="B144" s="27" t="s">
        <v>177</v>
      </c>
      <c r="E144" s="49">
        <f>SUM(E142:E143)</f>
        <v>0</v>
      </c>
      <c r="G144" s="28" t="s">
        <v>178</v>
      </c>
      <c r="H144" s="28">
        <f t="shared" si="5"/>
        <v>37</v>
      </c>
    </row>
    <row r="145" spans="1:8" x14ac:dyDescent="0.3">
      <c r="A145" s="28">
        <f t="shared" si="4"/>
        <v>38</v>
      </c>
      <c r="B145" s="32"/>
      <c r="E145" s="54"/>
      <c r="G145" s="28"/>
      <c r="H145" s="28">
        <f t="shared" si="5"/>
        <v>38</v>
      </c>
    </row>
    <row r="146" spans="1:8" ht="18" x14ac:dyDescent="0.3">
      <c r="A146" s="28">
        <f t="shared" si="4"/>
        <v>39</v>
      </c>
      <c r="B146" s="45" t="s">
        <v>179</v>
      </c>
      <c r="E146" s="137">
        <v>0</v>
      </c>
      <c r="G146" s="28" t="s">
        <v>260</v>
      </c>
      <c r="H146" s="28">
        <f t="shared" si="5"/>
        <v>39</v>
      </c>
    </row>
    <row r="147" spans="1:8" x14ac:dyDescent="0.3">
      <c r="A147" s="28"/>
      <c r="B147" s="32"/>
      <c r="E147" s="54"/>
      <c r="G147" s="28"/>
    </row>
    <row r="148" spans="1:8" ht="18" x14ac:dyDescent="0.3">
      <c r="A148" s="44">
        <v>1</v>
      </c>
      <c r="B148" s="27" t="s">
        <v>122</v>
      </c>
      <c r="E148" s="54"/>
      <c r="G148" s="28"/>
    </row>
    <row r="149" spans="1:8" x14ac:dyDescent="0.3">
      <c r="A149" s="28"/>
      <c r="B149" s="98"/>
      <c r="E149" s="54"/>
      <c r="G149" s="28"/>
    </row>
    <row r="150" spans="1:8" x14ac:dyDescent="0.3">
      <c r="A150" s="28"/>
      <c r="B150" s="98"/>
      <c r="E150" s="54"/>
      <c r="G150" s="28"/>
    </row>
    <row r="151" spans="1:8" x14ac:dyDescent="0.3">
      <c r="A151" s="28"/>
      <c r="B151" s="380" t="s">
        <v>212</v>
      </c>
      <c r="C151" s="381"/>
      <c r="D151" s="381"/>
      <c r="E151" s="381"/>
      <c r="F151" s="381"/>
      <c r="G151" s="381"/>
    </row>
    <row r="152" spans="1:8" x14ac:dyDescent="0.3">
      <c r="A152" s="28" t="s">
        <v>22</v>
      </c>
      <c r="B152" s="380" t="s">
        <v>213</v>
      </c>
      <c r="C152" s="381"/>
      <c r="D152" s="381"/>
      <c r="E152" s="381"/>
      <c r="F152" s="381"/>
      <c r="G152" s="381"/>
    </row>
    <row r="153" spans="1:8" ht="18" x14ac:dyDescent="0.3">
      <c r="A153" s="28"/>
      <c r="B153" s="380" t="s">
        <v>214</v>
      </c>
      <c r="C153" s="382"/>
      <c r="D153" s="382"/>
      <c r="E153" s="382"/>
      <c r="F153" s="382"/>
      <c r="G153" s="382"/>
    </row>
    <row r="154" spans="1:8" x14ac:dyDescent="0.3">
      <c r="A154" s="28"/>
      <c r="B154" s="385" t="str">
        <f>B5</f>
        <v>For the Base Period &amp; True-Up Period Ending December 31, 2017</v>
      </c>
      <c r="C154" s="386"/>
      <c r="D154" s="386"/>
      <c r="E154" s="386"/>
      <c r="F154" s="386"/>
      <c r="G154" s="386"/>
    </row>
    <row r="155" spans="1:8" x14ac:dyDescent="0.3">
      <c r="A155" s="28"/>
      <c r="B155" s="384" t="s">
        <v>2</v>
      </c>
      <c r="C155" s="381"/>
      <c r="D155" s="381"/>
      <c r="E155" s="381"/>
      <c r="F155" s="381"/>
      <c r="G155" s="381"/>
    </row>
    <row r="156" spans="1:8" x14ac:dyDescent="0.3">
      <c r="A156" s="28"/>
      <c r="B156" s="157"/>
    </row>
    <row r="157" spans="1:8" x14ac:dyDescent="0.3">
      <c r="A157" s="28" t="s">
        <v>3</v>
      </c>
      <c r="E157" s="104"/>
      <c r="G157" s="28"/>
      <c r="H157" s="28" t="s">
        <v>3</v>
      </c>
    </row>
    <row r="158" spans="1:8" x14ac:dyDescent="0.3">
      <c r="A158" s="28" t="s">
        <v>7</v>
      </c>
      <c r="B158" s="98" t="s">
        <v>22</v>
      </c>
      <c r="E158" s="105" t="s">
        <v>5</v>
      </c>
      <c r="G158" s="106" t="s">
        <v>6</v>
      </c>
      <c r="H158" s="28" t="s">
        <v>7</v>
      </c>
    </row>
    <row r="159" spans="1:8" x14ac:dyDescent="0.3">
      <c r="A159" s="107"/>
      <c r="B159" s="45" t="s">
        <v>261</v>
      </c>
      <c r="E159" s="104"/>
      <c r="G159" s="28"/>
      <c r="H159" s="107"/>
    </row>
    <row r="160" spans="1:8" x14ac:dyDescent="0.3">
      <c r="A160" s="28">
        <v>1</v>
      </c>
      <c r="B160" s="144" t="s">
        <v>182</v>
      </c>
      <c r="E160" s="104"/>
      <c r="G160" s="28"/>
      <c r="H160" s="28">
        <f>A160</f>
        <v>1</v>
      </c>
    </row>
    <row r="161" spans="1:10" x14ac:dyDescent="0.3">
      <c r="A161" s="28">
        <f t="shared" ref="A161:A184" si="6">A160+1</f>
        <v>2</v>
      </c>
      <c r="B161" s="32" t="s">
        <v>126</v>
      </c>
      <c r="E161" s="129">
        <v>5165035.4418100007</v>
      </c>
      <c r="F161" s="118"/>
      <c r="G161" s="28" t="s">
        <v>262</v>
      </c>
      <c r="H161" s="28">
        <f t="shared" ref="H161:H184" si="7">H160+1</f>
        <v>2</v>
      </c>
      <c r="I161" s="158"/>
    </row>
    <row r="162" spans="1:10" x14ac:dyDescent="0.3">
      <c r="A162" s="28">
        <f t="shared" si="6"/>
        <v>3</v>
      </c>
      <c r="B162" s="32" t="s">
        <v>263</v>
      </c>
      <c r="E162" s="159">
        <v>30172.716200035185</v>
      </c>
      <c r="F162" s="118"/>
      <c r="G162" s="28" t="s">
        <v>264</v>
      </c>
      <c r="H162" s="28">
        <f t="shared" si="7"/>
        <v>3</v>
      </c>
      <c r="I162" s="160"/>
    </row>
    <row r="163" spans="1:10" x14ac:dyDescent="0.3">
      <c r="A163" s="28">
        <f t="shared" si="6"/>
        <v>4</v>
      </c>
      <c r="B163" s="32" t="s">
        <v>130</v>
      </c>
      <c r="E163" s="159">
        <v>67424.51815368401</v>
      </c>
      <c r="F163" s="98"/>
      <c r="G163" s="28" t="s">
        <v>265</v>
      </c>
      <c r="H163" s="28">
        <f t="shared" si="7"/>
        <v>4</v>
      </c>
      <c r="J163" s="161"/>
    </row>
    <row r="164" spans="1:10" x14ac:dyDescent="0.3">
      <c r="A164" s="28">
        <f t="shared" si="6"/>
        <v>5</v>
      </c>
      <c r="B164" s="32" t="s">
        <v>132</v>
      </c>
      <c r="C164" s="28"/>
      <c r="D164" s="28"/>
      <c r="E164" s="123">
        <v>145895.58650188753</v>
      </c>
      <c r="F164" s="98"/>
      <c r="G164" s="28" t="s">
        <v>266</v>
      </c>
      <c r="H164" s="28">
        <f t="shared" si="7"/>
        <v>5</v>
      </c>
    </row>
    <row r="165" spans="1:10" x14ac:dyDescent="0.3">
      <c r="A165" s="28">
        <f t="shared" si="6"/>
        <v>6</v>
      </c>
      <c r="B165" s="32" t="s">
        <v>187</v>
      </c>
      <c r="E165" s="148">
        <f>SUM(E161:E164)</f>
        <v>5408528.262665607</v>
      </c>
      <c r="F165" s="118"/>
      <c r="G165" s="28" t="s">
        <v>135</v>
      </c>
      <c r="H165" s="28">
        <f t="shared" si="7"/>
        <v>6</v>
      </c>
      <c r="I165" s="160"/>
    </row>
    <row r="166" spans="1:10" x14ac:dyDescent="0.3">
      <c r="A166" s="28">
        <f t="shared" si="6"/>
        <v>7</v>
      </c>
      <c r="C166" s="28"/>
      <c r="D166" s="28"/>
      <c r="E166" s="104"/>
      <c r="G166" s="28"/>
      <c r="H166" s="28">
        <f t="shared" si="7"/>
        <v>7</v>
      </c>
    </row>
    <row r="167" spans="1:10" x14ac:dyDescent="0.3">
      <c r="A167" s="28">
        <f t="shared" si="6"/>
        <v>8</v>
      </c>
      <c r="B167" s="97" t="s">
        <v>188</v>
      </c>
      <c r="E167" s="104"/>
      <c r="G167" s="28"/>
      <c r="H167" s="28">
        <f t="shared" si="7"/>
        <v>8</v>
      </c>
    </row>
    <row r="168" spans="1:10" x14ac:dyDescent="0.3">
      <c r="A168" s="28">
        <f t="shared" si="6"/>
        <v>9</v>
      </c>
      <c r="B168" s="27" t="s">
        <v>189</v>
      </c>
      <c r="E168" s="129">
        <v>1003674.9026976924</v>
      </c>
      <c r="F168" s="118"/>
      <c r="G168" s="28" t="s">
        <v>267</v>
      </c>
      <c r="H168" s="28">
        <f t="shared" si="7"/>
        <v>9</v>
      </c>
    </row>
    <row r="169" spans="1:10" x14ac:dyDescent="0.3">
      <c r="A169" s="28">
        <f t="shared" si="6"/>
        <v>10</v>
      </c>
      <c r="B169" s="27" t="s">
        <v>191</v>
      </c>
      <c r="E169" s="159">
        <v>17504.57723837252</v>
      </c>
      <c r="F169" s="118"/>
      <c r="G169" s="28" t="s">
        <v>268</v>
      </c>
      <c r="H169" s="28">
        <f t="shared" si="7"/>
        <v>10</v>
      </c>
    </row>
    <row r="170" spans="1:10" x14ac:dyDescent="0.3">
      <c r="A170" s="28">
        <f t="shared" si="6"/>
        <v>11</v>
      </c>
      <c r="B170" s="27" t="s">
        <v>193</v>
      </c>
      <c r="E170" s="159">
        <v>26859.595765629863</v>
      </c>
      <c r="F170" s="98"/>
      <c r="G170" s="28" t="s">
        <v>269</v>
      </c>
      <c r="H170" s="28">
        <f t="shared" si="7"/>
        <v>11</v>
      </c>
    </row>
    <row r="171" spans="1:10" x14ac:dyDescent="0.3">
      <c r="A171" s="28">
        <f t="shared" si="6"/>
        <v>12</v>
      </c>
      <c r="B171" s="27" t="s">
        <v>195</v>
      </c>
      <c r="E171" s="123">
        <v>74427.36954435418</v>
      </c>
      <c r="F171" s="98"/>
      <c r="G171" s="28" t="s">
        <v>270</v>
      </c>
      <c r="H171" s="28">
        <f t="shared" si="7"/>
        <v>12</v>
      </c>
    </row>
    <row r="172" spans="1:10" x14ac:dyDescent="0.3">
      <c r="A172" s="28">
        <f t="shared" si="6"/>
        <v>13</v>
      </c>
      <c r="B172" s="160" t="s">
        <v>197</v>
      </c>
      <c r="C172" s="160"/>
      <c r="D172" s="160"/>
      <c r="E172" s="162">
        <f>SUM(E168:E171)</f>
        <v>1122466.445246049</v>
      </c>
      <c r="F172" s="118"/>
      <c r="G172" s="28" t="s">
        <v>198</v>
      </c>
      <c r="H172" s="28">
        <f t="shared" si="7"/>
        <v>13</v>
      </c>
    </row>
    <row r="173" spans="1:10" x14ac:dyDescent="0.3">
      <c r="A173" s="28">
        <f t="shared" si="6"/>
        <v>14</v>
      </c>
      <c r="B173" s="160"/>
      <c r="C173" s="160"/>
      <c r="D173" s="160"/>
      <c r="E173" s="153"/>
      <c r="G173" s="28"/>
      <c r="H173" s="28">
        <f t="shared" si="7"/>
        <v>14</v>
      </c>
    </row>
    <row r="174" spans="1:10" x14ac:dyDescent="0.3">
      <c r="A174" s="28">
        <f t="shared" si="6"/>
        <v>15</v>
      </c>
      <c r="B174" s="144" t="s">
        <v>125</v>
      </c>
      <c r="C174" s="160"/>
      <c r="D174" s="160"/>
      <c r="E174" s="153"/>
      <c r="G174" s="28"/>
      <c r="H174" s="28">
        <f t="shared" si="7"/>
        <v>15</v>
      </c>
    </row>
    <row r="175" spans="1:10" x14ac:dyDescent="0.3">
      <c r="A175" s="28">
        <f t="shared" si="6"/>
        <v>16</v>
      </c>
      <c r="B175" s="32" t="s">
        <v>126</v>
      </c>
      <c r="E175" s="54">
        <f>+E161-E168</f>
        <v>4161360.5391123081</v>
      </c>
      <c r="F175" s="118"/>
      <c r="G175" s="28" t="s">
        <v>271</v>
      </c>
      <c r="H175" s="28">
        <f t="shared" si="7"/>
        <v>16</v>
      </c>
    </row>
    <row r="176" spans="1:10" x14ac:dyDescent="0.3">
      <c r="A176" s="28">
        <f t="shared" si="6"/>
        <v>17</v>
      </c>
      <c r="B176" s="32" t="s">
        <v>128</v>
      </c>
      <c r="E176" s="122">
        <f>+E162-E169</f>
        <v>12668.138961662666</v>
      </c>
      <c r="F176" s="118"/>
      <c r="G176" s="28" t="s">
        <v>272</v>
      </c>
      <c r="H176" s="28">
        <f t="shared" si="7"/>
        <v>17</v>
      </c>
    </row>
    <row r="177" spans="1:8" x14ac:dyDescent="0.3">
      <c r="A177" s="28">
        <f t="shared" si="6"/>
        <v>18</v>
      </c>
      <c r="B177" s="32" t="s">
        <v>130</v>
      </c>
      <c r="E177" s="122">
        <f>+E163-E170</f>
        <v>40564.922388054147</v>
      </c>
      <c r="G177" s="28" t="s">
        <v>273</v>
      </c>
      <c r="H177" s="28">
        <f t="shared" si="7"/>
        <v>18</v>
      </c>
    </row>
    <row r="178" spans="1:8" x14ac:dyDescent="0.3">
      <c r="A178" s="28">
        <f t="shared" si="6"/>
        <v>19</v>
      </c>
      <c r="B178" s="32" t="s">
        <v>132</v>
      </c>
      <c r="E178" s="163">
        <f>+E164-E171</f>
        <v>71468.216957533354</v>
      </c>
      <c r="G178" s="28" t="s">
        <v>274</v>
      </c>
      <c r="H178" s="28">
        <f t="shared" si="7"/>
        <v>19</v>
      </c>
    </row>
    <row r="179" spans="1:8" ht="16.2" thickBot="1" x14ac:dyDescent="0.35">
      <c r="A179" s="28">
        <f t="shared" si="6"/>
        <v>20</v>
      </c>
      <c r="B179" s="27" t="s">
        <v>134</v>
      </c>
      <c r="E179" s="164">
        <f>SUM(E175:E178)</f>
        <v>4286061.8174195588</v>
      </c>
      <c r="F179" s="118"/>
      <c r="G179" s="28" t="s">
        <v>203</v>
      </c>
      <c r="H179" s="28">
        <f t="shared" si="7"/>
        <v>20</v>
      </c>
    </row>
    <row r="180" spans="1:8" ht="16.2" thickTop="1" x14ac:dyDescent="0.3">
      <c r="A180" s="28">
        <f t="shared" si="6"/>
        <v>21</v>
      </c>
      <c r="E180" s="54"/>
      <c r="G180" s="28"/>
      <c r="H180" s="28">
        <f t="shared" si="7"/>
        <v>21</v>
      </c>
    </row>
    <row r="181" spans="1:8" ht="18" x14ac:dyDescent="0.3">
      <c r="A181" s="28">
        <f t="shared" si="6"/>
        <v>22</v>
      </c>
      <c r="B181" s="45" t="s">
        <v>204</v>
      </c>
      <c r="E181" s="54"/>
      <c r="G181" s="28"/>
      <c r="H181" s="28">
        <f t="shared" si="7"/>
        <v>22</v>
      </c>
    </row>
    <row r="182" spans="1:8" x14ac:dyDescent="0.3">
      <c r="A182" s="28">
        <f t="shared" si="6"/>
        <v>23</v>
      </c>
      <c r="B182" s="32" t="s">
        <v>205</v>
      </c>
      <c r="E182" s="137">
        <v>0</v>
      </c>
      <c r="G182" s="28" t="s">
        <v>275</v>
      </c>
      <c r="H182" s="28">
        <f t="shared" si="7"/>
        <v>23</v>
      </c>
    </row>
    <row r="183" spans="1:8" x14ac:dyDescent="0.3">
      <c r="A183" s="28">
        <f t="shared" si="6"/>
        <v>24</v>
      </c>
      <c r="B183" s="27" t="s">
        <v>207</v>
      </c>
      <c r="E183" s="132">
        <v>0</v>
      </c>
      <c r="G183" s="28" t="s">
        <v>276</v>
      </c>
      <c r="H183" s="28">
        <f t="shared" si="7"/>
        <v>24</v>
      </c>
    </row>
    <row r="184" spans="1:8" ht="16.2" thickBot="1" x14ac:dyDescent="0.35">
      <c r="A184" s="28">
        <f t="shared" si="6"/>
        <v>25</v>
      </c>
      <c r="B184" s="32" t="s">
        <v>209</v>
      </c>
      <c r="E184" s="165">
        <f>E182-E183</f>
        <v>0</v>
      </c>
      <c r="G184" s="28" t="s">
        <v>210</v>
      </c>
      <c r="H184" s="28">
        <f t="shared" si="7"/>
        <v>25</v>
      </c>
    </row>
    <row r="185" spans="1:8" ht="16.2" thickTop="1" x14ac:dyDescent="0.3">
      <c r="A185" s="28"/>
      <c r="B185" s="32"/>
      <c r="E185" s="54"/>
      <c r="G185" s="28"/>
    </row>
    <row r="186" spans="1:8" ht="18" x14ac:dyDescent="0.3">
      <c r="A186" s="44">
        <v>1</v>
      </c>
      <c r="B186" s="27" t="s">
        <v>211</v>
      </c>
      <c r="E186" s="54"/>
      <c r="G186" s="28"/>
    </row>
    <row r="192" spans="1:8" x14ac:dyDescent="0.3">
      <c r="E192" s="166"/>
    </row>
  </sheetData>
  <mergeCells count="20">
    <mergeCell ref="B154:G154"/>
    <mergeCell ref="B155:G155"/>
    <mergeCell ref="B153:G153"/>
    <mergeCell ref="B46:G46"/>
    <mergeCell ref="B47:G47"/>
    <mergeCell ref="B48:G48"/>
    <mergeCell ref="B49:G49"/>
    <mergeCell ref="B99:G99"/>
    <mergeCell ref="B100:G100"/>
    <mergeCell ref="B101:G101"/>
    <mergeCell ref="B102:G102"/>
    <mergeCell ref="B103:G103"/>
    <mergeCell ref="B151:G151"/>
    <mergeCell ref="B152:G152"/>
    <mergeCell ref="B45:G45"/>
    <mergeCell ref="B2:G2"/>
    <mergeCell ref="B3:G3"/>
    <mergeCell ref="B4:G4"/>
    <mergeCell ref="B5:G5"/>
    <mergeCell ref="B6:G6"/>
  </mergeCells>
  <printOptions horizontalCentered="1"/>
  <pageMargins left="0.25" right="0.25" top="0.5" bottom="0.5" header="0.25" footer="0.25"/>
  <pageSetup scale="50" orientation="portrait" r:id="rId1"/>
  <headerFooter scaleWithDoc="0" alignWithMargins="0">
    <oddHeader>&amp;C&amp;"Times New Roman,Bold"&amp;8AS FILED</oddHeader>
    <oddFooter>&amp;CPage 4.&amp;P&amp;R&amp;F</oddFooter>
  </headerFooter>
  <rowBreaks count="3" manualBreakCount="3">
    <brk id="43" max="16383" man="1"/>
    <brk id="97" max="16383" man="1"/>
    <brk id="1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8005-CE8A-452C-9937-38BDD7085E27}">
  <sheetPr>
    <pageSetUpPr fitToPage="1"/>
  </sheetPr>
  <dimension ref="A1:H23"/>
  <sheetViews>
    <sheetView zoomScale="80" zoomScaleNormal="80" workbookViewId="0"/>
  </sheetViews>
  <sheetFormatPr defaultColWidth="8.77734375" defaultRowHeight="15.6" x14ac:dyDescent="0.3"/>
  <cols>
    <col min="1" max="1" width="5.21875" style="169" customWidth="1"/>
    <col min="2" max="2" width="50.77734375" style="170" customWidth="1"/>
    <col min="3" max="3" width="21.21875" style="170" customWidth="1"/>
    <col min="4" max="4" width="1.5546875" style="170" customWidth="1"/>
    <col min="5" max="5" width="16.77734375" style="170" customWidth="1"/>
    <col min="6" max="6" width="1.5546875" style="170" customWidth="1"/>
    <col min="7" max="7" width="36.88671875" style="170" bestFit="1" customWidth="1"/>
    <col min="8" max="8" width="5.21875" style="170" customWidth="1"/>
    <col min="9" max="9" width="8.77734375" style="170"/>
    <col min="10" max="10" width="20.44140625" style="170" bestFit="1" customWidth="1"/>
    <col min="11" max="16384" width="8.77734375" style="170"/>
  </cols>
  <sheetData>
    <row r="1" spans="1:8" x14ac:dyDescent="0.3">
      <c r="E1" s="187"/>
      <c r="F1" s="187"/>
      <c r="G1" s="169"/>
      <c r="H1" s="169"/>
    </row>
    <row r="2" spans="1:8" x14ac:dyDescent="0.3">
      <c r="B2" s="387" t="s">
        <v>212</v>
      </c>
      <c r="C2" s="387"/>
      <c r="D2" s="387"/>
      <c r="E2" s="387"/>
      <c r="F2" s="387"/>
      <c r="G2" s="387"/>
      <c r="H2" s="169"/>
    </row>
    <row r="3" spans="1:8" x14ac:dyDescent="0.3">
      <c r="B3" s="387" t="s">
        <v>280</v>
      </c>
      <c r="C3" s="387"/>
      <c r="D3" s="387"/>
      <c r="E3" s="388"/>
      <c r="F3" s="388"/>
      <c r="G3" s="388"/>
      <c r="H3" s="169"/>
    </row>
    <row r="4" spans="1:8" x14ac:dyDescent="0.3">
      <c r="B4" s="389" t="s">
        <v>281</v>
      </c>
      <c r="C4" s="389"/>
      <c r="D4" s="389"/>
      <c r="E4" s="389"/>
      <c r="F4" s="389"/>
      <c r="G4" s="389"/>
      <c r="H4" s="169"/>
    </row>
    <row r="5" spans="1:8" x14ac:dyDescent="0.3">
      <c r="B5" s="390" t="s">
        <v>2</v>
      </c>
      <c r="C5" s="391"/>
      <c r="D5" s="391"/>
      <c r="E5" s="391"/>
      <c r="F5" s="391"/>
      <c r="G5" s="391"/>
      <c r="H5" s="169"/>
    </row>
    <row r="6" spans="1:8" x14ac:dyDescent="0.3">
      <c r="B6" s="169"/>
      <c r="C6" s="169"/>
      <c r="D6" s="169"/>
      <c r="E6" s="169"/>
      <c r="F6" s="169"/>
      <c r="G6" s="169"/>
      <c r="H6" s="169"/>
    </row>
    <row r="7" spans="1:8" x14ac:dyDescent="0.3">
      <c r="A7" s="169" t="s">
        <v>3</v>
      </c>
      <c r="B7" s="319"/>
      <c r="C7" s="169" t="s">
        <v>282</v>
      </c>
      <c r="D7" s="172"/>
      <c r="E7" s="172"/>
      <c r="F7" s="172"/>
      <c r="G7" s="169"/>
      <c r="H7" s="169" t="s">
        <v>3</v>
      </c>
    </row>
    <row r="8" spans="1:8" x14ac:dyDescent="0.3">
      <c r="A8" s="169" t="s">
        <v>7</v>
      </c>
      <c r="B8" s="169"/>
      <c r="C8" s="173" t="s">
        <v>283</v>
      </c>
      <c r="D8" s="172"/>
      <c r="E8" s="173" t="s">
        <v>5</v>
      </c>
      <c r="F8" s="172"/>
      <c r="G8" s="173" t="s">
        <v>6</v>
      </c>
      <c r="H8" s="169" t="s">
        <v>7</v>
      </c>
    </row>
    <row r="9" spans="1:8" x14ac:dyDescent="0.3">
      <c r="C9" s="169"/>
      <c r="D9" s="169"/>
      <c r="F9" s="172"/>
      <c r="H9" s="169"/>
    </row>
    <row r="10" spans="1:8" ht="18.600000000000001" thickBot="1" x14ac:dyDescent="0.35">
      <c r="A10" s="169">
        <v>1</v>
      </c>
      <c r="B10" s="176" t="s">
        <v>284</v>
      </c>
      <c r="E10" s="320">
        <v>0</v>
      </c>
      <c r="F10" s="172"/>
      <c r="G10" s="169"/>
      <c r="H10" s="169">
        <f>A10</f>
        <v>1</v>
      </c>
    </row>
    <row r="11" spans="1:8" ht="16.2" thickTop="1" x14ac:dyDescent="0.3">
      <c r="A11" s="169">
        <f>A10+1</f>
        <v>2</v>
      </c>
      <c r="F11" s="172"/>
      <c r="H11" s="169">
        <f>+H10+1</f>
        <v>2</v>
      </c>
    </row>
    <row r="12" spans="1:8" ht="18.600000000000001" thickBot="1" x14ac:dyDescent="0.35">
      <c r="A12" s="169">
        <f t="shared" ref="A12:A18" si="0">A11+1</f>
        <v>3</v>
      </c>
      <c r="B12" s="176" t="s">
        <v>285</v>
      </c>
      <c r="E12" s="320">
        <v>0</v>
      </c>
      <c r="F12" s="172"/>
      <c r="G12" s="169"/>
      <c r="H12" s="169">
        <f t="shared" ref="H12:H18" si="1">+H11+1</f>
        <v>3</v>
      </c>
    </row>
    <row r="13" spans="1:8" ht="16.2" thickTop="1" x14ac:dyDescent="0.3">
      <c r="A13" s="169">
        <f t="shared" si="0"/>
        <v>4</v>
      </c>
      <c r="F13" s="172"/>
      <c r="H13" s="169">
        <f t="shared" si="1"/>
        <v>4</v>
      </c>
    </row>
    <row r="14" spans="1:8" ht="18.600000000000001" thickBot="1" x14ac:dyDescent="0.35">
      <c r="A14" s="169">
        <f t="shared" si="0"/>
        <v>5</v>
      </c>
      <c r="B14" s="176" t="s">
        <v>286</v>
      </c>
      <c r="E14" s="320">
        <v>0</v>
      </c>
      <c r="F14" s="172"/>
      <c r="G14" s="169"/>
      <c r="H14" s="169">
        <f t="shared" si="1"/>
        <v>5</v>
      </c>
    </row>
    <row r="15" spans="1:8" ht="16.2" thickTop="1" x14ac:dyDescent="0.3">
      <c r="A15" s="169">
        <f t="shared" si="0"/>
        <v>6</v>
      </c>
      <c r="B15" s="176"/>
      <c r="E15" s="321"/>
      <c r="F15" s="172"/>
      <c r="G15" s="169"/>
      <c r="H15" s="169">
        <f t="shared" si="1"/>
        <v>6</v>
      </c>
    </row>
    <row r="16" spans="1:8" ht="16.2" thickBot="1" x14ac:dyDescent="0.35">
      <c r="A16" s="169">
        <f t="shared" si="0"/>
        <v>7</v>
      </c>
      <c r="B16" s="176" t="s">
        <v>161</v>
      </c>
      <c r="E16" s="322">
        <f>'Pg5.2 Rev Misc.-1'!G19</f>
        <v>-10319.126030805117</v>
      </c>
      <c r="F16" s="43" t="s">
        <v>56</v>
      </c>
      <c r="G16" s="315" t="s">
        <v>540</v>
      </c>
      <c r="H16" s="169">
        <f t="shared" si="1"/>
        <v>7</v>
      </c>
    </row>
    <row r="17" spans="1:8" ht="16.2" thickTop="1" x14ac:dyDescent="0.3">
      <c r="A17" s="169">
        <f t="shared" si="0"/>
        <v>8</v>
      </c>
      <c r="F17" s="172"/>
      <c r="H17" s="169">
        <f t="shared" si="1"/>
        <v>8</v>
      </c>
    </row>
    <row r="18" spans="1:8" ht="18.600000000000001" thickBot="1" x14ac:dyDescent="0.35">
      <c r="A18" s="169">
        <f t="shared" si="0"/>
        <v>9</v>
      </c>
      <c r="B18" s="176" t="s">
        <v>288</v>
      </c>
      <c r="E18" s="320">
        <v>0</v>
      </c>
      <c r="F18" s="172"/>
      <c r="G18" s="169"/>
      <c r="H18" s="169">
        <f t="shared" si="1"/>
        <v>9</v>
      </c>
    </row>
    <row r="19" spans="1:8" ht="16.2" thickTop="1" x14ac:dyDescent="0.3">
      <c r="H19" s="169"/>
    </row>
    <row r="20" spans="1:8" s="371" customFormat="1" x14ac:dyDescent="0.3">
      <c r="A20" s="169"/>
      <c r="H20" s="169"/>
    </row>
    <row r="21" spans="1:8" x14ac:dyDescent="0.3">
      <c r="A21" s="43" t="s">
        <v>56</v>
      </c>
      <c r="B21" s="189" t="str">
        <f>'Pg2 BK-1 Comparison'!B42</f>
        <v xml:space="preserve">Items in BOLD have changed due to unfunded reserves error adjustment as compared to the original TO5 Cycle 1 filing per ER19-221-002. </v>
      </c>
      <c r="H21" s="169"/>
    </row>
    <row r="22" spans="1:8" ht="18" x14ac:dyDescent="0.3">
      <c r="A22" s="188">
        <v>1</v>
      </c>
      <c r="B22" s="170" t="s">
        <v>289</v>
      </c>
      <c r="H22" s="169"/>
    </row>
    <row r="23" spans="1:8" x14ac:dyDescent="0.3">
      <c r="B23" s="170" t="s">
        <v>290</v>
      </c>
    </row>
  </sheetData>
  <mergeCells count="4"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76" orientation="portrait" horizontalDpi="200" verticalDpi="200" r:id="rId1"/>
  <headerFooter scaleWithDoc="0" alignWithMargins="0">
    <oddHeader>&amp;C&amp;"Times New Roman,Bold"&amp;8REVISED</oddHeader>
    <oddFooter>&amp;CPage 5&amp;R&amp;F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5D57-B886-4CFB-A6D6-12697A60CF56}">
  <sheetPr>
    <pageSetUpPr fitToPage="1"/>
  </sheetPr>
  <dimension ref="A1:H23"/>
  <sheetViews>
    <sheetView zoomScale="80" zoomScaleNormal="80" workbookViewId="0"/>
  </sheetViews>
  <sheetFormatPr defaultColWidth="8.77734375" defaultRowHeight="15.6" x14ac:dyDescent="0.3"/>
  <cols>
    <col min="1" max="1" width="5.21875" style="169" customWidth="1"/>
    <col min="2" max="2" width="50.77734375" style="170" customWidth="1"/>
    <col min="3" max="3" width="21.21875" style="170" customWidth="1"/>
    <col min="4" max="4" width="1.5546875" style="170" customWidth="1"/>
    <col min="5" max="5" width="16.77734375" style="170" customWidth="1"/>
    <col min="6" max="6" width="1.5546875" style="170" customWidth="1"/>
    <col min="7" max="7" width="34.5546875" style="170" customWidth="1"/>
    <col min="8" max="8" width="5.21875" style="170" customWidth="1"/>
    <col min="9" max="9" width="8.77734375" style="170"/>
    <col min="10" max="10" width="20.44140625" style="170" bestFit="1" customWidth="1"/>
    <col min="11" max="16384" width="8.77734375" style="170"/>
  </cols>
  <sheetData>
    <row r="1" spans="1:8" s="372" customFormat="1" x14ac:dyDescent="0.3">
      <c r="A1" s="314" t="s">
        <v>538</v>
      </c>
    </row>
    <row r="2" spans="1:8" x14ac:dyDescent="0.3">
      <c r="E2" s="187"/>
      <c r="F2" s="187"/>
      <c r="G2" s="169"/>
      <c r="H2" s="169"/>
    </row>
    <row r="3" spans="1:8" x14ac:dyDescent="0.3">
      <c r="B3" s="387" t="s">
        <v>212</v>
      </c>
      <c r="C3" s="387"/>
      <c r="D3" s="387"/>
      <c r="E3" s="387"/>
      <c r="F3" s="387"/>
      <c r="G3" s="387"/>
      <c r="H3" s="169"/>
    </row>
    <row r="4" spans="1:8" x14ac:dyDescent="0.3">
      <c r="B4" s="387" t="s">
        <v>280</v>
      </c>
      <c r="C4" s="387"/>
      <c r="D4" s="387"/>
      <c r="E4" s="388"/>
      <c r="F4" s="388"/>
      <c r="G4" s="388"/>
      <c r="H4" s="169"/>
    </row>
    <row r="5" spans="1:8" x14ac:dyDescent="0.3">
      <c r="B5" s="389" t="s">
        <v>281</v>
      </c>
      <c r="C5" s="389"/>
      <c r="D5" s="389"/>
      <c r="E5" s="389"/>
      <c r="F5" s="389"/>
      <c r="G5" s="389"/>
      <c r="H5" s="169"/>
    </row>
    <row r="6" spans="1:8" x14ac:dyDescent="0.3">
      <c r="B6" s="390" t="s">
        <v>2</v>
      </c>
      <c r="C6" s="391"/>
      <c r="D6" s="391"/>
      <c r="E6" s="391"/>
      <c r="F6" s="391"/>
      <c r="G6" s="391"/>
      <c r="H6" s="169"/>
    </row>
    <row r="7" spans="1:8" x14ac:dyDescent="0.3">
      <c r="B7" s="169"/>
      <c r="C7" s="169"/>
      <c r="D7" s="169"/>
      <c r="E7" s="169"/>
      <c r="F7" s="169"/>
      <c r="G7" s="169"/>
      <c r="H7" s="169"/>
    </row>
    <row r="8" spans="1:8" x14ac:dyDescent="0.3">
      <c r="A8" s="169" t="s">
        <v>3</v>
      </c>
      <c r="B8" s="319"/>
      <c r="C8" s="169" t="s">
        <v>282</v>
      </c>
      <c r="D8" s="172"/>
      <c r="E8" s="172"/>
      <c r="F8" s="172"/>
      <c r="G8" s="169"/>
      <c r="H8" s="169" t="s">
        <v>3</v>
      </c>
    </row>
    <row r="9" spans="1:8" x14ac:dyDescent="0.3">
      <c r="A9" s="169" t="s">
        <v>7</v>
      </c>
      <c r="B9" s="169"/>
      <c r="C9" s="173" t="s">
        <v>283</v>
      </c>
      <c r="D9" s="172"/>
      <c r="E9" s="173" t="s">
        <v>5</v>
      </c>
      <c r="F9" s="172"/>
      <c r="G9" s="173" t="s">
        <v>6</v>
      </c>
      <c r="H9" s="169" t="s">
        <v>7</v>
      </c>
    </row>
    <row r="10" spans="1:8" x14ac:dyDescent="0.3">
      <c r="C10" s="169"/>
      <c r="D10" s="169"/>
      <c r="F10" s="172"/>
      <c r="H10" s="169"/>
    </row>
    <row r="11" spans="1:8" ht="18.600000000000001" thickBot="1" x14ac:dyDescent="0.35">
      <c r="A11" s="169">
        <v>1</v>
      </c>
      <c r="B11" s="176" t="s">
        <v>284</v>
      </c>
      <c r="E11" s="320">
        <v>0</v>
      </c>
      <c r="F11" s="172"/>
      <c r="G11" s="169"/>
      <c r="H11" s="169">
        <f>A11</f>
        <v>1</v>
      </c>
    </row>
    <row r="12" spans="1:8" ht="16.2" thickTop="1" x14ac:dyDescent="0.3">
      <c r="A12" s="169">
        <f>A11+1</f>
        <v>2</v>
      </c>
      <c r="F12" s="172"/>
      <c r="H12" s="169">
        <f>+H11+1</f>
        <v>2</v>
      </c>
    </row>
    <row r="13" spans="1:8" ht="18.600000000000001" thickBot="1" x14ac:dyDescent="0.35">
      <c r="A13" s="169">
        <f t="shared" ref="A13:A19" si="0">A12+1</f>
        <v>3</v>
      </c>
      <c r="B13" s="176" t="s">
        <v>285</v>
      </c>
      <c r="E13" s="320">
        <v>0</v>
      </c>
      <c r="F13" s="172"/>
      <c r="G13" s="169"/>
      <c r="H13" s="169">
        <f t="shared" ref="H13:H19" si="1">+H12+1</f>
        <v>3</v>
      </c>
    </row>
    <row r="14" spans="1:8" ht="16.2" thickTop="1" x14ac:dyDescent="0.3">
      <c r="A14" s="169">
        <f t="shared" si="0"/>
        <v>4</v>
      </c>
      <c r="F14" s="172"/>
      <c r="H14" s="169">
        <f t="shared" si="1"/>
        <v>4</v>
      </c>
    </row>
    <row r="15" spans="1:8" ht="18.600000000000001" thickBot="1" x14ac:dyDescent="0.35">
      <c r="A15" s="169">
        <f t="shared" si="0"/>
        <v>5</v>
      </c>
      <c r="B15" s="176" t="s">
        <v>286</v>
      </c>
      <c r="E15" s="320">
        <v>0</v>
      </c>
      <c r="F15" s="172"/>
      <c r="G15" s="169"/>
      <c r="H15" s="169">
        <f t="shared" si="1"/>
        <v>5</v>
      </c>
    </row>
    <row r="16" spans="1:8" ht="16.2" thickTop="1" x14ac:dyDescent="0.3">
      <c r="A16" s="169">
        <f t="shared" si="0"/>
        <v>6</v>
      </c>
      <c r="B16" s="176"/>
      <c r="E16" s="321"/>
      <c r="F16" s="172"/>
      <c r="G16" s="169"/>
      <c r="H16" s="169">
        <f t="shared" si="1"/>
        <v>6</v>
      </c>
    </row>
    <row r="17" spans="1:8" ht="16.2" thickBot="1" x14ac:dyDescent="0.35">
      <c r="A17" s="169">
        <f t="shared" si="0"/>
        <v>7</v>
      </c>
      <c r="B17" s="176" t="s">
        <v>161</v>
      </c>
      <c r="E17" s="320">
        <f>'Pg5.2A As Filed Misc.-1'!G20</f>
        <v>-9170.6241599022014</v>
      </c>
      <c r="F17" s="172"/>
      <c r="G17" s="315" t="s">
        <v>287</v>
      </c>
      <c r="H17" s="169">
        <f t="shared" si="1"/>
        <v>7</v>
      </c>
    </row>
    <row r="18" spans="1:8" ht="16.2" thickTop="1" x14ac:dyDescent="0.3">
      <c r="A18" s="169">
        <f t="shared" si="0"/>
        <v>8</v>
      </c>
      <c r="F18" s="172"/>
      <c r="H18" s="169">
        <f t="shared" si="1"/>
        <v>8</v>
      </c>
    </row>
    <row r="19" spans="1:8" ht="18.600000000000001" thickBot="1" x14ac:dyDescent="0.35">
      <c r="A19" s="169">
        <f t="shared" si="0"/>
        <v>9</v>
      </c>
      <c r="B19" s="176" t="s">
        <v>288</v>
      </c>
      <c r="E19" s="320">
        <v>0</v>
      </c>
      <c r="F19" s="172"/>
      <c r="G19" s="169"/>
      <c r="H19" s="169">
        <f t="shared" si="1"/>
        <v>9</v>
      </c>
    </row>
    <row r="20" spans="1:8" ht="16.2" thickTop="1" x14ac:dyDescent="0.3">
      <c r="H20" s="169"/>
    </row>
    <row r="21" spans="1:8" x14ac:dyDescent="0.3">
      <c r="H21" s="169"/>
    </row>
    <row r="22" spans="1:8" ht="18" x14ac:dyDescent="0.3">
      <c r="A22" s="188">
        <v>1</v>
      </c>
      <c r="B22" s="170" t="s">
        <v>289</v>
      </c>
      <c r="H22" s="169"/>
    </row>
    <row r="23" spans="1:8" x14ac:dyDescent="0.3">
      <c r="B23" s="170" t="s">
        <v>290</v>
      </c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74" orientation="portrait" horizontalDpi="200" verticalDpi="200" r:id="rId1"/>
  <headerFooter scaleWithDoc="0" alignWithMargins="0">
    <oddHeader>&amp;C&amp;"Times New Roman,Bold"&amp;8AS FILED</oddHeader>
    <oddFooter>&amp;CPage 5.1&amp;R&amp;F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03ED-E638-4AE9-8F3F-4EA427B27F3D}">
  <sheetPr>
    <pageSetUpPr fitToPage="1"/>
  </sheetPr>
  <dimension ref="A2:J32"/>
  <sheetViews>
    <sheetView zoomScale="80" zoomScaleNormal="80" workbookViewId="0"/>
  </sheetViews>
  <sheetFormatPr defaultColWidth="8.77734375" defaultRowHeight="15.6" x14ac:dyDescent="0.3"/>
  <cols>
    <col min="1" max="1" width="5.21875" style="169" customWidth="1"/>
    <col min="2" max="2" width="56.21875" style="170" customWidth="1"/>
    <col min="3" max="3" width="16.77734375" style="170" customWidth="1"/>
    <col min="4" max="4" width="1.5546875" style="170" customWidth="1"/>
    <col min="5" max="5" width="16.77734375" style="170" customWidth="1"/>
    <col min="6" max="6" width="1.5546875" style="170" customWidth="1"/>
    <col min="7" max="7" width="18.44140625" style="170" customWidth="1"/>
    <col min="8" max="8" width="2.21875" style="170" bestFit="1" customWidth="1"/>
    <col min="9" max="9" width="39" style="170" customWidth="1"/>
    <col min="10" max="10" width="5.21875" style="169" customWidth="1"/>
    <col min="11" max="16384" width="8.77734375" style="170"/>
  </cols>
  <sheetData>
    <row r="2" spans="1:10" x14ac:dyDescent="0.3">
      <c r="B2" s="387" t="s">
        <v>212</v>
      </c>
      <c r="C2" s="387"/>
      <c r="D2" s="387"/>
      <c r="E2" s="387"/>
      <c r="F2" s="387"/>
      <c r="G2" s="387"/>
      <c r="H2" s="387"/>
      <c r="I2" s="387"/>
    </row>
    <row r="3" spans="1:10" x14ac:dyDescent="0.3">
      <c r="B3" s="387" t="s">
        <v>291</v>
      </c>
      <c r="C3" s="387"/>
      <c r="D3" s="387"/>
      <c r="E3" s="387"/>
      <c r="F3" s="387"/>
      <c r="G3" s="387"/>
      <c r="H3" s="387"/>
      <c r="I3" s="387"/>
    </row>
    <row r="4" spans="1:10" x14ac:dyDescent="0.3">
      <c r="B4" s="387" t="s">
        <v>292</v>
      </c>
      <c r="C4" s="387"/>
      <c r="D4" s="387"/>
      <c r="E4" s="387"/>
      <c r="F4" s="387"/>
      <c r="G4" s="387"/>
      <c r="H4" s="387"/>
      <c r="I4" s="387"/>
    </row>
    <row r="5" spans="1:10" x14ac:dyDescent="0.3">
      <c r="B5" s="387" t="s">
        <v>293</v>
      </c>
      <c r="C5" s="387"/>
      <c r="D5" s="387"/>
      <c r="E5" s="387"/>
      <c r="F5" s="387"/>
      <c r="G5" s="387"/>
      <c r="H5" s="387"/>
      <c r="I5" s="387"/>
    </row>
    <row r="6" spans="1:10" x14ac:dyDescent="0.3">
      <c r="B6" s="390" t="s">
        <v>2</v>
      </c>
      <c r="C6" s="390"/>
      <c r="D6" s="390"/>
      <c r="E6" s="390"/>
      <c r="F6" s="390"/>
      <c r="G6" s="390"/>
      <c r="H6" s="390"/>
      <c r="I6" s="390"/>
    </row>
    <row r="8" spans="1:10" x14ac:dyDescent="0.3">
      <c r="A8" s="169" t="s">
        <v>3</v>
      </c>
      <c r="C8" s="318" t="s">
        <v>294</v>
      </c>
      <c r="D8" s="318"/>
      <c r="E8" s="318" t="s">
        <v>295</v>
      </c>
      <c r="G8" s="318" t="s">
        <v>296</v>
      </c>
      <c r="H8" s="318"/>
      <c r="I8" s="318"/>
      <c r="J8" s="169" t="s">
        <v>3</v>
      </c>
    </row>
    <row r="9" spans="1:10" x14ac:dyDescent="0.3">
      <c r="A9" s="169" t="s">
        <v>7</v>
      </c>
      <c r="B9" s="191" t="s">
        <v>4</v>
      </c>
      <c r="C9" s="323" t="s">
        <v>297</v>
      </c>
      <c r="D9" s="324"/>
      <c r="E9" s="325" t="s">
        <v>298</v>
      </c>
      <c r="F9" s="325"/>
      <c r="G9" s="191" t="s">
        <v>299</v>
      </c>
      <c r="H9" s="191"/>
      <c r="I9" s="191" t="s">
        <v>6</v>
      </c>
      <c r="J9" s="169" t="s">
        <v>7</v>
      </c>
    </row>
    <row r="11" spans="1:10" x14ac:dyDescent="0.3">
      <c r="A11" s="169">
        <v>1</v>
      </c>
      <c r="B11" s="170" t="s">
        <v>300</v>
      </c>
      <c r="C11" s="194">
        <v>-58.450802160000002</v>
      </c>
      <c r="D11" s="182"/>
      <c r="E11" s="194">
        <v>-65.016809108650776</v>
      </c>
      <c r="F11" s="194"/>
      <c r="G11" s="194">
        <v>-61.692457113997946</v>
      </c>
      <c r="H11" s="194"/>
      <c r="I11" s="326" t="s">
        <v>301</v>
      </c>
      <c r="J11" s="169">
        <f>A11</f>
        <v>1</v>
      </c>
    </row>
    <row r="12" spans="1:10" x14ac:dyDescent="0.3">
      <c r="A12" s="169">
        <v>2</v>
      </c>
      <c r="C12" s="327"/>
      <c r="D12" s="182"/>
      <c r="E12" s="327"/>
      <c r="F12" s="327"/>
      <c r="G12" s="327"/>
      <c r="H12" s="327"/>
      <c r="I12" s="327"/>
      <c r="J12" s="169">
        <f t="shared" ref="J12:J19" si="0">A12</f>
        <v>2</v>
      </c>
    </row>
    <row r="13" spans="1:10" x14ac:dyDescent="0.3">
      <c r="A13" s="169">
        <v>3</v>
      </c>
      <c r="B13" s="176" t="s">
        <v>302</v>
      </c>
      <c r="C13" s="194">
        <v>-3264.14084568</v>
      </c>
      <c r="D13" s="182"/>
      <c r="E13" s="194">
        <v>-3080.9445229625758</v>
      </c>
      <c r="F13" s="194"/>
      <c r="G13" s="194">
        <v>-3175.7471946466649</v>
      </c>
      <c r="H13" s="194"/>
      <c r="I13" s="326" t="s">
        <v>303</v>
      </c>
      <c r="J13" s="169">
        <f t="shared" si="0"/>
        <v>3</v>
      </c>
    </row>
    <row r="14" spans="1:10" x14ac:dyDescent="0.3">
      <c r="A14" s="169">
        <v>4</v>
      </c>
      <c r="C14" s="194"/>
      <c r="D14" s="182"/>
      <c r="E14" s="194"/>
      <c r="F14" s="194"/>
      <c r="G14" s="194"/>
      <c r="H14" s="194"/>
      <c r="I14" s="326"/>
      <c r="J14" s="169">
        <f t="shared" si="0"/>
        <v>4</v>
      </c>
    </row>
    <row r="15" spans="1:10" x14ac:dyDescent="0.3">
      <c r="A15" s="169">
        <v>5</v>
      </c>
      <c r="B15" s="189" t="s">
        <v>304</v>
      </c>
      <c r="C15" s="179">
        <f>'Pg5.3 Rev Misc.-1.1'!C24</f>
        <v>-4279.3444606262401</v>
      </c>
      <c r="D15" s="347"/>
      <c r="E15" s="179">
        <f>'Pg5.3 Rev Misc.-1.1'!E24</f>
        <v>-4461.2149544313806</v>
      </c>
      <c r="F15" s="179"/>
      <c r="G15" s="179">
        <f>'Pg5.3 Rev Misc.-1.1'!G24</f>
        <v>-4370.249009009035</v>
      </c>
      <c r="H15" s="43" t="s">
        <v>56</v>
      </c>
      <c r="I15" s="326" t="s">
        <v>541</v>
      </c>
      <c r="J15" s="169">
        <f t="shared" si="0"/>
        <v>5</v>
      </c>
    </row>
    <row r="16" spans="1:10" x14ac:dyDescent="0.3">
      <c r="A16" s="169">
        <v>6</v>
      </c>
      <c r="C16" s="194"/>
      <c r="D16" s="182"/>
      <c r="E16" s="194"/>
      <c r="F16" s="194"/>
      <c r="G16" s="194"/>
      <c r="H16" s="194"/>
      <c r="I16" s="326"/>
      <c r="J16" s="169">
        <f t="shared" si="0"/>
        <v>6</v>
      </c>
    </row>
    <row r="17" spans="1:10" x14ac:dyDescent="0.3">
      <c r="A17" s="169">
        <v>7</v>
      </c>
      <c r="B17" s="170" t="s">
        <v>306</v>
      </c>
      <c r="C17" s="328">
        <v>-2674.0912130399997</v>
      </c>
      <c r="D17" s="182"/>
      <c r="E17" s="328">
        <v>-2748.0254708248335</v>
      </c>
      <c r="F17" s="194"/>
      <c r="G17" s="328">
        <v>-2711.4373700354186</v>
      </c>
      <c r="H17" s="194"/>
      <c r="I17" s="326" t="s">
        <v>307</v>
      </c>
      <c r="J17" s="169">
        <f t="shared" si="0"/>
        <v>7</v>
      </c>
    </row>
    <row r="18" spans="1:10" x14ac:dyDescent="0.3">
      <c r="A18" s="169">
        <v>8</v>
      </c>
      <c r="C18" s="194"/>
      <c r="D18" s="182"/>
      <c r="E18" s="194"/>
      <c r="F18" s="194"/>
      <c r="G18" s="194"/>
      <c r="H18" s="194"/>
      <c r="I18" s="326"/>
      <c r="J18" s="169">
        <f t="shared" si="0"/>
        <v>8</v>
      </c>
    </row>
    <row r="19" spans="1:10" ht="16.2" thickBot="1" x14ac:dyDescent="0.35">
      <c r="A19" s="169">
        <v>9</v>
      </c>
      <c r="B19" s="193" t="s">
        <v>308</v>
      </c>
      <c r="C19" s="346">
        <f>C11+C13+C15+C17</f>
        <v>-10276.027321506239</v>
      </c>
      <c r="D19" s="347"/>
      <c r="E19" s="346">
        <f>E11+E13+E15+E17</f>
        <v>-10355.201757327441</v>
      </c>
      <c r="F19" s="179"/>
      <c r="G19" s="346">
        <f>G11+G13+G15+G17</f>
        <v>-10319.126030805117</v>
      </c>
      <c r="H19" s="43" t="s">
        <v>56</v>
      </c>
      <c r="I19" s="28" t="s">
        <v>309</v>
      </c>
      <c r="J19" s="169">
        <f t="shared" si="0"/>
        <v>9</v>
      </c>
    </row>
    <row r="20" spans="1:10" ht="16.2" thickTop="1" x14ac:dyDescent="0.3">
      <c r="C20" s="171"/>
      <c r="D20" s="171"/>
      <c r="E20" s="171"/>
      <c r="F20" s="171"/>
      <c r="G20" s="171"/>
      <c r="H20" s="171"/>
      <c r="I20" s="171"/>
    </row>
    <row r="21" spans="1:10" s="371" customFormat="1" x14ac:dyDescent="0.3">
      <c r="A21" s="169"/>
      <c r="C21" s="171"/>
      <c r="D21" s="171"/>
      <c r="E21" s="171"/>
      <c r="F21" s="171"/>
      <c r="G21" s="171"/>
      <c r="H21" s="171"/>
      <c r="I21" s="171"/>
      <c r="J21" s="169"/>
    </row>
    <row r="22" spans="1:10" x14ac:dyDescent="0.3">
      <c r="A22" s="43" t="s">
        <v>56</v>
      </c>
      <c r="B22" s="189" t="str">
        <f>'Pg5 Rev Stmt Misc'!B21</f>
        <v xml:space="preserve">Items in BOLD have changed due to unfunded reserves error adjustment as compared to the original TO5 Cycle 1 filing per ER19-221-002. </v>
      </c>
      <c r="E22" s="182"/>
      <c r="F22" s="182"/>
      <c r="G22" s="182"/>
      <c r="H22" s="182"/>
      <c r="I22" s="182"/>
    </row>
    <row r="32" spans="1:10" x14ac:dyDescent="0.3">
      <c r="B32" s="331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62" orientation="portrait" horizontalDpi="200" verticalDpi="200" r:id="rId1"/>
  <headerFooter scaleWithDoc="0" alignWithMargins="0">
    <oddHeader>&amp;C&amp;"Times New Roman,Bold"&amp;8REVISED</oddHeader>
    <oddFooter>&amp;CPage 5.2&amp;R&amp;F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84CE-7D5A-4238-B349-60DD7B340348}">
  <sheetPr>
    <pageSetUpPr fitToPage="1"/>
  </sheetPr>
  <dimension ref="A1:I33"/>
  <sheetViews>
    <sheetView zoomScale="80" zoomScaleNormal="80" workbookViewId="0"/>
  </sheetViews>
  <sheetFormatPr defaultColWidth="8.77734375" defaultRowHeight="15.6" x14ac:dyDescent="0.3"/>
  <cols>
    <col min="1" max="1" width="5.21875" style="169" customWidth="1"/>
    <col min="2" max="2" width="56.21875" style="170" customWidth="1"/>
    <col min="3" max="3" width="16.77734375" style="170" customWidth="1"/>
    <col min="4" max="4" width="1.5546875" style="170" customWidth="1"/>
    <col min="5" max="5" width="16.77734375" style="170" customWidth="1"/>
    <col min="6" max="6" width="1.5546875" style="170" customWidth="1"/>
    <col min="7" max="7" width="18.44140625" style="170" customWidth="1"/>
    <col min="8" max="8" width="42.77734375" style="170" customWidth="1"/>
    <col min="9" max="9" width="5.21875" style="169" customWidth="1"/>
    <col min="10" max="16384" width="8.77734375" style="170"/>
  </cols>
  <sheetData>
    <row r="1" spans="1:9" s="372" customFormat="1" x14ac:dyDescent="0.3">
      <c r="A1" s="314" t="s">
        <v>538</v>
      </c>
      <c r="I1" s="169"/>
    </row>
    <row r="3" spans="1:9" x14ac:dyDescent="0.3">
      <c r="B3" s="387" t="s">
        <v>212</v>
      </c>
      <c r="C3" s="387"/>
      <c r="D3" s="387"/>
      <c r="E3" s="387"/>
      <c r="F3" s="387"/>
      <c r="G3" s="387"/>
      <c r="H3" s="387"/>
    </row>
    <row r="4" spans="1:9" x14ac:dyDescent="0.3">
      <c r="B4" s="387" t="s">
        <v>291</v>
      </c>
      <c r="C4" s="387"/>
      <c r="D4" s="387"/>
      <c r="E4" s="387"/>
      <c r="F4" s="387"/>
      <c r="G4" s="387"/>
      <c r="H4" s="387"/>
    </row>
    <row r="5" spans="1:9" x14ac:dyDescent="0.3">
      <c r="B5" s="387" t="s">
        <v>292</v>
      </c>
      <c r="C5" s="387"/>
      <c r="D5" s="387"/>
      <c r="E5" s="387"/>
      <c r="F5" s="387"/>
      <c r="G5" s="387"/>
      <c r="H5" s="387"/>
    </row>
    <row r="6" spans="1:9" x14ac:dyDescent="0.3">
      <c r="B6" s="387" t="s">
        <v>293</v>
      </c>
      <c r="C6" s="387"/>
      <c r="D6" s="387"/>
      <c r="E6" s="387"/>
      <c r="F6" s="387"/>
      <c r="G6" s="387"/>
      <c r="H6" s="387"/>
    </row>
    <row r="7" spans="1:9" x14ac:dyDescent="0.3">
      <c r="B7" s="390" t="s">
        <v>2</v>
      </c>
      <c r="C7" s="390"/>
      <c r="D7" s="390"/>
      <c r="E7" s="390"/>
      <c r="F7" s="390"/>
      <c r="G7" s="390"/>
      <c r="H7" s="390"/>
    </row>
    <row r="9" spans="1:9" x14ac:dyDescent="0.3">
      <c r="A9" s="169" t="s">
        <v>3</v>
      </c>
      <c r="C9" s="318" t="s">
        <v>294</v>
      </c>
      <c r="D9" s="318"/>
      <c r="E9" s="318" t="s">
        <v>295</v>
      </c>
      <c r="G9" s="318" t="s">
        <v>296</v>
      </c>
      <c r="H9" s="318"/>
      <c r="I9" s="169" t="s">
        <v>3</v>
      </c>
    </row>
    <row r="10" spans="1:9" x14ac:dyDescent="0.3">
      <c r="A10" s="169" t="s">
        <v>7</v>
      </c>
      <c r="B10" s="191" t="s">
        <v>4</v>
      </c>
      <c r="C10" s="323" t="s">
        <v>297</v>
      </c>
      <c r="D10" s="324"/>
      <c r="E10" s="325" t="s">
        <v>298</v>
      </c>
      <c r="F10" s="325"/>
      <c r="G10" s="191" t="s">
        <v>299</v>
      </c>
      <c r="H10" s="191" t="s">
        <v>6</v>
      </c>
      <c r="I10" s="169" t="s">
        <v>7</v>
      </c>
    </row>
    <row r="12" spans="1:9" x14ac:dyDescent="0.3">
      <c r="A12" s="169">
        <v>1</v>
      </c>
      <c r="B12" s="170" t="s">
        <v>300</v>
      </c>
      <c r="C12" s="194">
        <v>-58.450802160000002</v>
      </c>
      <c r="D12" s="182"/>
      <c r="E12" s="194">
        <v>-65.016809108650776</v>
      </c>
      <c r="F12" s="194"/>
      <c r="G12" s="194">
        <v>-61.692457113997946</v>
      </c>
      <c r="H12" s="326" t="s">
        <v>301</v>
      </c>
      <c r="I12" s="169">
        <f>A12</f>
        <v>1</v>
      </c>
    </row>
    <row r="13" spans="1:9" x14ac:dyDescent="0.3">
      <c r="A13" s="169">
        <v>2</v>
      </c>
      <c r="C13" s="327"/>
      <c r="D13" s="182"/>
      <c r="E13" s="327"/>
      <c r="F13" s="327"/>
      <c r="G13" s="327"/>
      <c r="H13" s="327"/>
      <c r="I13" s="169">
        <f t="shared" ref="I13:I20" si="0">A13</f>
        <v>2</v>
      </c>
    </row>
    <row r="14" spans="1:9" x14ac:dyDescent="0.3">
      <c r="A14" s="169">
        <v>3</v>
      </c>
      <c r="B14" s="176" t="s">
        <v>302</v>
      </c>
      <c r="C14" s="194">
        <v>-3264.14084568</v>
      </c>
      <c r="D14" s="182"/>
      <c r="E14" s="194">
        <v>-3080.9445229625758</v>
      </c>
      <c r="F14" s="194"/>
      <c r="G14" s="194">
        <v>-3175.7471946466649</v>
      </c>
      <c r="H14" s="326" t="s">
        <v>303</v>
      </c>
      <c r="I14" s="169">
        <f t="shared" si="0"/>
        <v>3</v>
      </c>
    </row>
    <row r="15" spans="1:9" x14ac:dyDescent="0.3">
      <c r="A15" s="169">
        <v>4</v>
      </c>
      <c r="C15" s="194"/>
      <c r="D15" s="182"/>
      <c r="E15" s="194"/>
      <c r="F15" s="194"/>
      <c r="G15" s="194"/>
      <c r="H15" s="326"/>
      <c r="I15" s="169">
        <f t="shared" si="0"/>
        <v>4</v>
      </c>
    </row>
    <row r="16" spans="1:9" x14ac:dyDescent="0.3">
      <c r="A16" s="169">
        <v>5</v>
      </c>
      <c r="B16" s="170" t="s">
        <v>304</v>
      </c>
      <c r="C16" s="194">
        <v>-3307.9459615199999</v>
      </c>
      <c r="D16" s="182"/>
      <c r="E16" s="194">
        <v>-3129.1916688339002</v>
      </c>
      <c r="F16" s="194"/>
      <c r="G16" s="194">
        <v>-3221.74713810612</v>
      </c>
      <c r="H16" s="326" t="s">
        <v>305</v>
      </c>
      <c r="I16" s="169">
        <f t="shared" si="0"/>
        <v>5</v>
      </c>
    </row>
    <row r="17" spans="1:9" x14ac:dyDescent="0.3">
      <c r="A17" s="169">
        <v>6</v>
      </c>
      <c r="C17" s="194"/>
      <c r="D17" s="182"/>
      <c r="E17" s="194"/>
      <c r="F17" s="194"/>
      <c r="G17" s="194"/>
      <c r="H17" s="326"/>
      <c r="I17" s="169">
        <f t="shared" si="0"/>
        <v>6</v>
      </c>
    </row>
    <row r="18" spans="1:9" x14ac:dyDescent="0.3">
      <c r="A18" s="169">
        <v>7</v>
      </c>
      <c r="B18" s="170" t="s">
        <v>306</v>
      </c>
      <c r="C18" s="328">
        <v>-2674.0912130399997</v>
      </c>
      <c r="D18" s="182"/>
      <c r="E18" s="328">
        <v>-2748.0254708248335</v>
      </c>
      <c r="F18" s="194"/>
      <c r="G18" s="328">
        <v>-2711.4373700354186</v>
      </c>
      <c r="H18" s="326" t="s">
        <v>307</v>
      </c>
      <c r="I18" s="169">
        <f t="shared" si="0"/>
        <v>7</v>
      </c>
    </row>
    <row r="19" spans="1:9" x14ac:dyDescent="0.3">
      <c r="A19" s="169">
        <v>8</v>
      </c>
      <c r="C19" s="194"/>
      <c r="D19" s="182"/>
      <c r="E19" s="194"/>
      <c r="F19" s="194"/>
      <c r="G19" s="194"/>
      <c r="H19" s="326"/>
      <c r="I19" s="169">
        <f t="shared" si="0"/>
        <v>8</v>
      </c>
    </row>
    <row r="20" spans="1:9" ht="16.2" thickBot="1" x14ac:dyDescent="0.35">
      <c r="A20" s="169">
        <v>9</v>
      </c>
      <c r="B20" s="193" t="s">
        <v>308</v>
      </c>
      <c r="C20" s="329">
        <f>C12+C14+C16+C18</f>
        <v>-9304.6288224</v>
      </c>
      <c r="D20" s="182"/>
      <c r="E20" s="329">
        <f>E12+E14+E16+E18</f>
        <v>-9023.1784717299597</v>
      </c>
      <c r="F20" s="194"/>
      <c r="G20" s="329">
        <f>G12+G14+G16+G18</f>
        <v>-9170.6241599022014</v>
      </c>
      <c r="H20" s="28" t="s">
        <v>309</v>
      </c>
      <c r="I20" s="169">
        <f t="shared" si="0"/>
        <v>9</v>
      </c>
    </row>
    <row r="21" spans="1:9" ht="16.2" thickTop="1" x14ac:dyDescent="0.3">
      <c r="C21" s="171"/>
      <c r="D21" s="171"/>
      <c r="E21" s="171"/>
      <c r="F21" s="171"/>
      <c r="G21" s="171"/>
      <c r="H21" s="171"/>
    </row>
    <row r="22" spans="1:9" x14ac:dyDescent="0.3">
      <c r="C22" s="182"/>
      <c r="D22" s="182"/>
      <c r="E22" s="182"/>
      <c r="F22" s="182"/>
      <c r="G22" s="182"/>
      <c r="H22" s="182"/>
    </row>
    <row r="23" spans="1:9" x14ac:dyDescent="0.3">
      <c r="B23" s="330"/>
      <c r="E23" s="182"/>
      <c r="F23" s="182"/>
      <c r="G23" s="182"/>
      <c r="H23" s="182"/>
    </row>
    <row r="33" spans="2:2" x14ac:dyDescent="0.3">
      <c r="B33" s="331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61" orientation="portrait" horizontalDpi="200" verticalDpi="200" r:id="rId1"/>
  <headerFooter scaleWithDoc="0" alignWithMargins="0">
    <oddHeader>&amp;C&amp;"Times New Roman,Bold"&amp;8AS FILED</oddHeader>
    <oddFooter>&amp;CPage 5.2A&amp;R&amp;F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8FE0-5264-4532-9568-51C4070EEB8B}">
  <sheetPr>
    <pageSetUpPr fitToPage="1"/>
  </sheetPr>
  <dimension ref="A2:J37"/>
  <sheetViews>
    <sheetView zoomScale="80" zoomScaleNormal="80" workbookViewId="0"/>
  </sheetViews>
  <sheetFormatPr defaultColWidth="8.77734375" defaultRowHeight="15.6" x14ac:dyDescent="0.3"/>
  <cols>
    <col min="1" max="1" width="5.77734375" style="169" customWidth="1"/>
    <col min="2" max="2" width="50.77734375" style="170" customWidth="1"/>
    <col min="3" max="3" width="16.77734375" style="170" customWidth="1"/>
    <col min="4" max="4" width="1.5546875" style="170" customWidth="1"/>
    <col min="5" max="5" width="16.77734375" style="170" customWidth="1"/>
    <col min="6" max="6" width="1.5546875" style="170" customWidth="1"/>
    <col min="7" max="7" width="23.44140625" style="170" bestFit="1" customWidth="1"/>
    <col min="8" max="8" width="3.21875" style="170" customWidth="1"/>
    <col min="9" max="9" width="50.5546875" style="170" customWidth="1"/>
    <col min="10" max="10" width="5.21875" style="169" customWidth="1"/>
    <col min="11" max="16384" width="8.77734375" style="170"/>
  </cols>
  <sheetData>
    <row r="2" spans="1:10" x14ac:dyDescent="0.3">
      <c r="B2" s="387" t="s">
        <v>212</v>
      </c>
      <c r="C2" s="387"/>
      <c r="D2" s="387"/>
      <c r="E2" s="387"/>
      <c r="F2" s="387"/>
      <c r="G2" s="387"/>
      <c r="H2" s="387"/>
      <c r="I2" s="387"/>
    </row>
    <row r="3" spans="1:10" x14ac:dyDescent="0.3">
      <c r="B3" s="387" t="s">
        <v>310</v>
      </c>
      <c r="C3" s="387"/>
      <c r="D3" s="387"/>
      <c r="E3" s="387"/>
      <c r="F3" s="387"/>
      <c r="G3" s="387"/>
      <c r="H3" s="387"/>
      <c r="I3" s="387"/>
    </row>
    <row r="4" spans="1:10" x14ac:dyDescent="0.3">
      <c r="B4" s="387" t="s">
        <v>292</v>
      </c>
      <c r="C4" s="387"/>
      <c r="D4" s="387"/>
      <c r="E4" s="387"/>
      <c r="F4" s="387"/>
      <c r="G4" s="387"/>
      <c r="H4" s="387"/>
      <c r="I4" s="387"/>
    </row>
    <row r="5" spans="1:10" x14ac:dyDescent="0.3">
      <c r="B5" s="387" t="s">
        <v>293</v>
      </c>
      <c r="C5" s="387"/>
      <c r="D5" s="387"/>
      <c r="E5" s="387"/>
      <c r="F5" s="387"/>
      <c r="G5" s="387"/>
      <c r="H5" s="387"/>
      <c r="I5" s="387"/>
    </row>
    <row r="6" spans="1:10" x14ac:dyDescent="0.3">
      <c r="B6" s="390" t="s">
        <v>2</v>
      </c>
      <c r="C6" s="390"/>
      <c r="D6" s="390"/>
      <c r="E6" s="390"/>
      <c r="F6" s="390"/>
      <c r="G6" s="390"/>
      <c r="H6" s="390"/>
      <c r="I6" s="390"/>
    </row>
    <row r="8" spans="1:10" ht="18" x14ac:dyDescent="0.3">
      <c r="A8" s="169" t="s">
        <v>3</v>
      </c>
      <c r="B8" s="189"/>
      <c r="C8" s="318" t="s">
        <v>311</v>
      </c>
      <c r="D8" s="318"/>
      <c r="E8" s="318" t="s">
        <v>295</v>
      </c>
      <c r="G8" s="318" t="s">
        <v>296</v>
      </c>
      <c r="H8" s="318"/>
      <c r="I8" s="318"/>
      <c r="J8" s="169" t="s">
        <v>3</v>
      </c>
    </row>
    <row r="9" spans="1:10" x14ac:dyDescent="0.3">
      <c r="A9" s="169" t="s">
        <v>7</v>
      </c>
      <c r="B9" s="191" t="s">
        <v>4</v>
      </c>
      <c r="C9" s="323" t="s">
        <v>297</v>
      </c>
      <c r="D9" s="323"/>
      <c r="E9" s="325" t="s">
        <v>298</v>
      </c>
      <c r="F9" s="323"/>
      <c r="G9" s="191" t="s">
        <v>299</v>
      </c>
      <c r="H9" s="191"/>
      <c r="I9" s="191" t="s">
        <v>6</v>
      </c>
      <c r="J9" s="169" t="s">
        <v>7</v>
      </c>
    </row>
    <row r="10" spans="1:10" x14ac:dyDescent="0.3">
      <c r="B10" s="189"/>
      <c r="C10" s="332"/>
      <c r="D10" s="332"/>
      <c r="E10" s="332"/>
      <c r="F10" s="332"/>
      <c r="G10" s="181"/>
      <c r="H10" s="181"/>
      <c r="I10" s="181"/>
    </row>
    <row r="11" spans="1:10" x14ac:dyDescent="0.3">
      <c r="A11" s="169">
        <v>1</v>
      </c>
      <c r="B11" s="170" t="s">
        <v>300</v>
      </c>
      <c r="C11" s="333"/>
      <c r="D11" s="333"/>
      <c r="E11" s="333"/>
      <c r="F11" s="333"/>
      <c r="G11" s="181"/>
      <c r="H11" s="181"/>
      <c r="I11" s="181"/>
      <c r="J11" s="169">
        <f>A11</f>
        <v>1</v>
      </c>
    </row>
    <row r="12" spans="1:10" x14ac:dyDescent="0.3">
      <c r="A12" s="169">
        <f>A11+1</f>
        <v>2</v>
      </c>
      <c r="B12" s="176" t="s">
        <v>312</v>
      </c>
      <c r="C12" s="186">
        <v>-443</v>
      </c>
      <c r="D12" s="186"/>
      <c r="E12" s="186">
        <v>-473</v>
      </c>
      <c r="F12" s="186"/>
      <c r="G12" s="327">
        <f>(C12+E12)/2</f>
        <v>-458</v>
      </c>
      <c r="H12" s="327"/>
      <c r="I12" s="282" t="s">
        <v>313</v>
      </c>
      <c r="J12" s="169">
        <f>J11+1</f>
        <v>2</v>
      </c>
    </row>
    <row r="13" spans="1:10" x14ac:dyDescent="0.3">
      <c r="A13" s="169">
        <f t="shared" ref="A13:A29" si="0">A12+1</f>
        <v>3</v>
      </c>
      <c r="B13" s="176" t="s">
        <v>314</v>
      </c>
      <c r="C13" s="334">
        <f>C$34</f>
        <v>0.13194312</v>
      </c>
      <c r="D13" s="216"/>
      <c r="E13" s="334">
        <v>0.13745625604365913</v>
      </c>
      <c r="F13" s="216"/>
      <c r="G13" s="238">
        <f>(C13+E13)/2</f>
        <v>0.13469968802182958</v>
      </c>
      <c r="H13" s="238"/>
      <c r="I13" s="282" t="s">
        <v>315</v>
      </c>
      <c r="J13" s="169">
        <f t="shared" ref="J13:J29" si="1">J12+1</f>
        <v>3</v>
      </c>
    </row>
    <row r="14" spans="1:10" ht="16.2" thickBot="1" x14ac:dyDescent="0.35">
      <c r="A14" s="169">
        <f t="shared" si="0"/>
        <v>4</v>
      </c>
      <c r="B14" s="185" t="s">
        <v>316</v>
      </c>
      <c r="C14" s="375">
        <f>C12*C13</f>
        <v>-58.450802160000002</v>
      </c>
      <c r="D14" s="180"/>
      <c r="E14" s="375">
        <f>E12*E13</f>
        <v>-65.016809108650776</v>
      </c>
      <c r="F14" s="194"/>
      <c r="G14" s="375">
        <f>G12*G13</f>
        <v>-61.692457113997946</v>
      </c>
      <c r="H14" s="179"/>
      <c r="I14" s="336" t="s">
        <v>317</v>
      </c>
      <c r="J14" s="169">
        <f t="shared" si="1"/>
        <v>4</v>
      </c>
    </row>
    <row r="15" spans="1:10" ht="16.2" thickTop="1" x14ac:dyDescent="0.3">
      <c r="A15" s="169">
        <f t="shared" si="0"/>
        <v>5</v>
      </c>
      <c r="C15" s="337"/>
      <c r="D15" s="337"/>
      <c r="E15" s="337"/>
      <c r="F15" s="337"/>
      <c r="G15" s="337"/>
      <c r="H15" s="337"/>
      <c r="I15" s="337"/>
      <c r="J15" s="169">
        <f t="shared" si="1"/>
        <v>5</v>
      </c>
    </row>
    <row r="16" spans="1:10" x14ac:dyDescent="0.3">
      <c r="A16" s="169">
        <f t="shared" si="0"/>
        <v>6</v>
      </c>
      <c r="B16" s="176" t="s">
        <v>302</v>
      </c>
      <c r="C16" s="333"/>
      <c r="D16" s="333"/>
      <c r="E16" s="333"/>
      <c r="F16" s="333"/>
      <c r="G16" s="181"/>
      <c r="H16" s="181"/>
      <c r="I16" s="181"/>
      <c r="J16" s="169">
        <f t="shared" si="1"/>
        <v>6</v>
      </c>
    </row>
    <row r="17" spans="1:10" x14ac:dyDescent="0.3">
      <c r="A17" s="169">
        <f t="shared" si="0"/>
        <v>7</v>
      </c>
      <c r="B17" s="176" t="s">
        <v>318</v>
      </c>
      <c r="C17" s="327">
        <v>-24739</v>
      </c>
      <c r="D17" s="327"/>
      <c r="E17" s="327">
        <v>-22414</v>
      </c>
      <c r="F17" s="327"/>
      <c r="G17" s="327">
        <f>(C17+E17)/2</f>
        <v>-23576.5</v>
      </c>
      <c r="H17" s="327"/>
      <c r="I17" s="282" t="s">
        <v>313</v>
      </c>
      <c r="J17" s="169">
        <f t="shared" si="1"/>
        <v>7</v>
      </c>
    </row>
    <row r="18" spans="1:10" x14ac:dyDescent="0.3">
      <c r="A18" s="169">
        <f t="shared" si="0"/>
        <v>8</v>
      </c>
      <c r="B18" s="176" t="s">
        <v>314</v>
      </c>
      <c r="C18" s="334">
        <f>C$34</f>
        <v>0.13194312</v>
      </c>
      <c r="D18" s="180"/>
      <c r="E18" s="238">
        <v>0.13745625604365913</v>
      </c>
      <c r="F18" s="180"/>
      <c r="G18" s="238">
        <f>(C18+E18)/2</f>
        <v>0.13469968802182958</v>
      </c>
      <c r="H18" s="238"/>
      <c r="I18" s="282" t="s">
        <v>315</v>
      </c>
      <c r="J18" s="169">
        <f t="shared" si="1"/>
        <v>8</v>
      </c>
    </row>
    <row r="19" spans="1:10" ht="16.2" thickBot="1" x14ac:dyDescent="0.35">
      <c r="A19" s="169">
        <f t="shared" si="0"/>
        <v>9</v>
      </c>
      <c r="B19" s="185" t="s">
        <v>319</v>
      </c>
      <c r="C19" s="375">
        <f>C17*C18</f>
        <v>-3264.14084568</v>
      </c>
      <c r="D19" s="180"/>
      <c r="E19" s="375">
        <f>E17*E18</f>
        <v>-3080.9445229625758</v>
      </c>
      <c r="F19" s="194"/>
      <c r="G19" s="375">
        <f>G17*G18</f>
        <v>-3175.7471946466649</v>
      </c>
      <c r="H19" s="179"/>
      <c r="I19" s="336" t="s">
        <v>89</v>
      </c>
      <c r="J19" s="169">
        <f t="shared" si="1"/>
        <v>9</v>
      </c>
    </row>
    <row r="20" spans="1:10" ht="16.2" thickTop="1" x14ac:dyDescent="0.3">
      <c r="A20" s="169">
        <f t="shared" si="0"/>
        <v>10</v>
      </c>
      <c r="J20" s="169">
        <f t="shared" si="1"/>
        <v>10</v>
      </c>
    </row>
    <row r="21" spans="1:10" x14ac:dyDescent="0.3">
      <c r="A21" s="169">
        <f t="shared" si="0"/>
        <v>11</v>
      </c>
      <c r="B21" s="170" t="s">
        <v>304</v>
      </c>
      <c r="C21" s="333"/>
      <c r="D21" s="333"/>
      <c r="E21" s="333"/>
      <c r="F21" s="333"/>
      <c r="G21" s="181"/>
      <c r="H21" s="181"/>
      <c r="I21" s="169"/>
      <c r="J21" s="169">
        <f t="shared" si="1"/>
        <v>11</v>
      </c>
    </row>
    <row r="22" spans="1:10" x14ac:dyDescent="0.3">
      <c r="A22" s="169">
        <f t="shared" si="0"/>
        <v>12</v>
      </c>
      <c r="B22" s="185" t="s">
        <v>320</v>
      </c>
      <c r="C22" s="344">
        <v>-32433.252</v>
      </c>
      <c r="D22" s="344"/>
      <c r="E22" s="344">
        <v>-32455.525000000001</v>
      </c>
      <c r="F22" s="344"/>
      <c r="G22" s="348">
        <f>(C22+E22)/2</f>
        <v>-32444.388500000001</v>
      </c>
      <c r="H22" s="43" t="s">
        <v>56</v>
      </c>
      <c r="I22" s="282" t="s">
        <v>313</v>
      </c>
      <c r="J22" s="169">
        <f t="shared" si="1"/>
        <v>12</v>
      </c>
    </row>
    <row r="23" spans="1:10" x14ac:dyDescent="0.3">
      <c r="A23" s="169">
        <f t="shared" si="0"/>
        <v>13</v>
      </c>
      <c r="B23" s="176" t="s">
        <v>314</v>
      </c>
      <c r="C23" s="334">
        <f>C$34</f>
        <v>0.13194312</v>
      </c>
      <c r="D23" s="180"/>
      <c r="E23" s="334">
        <v>0.13745625604365913</v>
      </c>
      <c r="F23" s="216"/>
      <c r="G23" s="238">
        <f>(C23+E23)/2</f>
        <v>0.13469968802182958</v>
      </c>
      <c r="H23" s="238"/>
      <c r="I23" s="282" t="s">
        <v>315</v>
      </c>
      <c r="J23" s="169">
        <f t="shared" si="1"/>
        <v>13</v>
      </c>
    </row>
    <row r="24" spans="1:10" ht="16.2" thickBot="1" x14ac:dyDescent="0.35">
      <c r="A24" s="169">
        <f t="shared" si="0"/>
        <v>14</v>
      </c>
      <c r="B24" s="185" t="s">
        <v>321</v>
      </c>
      <c r="C24" s="335">
        <f>C22*C23</f>
        <v>-4279.3444606262401</v>
      </c>
      <c r="D24" s="345"/>
      <c r="E24" s="335">
        <f>E22*E23</f>
        <v>-4461.2149544313806</v>
      </c>
      <c r="F24" s="179"/>
      <c r="G24" s="335">
        <f>G22*G23</f>
        <v>-4370.249009009035</v>
      </c>
      <c r="H24" s="43" t="s">
        <v>56</v>
      </c>
      <c r="I24" s="336" t="s">
        <v>322</v>
      </c>
      <c r="J24" s="169">
        <f t="shared" si="1"/>
        <v>14</v>
      </c>
    </row>
    <row r="25" spans="1:10" ht="16.2" thickTop="1" x14ac:dyDescent="0.3">
      <c r="A25" s="169">
        <f t="shared" si="0"/>
        <v>15</v>
      </c>
      <c r="J25" s="169">
        <f t="shared" si="1"/>
        <v>15</v>
      </c>
    </row>
    <row r="26" spans="1:10" x14ac:dyDescent="0.3">
      <c r="A26" s="169">
        <f t="shared" si="0"/>
        <v>16</v>
      </c>
      <c r="B26" s="170" t="s">
        <v>306</v>
      </c>
      <c r="C26" s="333"/>
      <c r="D26" s="333"/>
      <c r="E26" s="333"/>
      <c r="F26" s="333"/>
      <c r="G26" s="181"/>
      <c r="H26" s="181"/>
      <c r="I26" s="169"/>
      <c r="J26" s="169">
        <f t="shared" si="1"/>
        <v>16</v>
      </c>
    </row>
    <row r="27" spans="1:10" x14ac:dyDescent="0.3">
      <c r="A27" s="169">
        <f t="shared" si="0"/>
        <v>17</v>
      </c>
      <c r="B27" s="176" t="s">
        <v>323</v>
      </c>
      <c r="C27" s="186">
        <v>-20267</v>
      </c>
      <c r="D27" s="186"/>
      <c r="E27" s="186">
        <v>-19992</v>
      </c>
      <c r="F27" s="186"/>
      <c r="G27" s="327">
        <f>(C27+E27)/2</f>
        <v>-20129.5</v>
      </c>
      <c r="H27" s="327"/>
      <c r="I27" s="282" t="s">
        <v>313</v>
      </c>
      <c r="J27" s="169">
        <f t="shared" si="1"/>
        <v>17</v>
      </c>
    </row>
    <row r="28" spans="1:10" x14ac:dyDescent="0.3">
      <c r="A28" s="169">
        <f t="shared" si="0"/>
        <v>18</v>
      </c>
      <c r="B28" s="176" t="s">
        <v>314</v>
      </c>
      <c r="C28" s="334">
        <f>C$34</f>
        <v>0.13194312</v>
      </c>
      <c r="D28" s="180"/>
      <c r="E28" s="334">
        <v>0.13745625604365913</v>
      </c>
      <c r="F28" s="216"/>
      <c r="G28" s="238">
        <f>(C28+E28)/2</f>
        <v>0.13469968802182958</v>
      </c>
      <c r="H28" s="238"/>
      <c r="I28" s="282" t="s">
        <v>315</v>
      </c>
      <c r="J28" s="169">
        <f t="shared" si="1"/>
        <v>18</v>
      </c>
    </row>
    <row r="29" spans="1:10" ht="16.2" thickBot="1" x14ac:dyDescent="0.35">
      <c r="A29" s="169">
        <f t="shared" si="0"/>
        <v>19</v>
      </c>
      <c r="B29" s="185" t="s">
        <v>324</v>
      </c>
      <c r="C29" s="375">
        <f>C27*C28</f>
        <v>-2674.0912130399997</v>
      </c>
      <c r="D29" s="180"/>
      <c r="E29" s="375">
        <f>E27*E28</f>
        <v>-2748.0254708248335</v>
      </c>
      <c r="F29" s="194"/>
      <c r="G29" s="375">
        <f>G27*G28</f>
        <v>-2711.4373700354186</v>
      </c>
      <c r="H29" s="179"/>
      <c r="I29" s="336" t="s">
        <v>59</v>
      </c>
      <c r="J29" s="169">
        <f t="shared" si="1"/>
        <v>19</v>
      </c>
    </row>
    <row r="30" spans="1:10" ht="16.2" thickTop="1" x14ac:dyDescent="0.3"/>
    <row r="31" spans="1:10" ht="18" x14ac:dyDescent="0.3">
      <c r="A31" s="318" t="s">
        <v>325</v>
      </c>
      <c r="B31" s="170" t="s">
        <v>326</v>
      </c>
    </row>
    <row r="32" spans="1:10" x14ac:dyDescent="0.3">
      <c r="A32" s="169" t="s">
        <v>327</v>
      </c>
      <c r="B32" s="170" t="s">
        <v>328</v>
      </c>
      <c r="C32" s="238">
        <v>0.75309999999999999</v>
      </c>
      <c r="E32" s="183"/>
      <c r="I32" s="2" t="s">
        <v>329</v>
      </c>
      <c r="J32" s="169" t="s">
        <v>327</v>
      </c>
    </row>
    <row r="33" spans="1:10" x14ac:dyDescent="0.3">
      <c r="A33" s="169" t="s">
        <v>330</v>
      </c>
      <c r="B33" s="170" t="s">
        <v>331</v>
      </c>
      <c r="C33" s="238">
        <v>0.17519999999999999</v>
      </c>
      <c r="I33" s="169" t="s">
        <v>332</v>
      </c>
      <c r="J33" s="169" t="s">
        <v>330</v>
      </c>
    </row>
    <row r="34" spans="1:10" ht="16.2" thickBot="1" x14ac:dyDescent="0.35">
      <c r="A34" s="169" t="s">
        <v>333</v>
      </c>
      <c r="B34" s="170" t="s">
        <v>314</v>
      </c>
      <c r="C34" s="338">
        <f>C32*C33</f>
        <v>0.13194312</v>
      </c>
      <c r="I34" s="169" t="s">
        <v>334</v>
      </c>
      <c r="J34" s="169" t="s">
        <v>333</v>
      </c>
    </row>
    <row r="35" spans="1:10" s="371" customFormat="1" ht="16.2" thickTop="1" x14ac:dyDescent="0.3">
      <c r="A35" s="169"/>
      <c r="C35" s="374"/>
      <c r="I35" s="169"/>
      <c r="J35" s="169"/>
    </row>
    <row r="37" spans="1:10" x14ac:dyDescent="0.3">
      <c r="A37" s="43" t="s">
        <v>56</v>
      </c>
      <c r="B37" s="189" t="str">
        <f>'Pg5 Rev Stmt Misc'!B21</f>
        <v xml:space="preserve">Items in BOLD have changed due to unfunded reserves error adjustment as compared to the original TO5 Cycle 1 filing per ER19-221-002. 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8" orientation="portrait" horizontalDpi="200" verticalDpi="200" r:id="rId1"/>
  <headerFooter scaleWithDoc="0" alignWithMargins="0">
    <oddHeader>&amp;C&amp;"Times New Roman,Bold"&amp;8REVISED</oddHeader>
    <oddFooter>&amp;CPage 5.3&amp;R&amp;F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af4f6bea-4661-4cda-b825-bd4d480ecdc0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071B93-EC9F-44E7-A96A-30580C82C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Pg1 TO5 C1 BTRR Adj</vt:lpstr>
      <vt:lpstr>Pg2 BK-1 Comparison</vt:lpstr>
      <vt:lpstr>Pg3 BK-1 Rev TO5 C1-Cost Adj </vt:lpstr>
      <vt:lpstr>Pg4 BK-1 As Filed Retail TRR</vt:lpstr>
      <vt:lpstr>Pg5 Rev Stmt Misc</vt:lpstr>
      <vt:lpstr>Pg5.1 As Filed Stmt Misc</vt:lpstr>
      <vt:lpstr>Pg5.2 Rev Misc.-1</vt:lpstr>
      <vt:lpstr>Pg5.2A As Filed Misc.-1</vt:lpstr>
      <vt:lpstr>Pg5.3 Rev Misc.-1.1</vt:lpstr>
      <vt:lpstr>Pg5.3A As Filed Misc.-1.1</vt:lpstr>
      <vt:lpstr>Pg6 Rev Stmt AV</vt:lpstr>
      <vt:lpstr>Pg7 As Filed Stmt AV</vt:lpstr>
      <vt:lpstr>Pg8 TO5 C1 Int Calc</vt:lpstr>
      <vt:lpstr>'Pg2 BK-1 Comparison'!Print_Area</vt:lpstr>
      <vt:lpstr>'Pg4 BK-1 As Filed Retail TRR'!Print_Area</vt:lpstr>
      <vt:lpstr>'Pg5.1 As Filed Stmt Misc'!Print_Area</vt:lpstr>
      <vt:lpstr>'Pg5.2A As Filed Misc.-1'!Print_Area</vt:lpstr>
      <vt:lpstr>'Pg5.3A As Filed Misc.-1.1'!Print_Area</vt:lpstr>
      <vt:lpstr>'Pg7 As Filed Stmt AV'!Print_Area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2022-10-14T22:31:47Z</cp:lastPrinted>
  <dcterms:created xsi:type="dcterms:W3CDTF">2021-03-15T20:20:03Z</dcterms:created>
  <dcterms:modified xsi:type="dcterms:W3CDTF">2022-11-30T18:34:59Z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0x01010056268B23024258429DAC4122732B87ED</vt:lpwstr>
  </property>
</Properties>
</file>