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9440" windowHeight="11310" activeTab="1"/>
  </bookViews>
  <sheets>
    <sheet name="summary" sheetId="5" r:id="rId1"/>
    <sheet name="results by subgroup" sheetId="1" r:id="rId2"/>
    <sheet name="nexant residential resutls" sheetId="2" r:id="rId3"/>
    <sheet name="incentives match forecast" sheetId="6" r:id="rId4"/>
  </sheets>
  <definedNames>
    <definedName name="_AMO_UniqueIdentifier" hidden="1">"'d1f8f3d2-870d-4778-99d6-4f33ad05aaf3'"</definedName>
  </definedNames>
  <calcPr calcId="145621"/>
</workbook>
</file>

<file path=xl/calcChain.xml><?xml version="1.0" encoding="utf-8"?>
<calcChain xmlns="http://schemas.openxmlformats.org/spreadsheetml/2006/main">
  <c r="E7" i="6" l="1"/>
  <c r="E6" i="6"/>
  <c r="E5" i="6"/>
  <c r="E4" i="6"/>
  <c r="E9" i="6" s="1"/>
  <c r="F16" i="2"/>
  <c r="D16" i="2"/>
  <c r="F14" i="2"/>
  <c r="D14" i="2"/>
  <c r="F12" i="2"/>
  <c r="F18" i="2" s="1"/>
  <c r="D12" i="2"/>
  <c r="D17" i="2" s="1"/>
  <c r="J20" i="1"/>
  <c r="I20" i="1"/>
  <c r="H20" i="1"/>
  <c r="G20" i="1"/>
  <c r="F20" i="1"/>
  <c r="E20" i="1"/>
  <c r="D19" i="1"/>
  <c r="D20" i="1" s="1"/>
  <c r="C13" i="1"/>
  <c r="C14" i="1" s="1"/>
  <c r="J12" i="1"/>
  <c r="I12" i="1"/>
  <c r="H12" i="1"/>
  <c r="G12" i="1"/>
  <c r="F12" i="1"/>
  <c r="E12" i="1"/>
  <c r="D11" i="1"/>
  <c r="D14" i="1" s="1"/>
  <c r="C7" i="1"/>
  <c r="G7" i="1" s="1"/>
  <c r="D6" i="1"/>
  <c r="C5" i="5" s="1"/>
  <c r="I5" i="5"/>
  <c r="H5" i="5"/>
  <c r="G5" i="5"/>
  <c r="F5" i="5"/>
  <c r="E5" i="5"/>
  <c r="D5" i="5"/>
  <c r="F6" i="5" l="1"/>
  <c r="G14" i="1"/>
  <c r="J14" i="1"/>
  <c r="F14" i="1"/>
  <c r="I14" i="1"/>
  <c r="E14" i="1"/>
  <c r="H14" i="1"/>
  <c r="D7" i="1"/>
  <c r="C6" i="5" s="1"/>
  <c r="H7" i="1"/>
  <c r="G6" i="5" s="1"/>
  <c r="D12" i="1"/>
  <c r="D13" i="1"/>
  <c r="H13" i="1"/>
  <c r="F15" i="2"/>
  <c r="F17" i="2"/>
  <c r="E7" i="1"/>
  <c r="D6" i="5" s="1"/>
  <c r="I7" i="1"/>
  <c r="E13" i="1"/>
  <c r="I13" i="1"/>
  <c r="D18" i="2"/>
  <c r="F7" i="1"/>
  <c r="E6" i="5" s="1"/>
  <c r="J7" i="1"/>
  <c r="I6" i="5" s="1"/>
  <c r="F13" i="1"/>
  <c r="J13" i="1"/>
  <c r="G13" i="1"/>
  <c r="D15" i="2"/>
  <c r="H6" i="5" l="1"/>
</calcChain>
</file>

<file path=xl/sharedStrings.xml><?xml version="1.0" encoding="utf-8"?>
<sst xmlns="http://schemas.openxmlformats.org/spreadsheetml/2006/main" count="71" uniqueCount="38">
  <si>
    <t>Incentives</t>
  </si>
  <si>
    <t>Scenario</t>
  </si>
  <si>
    <t>May</t>
  </si>
  <si>
    <t>Jun</t>
  </si>
  <si>
    <t>Jul</t>
  </si>
  <si>
    <t>Aug</t>
  </si>
  <si>
    <t>Sep</t>
  </si>
  <si>
    <t>Oct</t>
  </si>
  <si>
    <t>Keep current incentive</t>
  </si>
  <si>
    <t>Reduce incentive by 10%</t>
  </si>
  <si>
    <t>Reduce incentive by 50%</t>
  </si>
  <si>
    <t>Percent of MW that stay in program</t>
  </si>
  <si>
    <t>Summer Saver Residential 50% Options</t>
  </si>
  <si>
    <t>Summer Saver Residential 100% Options</t>
  </si>
  <si>
    <t xml:space="preserve">Remvove lowest 20% of peformers </t>
  </si>
  <si>
    <t>Reduced overall incentive by 10% and remove lowest 20% of performers</t>
  </si>
  <si>
    <t>Quintile</t>
  </si>
  <si>
    <t>50% Cycling</t>
  </si>
  <si>
    <t>100% Cycling</t>
  </si>
  <si>
    <t>Average* Per Premise Load Impact (kW)</t>
  </si>
  <si>
    <t>Load Impact Standard Error (kW)</t>
  </si>
  <si>
    <t>*Reflects the average 2-6 PM 2014 Summer Saver event</t>
  </si>
  <si>
    <t>Percentage of Incentive kept</t>
  </si>
  <si>
    <t>Summer Saver Commercial Options</t>
  </si>
  <si>
    <t>Summer Saver Program</t>
  </si>
  <si>
    <t>Commercial Scenario</t>
  </si>
  <si>
    <t>Reduce 50%</t>
  </si>
  <si>
    <t>Residential</t>
  </si>
  <si>
    <t>Drop 20% low performers and reduce 100% by 10%</t>
  </si>
  <si>
    <t>Keep current incentives and customer enrollment</t>
  </si>
  <si>
    <t>tons enrolled 2017 forecast</t>
  </si>
  <si>
    <t>price per ton</t>
  </si>
  <si>
    <t>incentives</t>
  </si>
  <si>
    <t>res 50</t>
  </si>
  <si>
    <t>res 100</t>
  </si>
  <si>
    <t>com30</t>
  </si>
  <si>
    <t>com50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</si>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</sst>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0.0%"/>
    <numFmt numFmtId="165" formatCode="0.0"/>
    <numFmt numFmtId="166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FFFF"/>
      <name val="Calibri"/>
      <family val="2"/>
    </font>
    <font>
      <sz val="10"/>
      <color theme="1"/>
      <name val="Calibri"/>
      <family val="2"/>
    </font>
    <font>
      <sz val="9"/>
      <color theme="1"/>
      <name val="Franklin Gothic Book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rgb="FF000000"/>
      </bottom>
      <diagonal/>
    </border>
    <border>
      <left/>
      <right style="medium">
        <color rgb="FFFFFFFF"/>
      </right>
      <top style="medium">
        <color indexed="64"/>
      </top>
      <bottom style="medium">
        <color rgb="FFFFFFFF"/>
      </bottom>
      <diagonal/>
    </border>
    <border>
      <left/>
      <right style="medium">
        <color rgb="FF000000"/>
      </right>
      <top style="medium">
        <color indexed="64"/>
      </top>
      <bottom style="medium">
        <color rgb="FFFFFFFF"/>
      </bottom>
      <diagonal/>
    </border>
    <border>
      <left/>
      <right style="medium">
        <color rgb="FFFFFFFF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FFFFFF"/>
      </left>
      <right/>
      <top style="medium">
        <color indexed="64"/>
      </top>
      <bottom style="medium">
        <color rgb="FFFFFFFF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4" xfId="0" applyBorder="1"/>
    <xf numFmtId="0" fontId="0" fillId="0" borderId="0" xfId="0" applyBorder="1"/>
    <xf numFmtId="9" fontId="0" fillId="0" borderId="0" xfId="0" applyNumberFormat="1" applyBorder="1"/>
    <xf numFmtId="0" fontId="0" fillId="0" borderId="6" xfId="0" applyBorder="1"/>
    <xf numFmtId="0" fontId="0" fillId="0" borderId="9" xfId="0" applyBorder="1"/>
    <xf numFmtId="0" fontId="0" fillId="0" borderId="10" xfId="0" applyBorder="1" applyAlignment="1">
      <alignment horizontal="center" wrapText="1"/>
    </xf>
    <xf numFmtId="0" fontId="0" fillId="0" borderId="10" xfId="0" applyBorder="1"/>
    <xf numFmtId="0" fontId="0" fillId="0" borderId="11" xfId="0" applyBorder="1"/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164" fontId="0" fillId="0" borderId="0" xfId="2" applyNumberFormat="1" applyFont="1"/>
    <xf numFmtId="0" fontId="3" fillId="0" borderId="21" xfId="0" applyFont="1" applyBorder="1" applyAlignment="1">
      <alignment horizontal="center" vertical="center"/>
    </xf>
    <xf numFmtId="9" fontId="0" fillId="0" borderId="0" xfId="2" applyFont="1" applyBorder="1"/>
    <xf numFmtId="9" fontId="0" fillId="0" borderId="7" xfId="0" applyNumberFormat="1" applyBorder="1"/>
    <xf numFmtId="9" fontId="0" fillId="0" borderId="7" xfId="2" applyFont="1" applyBorder="1"/>
    <xf numFmtId="2" fontId="0" fillId="0" borderId="0" xfId="0" applyNumberFormat="1" applyBorder="1"/>
    <xf numFmtId="165" fontId="0" fillId="0" borderId="0" xfId="0" applyNumberFormat="1" applyBorder="1"/>
    <xf numFmtId="166" fontId="0" fillId="0" borderId="0" xfId="1" applyNumberFormat="1" applyFont="1" applyBorder="1"/>
    <xf numFmtId="166" fontId="0" fillId="0" borderId="0" xfId="0" applyNumberFormat="1" applyBorder="1"/>
    <xf numFmtId="0" fontId="0" fillId="0" borderId="10" xfId="0" applyBorder="1" applyAlignment="1">
      <alignment wrapText="1"/>
    </xf>
    <xf numFmtId="166" fontId="0" fillId="0" borderId="7" xfId="0" applyNumberFormat="1" applyBorder="1"/>
    <xf numFmtId="165" fontId="0" fillId="0" borderId="5" xfId="0" applyNumberFormat="1" applyBorder="1"/>
    <xf numFmtId="165" fontId="0" fillId="0" borderId="7" xfId="0" applyNumberFormat="1" applyBorder="1"/>
    <xf numFmtId="165" fontId="0" fillId="0" borderId="8" xfId="0" applyNumberFormat="1" applyBorder="1"/>
    <xf numFmtId="2" fontId="0" fillId="0" borderId="7" xfId="0" applyNumberFormat="1" applyBorder="1"/>
    <xf numFmtId="0" fontId="0" fillId="0" borderId="1" xfId="0" applyBorder="1"/>
    <xf numFmtId="9" fontId="0" fillId="0" borderId="2" xfId="0" applyNumberFormat="1" applyBorder="1"/>
    <xf numFmtId="166" fontId="0" fillId="0" borderId="2" xfId="1" applyNumberFormat="1" applyFont="1" applyBorder="1"/>
    <xf numFmtId="165" fontId="0" fillId="0" borderId="2" xfId="0" applyNumberFormat="1" applyBorder="1"/>
    <xf numFmtId="165" fontId="0" fillId="0" borderId="3" xfId="0" applyNumberFormat="1" applyBorder="1"/>
    <xf numFmtId="165" fontId="0" fillId="0" borderId="0" xfId="0" applyNumberFormat="1"/>
    <xf numFmtId="166" fontId="0" fillId="0" borderId="0" xfId="1" applyNumberFormat="1" applyFont="1"/>
    <xf numFmtId="0" fontId="0" fillId="0" borderId="6" xfId="0" applyFill="1" applyBorder="1"/>
    <xf numFmtId="0" fontId="0" fillId="0" borderId="7" xfId="0" applyFill="1" applyBorder="1"/>
    <xf numFmtId="166" fontId="0" fillId="0" borderId="7" xfId="1" applyNumberFormat="1" applyFont="1" applyFill="1" applyBorder="1"/>
    <xf numFmtId="165" fontId="0" fillId="0" borderId="7" xfId="0" applyNumberFormat="1" applyFill="1" applyBorder="1"/>
    <xf numFmtId="165" fontId="0" fillId="0" borderId="8" xfId="0" applyNumberFormat="1" applyFill="1" applyBorder="1"/>
    <xf numFmtId="0" fontId="0" fillId="0" borderId="0" xfId="0" applyFill="1"/>
    <xf numFmtId="1" fontId="0" fillId="0" borderId="0" xfId="0" applyNumberFormat="1"/>
    <xf numFmtId="166" fontId="0" fillId="0" borderId="0" xfId="0" applyNumberForma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6"/>
  <sheetViews>
    <sheetView workbookViewId="0">
      <selection activeCell="J14" sqref="J14"/>
    </sheetView>
  </sheetViews>
  <sheetFormatPr defaultRowHeight="15" x14ac:dyDescent="0.25"/>
  <cols>
    <col min="1" max="1" width="21.5703125" bestFit="1" customWidth="1"/>
    <col min="2" max="2" width="46.5703125" bestFit="1" customWidth="1"/>
    <col min="3" max="3" width="14.7109375" customWidth="1"/>
  </cols>
  <sheetData>
    <row r="3" spans="1:9" x14ac:dyDescent="0.25">
      <c r="A3" s="44" t="s">
        <v>24</v>
      </c>
      <c r="B3" s="45"/>
      <c r="C3" s="45"/>
      <c r="D3" s="45"/>
      <c r="E3" s="45"/>
      <c r="F3" s="45"/>
      <c r="G3" s="45"/>
      <c r="H3" s="45"/>
      <c r="I3" s="46"/>
    </row>
    <row r="4" spans="1:9" x14ac:dyDescent="0.25">
      <c r="A4" s="5" t="s">
        <v>25</v>
      </c>
      <c r="B4" s="7" t="s">
        <v>27</v>
      </c>
      <c r="C4" s="6" t="s">
        <v>0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8" t="s">
        <v>7</v>
      </c>
    </row>
    <row r="5" spans="1:9" x14ac:dyDescent="0.25">
      <c r="A5" s="1" t="s">
        <v>8</v>
      </c>
      <c r="B5" s="2" t="s">
        <v>29</v>
      </c>
      <c r="C5" s="35">
        <f>SUM('results by subgroup'!D6,'results by subgroup'!D11,'results by subgroup'!D19)</f>
        <v>2593965.3129741666</v>
      </c>
      <c r="D5" s="34">
        <f>SUM('results by subgroup'!E6,'results by subgroup'!E11,'results by subgroup'!E19)</f>
        <v>6.8285334000000004</v>
      </c>
      <c r="E5" s="34">
        <f>SUM('results by subgroup'!F6,'results by subgroup'!F11,'results by subgroup'!F19)</f>
        <v>6.7572556000000006</v>
      </c>
      <c r="F5" s="34">
        <f>SUM('results by subgroup'!G6,'results by subgroup'!G11,'results by subgroup'!G19)</f>
        <v>11.764908999999999</v>
      </c>
      <c r="G5" s="34">
        <f>SUM('results by subgroup'!H6,'results by subgroup'!H11,'results by subgroup'!H19)</f>
        <v>14.309376999999998</v>
      </c>
      <c r="H5" s="34">
        <f>SUM('results by subgroup'!I6,'results by subgroup'!I11,'results by subgroup'!I19)</f>
        <v>15.361465999999997</v>
      </c>
      <c r="I5" s="33">
        <f>SUM('results by subgroup'!J6,'results by subgroup'!J11,'results by subgroup'!J19)</f>
        <v>10.251182</v>
      </c>
    </row>
    <row r="6" spans="1:9" s="41" customFormat="1" x14ac:dyDescent="0.25">
      <c r="A6" s="36" t="s">
        <v>26</v>
      </c>
      <c r="B6" s="37" t="s">
        <v>28</v>
      </c>
      <c r="C6" s="38">
        <f>SUM('results by subgroup'!D7,'results by subgroup'!D14,'results by subgroup'!D20)</f>
        <v>1636865.8049288625</v>
      </c>
      <c r="D6" s="39">
        <f>SUM('results by subgroup'!E7,'results by subgroup'!E14,'results by subgroup'!E20)</f>
        <v>6.2067330873106226</v>
      </c>
      <c r="E6" s="39">
        <f>SUM('results by subgroup'!F7,'results by subgroup'!F14,'results by subgroup'!F20)</f>
        <v>6.1276249509177667</v>
      </c>
      <c r="F6" s="39">
        <f>SUM('results by subgroup'!G7,'results by subgroup'!G14,'results by subgroup'!G20)</f>
        <v>10.753084529670467</v>
      </c>
      <c r="G6" s="39">
        <f>SUM('results by subgroup'!H7,'results by subgroup'!H14,'results by subgroup'!H20)</f>
        <v>13.07353975922519</v>
      </c>
      <c r="H6" s="39">
        <f>SUM('results by subgroup'!I7,'results by subgroup'!I14,'results by subgroup'!I20)</f>
        <v>14.062774015414979</v>
      </c>
      <c r="I6" s="40">
        <f>SUM('results by subgroup'!J7,'results by subgroup'!J14,'results by subgroup'!J20)</f>
        <v>9.3528018970620721</v>
      </c>
    </row>
  </sheetData>
  <mergeCells count="1">
    <mergeCell ref="A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20"/>
  <sheetViews>
    <sheetView tabSelected="1" workbookViewId="0">
      <selection activeCell="N23" sqref="N23"/>
    </sheetView>
  </sheetViews>
  <sheetFormatPr defaultRowHeight="15" x14ac:dyDescent="0.25"/>
  <cols>
    <col min="1" max="1" width="66.5703125" bestFit="1" customWidth="1"/>
    <col min="2" max="2" width="14" customWidth="1"/>
    <col min="3" max="3" width="19.7109375" customWidth="1"/>
    <col min="4" max="4" width="16.85546875" customWidth="1"/>
    <col min="5" max="5" width="8.42578125" bestFit="1" customWidth="1"/>
  </cols>
  <sheetData>
    <row r="4" spans="1:15" x14ac:dyDescent="0.25">
      <c r="A4" s="44" t="s">
        <v>12</v>
      </c>
      <c r="B4" s="45"/>
      <c r="C4" s="45"/>
      <c r="D4" s="45"/>
      <c r="E4" s="45"/>
      <c r="F4" s="45"/>
      <c r="G4" s="45"/>
      <c r="H4" s="45"/>
      <c r="I4" s="45"/>
      <c r="J4" s="46"/>
    </row>
    <row r="5" spans="1:15" ht="30" x14ac:dyDescent="0.25">
      <c r="A5" s="5" t="s">
        <v>1</v>
      </c>
      <c r="B5" s="23" t="s">
        <v>22</v>
      </c>
      <c r="C5" s="6" t="s">
        <v>11</v>
      </c>
      <c r="D5" s="6" t="s">
        <v>0</v>
      </c>
      <c r="E5" s="7" t="s">
        <v>2</v>
      </c>
      <c r="F5" s="7" t="s">
        <v>3</v>
      </c>
      <c r="G5" s="7" t="s">
        <v>4</v>
      </c>
      <c r="H5" s="7" t="s">
        <v>5</v>
      </c>
      <c r="I5" s="7" t="s">
        <v>6</v>
      </c>
      <c r="J5" s="8" t="s">
        <v>7</v>
      </c>
    </row>
    <row r="6" spans="1:15" x14ac:dyDescent="0.25">
      <c r="A6" s="1" t="s">
        <v>8</v>
      </c>
      <c r="B6" s="3">
        <v>1</v>
      </c>
      <c r="C6" s="3">
        <v>1</v>
      </c>
      <c r="D6" s="21">
        <f>'incentives match forecast'!E4</f>
        <v>582087.94791850599</v>
      </c>
      <c r="E6" s="20">
        <v>3.0438560000000008</v>
      </c>
      <c r="F6" s="20">
        <v>2.949884</v>
      </c>
      <c r="G6" s="20">
        <v>4.946877999999999</v>
      </c>
      <c r="H6" s="20">
        <v>5.817374</v>
      </c>
      <c r="I6" s="20">
        <v>6.3234659999999989</v>
      </c>
      <c r="J6" s="25">
        <v>4.3326079999999996</v>
      </c>
    </row>
    <row r="7" spans="1:15" x14ac:dyDescent="0.25">
      <c r="A7" s="4" t="s">
        <v>14</v>
      </c>
      <c r="B7" s="17">
        <v>0.8</v>
      </c>
      <c r="C7" s="18">
        <f>1-'nexant residential resutls'!D14</f>
        <v>0.97652582159624413</v>
      </c>
      <c r="D7" s="24">
        <f>$D$6*B7*C7</f>
        <v>454739.12926591269</v>
      </c>
      <c r="E7" s="26">
        <f t="shared" ref="E7" si="0">E$6*$C7</f>
        <v>2.972403981220658</v>
      </c>
      <c r="F7" s="26">
        <f t="shared" ref="F7:J7" si="1">F$6*$C7</f>
        <v>2.880637896713615</v>
      </c>
      <c r="G7" s="26">
        <f t="shared" si="1"/>
        <v>4.8307541032863837</v>
      </c>
      <c r="H7" s="26">
        <f t="shared" si="1"/>
        <v>5.6808159248826291</v>
      </c>
      <c r="I7" s="26">
        <f t="shared" si="1"/>
        <v>6.1750278309859148</v>
      </c>
      <c r="J7" s="27">
        <f t="shared" si="1"/>
        <v>4.2309035868544598</v>
      </c>
    </row>
    <row r="8" spans="1:15" x14ac:dyDescent="0.25">
      <c r="A8" s="2"/>
      <c r="B8" s="2"/>
      <c r="C8" s="2"/>
      <c r="D8" s="2"/>
      <c r="E8" s="2"/>
      <c r="F8" s="2"/>
      <c r="G8" s="2"/>
      <c r="H8" s="2"/>
      <c r="I8" s="2"/>
      <c r="J8" s="2"/>
    </row>
    <row r="9" spans="1:15" x14ac:dyDescent="0.25">
      <c r="A9" s="44" t="s">
        <v>13</v>
      </c>
      <c r="B9" s="45"/>
      <c r="C9" s="45"/>
      <c r="D9" s="45"/>
      <c r="E9" s="45"/>
      <c r="F9" s="45"/>
      <c r="G9" s="45"/>
      <c r="H9" s="45"/>
      <c r="I9" s="45"/>
      <c r="J9" s="46"/>
    </row>
    <row r="10" spans="1:15" ht="30" x14ac:dyDescent="0.25">
      <c r="A10" s="5" t="s">
        <v>1</v>
      </c>
      <c r="B10" s="23" t="s">
        <v>22</v>
      </c>
      <c r="C10" s="6" t="s">
        <v>11</v>
      </c>
      <c r="D10" s="6" t="s">
        <v>0</v>
      </c>
      <c r="E10" s="7" t="s">
        <v>2</v>
      </c>
      <c r="F10" s="7" t="s">
        <v>3</v>
      </c>
      <c r="G10" s="7" t="s">
        <v>4</v>
      </c>
      <c r="H10" s="7" t="s">
        <v>5</v>
      </c>
      <c r="I10" s="7" t="s">
        <v>6</v>
      </c>
      <c r="J10" s="8" t="s">
        <v>7</v>
      </c>
    </row>
    <row r="11" spans="1:15" x14ac:dyDescent="0.25">
      <c r="A11" s="1" t="s">
        <v>8</v>
      </c>
      <c r="B11" s="3">
        <v>1</v>
      </c>
      <c r="C11" s="3">
        <v>1</v>
      </c>
      <c r="D11" s="21">
        <f>'incentives match forecast'!E5</f>
        <v>1437932.9280711701</v>
      </c>
      <c r="E11" s="20">
        <v>1.9817414</v>
      </c>
      <c r="F11" s="20">
        <v>1.9493046000000001</v>
      </c>
      <c r="G11" s="20">
        <v>4.2</v>
      </c>
      <c r="H11" s="20">
        <v>5.3386639999999996</v>
      </c>
      <c r="I11" s="20">
        <v>5.8115559999999986</v>
      </c>
      <c r="J11" s="25">
        <v>3.52</v>
      </c>
      <c r="N11" s="20"/>
      <c r="O11" s="25"/>
    </row>
    <row r="12" spans="1:15" x14ac:dyDescent="0.25">
      <c r="A12" s="1" t="s">
        <v>9</v>
      </c>
      <c r="B12" s="3">
        <v>0.9</v>
      </c>
      <c r="C12" s="3">
        <v>0.95</v>
      </c>
      <c r="D12" s="22">
        <f>$D$11*B12*C12</f>
        <v>1229432.6535008505</v>
      </c>
      <c r="E12" s="19">
        <f t="shared" ref="E12:J13" si="2">E$11*$C12</f>
        <v>1.8826543299999998</v>
      </c>
      <c r="F12" s="20">
        <f t="shared" si="2"/>
        <v>1.85183937</v>
      </c>
      <c r="G12" s="20">
        <f t="shared" si="2"/>
        <v>3.9899999999999998</v>
      </c>
      <c r="H12" s="20">
        <f t="shared" si="2"/>
        <v>5.0717307999999992</v>
      </c>
      <c r="I12" s="20">
        <f t="shared" si="2"/>
        <v>5.5209781999999983</v>
      </c>
      <c r="J12" s="25">
        <f t="shared" si="2"/>
        <v>3.3439999999999999</v>
      </c>
    </row>
    <row r="13" spans="1:15" x14ac:dyDescent="0.25">
      <c r="A13" s="1" t="s">
        <v>14</v>
      </c>
      <c r="B13" s="3">
        <v>0.8</v>
      </c>
      <c r="C13" s="16">
        <f>1-'nexant residential resutls'!F14</f>
        <v>0.97577854671280273</v>
      </c>
      <c r="D13" s="22">
        <f>$D$11*B13*C13</f>
        <v>1122483.2822590172</v>
      </c>
      <c r="E13" s="19">
        <f t="shared" si="2"/>
        <v>1.933740743252595</v>
      </c>
      <c r="F13" s="20">
        <f t="shared" si="2"/>
        <v>1.9020896096885813</v>
      </c>
      <c r="G13" s="20">
        <f t="shared" si="2"/>
        <v>4.0982698961937718</v>
      </c>
      <c r="H13" s="20">
        <f t="shared" si="2"/>
        <v>5.2093537993079577</v>
      </c>
      <c r="I13" s="20">
        <f t="shared" si="2"/>
        <v>5.670791667820068</v>
      </c>
      <c r="J13" s="25">
        <f t="shared" si="2"/>
        <v>3.4347404844290654</v>
      </c>
    </row>
    <row r="14" spans="1:15" x14ac:dyDescent="0.25">
      <c r="A14" s="4" t="s">
        <v>15</v>
      </c>
      <c r="B14" s="17">
        <v>0.72000000000000008</v>
      </c>
      <c r="C14" s="18">
        <f>C13*C12</f>
        <v>0.92698961937716251</v>
      </c>
      <c r="D14" s="24">
        <f>$D$11*B14*C14</f>
        <v>959723.20633145969</v>
      </c>
      <c r="E14" s="28">
        <f t="shared" ref="E14" si="3">E$11*$C14</f>
        <v>1.8370537060899652</v>
      </c>
      <c r="F14" s="26">
        <f t="shared" ref="F14:J14" si="4">F$11*$C14</f>
        <v>1.8069851292041521</v>
      </c>
      <c r="G14" s="26">
        <f t="shared" si="4"/>
        <v>3.8933564013840827</v>
      </c>
      <c r="H14" s="26">
        <f t="shared" si="4"/>
        <v>4.9488861093425598</v>
      </c>
      <c r="I14" s="26">
        <f t="shared" si="4"/>
        <v>5.3872520844290639</v>
      </c>
      <c r="J14" s="27">
        <f t="shared" si="4"/>
        <v>3.2630034602076119</v>
      </c>
    </row>
    <row r="17" spans="1:10" x14ac:dyDescent="0.25">
      <c r="A17" s="44" t="s">
        <v>23</v>
      </c>
      <c r="B17" s="45"/>
      <c r="C17" s="45"/>
      <c r="D17" s="45"/>
      <c r="E17" s="45"/>
      <c r="F17" s="45"/>
      <c r="G17" s="45"/>
      <c r="H17" s="45"/>
      <c r="I17" s="45"/>
      <c r="J17" s="46"/>
    </row>
    <row r="18" spans="1:10" ht="30" x14ac:dyDescent="0.25">
      <c r="A18" s="5" t="s">
        <v>1</v>
      </c>
      <c r="B18" s="23" t="s">
        <v>22</v>
      </c>
      <c r="C18" s="6" t="s">
        <v>11</v>
      </c>
      <c r="D18" s="6" t="s">
        <v>0</v>
      </c>
      <c r="E18" s="7" t="s">
        <v>2</v>
      </c>
      <c r="F18" s="7" t="s">
        <v>3</v>
      </c>
      <c r="G18" s="7" t="s">
        <v>4</v>
      </c>
      <c r="H18" s="7" t="s">
        <v>5</v>
      </c>
      <c r="I18" s="7" t="s">
        <v>6</v>
      </c>
      <c r="J18" s="8" t="s">
        <v>7</v>
      </c>
    </row>
    <row r="19" spans="1:10" x14ac:dyDescent="0.25">
      <c r="A19" s="29" t="s">
        <v>8</v>
      </c>
      <c r="B19" s="30">
        <v>1</v>
      </c>
      <c r="C19" s="30">
        <v>1</v>
      </c>
      <c r="D19" s="31">
        <f>SUM('incentives match forecast'!E6:E7)</f>
        <v>573944.4369844906</v>
      </c>
      <c r="E19" s="32">
        <v>1.8029360000000001</v>
      </c>
      <c r="F19" s="32">
        <v>1.8580669999999999</v>
      </c>
      <c r="G19" s="32">
        <v>2.6180310000000002</v>
      </c>
      <c r="H19" s="32">
        <v>3.1533389999999999</v>
      </c>
      <c r="I19" s="32">
        <v>3.2264439999999999</v>
      </c>
      <c r="J19" s="33">
        <v>2.398574</v>
      </c>
    </row>
    <row r="20" spans="1:10" x14ac:dyDescent="0.25">
      <c r="A20" s="4" t="s">
        <v>10</v>
      </c>
      <c r="B20" s="17">
        <v>0.5</v>
      </c>
      <c r="C20" s="17">
        <v>0.7749999999999998</v>
      </c>
      <c r="D20" s="24">
        <f>$D$19*B20*C20</f>
        <v>222403.46933149005</v>
      </c>
      <c r="E20" s="28">
        <f t="shared" ref="E20" si="5">$C20*E$19</f>
        <v>1.3972753999999996</v>
      </c>
      <c r="F20" s="26">
        <f t="shared" ref="F20:J20" si="6">$C20*F$19</f>
        <v>1.4400019249999996</v>
      </c>
      <c r="G20" s="26">
        <f t="shared" si="6"/>
        <v>2.0289740249999997</v>
      </c>
      <c r="H20" s="26">
        <f t="shared" si="6"/>
        <v>2.4438377249999994</v>
      </c>
      <c r="I20" s="26">
        <f t="shared" si="6"/>
        <v>2.5004940999999992</v>
      </c>
      <c r="J20" s="27">
        <f t="shared" si="6"/>
        <v>1.8588948499999995</v>
      </c>
    </row>
  </sheetData>
  <mergeCells count="3">
    <mergeCell ref="A9:J9"/>
    <mergeCell ref="A4:J4"/>
    <mergeCell ref="A17:J1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18"/>
  <sheetViews>
    <sheetView workbookViewId="0">
      <selection activeCell="N13" sqref="N13"/>
    </sheetView>
  </sheetViews>
  <sheetFormatPr defaultRowHeight="15" x14ac:dyDescent="0.25"/>
  <cols>
    <col min="3" max="3" width="15.5703125" customWidth="1"/>
    <col min="4" max="4" width="18" customWidth="1"/>
    <col min="5" max="5" width="11.5703125" customWidth="1"/>
    <col min="6" max="6" width="13" customWidth="1"/>
    <col min="7" max="7" width="15.42578125" customWidth="1"/>
    <col min="9" max="9" width="20.42578125" bestFit="1" customWidth="1"/>
  </cols>
  <sheetData>
    <row r="2" spans="3:7" ht="15.75" thickBot="1" x14ac:dyDescent="0.3"/>
    <row r="3" spans="3:7" ht="15.75" thickBot="1" x14ac:dyDescent="0.3">
      <c r="C3" s="47" t="s">
        <v>16</v>
      </c>
      <c r="D3" s="49" t="s">
        <v>17</v>
      </c>
      <c r="E3" s="50"/>
      <c r="F3" s="49" t="s">
        <v>18</v>
      </c>
      <c r="G3" s="51"/>
    </row>
    <row r="4" spans="3:7" ht="39" thickBot="1" x14ac:dyDescent="0.3">
      <c r="C4" s="48"/>
      <c r="D4" s="9" t="s">
        <v>19</v>
      </c>
      <c r="E4" s="9" t="s">
        <v>20</v>
      </c>
      <c r="F4" s="9" t="s">
        <v>19</v>
      </c>
      <c r="G4" s="10" t="s">
        <v>20</v>
      </c>
    </row>
    <row r="5" spans="3:7" ht="15.75" thickBot="1" x14ac:dyDescent="0.3">
      <c r="C5" s="11">
        <v>1</v>
      </c>
      <c r="D5" s="12">
        <v>0.05</v>
      </c>
      <c r="E5" s="12">
        <v>0.08</v>
      </c>
      <c r="F5" s="12">
        <v>7.0000000000000007E-2</v>
      </c>
      <c r="G5" s="13">
        <v>0.06</v>
      </c>
    </row>
    <row r="6" spans="3:7" ht="15.75" thickBot="1" x14ac:dyDescent="0.3">
      <c r="C6" s="11">
        <v>2</v>
      </c>
      <c r="D6" s="12">
        <v>7.0000000000000007E-2</v>
      </c>
      <c r="E6" s="12">
        <v>0.09</v>
      </c>
      <c r="F6" s="12">
        <v>0.28999999999999998</v>
      </c>
      <c r="G6" s="13">
        <v>0.06</v>
      </c>
    </row>
    <row r="7" spans="3:7" ht="15.75" thickBot="1" x14ac:dyDescent="0.3">
      <c r="C7" s="11">
        <v>3</v>
      </c>
      <c r="D7" s="12">
        <v>0.31</v>
      </c>
      <c r="E7" s="12">
        <v>0.12</v>
      </c>
      <c r="F7" s="12">
        <v>0.51</v>
      </c>
      <c r="G7" s="13">
        <v>0.09</v>
      </c>
    </row>
    <row r="8" spans="3:7" ht="15.75" thickBot="1" x14ac:dyDescent="0.3">
      <c r="C8" s="11">
        <v>4</v>
      </c>
      <c r="D8" s="12">
        <v>0.49</v>
      </c>
      <c r="E8" s="12">
        <v>0.15</v>
      </c>
      <c r="F8" s="12">
        <v>0.72</v>
      </c>
      <c r="G8" s="13">
        <v>0.13</v>
      </c>
    </row>
    <row r="9" spans="3:7" ht="15.75" thickBot="1" x14ac:dyDescent="0.3">
      <c r="C9" s="11">
        <v>5</v>
      </c>
      <c r="D9" s="12">
        <v>1.21</v>
      </c>
      <c r="E9" s="12">
        <v>0.21</v>
      </c>
      <c r="F9" s="12">
        <v>1.3</v>
      </c>
      <c r="G9" s="13">
        <v>0.17</v>
      </c>
    </row>
    <row r="10" spans="3:7" x14ac:dyDescent="0.25">
      <c r="C10" s="52" t="s">
        <v>21</v>
      </c>
      <c r="D10" s="52"/>
      <c r="E10" s="52"/>
      <c r="F10" s="52"/>
      <c r="G10" s="52"/>
    </row>
    <row r="12" spans="3:7" x14ac:dyDescent="0.25">
      <c r="D12">
        <f>SUM(D5:D9)</f>
        <v>2.13</v>
      </c>
      <c r="F12">
        <f>SUM(F5:F9)</f>
        <v>2.8899999999999997</v>
      </c>
    </row>
    <row r="13" spans="3:7" ht="15.75" thickBot="1" x14ac:dyDescent="0.3"/>
    <row r="14" spans="3:7" ht="15.75" thickBot="1" x14ac:dyDescent="0.3">
      <c r="C14" s="15">
        <v>1</v>
      </c>
      <c r="D14" s="14">
        <f>D5/D$12</f>
        <v>2.3474178403755871E-2</v>
      </c>
      <c r="F14" s="14">
        <f>F5/F$12</f>
        <v>2.4221453287197235E-2</v>
      </c>
    </row>
    <row r="15" spans="3:7" ht="15.75" thickBot="1" x14ac:dyDescent="0.3">
      <c r="C15" s="11">
        <v>2</v>
      </c>
      <c r="D15" s="14">
        <f t="shared" ref="D15:F18" si="0">D6/D$12</f>
        <v>3.2863849765258218E-2</v>
      </c>
      <c r="F15" s="14">
        <f t="shared" si="0"/>
        <v>0.10034602076124569</v>
      </c>
    </row>
    <row r="16" spans="3:7" ht="15.75" thickBot="1" x14ac:dyDescent="0.3">
      <c r="C16" s="11">
        <v>3</v>
      </c>
      <c r="D16" s="14">
        <f t="shared" si="0"/>
        <v>0.1455399061032864</v>
      </c>
      <c r="F16" s="14">
        <f t="shared" si="0"/>
        <v>0.17647058823529413</v>
      </c>
    </row>
    <row r="17" spans="3:6" ht="15.75" thickBot="1" x14ac:dyDescent="0.3">
      <c r="C17" s="11">
        <v>4</v>
      </c>
      <c r="D17" s="14">
        <f t="shared" si="0"/>
        <v>0.23004694835680753</v>
      </c>
      <c r="F17" s="14">
        <f t="shared" si="0"/>
        <v>0.24913494809688583</v>
      </c>
    </row>
    <row r="18" spans="3:6" ht="15.75" thickBot="1" x14ac:dyDescent="0.3">
      <c r="C18" s="11">
        <v>5</v>
      </c>
      <c r="D18" s="14">
        <f t="shared" si="0"/>
        <v>0.568075117370892</v>
      </c>
      <c r="F18" s="14">
        <f t="shared" si="0"/>
        <v>0.44982698961937723</v>
      </c>
    </row>
  </sheetData>
  <mergeCells count="4">
    <mergeCell ref="C3:C4"/>
    <mergeCell ref="D3:E3"/>
    <mergeCell ref="F3:G3"/>
    <mergeCell ref="C10:G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9"/>
  <sheetViews>
    <sheetView workbookViewId="0">
      <selection activeCell="F13" sqref="F13"/>
    </sheetView>
  </sheetViews>
  <sheetFormatPr defaultRowHeight="15" x14ac:dyDescent="0.25"/>
  <cols>
    <col min="3" max="3" width="25.28515625" bestFit="1" customWidth="1"/>
    <col min="4" max="4" width="12.28515625" bestFit="1" customWidth="1"/>
    <col min="5" max="5" width="11.5703125" bestFit="1" customWidth="1"/>
  </cols>
  <sheetData>
    <row r="3" spans="2:5" x14ac:dyDescent="0.25">
      <c r="C3" t="s">
        <v>30</v>
      </c>
      <c r="D3" t="s">
        <v>31</v>
      </c>
      <c r="E3" t="s">
        <v>32</v>
      </c>
    </row>
    <row r="4" spans="2:5" x14ac:dyDescent="0.25">
      <c r="B4" t="s">
        <v>33</v>
      </c>
      <c r="C4" s="42">
        <v>50616.343297261388</v>
      </c>
      <c r="D4">
        <v>11.5</v>
      </c>
      <c r="E4" s="35">
        <f>D4*C4</f>
        <v>582087.94791850599</v>
      </c>
    </row>
    <row r="5" spans="2:5" x14ac:dyDescent="0.25">
      <c r="B5" t="s">
        <v>34</v>
      </c>
      <c r="C5" s="42">
        <v>47931.097602372334</v>
      </c>
      <c r="D5">
        <v>30</v>
      </c>
      <c r="E5" s="35">
        <f>D5*C5</f>
        <v>1437932.9280711701</v>
      </c>
    </row>
    <row r="6" spans="2:5" x14ac:dyDescent="0.25">
      <c r="B6" t="s">
        <v>35</v>
      </c>
      <c r="C6" s="42">
        <v>14185.064956443317</v>
      </c>
      <c r="D6">
        <v>9</v>
      </c>
      <c r="E6" s="43">
        <f>D6*C6</f>
        <v>127665.58460798985</v>
      </c>
    </row>
    <row r="7" spans="2:5" x14ac:dyDescent="0.25">
      <c r="B7" t="s">
        <v>36</v>
      </c>
      <c r="C7" s="42">
        <v>29751.92349176672</v>
      </c>
      <c r="D7">
        <v>15</v>
      </c>
      <c r="E7" s="43">
        <f>D7*C7</f>
        <v>446278.85237650078</v>
      </c>
    </row>
    <row r="9" spans="2:5" x14ac:dyDescent="0.25">
      <c r="B9" t="s">
        <v>37</v>
      </c>
      <c r="E9" s="43">
        <f>SUM(E4:E7)</f>
        <v>2593965.3129741666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results by subgroup</vt:lpstr>
      <vt:lpstr>nexant residential resutls</vt:lpstr>
      <vt:lpstr>incentives match forecast</vt:lpstr>
    </vt:vector>
  </TitlesOfParts>
  <Company>Sempra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E Smith</dc:creator>
  <cp:lastModifiedBy>Will Fuller</cp:lastModifiedBy>
  <dcterms:created xsi:type="dcterms:W3CDTF">2015-12-03T20:28:16Z</dcterms:created>
  <dcterms:modified xsi:type="dcterms:W3CDTF">2016-03-24T04:50:20Z</dcterms:modified>
</cp:coreProperties>
</file>