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-Cycle 2 Formula Rate Filing/December Filing/Cost Adjustment Workpapers - Dec Filing/"/>
    </mc:Choice>
  </mc:AlternateContent>
  <xr:revisionPtr revIDLastSave="336" documentId="8_{5E39DC39-97C8-464F-ACA5-CDBBBD13F046}" xr6:coauthVersionLast="47" xr6:coauthVersionMax="47" xr10:uidLastSave="{3BBB4B5F-A78B-48D5-9E4F-04D1B1F655B7}"/>
  <bookViews>
    <workbookView xWindow="960" yWindow="1245" windowWidth="21600" windowHeight="13695" tabRatio="745" activeTab="1" xr2:uid="{30B9E31B-C0DD-40D9-8DCB-4B861D7F7171}"/>
  </bookViews>
  <sheets>
    <sheet name="Summary" sheetId="8" r:id="rId1"/>
    <sheet name="Other BTRR Adj-RTO Adder Refund" sheetId="4" r:id="rId2"/>
    <sheet name="TO5 RTO Adder AFUDC Refund Est.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6" l="1"/>
  <c r="J16" i="6" l="1"/>
  <c r="K12" i="6"/>
  <c r="K10" i="6"/>
  <c r="H13" i="4" l="1"/>
  <c r="E10" i="8"/>
  <c r="E11" i="8" s="1"/>
  <c r="E12" i="8" s="1"/>
  <c r="A10" i="8"/>
  <c r="A11" i="8" s="1"/>
  <c r="A12" i="8" s="1"/>
  <c r="H15" i="4" l="1"/>
  <c r="H17" i="4" s="1"/>
  <c r="H21" i="4" s="1"/>
  <c r="H19" i="4"/>
  <c r="J14" i="6"/>
  <c r="I14" i="6"/>
  <c r="H14" i="6"/>
  <c r="H20" i="6" s="1"/>
  <c r="G14" i="6"/>
  <c r="G20" i="6" s="1"/>
  <c r="F14" i="6"/>
  <c r="F20" i="6" s="1"/>
  <c r="E14" i="6"/>
  <c r="E16" i="6" s="1"/>
  <c r="D14" i="6"/>
  <c r="D16" i="6" s="1"/>
  <c r="C14" i="6"/>
  <c r="A14" i="6"/>
  <c r="A16" i="6" s="1"/>
  <c r="L12" i="6"/>
  <c r="A12" i="6"/>
  <c r="L10" i="6"/>
  <c r="I20" i="6" l="1"/>
  <c r="I18" i="6"/>
  <c r="C16" i="6"/>
  <c r="K14" i="6"/>
  <c r="H16" i="6"/>
  <c r="H18" i="6" s="1"/>
  <c r="H22" i="6" s="1"/>
  <c r="G16" i="6"/>
  <c r="G18" i="6" s="1"/>
  <c r="G22" i="6" s="1"/>
  <c r="F16" i="6"/>
  <c r="F18" i="6" s="1"/>
  <c r="F22" i="6" s="1"/>
  <c r="E20" i="6"/>
  <c r="D20" i="6"/>
  <c r="D18" i="6"/>
  <c r="C20" i="6"/>
  <c r="E18" i="6"/>
  <c r="A18" i="6"/>
  <c r="A20" i="6" s="1"/>
  <c r="A22" i="6" s="1"/>
  <c r="L16" i="6"/>
  <c r="L18" i="6" s="1"/>
  <c r="L20" i="6" s="1"/>
  <c r="L22" i="6" s="1"/>
  <c r="J20" i="6"/>
  <c r="L14" i="6"/>
  <c r="J18" i="6"/>
  <c r="K16" i="6" l="1"/>
  <c r="E22" i="6"/>
  <c r="D22" i="6"/>
  <c r="K20" i="6"/>
  <c r="C18" i="6"/>
  <c r="I22" i="6"/>
  <c r="K18" i="6"/>
  <c r="D10" i="8"/>
  <c r="J22" i="6"/>
  <c r="C22" i="6"/>
  <c r="K22" i="6" l="1"/>
  <c r="C10" i="8" s="1"/>
  <c r="J11" i="4"/>
  <c r="J9" i="4"/>
  <c r="I13" i="4" l="1"/>
  <c r="I19" i="4" s="1"/>
  <c r="D13" i="4"/>
  <c r="D19" i="4" s="1"/>
  <c r="C13" i="4"/>
  <c r="C15" i="4" s="1"/>
  <c r="C19" i="4" l="1"/>
  <c r="I15" i="4"/>
  <c r="D15" i="4"/>
  <c r="D17" i="4" s="1"/>
  <c r="D21" i="4" s="1"/>
  <c r="G13" i="4"/>
  <c r="G19" i="4" s="1"/>
  <c r="F13" i="4"/>
  <c r="E13" i="4"/>
  <c r="E19" i="4" s="1"/>
  <c r="A11" i="4"/>
  <c r="A13" i="4" s="1"/>
  <c r="K9" i="4"/>
  <c r="J13" i="4" l="1"/>
  <c r="I17" i="4"/>
  <c r="F15" i="4"/>
  <c r="F17" i="4" s="1"/>
  <c r="F19" i="4"/>
  <c r="J19" i="4" s="1"/>
  <c r="G15" i="4"/>
  <c r="G17" i="4" s="1"/>
  <c r="C17" i="4"/>
  <c r="E15" i="4"/>
  <c r="K13" i="4"/>
  <c r="A15" i="4"/>
  <c r="K11" i="4"/>
  <c r="F21" i="4" l="1"/>
  <c r="J15" i="4"/>
  <c r="I21" i="4"/>
  <c r="C21" i="4"/>
  <c r="E17" i="4"/>
  <c r="J17" i="4" s="1"/>
  <c r="D9" i="8" s="1"/>
  <c r="D12" i="8" s="1"/>
  <c r="G21" i="4"/>
  <c r="E21" i="4"/>
  <c r="K15" i="4"/>
  <c r="K17" i="4" s="1"/>
  <c r="K19" i="4" s="1"/>
  <c r="K21" i="4" s="1"/>
  <c r="A17" i="4"/>
  <c r="A19" i="4" s="1"/>
  <c r="A21" i="4" s="1"/>
  <c r="J21" i="4" l="1"/>
  <c r="C9" i="8" s="1"/>
  <c r="C12" i="8" s="1"/>
</calcChain>
</file>

<file path=xl/sharedStrings.xml><?xml version="1.0" encoding="utf-8"?>
<sst xmlns="http://schemas.openxmlformats.org/spreadsheetml/2006/main" count="67" uniqueCount="49">
  <si>
    <t>San Diego Gas &amp; Electric Company</t>
  </si>
  <si>
    <t>($1,000)</t>
  </si>
  <si>
    <t>Line No.</t>
  </si>
  <si>
    <t>Description</t>
  </si>
  <si>
    <t>Total</t>
  </si>
  <si>
    <t xml:space="preserve">Interest </t>
  </si>
  <si>
    <t>Total BTRR Adjustment Excluding FF&amp;U</t>
  </si>
  <si>
    <t>Transmission Related Municipal Franchise Fees Expense</t>
  </si>
  <si>
    <t>Total BTRR Adjustment Including Franchise Fees Expense (WHOLESALE)</t>
  </si>
  <si>
    <t>Transmission Related Uncollectible Expense</t>
  </si>
  <si>
    <t>Total BTRR Adjustment Including FF&amp;U (RETAIL)</t>
  </si>
  <si>
    <t>Other Base Transmission Revenue Requirements (BTRR) Adjustments Summary</t>
  </si>
  <si>
    <t xml:space="preserve">Information and related workpapers are included within tab labeled 'TO5 Cycle 4 Cost Adjustment'. </t>
  </si>
  <si>
    <t xml:space="preserve">Information and related workpapers are included within tab labeled 'TO5 Cycle 5 Cost Adjustment'. </t>
  </si>
  <si>
    <t xml:space="preserve">Information and related workpapers are included within tab labeled 'TO5 Cycle 6 Cost Adjustment'. </t>
  </si>
  <si>
    <r>
      <t xml:space="preserve">Base Period 2019 - TO5 Cycle 3 </t>
    </r>
    <r>
      <rPr>
        <b/>
        <vertAlign val="superscript"/>
        <sz val="11"/>
        <color theme="1"/>
        <rFont val="Times New Roman"/>
        <family val="1"/>
      </rPr>
      <t>1</t>
    </r>
  </si>
  <si>
    <r>
      <t xml:space="preserve">Base Period 2020 - TO5 Cycle 4 </t>
    </r>
    <r>
      <rPr>
        <b/>
        <vertAlign val="superscript"/>
        <sz val="12"/>
        <color theme="1"/>
        <rFont val="Times New Roman"/>
        <family val="1"/>
      </rPr>
      <t>2</t>
    </r>
  </si>
  <si>
    <r>
      <t xml:space="preserve">Base Period 2021 - TO5 Cycle 5 </t>
    </r>
    <r>
      <rPr>
        <b/>
        <vertAlign val="superscript"/>
        <sz val="12"/>
        <color theme="1"/>
        <rFont val="Times New Roman"/>
        <family val="1"/>
      </rPr>
      <t>3</t>
    </r>
  </si>
  <si>
    <r>
      <t xml:space="preserve">Base Period 2022 - TO5 Cycle 6 </t>
    </r>
    <r>
      <rPr>
        <b/>
        <vertAlign val="superscript"/>
        <sz val="12"/>
        <color theme="1"/>
        <rFont val="Times New Roman"/>
        <family val="1"/>
      </rPr>
      <t>4</t>
    </r>
  </si>
  <si>
    <r>
      <t xml:space="preserve">Base Period 2023 - TO6 Cycle 1 </t>
    </r>
    <r>
      <rPr>
        <b/>
        <vertAlign val="superscript"/>
        <sz val="12"/>
        <color theme="1"/>
        <rFont val="Times New Roman"/>
        <family val="1"/>
      </rPr>
      <t>5</t>
    </r>
  </si>
  <si>
    <t>Information and related workpapers are included within tab labeled 'TO5 Cycle 3 Cost Adjustment'.</t>
  </si>
  <si>
    <t xml:space="preserve">Information and related workpapers are included within tab labeled 'TO6 Cycle 1 Cost Adjustment'. </t>
  </si>
  <si>
    <t>Other BTRR Adjustments Resulting from FERC CAISO Adder Refund</t>
  </si>
  <si>
    <r>
      <t xml:space="preserve">Base Period 2019 - TO5 Cycle 3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</si>
  <si>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2020 - TO5 Cycle 4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</si>
  <si>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2021 - TO5 Cycle 5 </t>
    </r>
    <r>
      <rPr>
        <b/>
        <vertAlign val="superscript"/>
        <sz val="12"/>
        <rFont val="Times New Roman"/>
        <family val="1"/>
      </rPr>
      <t>1</t>
    </r>
  </si>
  <si>
    <t>Derived from internally generated workpapers.</t>
  </si>
  <si>
    <t>January 1, 2019 - December 2025 RTO Adder AFUDC Refund Estimate Adjustments</t>
  </si>
  <si>
    <r>
      <t xml:space="preserve">Base Period 2022 - TO5 Cycle 6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</si>
  <si>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2023 - TO6 Cycle 1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</si>
  <si>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2025 </t>
    </r>
    <r>
      <rPr>
        <b/>
        <vertAlign val="superscript"/>
        <sz val="12"/>
        <rFont val="Times New Roman"/>
        <family val="1"/>
      </rPr>
      <t>1</t>
    </r>
  </si>
  <si>
    <t>BTRR Adjustments due to RTO Adder AFUDC Refund Estimate Adjustments Calculation</t>
  </si>
  <si>
    <t>For TO5 Cycle 3 to Base Period 2025</t>
  </si>
  <si>
    <t>San Diego Gas &amp; Electric Co.</t>
  </si>
  <si>
    <t>Summary of Other BTRR Adjustments</t>
  </si>
  <si>
    <t>Line</t>
  </si>
  <si>
    <t>No.</t>
  </si>
  <si>
    <t>Other BTRR Adjustments</t>
  </si>
  <si>
    <t>BK1 - Retail</t>
  </si>
  <si>
    <t>BK2 - Wholesale</t>
  </si>
  <si>
    <t>Total Other BTRR Adjustments</t>
  </si>
  <si>
    <t>TO6 Cycle 2 - Annual Informational Filing</t>
  </si>
  <si>
    <t>Other BTRR Adjustments - FERC CAISO Adder Refund</t>
  </si>
  <si>
    <t>Other BTRR Adjustments - FERC CAISO Adder AFUDC Refund Estimate</t>
  </si>
  <si>
    <r>
      <t>For TO5 Cycle 3 t</t>
    </r>
    <r>
      <rPr>
        <b/>
        <sz val="12"/>
        <color theme="1"/>
        <rFont val="Times New Roman"/>
        <family val="1"/>
      </rPr>
      <t>o Base Period 2025</t>
    </r>
  </si>
  <si>
    <r>
      <t xml:space="preserve">Base Period 2024 </t>
    </r>
    <r>
      <rPr>
        <b/>
        <vertAlign val="superscript"/>
        <sz val="12"/>
        <color theme="1"/>
        <rFont val="Times New Roman"/>
        <family val="1"/>
      </rPr>
      <t>6</t>
    </r>
  </si>
  <si>
    <r>
      <t xml:space="preserve">Base Period 2025 </t>
    </r>
    <r>
      <rPr>
        <b/>
        <vertAlign val="superscript"/>
        <sz val="12"/>
        <color theme="1"/>
        <rFont val="Times New Roman"/>
        <family val="1"/>
      </rPr>
      <t>7</t>
    </r>
  </si>
  <si>
    <r>
      <t xml:space="preserve">Base Period 2024 </t>
    </r>
    <r>
      <rPr>
        <b/>
        <vertAlign val="superscript"/>
        <sz val="12"/>
        <rFont val="Times New Roman"/>
        <family val="1"/>
      </rPr>
      <t>1</t>
    </r>
  </si>
  <si>
    <t xml:space="preserve">The CAISO Adder Refund is reflected in TO6 Cycle 2, where the True Up adjustment excludes the CAISO ROE Adder.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</si>
</sst>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  <numFmt numFmtId="168" formatCode="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vertAlign val="superscript"/>
      <sz val="11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2" fillId="0" borderId="0" xfId="0" quotePrefix="1" applyFont="1" applyAlignment="1">
      <alignment horizontal="centerContinuous"/>
    </xf>
    <xf numFmtId="0" fontId="3" fillId="0" borderId="2" xfId="0" applyFont="1" applyBorder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3" applyFont="1" applyBorder="1"/>
    <xf numFmtId="164" fontId="3" fillId="0" borderId="1" xfId="2" applyNumberFormat="1" applyFont="1" applyFill="1" applyBorder="1"/>
    <xf numFmtId="164" fontId="3" fillId="0" borderId="1" xfId="2" applyNumberFormat="1" applyFont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8" xfId="0" applyFont="1" applyBorder="1"/>
    <xf numFmtId="166" fontId="3" fillId="0" borderId="10" xfId="1" applyNumberFormat="1" applyFont="1" applyFill="1" applyBorder="1"/>
    <xf numFmtId="166" fontId="3" fillId="0" borderId="10" xfId="1" applyNumberFormat="1" applyFont="1" applyBorder="1"/>
    <xf numFmtId="165" fontId="3" fillId="0" borderId="0" xfId="1" applyNumberFormat="1" applyFont="1" applyFill="1" applyBorder="1"/>
    <xf numFmtId="165" fontId="3" fillId="0" borderId="8" xfId="1" applyNumberFormat="1" applyFont="1" applyFill="1" applyBorder="1"/>
    <xf numFmtId="165" fontId="3" fillId="0" borderId="1" xfId="1" applyNumberFormat="1" applyFont="1" applyBorder="1"/>
    <xf numFmtId="166" fontId="3" fillId="0" borderId="0" xfId="1" applyNumberFormat="1" applyFont="1" applyFill="1" applyBorder="1"/>
    <xf numFmtId="166" fontId="3" fillId="0" borderId="8" xfId="1" applyNumberFormat="1" applyFont="1" applyFill="1" applyBorder="1"/>
    <xf numFmtId="166" fontId="3" fillId="0" borderId="1" xfId="1" applyNumberFormat="1" applyFont="1" applyBorder="1"/>
    <xf numFmtId="166" fontId="7" fillId="0" borderId="10" xfId="1" applyNumberFormat="1" applyFont="1" applyBorder="1"/>
    <xf numFmtId="166" fontId="7" fillId="0" borderId="11" xfId="1" applyNumberFormat="1" applyFont="1" applyBorder="1"/>
    <xf numFmtId="0" fontId="2" fillId="0" borderId="1" xfId="0" applyFont="1" applyBorder="1"/>
    <xf numFmtId="164" fontId="4" fillId="0" borderId="0" xfId="0" applyNumberFormat="1" applyFont="1"/>
    <xf numFmtId="164" fontId="3" fillId="0" borderId="0" xfId="2" applyNumberFormat="1" applyFont="1" applyFill="1" applyBorder="1"/>
    <xf numFmtId="164" fontId="3" fillId="0" borderId="8" xfId="2" applyNumberFormat="1" applyFont="1" applyFill="1" applyBorder="1"/>
    <xf numFmtId="0" fontId="3" fillId="0" borderId="12" xfId="0" applyFont="1" applyBorder="1" applyAlignment="1">
      <alignment horizontal="center"/>
    </xf>
    <xf numFmtId="0" fontId="2" fillId="0" borderId="13" xfId="3" applyFont="1" applyBorder="1"/>
    <xf numFmtId="164" fontId="2" fillId="0" borderId="14" xfId="2" applyNumberFormat="1" applyFont="1" applyFill="1" applyBorder="1"/>
    <xf numFmtId="164" fontId="2" fillId="0" borderId="14" xfId="2" applyNumberFormat="1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4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8" fillId="0" borderId="0" xfId="0" applyFont="1" applyAlignment="1">
      <alignment horizontal="center" vertical="center"/>
    </xf>
    <xf numFmtId="167" fontId="4" fillId="0" borderId="0" xfId="1" applyNumberFormat="1" applyFont="1" applyBorder="1"/>
    <xf numFmtId="167" fontId="4" fillId="0" borderId="0" xfId="0" applyNumberFormat="1" applyFont="1"/>
    <xf numFmtId="164" fontId="3" fillId="0" borderId="13" xfId="2" applyNumberFormat="1" applyFont="1" applyFill="1" applyBorder="1"/>
    <xf numFmtId="166" fontId="3" fillId="0" borderId="19" xfId="1" applyNumberFormat="1" applyFont="1" applyFill="1" applyBorder="1"/>
    <xf numFmtId="166" fontId="3" fillId="0" borderId="19" xfId="1" applyNumberFormat="1" applyFont="1" applyBorder="1"/>
    <xf numFmtId="164" fontId="2" fillId="0" borderId="22" xfId="2" applyNumberFormat="1" applyFont="1" applyFill="1" applyBorder="1"/>
    <xf numFmtId="166" fontId="3" fillId="0" borderId="1" xfId="1" applyNumberFormat="1" applyFont="1" applyFill="1" applyBorder="1"/>
    <xf numFmtId="165" fontId="3" fillId="0" borderId="1" xfId="1" applyNumberFormat="1" applyFont="1" applyFill="1" applyBorder="1"/>
    <xf numFmtId="164" fontId="3" fillId="0" borderId="8" xfId="2" applyNumberFormat="1" applyFont="1" applyBorder="1"/>
    <xf numFmtId="164" fontId="2" fillId="0" borderId="20" xfId="3" applyNumberFormat="1" applyFont="1" applyBorder="1"/>
    <xf numFmtId="164" fontId="3" fillId="0" borderId="13" xfId="0" applyNumberFormat="1" applyFont="1" applyBorder="1"/>
    <xf numFmtId="164" fontId="2" fillId="0" borderId="13" xfId="0" applyNumberFormat="1" applyFont="1" applyBorder="1"/>
    <xf numFmtId="164" fontId="2" fillId="0" borderId="14" xfId="3" applyNumberFormat="1" applyFont="1" applyBorder="1"/>
    <xf numFmtId="164" fontId="2" fillId="0" borderId="1" xfId="0" applyNumberFormat="1" applyFont="1" applyBorder="1"/>
    <xf numFmtId="164" fontId="3" fillId="0" borderId="1" xfId="0" applyNumberFormat="1" applyFont="1" applyBorder="1"/>
    <xf numFmtId="166" fontId="2" fillId="0" borderId="0" xfId="1" applyNumberFormat="1" applyFont="1" applyFill="1" applyBorder="1"/>
    <xf numFmtId="166" fontId="2" fillId="0" borderId="8" xfId="1" applyNumberFormat="1" applyFont="1" applyFill="1" applyBorder="1"/>
    <xf numFmtId="166" fontId="2" fillId="0" borderId="1" xfId="1" applyNumberFormat="1" applyFont="1" applyFill="1" applyBorder="1"/>
    <xf numFmtId="166" fontId="2" fillId="0" borderId="1" xfId="1" applyNumberFormat="1" applyFont="1" applyBorder="1"/>
    <xf numFmtId="0" fontId="3" fillId="0" borderId="13" xfId="0" applyFont="1" applyBorder="1"/>
    <xf numFmtId="0" fontId="2" fillId="0" borderId="21" xfId="0" applyFont="1" applyBorder="1" applyAlignment="1">
      <alignment horizontal="center" wrapText="1"/>
    </xf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10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9" fillId="0" borderId="0" xfId="0" quotePrefix="1" applyFont="1" applyAlignment="1">
      <alignment horizontal="centerContinuous"/>
    </xf>
    <xf numFmtId="0" fontId="7" fillId="0" borderId="2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/>
    <xf numFmtId="164" fontId="7" fillId="0" borderId="0" xfId="2" applyNumberFormat="1" applyFont="1" applyFill="1" applyBorder="1"/>
    <xf numFmtId="164" fontId="7" fillId="0" borderId="1" xfId="2" applyNumberFormat="1" applyFont="1" applyFill="1" applyBorder="1"/>
    <xf numFmtId="164" fontId="7" fillId="0" borderId="0" xfId="4" applyNumberFormat="1" applyFont="1" applyFill="1"/>
    <xf numFmtId="0" fontId="7" fillId="0" borderId="9" xfId="0" applyFont="1" applyBorder="1" applyAlignment="1">
      <alignment horizontal="center"/>
    </xf>
    <xf numFmtId="0" fontId="7" fillId="0" borderId="0" xfId="0" applyFont="1"/>
    <xf numFmtId="0" fontId="7" fillId="0" borderId="8" xfId="0" applyFont="1" applyBorder="1"/>
    <xf numFmtId="166" fontId="7" fillId="0" borderId="26" xfId="1" applyNumberFormat="1" applyFont="1" applyFill="1" applyBorder="1"/>
    <xf numFmtId="166" fontId="7" fillId="0" borderId="10" xfId="1" applyNumberFormat="1" applyFont="1" applyFill="1" applyBorder="1"/>
    <xf numFmtId="166" fontId="7" fillId="0" borderId="19" xfId="1" applyNumberFormat="1" applyFont="1" applyFill="1" applyBorder="1"/>
    <xf numFmtId="166" fontId="7" fillId="0" borderId="0" xfId="1" applyNumberFormat="1" applyFont="1" applyFill="1" applyBorder="1"/>
    <xf numFmtId="165" fontId="7" fillId="0" borderId="1" xfId="1" applyNumberFormat="1" applyFont="1" applyFill="1" applyBorder="1"/>
    <xf numFmtId="165" fontId="7" fillId="0" borderId="0" xfId="1" applyNumberFormat="1" applyFont="1" applyFill="1" applyBorder="1"/>
    <xf numFmtId="165" fontId="7" fillId="0" borderId="8" xfId="1" applyNumberFormat="1" applyFont="1" applyFill="1" applyBorder="1"/>
    <xf numFmtId="165" fontId="7" fillId="0" borderId="27" xfId="1" applyNumberFormat="1" applyFont="1" applyFill="1" applyBorder="1"/>
    <xf numFmtId="166" fontId="7" fillId="0" borderId="27" xfId="1" applyNumberFormat="1" applyFont="1" applyFill="1" applyBorder="1"/>
    <xf numFmtId="166" fontId="7" fillId="0" borderId="13" xfId="1" applyNumberFormat="1" applyFont="1" applyFill="1" applyBorder="1"/>
    <xf numFmtId="166" fontId="7" fillId="0" borderId="1" xfId="1" applyNumberFormat="1" applyFont="1" applyFill="1" applyBorder="1"/>
    <xf numFmtId="166" fontId="7" fillId="0" borderId="8" xfId="1" applyNumberFormat="1" applyFont="1" applyFill="1" applyBorder="1"/>
    <xf numFmtId="166" fontId="7" fillId="0" borderId="1" xfId="1" applyNumberFormat="1" applyFont="1" applyBorder="1" applyAlignment="1">
      <alignment horizontal="right"/>
    </xf>
    <xf numFmtId="166" fontId="7" fillId="0" borderId="1" xfId="1" applyNumberFormat="1" applyFont="1" applyBorder="1"/>
    <xf numFmtId="166" fontId="7" fillId="0" borderId="11" xfId="1" applyNumberFormat="1" applyFont="1" applyFill="1" applyBorder="1"/>
    <xf numFmtId="0" fontId="9" fillId="0" borderId="1" xfId="0" applyFont="1" applyBorder="1"/>
    <xf numFmtId="165" fontId="7" fillId="0" borderId="13" xfId="1" applyNumberFormat="1" applyFont="1" applyFill="1" applyBorder="1"/>
    <xf numFmtId="164" fontId="10" fillId="0" borderId="0" xfId="0" applyNumberFormat="1" applyFont="1"/>
    <xf numFmtId="164" fontId="7" fillId="0" borderId="8" xfId="2" applyNumberFormat="1" applyFont="1" applyFill="1" applyBorder="1"/>
    <xf numFmtId="164" fontId="7" fillId="0" borderId="13" xfId="2" applyNumberFormat="1" applyFont="1" applyFill="1" applyBorder="1"/>
    <xf numFmtId="164" fontId="7" fillId="0" borderId="1" xfId="2" applyNumberFormat="1" applyFont="1" applyBorder="1"/>
    <xf numFmtId="0" fontId="7" fillId="0" borderId="12" xfId="0" applyFont="1" applyBorder="1" applyAlignment="1">
      <alignment horizontal="center"/>
    </xf>
    <xf numFmtId="0" fontId="9" fillId="0" borderId="13" xfId="3" applyFont="1" applyBorder="1"/>
    <xf numFmtId="164" fontId="9" fillId="0" borderId="20" xfId="2" applyNumberFormat="1" applyFont="1" applyFill="1" applyBorder="1"/>
    <xf numFmtId="164" fontId="9" fillId="0" borderId="14" xfId="2" applyNumberFormat="1" applyFont="1" applyFill="1" applyBorder="1"/>
    <xf numFmtId="164" fontId="9" fillId="0" borderId="23" xfId="2" applyNumberFormat="1" applyFont="1" applyFill="1" applyBorder="1"/>
    <xf numFmtId="164" fontId="9" fillId="0" borderId="14" xfId="2" applyNumberFormat="1" applyFont="1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0" fontId="7" fillId="0" borderId="28" xfId="0" applyFont="1" applyBorder="1"/>
    <xf numFmtId="0" fontId="7" fillId="0" borderId="18" xfId="0" applyFont="1" applyBorder="1"/>
    <xf numFmtId="0" fontId="10" fillId="0" borderId="0" xfId="0" applyFont="1" applyAlignment="1">
      <alignment horizontal="center"/>
    </xf>
    <xf numFmtId="168" fontId="10" fillId="0" borderId="0" xfId="0" applyNumberFormat="1" applyFont="1"/>
    <xf numFmtId="0" fontId="11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12" fillId="0" borderId="7" xfId="0" applyFont="1" applyBorder="1"/>
    <xf numFmtId="166" fontId="9" fillId="0" borderId="0" xfId="1" applyNumberFormat="1" applyFont="1" applyFill="1" applyBorder="1"/>
    <xf numFmtId="166" fontId="9" fillId="0" borderId="1" xfId="1" applyNumberFormat="1" applyFont="1" applyFill="1" applyBorder="1"/>
    <xf numFmtId="166" fontId="9" fillId="0" borderId="8" xfId="1" applyNumberFormat="1" applyFont="1" applyFill="1" applyBorder="1"/>
    <xf numFmtId="166" fontId="9" fillId="0" borderId="1" xfId="1" applyNumberFormat="1" applyFont="1" applyFill="1" applyBorder="1" applyAlignment="1" applyProtection="1">
      <alignment horizontal="right"/>
    </xf>
    <xf numFmtId="166" fontId="9" fillId="0" borderId="1" xfId="1" applyNumberFormat="1" applyFont="1" applyBorder="1"/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/>
    <xf numFmtId="164" fontId="8" fillId="0" borderId="0" xfId="2" applyNumberFormat="1" applyFont="1"/>
    <xf numFmtId="166" fontId="8" fillId="0" borderId="11" xfId="1" applyNumberFormat="1" applyFont="1" applyBorder="1"/>
    <xf numFmtId="0" fontId="8" fillId="0" borderId="0" xfId="0" applyFont="1" applyAlignment="1">
      <alignment horizontal="left"/>
    </xf>
    <xf numFmtId="164" fontId="8" fillId="0" borderId="23" xfId="2" applyNumberFormat="1" applyFont="1" applyBorder="1"/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Currency 4" xfId="4" xr:uid="{F0B8F00D-2B89-487A-9EE8-13879299B3FC}"/>
    <cellStyle name="Normal" xfId="0" builtinId="0"/>
    <cellStyle name="Normal 4" xfId="3" xr:uid="{03AF220E-21FA-4F44-96CA-56A123B88258}"/>
  </cellStyles>
  <dxfs count="0"/>
  <tableStyles count="1" defaultTableStyle="TableStyleMedium2" defaultPivotStyle="PivotStyleLight16">
    <tableStyle name="Invisible" pivot="0" table="0" count="0" xr9:uid="{54BA4901-3D22-4DED-B21E-A121346EBD5C}"/>
  </tableStyles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0D4FC-E789-4978-8A5F-7DBBAB668EE2}">
  <sheetPr>
    <pageSetUpPr fitToPage="1"/>
  </sheetPr>
  <dimension ref="A1:E13"/>
  <sheetViews>
    <sheetView zoomScaleNormal="100" workbookViewId="0">
      <selection activeCell="D25" sqref="D25"/>
    </sheetView>
  </sheetViews>
  <sheetFormatPr defaultColWidth="8.7109375" defaultRowHeight="15.75" x14ac:dyDescent="0.25"/>
  <cols>
    <col min="1" max="1" width="5.7109375" style="3" customWidth="1"/>
    <col min="2" max="2" width="68.7109375" style="3" customWidth="1"/>
    <col min="3" max="4" width="20.7109375" style="3" customWidth="1"/>
    <col min="5" max="5" width="5.7109375" style="3" customWidth="1"/>
    <col min="6" max="16384" width="8.7109375" style="3"/>
  </cols>
  <sheetData>
    <row r="1" spans="1:5" x14ac:dyDescent="0.25">
      <c r="B1" s="140" t="s">
        <v>33</v>
      </c>
      <c r="C1" s="140"/>
      <c r="D1" s="140"/>
    </row>
    <row r="2" spans="1:5" x14ac:dyDescent="0.25">
      <c r="B2" s="140" t="s">
        <v>41</v>
      </c>
      <c r="C2" s="140"/>
      <c r="D2" s="140"/>
    </row>
    <row r="3" spans="1:5" x14ac:dyDescent="0.25">
      <c r="B3" s="140" t="s">
        <v>34</v>
      </c>
      <c r="C3" s="140"/>
      <c r="D3" s="140"/>
    </row>
    <row r="4" spans="1:5" x14ac:dyDescent="0.25">
      <c r="B4" s="148" t="s">
        <v>1</v>
      </c>
      <c r="C4" s="149"/>
      <c r="D4" s="149"/>
    </row>
    <row r="6" spans="1:5" x14ac:dyDescent="0.25">
      <c r="A6" s="141" t="s">
        <v>35</v>
      </c>
      <c r="E6" s="141" t="s">
        <v>35</v>
      </c>
    </row>
    <row r="7" spans="1:5" x14ac:dyDescent="0.25">
      <c r="A7" s="142" t="s">
        <v>36</v>
      </c>
      <c r="B7" s="142" t="s">
        <v>37</v>
      </c>
      <c r="C7" s="142" t="s">
        <v>38</v>
      </c>
      <c r="D7" s="142" t="s">
        <v>39</v>
      </c>
      <c r="E7" s="142" t="s">
        <v>36</v>
      </c>
    </row>
    <row r="8" spans="1:5" x14ac:dyDescent="0.25">
      <c r="A8" s="141"/>
      <c r="E8" s="141"/>
    </row>
    <row r="9" spans="1:5" x14ac:dyDescent="0.25">
      <c r="A9" s="141">
        <v>1</v>
      </c>
      <c r="B9" s="143" t="s">
        <v>42</v>
      </c>
      <c r="C9" s="144">
        <f>+'Other BTRR Adj-RTO Adder Refund'!J21</f>
        <v>-123984.52816782832</v>
      </c>
      <c r="D9" s="144">
        <f>+'Other BTRR Adj-RTO Adder Refund'!J17</f>
        <v>-123724.52816782832</v>
      </c>
      <c r="E9" s="141">
        <v>1</v>
      </c>
    </row>
    <row r="10" spans="1:5" x14ac:dyDescent="0.25">
      <c r="A10" s="141">
        <f>A9+1</f>
        <v>2</v>
      </c>
      <c r="B10" s="143" t="s">
        <v>43</v>
      </c>
      <c r="C10" s="145">
        <f>+'TO5 RTO Adder AFUDC Refund Est.'!K22</f>
        <v>-3022.2407383093728</v>
      </c>
      <c r="D10" s="145">
        <f>+'TO5 RTO Adder AFUDC Refund Est.'!K18</f>
        <v>-3012.2407383093728</v>
      </c>
      <c r="E10" s="141">
        <f>E9+1</f>
        <v>2</v>
      </c>
    </row>
    <row r="11" spans="1:5" x14ac:dyDescent="0.25">
      <c r="A11" s="141">
        <f t="shared" ref="A11:A12" si="0">A10+1</f>
        <v>3</v>
      </c>
      <c r="B11" s="143"/>
      <c r="C11" s="143"/>
      <c r="D11" s="144"/>
      <c r="E11" s="141">
        <f t="shared" ref="E11:E12" si="1">E10+1</f>
        <v>3</v>
      </c>
    </row>
    <row r="12" spans="1:5" ht="16.5" thickBot="1" x14ac:dyDescent="0.3">
      <c r="A12" s="141">
        <f t="shared" si="0"/>
        <v>4</v>
      </c>
      <c r="B12" s="146" t="s">
        <v>40</v>
      </c>
      <c r="C12" s="147">
        <f>SUM(C9:C10)</f>
        <v>-127006.76890613769</v>
      </c>
      <c r="D12" s="147">
        <f>SUM(D9:D10)</f>
        <v>-126736.76890613769</v>
      </c>
      <c r="E12" s="141">
        <f t="shared" si="1"/>
        <v>4</v>
      </c>
    </row>
    <row r="13" spans="1:5" ht="16.5" thickTop="1" x14ac:dyDescent="0.25"/>
  </sheetData>
  <mergeCells count="1">
    <mergeCell ref="B4:D4"/>
  </mergeCells>
  <printOptions horizontalCentered="1"/>
  <pageMargins left="0.25" right="0.25" top="0.5" bottom="0.5" header="0.25" footer="0.25"/>
  <pageSetup orientation="landscape" r:id="rId1"/>
  <headerFooter scaleWithDoc="0"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2EC6A-87A4-4C0B-A907-A528DDBDCC36}">
  <sheetPr>
    <pageSetUpPr fitToPage="1"/>
  </sheetPr>
  <dimension ref="A2:L36"/>
  <sheetViews>
    <sheetView tabSelected="1" zoomScale="80" zoomScaleNormal="80" workbookViewId="0">
      <selection activeCell="B32" sqref="B32"/>
    </sheetView>
  </sheetViews>
  <sheetFormatPr defaultColWidth="9" defaultRowHeight="15.75" x14ac:dyDescent="0.25"/>
  <cols>
    <col min="1" max="1" width="5.28515625" style="3" bestFit="1" customWidth="1"/>
    <col min="2" max="2" width="73.7109375" style="3" customWidth="1"/>
    <col min="3" max="3" width="18.42578125" style="3" customWidth="1"/>
    <col min="4" max="4" width="18.7109375" style="3" customWidth="1"/>
    <col min="5" max="7" width="18.5703125" style="3" customWidth="1"/>
    <col min="8" max="8" width="20.5703125" style="3" customWidth="1"/>
    <col min="9" max="9" width="20.7109375" style="3" customWidth="1"/>
    <col min="10" max="10" width="17" style="3" customWidth="1"/>
    <col min="11" max="11" width="5.28515625" style="3" bestFit="1" customWidth="1"/>
    <col min="12" max="12" width="16.5703125" style="3" customWidth="1"/>
    <col min="13" max="16384" width="9" style="3"/>
  </cols>
  <sheetData>
    <row r="2" spans="1:11" x14ac:dyDescent="0.25">
      <c r="A2" s="1" t="s">
        <v>0</v>
      </c>
      <c r="B2" s="2"/>
      <c r="C2" s="2"/>
      <c r="D2" s="2"/>
      <c r="E2" s="1"/>
      <c r="F2" s="1"/>
      <c r="G2" s="1"/>
      <c r="H2" s="1"/>
      <c r="I2" s="1"/>
      <c r="J2" s="2"/>
      <c r="K2" s="2"/>
    </row>
    <row r="3" spans="1:11" x14ac:dyDescent="0.25">
      <c r="A3" s="1" t="s">
        <v>11</v>
      </c>
      <c r="B3" s="2"/>
      <c r="C3" s="2"/>
      <c r="D3" s="2"/>
      <c r="E3" s="1"/>
      <c r="F3" s="1"/>
      <c r="G3" s="1"/>
      <c r="H3" s="1"/>
      <c r="I3" s="1"/>
      <c r="J3" s="2"/>
      <c r="K3" s="2"/>
    </row>
    <row r="4" spans="1:11" x14ac:dyDescent="0.25">
      <c r="A4" s="1" t="s">
        <v>32</v>
      </c>
      <c r="B4" s="2"/>
      <c r="C4" s="2"/>
      <c r="D4" s="2"/>
      <c r="E4" s="1"/>
      <c r="F4" s="1"/>
      <c r="G4" s="1"/>
      <c r="H4" s="1"/>
      <c r="I4" s="1"/>
      <c r="J4" s="2"/>
      <c r="K4" s="2"/>
    </row>
    <row r="5" spans="1:11" x14ac:dyDescent="0.25">
      <c r="A5" s="4" t="s">
        <v>1</v>
      </c>
      <c r="B5" s="2"/>
      <c r="C5" s="2"/>
      <c r="D5" s="2"/>
      <c r="E5" s="4"/>
      <c r="F5" s="4"/>
      <c r="G5" s="4"/>
      <c r="H5" s="4"/>
      <c r="I5" s="4"/>
      <c r="J5" s="2"/>
      <c r="K5" s="2"/>
    </row>
    <row r="6" spans="1:11" ht="16.5" thickBo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s="10" customFormat="1" ht="35.25" thickBot="1" x14ac:dyDescent="0.3">
      <c r="A7" s="6" t="s">
        <v>2</v>
      </c>
      <c r="B7" s="7" t="s">
        <v>3</v>
      </c>
      <c r="C7" s="8" t="s">
        <v>15</v>
      </c>
      <c r="D7" s="7" t="s">
        <v>16</v>
      </c>
      <c r="E7" s="69" t="s">
        <v>17</v>
      </c>
      <c r="F7" s="8" t="s">
        <v>18</v>
      </c>
      <c r="G7" s="8" t="s">
        <v>19</v>
      </c>
      <c r="H7" s="7" t="s">
        <v>45</v>
      </c>
      <c r="I7" s="8" t="s">
        <v>46</v>
      </c>
      <c r="J7" s="7" t="s">
        <v>4</v>
      </c>
      <c r="K7" s="9" t="s">
        <v>2</v>
      </c>
    </row>
    <row r="8" spans="1:11" x14ac:dyDescent="0.25">
      <c r="A8" s="11"/>
      <c r="B8" s="12"/>
      <c r="C8" s="13"/>
      <c r="D8" s="12"/>
      <c r="E8" s="13"/>
      <c r="F8" s="14"/>
      <c r="G8" s="14"/>
      <c r="H8" s="12"/>
      <c r="I8" s="14"/>
      <c r="J8" s="12"/>
      <c r="K8" s="15"/>
    </row>
    <row r="9" spans="1:11" x14ac:dyDescent="0.25">
      <c r="A9" s="16">
        <v>1</v>
      </c>
      <c r="B9" s="17" t="s">
        <v>22</v>
      </c>
      <c r="C9" s="57">
        <v>-10191.351483292656</v>
      </c>
      <c r="D9" s="19">
        <v>-17842.576074351906</v>
      </c>
      <c r="E9" s="51">
        <v>-19055.781399849104</v>
      </c>
      <c r="F9" s="18">
        <v>-18808.775038925349</v>
      </c>
      <c r="G9" s="18">
        <v>-19646.344532201532</v>
      </c>
      <c r="H9" s="18">
        <v>0</v>
      </c>
      <c r="I9" s="18">
        <v>-8684.7808359999999</v>
      </c>
      <c r="J9" s="19">
        <f>SUM(C9:I9)</f>
        <v>-94229.609364620555</v>
      </c>
      <c r="K9" s="20">
        <f>A9</f>
        <v>1</v>
      </c>
    </row>
    <row r="10" spans="1:11" x14ac:dyDescent="0.25">
      <c r="A10" s="16"/>
      <c r="B10" s="21"/>
      <c r="C10" s="22"/>
      <c r="D10" s="21"/>
      <c r="E10" s="22"/>
      <c r="F10" s="23"/>
      <c r="G10" s="23"/>
      <c r="H10" s="21"/>
      <c r="I10" s="23"/>
      <c r="J10" s="21"/>
      <c r="K10" s="20"/>
    </row>
    <row r="11" spans="1:11" x14ac:dyDescent="0.25">
      <c r="A11" s="16">
        <f>A9+1</f>
        <v>2</v>
      </c>
      <c r="B11" s="21" t="s">
        <v>5</v>
      </c>
      <c r="C11" s="52">
        <v>-4480.1122827157451</v>
      </c>
      <c r="D11" s="52">
        <v>-6877.8122867894217</v>
      </c>
      <c r="E11" s="52">
        <v>-6439.0379917442269</v>
      </c>
      <c r="F11" s="24">
        <v>-5521.8919083869641</v>
      </c>
      <c r="G11" s="24">
        <v>-4384.2978280914231</v>
      </c>
      <c r="H11" s="24">
        <v>0</v>
      </c>
      <c r="I11" s="24">
        <v>-537.76650547998804</v>
      </c>
      <c r="J11" s="25">
        <f>SUM(C11:I11)</f>
        <v>-28240.918803207773</v>
      </c>
      <c r="K11" s="20">
        <f>A11</f>
        <v>2</v>
      </c>
    </row>
    <row r="12" spans="1:11" x14ac:dyDescent="0.25">
      <c r="A12" s="16"/>
      <c r="B12" s="21"/>
      <c r="C12" s="22"/>
      <c r="D12" s="21"/>
      <c r="E12" s="26"/>
      <c r="F12" s="27"/>
      <c r="G12" s="27"/>
      <c r="H12" s="56"/>
      <c r="I12" s="27"/>
      <c r="J12" s="28"/>
      <c r="K12" s="20"/>
    </row>
    <row r="13" spans="1:11" x14ac:dyDescent="0.25">
      <c r="A13" s="16">
        <f>A11+1</f>
        <v>3</v>
      </c>
      <c r="B13" s="21" t="s">
        <v>6</v>
      </c>
      <c r="C13" s="63">
        <f>C9+C11</f>
        <v>-14671.463766008401</v>
      </c>
      <c r="D13" s="59">
        <f>D9+D11</f>
        <v>-24720.388361141326</v>
      </c>
      <c r="E13" s="29">
        <f t="shared" ref="E13:G13" si="0">E9+E11</f>
        <v>-25494.81939159333</v>
      </c>
      <c r="F13" s="30">
        <f t="shared" si="0"/>
        <v>-24330.666947312311</v>
      </c>
      <c r="G13" s="55">
        <f t="shared" si="0"/>
        <v>-24030.642360292957</v>
      </c>
      <c r="H13" s="55">
        <f t="shared" ref="H13" si="1">H9+H11</f>
        <v>0</v>
      </c>
      <c r="I13" s="55">
        <f>I9+I11</f>
        <v>-9222.5473414799872</v>
      </c>
      <c r="J13" s="31">
        <f>SUM(C13:I13)</f>
        <v>-122470.52816782832</v>
      </c>
      <c r="K13" s="20">
        <f>A13</f>
        <v>3</v>
      </c>
    </row>
    <row r="14" spans="1:11" x14ac:dyDescent="0.25">
      <c r="A14" s="16"/>
      <c r="B14" s="21"/>
      <c r="C14" s="22"/>
      <c r="D14" s="21"/>
      <c r="E14" s="29"/>
      <c r="F14" s="30"/>
      <c r="G14" s="30"/>
      <c r="H14" s="55"/>
      <c r="I14" s="30"/>
      <c r="J14" s="31"/>
      <c r="K14" s="20"/>
    </row>
    <row r="15" spans="1:11" x14ac:dyDescent="0.25">
      <c r="A15" s="16">
        <f>A13+1</f>
        <v>4</v>
      </c>
      <c r="B15" s="21" t="s">
        <v>7</v>
      </c>
      <c r="C15" s="25">
        <f>ROUND(C13*0.010275,0)</f>
        <v>-151</v>
      </c>
      <c r="D15" s="53">
        <f>ROUND(D13*0.010275,0)</f>
        <v>-254</v>
      </c>
      <c r="E15" s="52">
        <f>ROUND(E13*0.010275,0)</f>
        <v>-262</v>
      </c>
      <c r="F15" s="32">
        <f>ROUND(F13*0.010207,0)</f>
        <v>-248</v>
      </c>
      <c r="G15" s="32">
        <f>ROUND(G13*0.010207,0)</f>
        <v>-245</v>
      </c>
      <c r="H15" s="32">
        <f>ROUND(H13*0.010207,0)</f>
        <v>0</v>
      </c>
      <c r="I15" s="33">
        <f>ROUND(I13*0.010207,0)</f>
        <v>-94</v>
      </c>
      <c r="J15" s="25">
        <f>SUM(C15:I15)</f>
        <v>-1254</v>
      </c>
      <c r="K15" s="20">
        <f>A15</f>
        <v>4</v>
      </c>
    </row>
    <row r="16" spans="1:11" x14ac:dyDescent="0.25">
      <c r="A16" s="16"/>
      <c r="B16" s="21"/>
      <c r="C16" s="21"/>
      <c r="D16" s="68"/>
      <c r="E16" s="29"/>
      <c r="F16" s="30"/>
      <c r="G16" s="55"/>
      <c r="H16" s="55"/>
      <c r="I16" s="29"/>
      <c r="J16" s="31"/>
      <c r="K16" s="20"/>
    </row>
    <row r="17" spans="1:12" x14ac:dyDescent="0.25">
      <c r="A17" s="16">
        <f>A15+1</f>
        <v>5</v>
      </c>
      <c r="B17" s="34" t="s">
        <v>8</v>
      </c>
      <c r="C17" s="62">
        <f>C13+C15</f>
        <v>-14822.463766008401</v>
      </c>
      <c r="D17" s="60">
        <f>D13+D15</f>
        <v>-24974.388361141326</v>
      </c>
      <c r="E17" s="64">
        <f t="shared" ref="E17:G17" si="2">E13+E15</f>
        <v>-25756.81939159333</v>
      </c>
      <c r="F17" s="65">
        <f t="shared" si="2"/>
        <v>-24578.666947312311</v>
      </c>
      <c r="G17" s="66">
        <f t="shared" si="2"/>
        <v>-24275.642360292957</v>
      </c>
      <c r="H17" s="66">
        <f t="shared" ref="H17" si="3">H13+H15</f>
        <v>0</v>
      </c>
      <c r="I17" s="66">
        <f>I13+I15</f>
        <v>-9316.5473414799872</v>
      </c>
      <c r="J17" s="67">
        <f>SUM(C17:I17)</f>
        <v>-123724.52816782832</v>
      </c>
      <c r="K17" s="20">
        <f>K15+1</f>
        <v>5</v>
      </c>
    </row>
    <row r="18" spans="1:12" x14ac:dyDescent="0.25">
      <c r="A18" s="16"/>
      <c r="B18" s="21"/>
      <c r="C18" s="21"/>
      <c r="D18" s="68"/>
      <c r="E18" s="26"/>
      <c r="F18" s="27"/>
      <c r="G18" s="56"/>
      <c r="H18" s="56"/>
      <c r="I18" s="26"/>
      <c r="J18" s="31"/>
      <c r="K18" s="20"/>
    </row>
    <row r="19" spans="1:12" x14ac:dyDescent="0.25">
      <c r="A19" s="16">
        <f>A17+1</f>
        <v>6</v>
      </c>
      <c r="B19" s="21" t="s">
        <v>9</v>
      </c>
      <c r="C19" s="53">
        <f>ROUND(C13*0.00169,0)</f>
        <v>-25</v>
      </c>
      <c r="D19" s="53">
        <f>ROUND(D13*0.00165,0)</f>
        <v>-41</v>
      </c>
      <c r="E19" s="53">
        <f>ROUND(E13*0.00173,0)</f>
        <v>-44</v>
      </c>
      <c r="F19" s="25">
        <f>ROUND(F13*0.00205,0)</f>
        <v>-50</v>
      </c>
      <c r="G19" s="25">
        <f>ROUND(G13*0.00205,0)</f>
        <v>-49</v>
      </c>
      <c r="H19" s="25">
        <f>ROUND(H13*0.00551,0)</f>
        <v>0</v>
      </c>
      <c r="I19" s="33">
        <f>ROUND(I13*0.00551,0)</f>
        <v>-51</v>
      </c>
      <c r="J19" s="25">
        <f>SUM(C19:I19)</f>
        <v>-260</v>
      </c>
      <c r="K19" s="20">
        <f>K17+1</f>
        <v>6</v>
      </c>
      <c r="L19" s="35"/>
    </row>
    <row r="20" spans="1:12" x14ac:dyDescent="0.25">
      <c r="A20" s="16"/>
      <c r="B20" s="21"/>
      <c r="C20" s="22"/>
      <c r="D20" s="21"/>
      <c r="E20" s="36"/>
      <c r="F20" s="37"/>
      <c r="G20" s="18"/>
      <c r="H20" s="18"/>
      <c r="I20" s="36"/>
      <c r="J20" s="19"/>
      <c r="K20" s="20"/>
      <c r="L20" s="35"/>
    </row>
    <row r="21" spans="1:12" ht="16.5" thickBot="1" x14ac:dyDescent="0.3">
      <c r="A21" s="38">
        <f>A19+1</f>
        <v>7</v>
      </c>
      <c r="B21" s="39" t="s">
        <v>10</v>
      </c>
      <c r="C21" s="58">
        <f>C17+C19</f>
        <v>-14847.463766008401</v>
      </c>
      <c r="D21" s="61">
        <f>D17+D19</f>
        <v>-25015.388361141326</v>
      </c>
      <c r="E21" s="54">
        <f t="shared" ref="E21:G21" si="4">E17+E19</f>
        <v>-25800.81939159333</v>
      </c>
      <c r="F21" s="40">
        <f t="shared" si="4"/>
        <v>-24628.666947312311</v>
      </c>
      <c r="G21" s="40">
        <f t="shared" si="4"/>
        <v>-24324.642360292957</v>
      </c>
      <c r="H21" s="40">
        <f t="shared" ref="H21" si="5">H17+H19</f>
        <v>0</v>
      </c>
      <c r="I21" s="58">
        <f>I17+I19</f>
        <v>-9367.5473414799872</v>
      </c>
      <c r="J21" s="41">
        <f>SUM(C21:I21)</f>
        <v>-123984.52816782832</v>
      </c>
      <c r="K21" s="20">
        <f>K19+1</f>
        <v>7</v>
      </c>
      <c r="L21" s="35"/>
    </row>
    <row r="22" spans="1:12" ht="17.25" thickTop="1" thickBot="1" x14ac:dyDescent="0.3">
      <c r="A22" s="42"/>
      <c r="B22" s="43"/>
      <c r="C22" s="5"/>
      <c r="D22" s="43"/>
      <c r="E22" s="5"/>
      <c r="F22" s="44"/>
      <c r="G22" s="44"/>
      <c r="H22" s="43"/>
      <c r="I22" s="44"/>
      <c r="J22" s="43"/>
      <c r="K22" s="45"/>
    </row>
    <row r="23" spans="1:12" x14ac:dyDescent="0.25">
      <c r="A23" s="46"/>
    </row>
    <row r="24" spans="1:12" x14ac:dyDescent="0.25">
      <c r="A24" s="46"/>
    </row>
    <row r="25" spans="1:12" ht="18.75" x14ac:dyDescent="0.25">
      <c r="A25" s="47">
        <v>1</v>
      </c>
      <c r="B25" s="22" t="s">
        <v>20</v>
      </c>
      <c r="C25" s="22"/>
      <c r="D25" s="22"/>
    </row>
    <row r="26" spans="1:12" ht="18.75" x14ac:dyDescent="0.25">
      <c r="A26" s="47">
        <v>2</v>
      </c>
      <c r="B26" s="22" t="s">
        <v>12</v>
      </c>
      <c r="C26" s="22"/>
      <c r="D26" s="22"/>
    </row>
    <row r="27" spans="1:12" ht="18.75" x14ac:dyDescent="0.25">
      <c r="A27" s="47">
        <v>3</v>
      </c>
      <c r="B27" s="22" t="s">
        <v>13</v>
      </c>
      <c r="C27" s="22"/>
      <c r="D27" s="22"/>
    </row>
    <row r="28" spans="1:12" ht="18.75" x14ac:dyDescent="0.25">
      <c r="A28" s="47">
        <v>4</v>
      </c>
      <c r="B28" s="22" t="s">
        <v>14</v>
      </c>
    </row>
    <row r="29" spans="1:12" ht="18.75" x14ac:dyDescent="0.25">
      <c r="A29" s="47">
        <v>5</v>
      </c>
      <c r="B29" s="22" t="s">
        <v>21</v>
      </c>
    </row>
    <row r="30" spans="1:12" ht="18.75" customHeight="1" x14ac:dyDescent="0.25">
      <c r="A30" s="47">
        <v>6</v>
      </c>
      <c r="B30" s="22" t="s">
        <v>48</v>
      </c>
      <c r="C30" s="22"/>
      <c r="D30" s="22"/>
      <c r="E30" s="22"/>
      <c r="F30" s="22"/>
      <c r="G30" s="22"/>
      <c r="H30" s="22"/>
      <c r="I30" s="22"/>
      <c r="J30" s="48"/>
    </row>
    <row r="31" spans="1:12" ht="18.75" x14ac:dyDescent="0.25">
      <c r="A31" s="47">
        <v>7</v>
      </c>
      <c r="B31" s="22" t="s">
        <v>26</v>
      </c>
      <c r="C31" s="22"/>
      <c r="D31" s="22"/>
      <c r="E31" s="22"/>
      <c r="F31" s="22"/>
      <c r="G31" s="22"/>
      <c r="H31" s="22"/>
      <c r="I31" s="22"/>
      <c r="J31" s="50"/>
    </row>
    <row r="32" spans="1:12" x14ac:dyDescent="0.25">
      <c r="E32" s="49"/>
      <c r="F32" s="49"/>
      <c r="G32" s="49"/>
      <c r="H32" s="49"/>
      <c r="I32" s="49"/>
      <c r="J32" s="50"/>
    </row>
    <row r="33" spans="5:10" x14ac:dyDescent="0.25">
      <c r="E33" s="49"/>
      <c r="F33" s="49"/>
      <c r="G33" s="49"/>
      <c r="H33" s="49"/>
      <c r="I33" s="49"/>
      <c r="J33" s="50"/>
    </row>
    <row r="34" spans="5:10" x14ac:dyDescent="0.25">
      <c r="E34" s="49"/>
      <c r="F34" s="49"/>
      <c r="G34" s="49"/>
      <c r="H34" s="49"/>
      <c r="I34" s="49"/>
      <c r="J34" s="50"/>
    </row>
    <row r="35" spans="5:10" x14ac:dyDescent="0.25">
      <c r="E35" s="49"/>
      <c r="F35" s="49"/>
      <c r="G35" s="49"/>
      <c r="H35" s="49"/>
      <c r="I35" s="49"/>
      <c r="J35" s="49"/>
    </row>
    <row r="36" spans="5:10" x14ac:dyDescent="0.25">
      <c r="E36" s="49"/>
      <c r="F36" s="49"/>
      <c r="G36" s="49"/>
      <c r="H36" s="49"/>
      <c r="I36" s="49"/>
      <c r="J36" s="49"/>
    </row>
  </sheetData>
  <printOptions horizontalCentered="1"/>
  <pageMargins left="0.25" right="0.25" top="0.5" bottom="0.5" header="0.25" footer="0.25"/>
  <pageSetup scale="57" orientation="landscape" r:id="rId1"/>
  <headerFooter scaleWithDoc="0" alignWithMargins="0">
    <oddFooter>&amp;C&amp;A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0DB1F-6331-4CC1-89C7-87D36A1852D0}">
  <sheetPr>
    <pageSetUpPr fitToPage="1"/>
  </sheetPr>
  <dimension ref="A2:P36"/>
  <sheetViews>
    <sheetView zoomScale="80" zoomScaleNormal="80" workbookViewId="0">
      <selection activeCell="E33" sqref="E33"/>
    </sheetView>
  </sheetViews>
  <sheetFormatPr defaultColWidth="9" defaultRowHeight="15.75" x14ac:dyDescent="0.25"/>
  <cols>
    <col min="1" max="1" width="6.28515625" style="72" bestFit="1" customWidth="1"/>
    <col min="2" max="2" width="88.5703125" style="72" customWidth="1"/>
    <col min="3" max="7" width="18.5703125" style="72" customWidth="1"/>
    <col min="8" max="8" width="20" style="72" customWidth="1"/>
    <col min="9" max="9" width="19.85546875" style="72" customWidth="1"/>
    <col min="10" max="10" width="18.5703125" style="72" hidden="1" customWidth="1"/>
    <col min="11" max="11" width="14.5703125" style="72" customWidth="1"/>
    <col min="12" max="12" width="5" style="72" bestFit="1" customWidth="1"/>
    <col min="13" max="16384" width="9" style="72"/>
  </cols>
  <sheetData>
    <row r="2" spans="1:16" x14ac:dyDescent="0.25">
      <c r="A2" s="70" t="s">
        <v>0</v>
      </c>
      <c r="B2" s="71"/>
      <c r="C2" s="70"/>
      <c r="D2" s="70"/>
      <c r="E2" s="70"/>
      <c r="F2" s="70"/>
      <c r="G2" s="70"/>
      <c r="H2" s="70"/>
      <c r="I2" s="70"/>
      <c r="J2" s="70"/>
      <c r="K2" s="71"/>
      <c r="L2" s="71"/>
    </row>
    <row r="3" spans="1:16" x14ac:dyDescent="0.25">
      <c r="A3" s="70" t="s">
        <v>11</v>
      </c>
      <c r="B3" s="71"/>
      <c r="C3" s="70"/>
      <c r="D3" s="70"/>
      <c r="E3" s="70"/>
      <c r="F3" s="70"/>
      <c r="G3" s="70"/>
      <c r="H3" s="70"/>
      <c r="I3" s="70"/>
      <c r="J3" s="70"/>
      <c r="K3" s="71"/>
      <c r="L3" s="71"/>
    </row>
    <row r="4" spans="1:16" x14ac:dyDescent="0.25">
      <c r="A4" s="70" t="s">
        <v>44</v>
      </c>
      <c r="B4" s="71"/>
      <c r="C4" s="70"/>
      <c r="D4" s="70"/>
      <c r="E4" s="70"/>
      <c r="F4" s="70"/>
      <c r="G4" s="70"/>
      <c r="H4" s="70"/>
      <c r="I4" s="70"/>
      <c r="J4" s="70"/>
      <c r="K4" s="71"/>
      <c r="L4" s="71"/>
    </row>
    <row r="5" spans="1:16" s="22" customFormat="1" x14ac:dyDescent="0.25">
      <c r="A5" s="150" t="s">
        <v>27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73"/>
      <c r="N5" s="73"/>
      <c r="O5" s="73"/>
      <c r="P5" s="74"/>
    </row>
    <row r="6" spans="1:16" x14ac:dyDescent="0.25">
      <c r="A6" s="75" t="s">
        <v>1</v>
      </c>
      <c r="B6" s="71"/>
      <c r="C6" s="75"/>
      <c r="D6" s="75"/>
      <c r="E6" s="75"/>
      <c r="F6" s="75"/>
      <c r="G6" s="75"/>
      <c r="H6" s="75"/>
      <c r="I6" s="75"/>
      <c r="J6" s="75"/>
      <c r="K6" s="71"/>
      <c r="L6" s="71"/>
    </row>
    <row r="7" spans="1:16" ht="16.5" thickBot="1" x14ac:dyDescent="0.3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6" s="82" customFormat="1" ht="48" thickBot="1" x14ac:dyDescent="0.3">
      <c r="A8" s="77" t="s">
        <v>2</v>
      </c>
      <c r="B8" s="78" t="s">
        <v>3</v>
      </c>
      <c r="C8" s="79" t="s">
        <v>23</v>
      </c>
      <c r="D8" s="78" t="s">
        <v>24</v>
      </c>
      <c r="E8" s="80" t="s">
        <v>25</v>
      </c>
      <c r="F8" s="79" t="s">
        <v>28</v>
      </c>
      <c r="G8" s="79" t="s">
        <v>29</v>
      </c>
      <c r="H8" s="78" t="s">
        <v>47</v>
      </c>
      <c r="I8" s="78" t="s">
        <v>30</v>
      </c>
      <c r="J8" s="78"/>
      <c r="K8" s="78" t="s">
        <v>4</v>
      </c>
      <c r="L8" s="81" t="s">
        <v>2</v>
      </c>
    </row>
    <row r="9" spans="1:16" x14ac:dyDescent="0.25">
      <c r="A9" s="83"/>
      <c r="B9" s="84"/>
      <c r="C9" s="85"/>
      <c r="D9" s="86"/>
      <c r="E9" s="85"/>
      <c r="F9" s="87"/>
      <c r="G9" s="87"/>
      <c r="H9" s="84"/>
      <c r="I9" s="86"/>
      <c r="J9" s="85"/>
      <c r="K9" s="84"/>
      <c r="L9" s="88"/>
    </row>
    <row r="10" spans="1:16" x14ac:dyDescent="0.25">
      <c r="A10" s="89">
        <v>1</v>
      </c>
      <c r="B10" s="90" t="s">
        <v>31</v>
      </c>
      <c r="C10" s="91">
        <v>-13.1416964960953</v>
      </c>
      <c r="D10" s="92">
        <v>-85.287549780915597</v>
      </c>
      <c r="E10" s="92">
        <v>-214.072926065426</v>
      </c>
      <c r="F10" s="92">
        <v>-362.60279672174499</v>
      </c>
      <c r="G10" s="92">
        <v>-513.14876423183898</v>
      </c>
      <c r="H10" s="92">
        <v>-631.23345428054802</v>
      </c>
      <c r="I10" s="92">
        <v>-707.09350953893397</v>
      </c>
      <c r="J10" s="93"/>
      <c r="K10" s="92">
        <f>SUM(C10:I10)</f>
        <v>-2526.580697115503</v>
      </c>
      <c r="L10" s="94">
        <f>A10</f>
        <v>1</v>
      </c>
    </row>
    <row r="11" spans="1:16" x14ac:dyDescent="0.25">
      <c r="A11" s="89"/>
      <c r="B11" s="90"/>
      <c r="C11" s="95"/>
      <c r="D11" s="90"/>
      <c r="E11" s="95"/>
      <c r="F11" s="96"/>
      <c r="G11" s="96"/>
      <c r="H11" s="90"/>
      <c r="I11" s="90"/>
      <c r="J11" s="95"/>
      <c r="K11" s="90"/>
      <c r="L11" s="94"/>
    </row>
    <row r="12" spans="1:16" x14ac:dyDescent="0.25">
      <c r="A12" s="89">
        <f>A10+1</f>
        <v>2</v>
      </c>
      <c r="B12" s="90" t="s">
        <v>5</v>
      </c>
      <c r="C12" s="97">
        <v>-5.7770822627792402</v>
      </c>
      <c r="D12" s="98">
        <v>-32.875956663934403</v>
      </c>
      <c r="E12" s="98">
        <v>-72.336246675775101</v>
      </c>
      <c r="F12" s="98">
        <v>-106.45315524442999</v>
      </c>
      <c r="G12" s="98">
        <v>-114.51478970156001</v>
      </c>
      <c r="H12" s="98">
        <v>-79.906213157133493</v>
      </c>
      <c r="I12" s="98">
        <v>-43.796597488257703</v>
      </c>
      <c r="J12" s="99"/>
      <c r="K12" s="98">
        <f>SUM(C12:I12)</f>
        <v>-455.66004119386992</v>
      </c>
      <c r="L12" s="94">
        <f>A12</f>
        <v>2</v>
      </c>
    </row>
    <row r="13" spans="1:16" x14ac:dyDescent="0.25">
      <c r="A13" s="89"/>
      <c r="B13" s="90"/>
      <c r="C13" s="100"/>
      <c r="D13" s="101"/>
      <c r="E13" s="102"/>
      <c r="F13" s="103"/>
      <c r="G13" s="104"/>
      <c r="H13" s="105"/>
      <c r="I13" s="106"/>
      <c r="J13" s="100"/>
      <c r="K13" s="101"/>
      <c r="L13" s="94"/>
    </row>
    <row r="14" spans="1:16" x14ac:dyDescent="0.25">
      <c r="A14" s="89">
        <f>A12+1</f>
        <v>3</v>
      </c>
      <c r="B14" s="90" t="s">
        <v>6</v>
      </c>
      <c r="C14" s="100">
        <f>C10+C12</f>
        <v>-18.918778758874538</v>
      </c>
      <c r="D14" s="107">
        <f t="shared" ref="D14:J14" si="0">D10+D12</f>
        <v>-118.16350644485</v>
      </c>
      <c r="E14" s="100">
        <f t="shared" si="0"/>
        <v>-286.40917274120113</v>
      </c>
      <c r="F14" s="108">
        <f t="shared" si="0"/>
        <v>-469.05595196617497</v>
      </c>
      <c r="G14" s="109">
        <f t="shared" si="0"/>
        <v>-627.66355393339904</v>
      </c>
      <c r="H14" s="109">
        <f t="shared" si="0"/>
        <v>-711.13966743768151</v>
      </c>
      <c r="I14" s="109">
        <f t="shared" si="0"/>
        <v>-750.89010702719168</v>
      </c>
      <c r="J14" s="109">
        <f t="shared" si="0"/>
        <v>0</v>
      </c>
      <c r="K14" s="107">
        <f>SUM(C14:I14)</f>
        <v>-2982.2407383093728</v>
      </c>
      <c r="L14" s="94">
        <f>A14</f>
        <v>3</v>
      </c>
    </row>
    <row r="15" spans="1:16" x14ac:dyDescent="0.25">
      <c r="A15" s="89"/>
      <c r="B15" s="90"/>
      <c r="C15" s="100"/>
      <c r="D15" s="107"/>
      <c r="E15" s="100"/>
      <c r="F15" s="108"/>
      <c r="G15" s="107"/>
      <c r="H15" s="107"/>
      <c r="I15" s="106"/>
      <c r="J15" s="100"/>
      <c r="K15" s="110"/>
      <c r="L15" s="94"/>
    </row>
    <row r="16" spans="1:16" x14ac:dyDescent="0.25">
      <c r="A16" s="89">
        <f>A14+1</f>
        <v>4</v>
      </c>
      <c r="B16" s="90" t="s">
        <v>7</v>
      </c>
      <c r="C16" s="97">
        <f>ROUND(C14*0.010275,0)</f>
        <v>0</v>
      </c>
      <c r="D16" s="98">
        <f>ROUND(D14*0.010275,0)</f>
        <v>-1</v>
      </c>
      <c r="E16" s="111">
        <f>ROUND(E14*0.010275,0)</f>
        <v>-3</v>
      </c>
      <c r="F16" s="97">
        <f>ROUND(F14*0.010207,0)</f>
        <v>-5</v>
      </c>
      <c r="G16" s="98">
        <f>ROUND(G14*0.010207,0)</f>
        <v>-6</v>
      </c>
      <c r="H16" s="98">
        <f>ROUND(H14*0.010207,0)</f>
        <v>-7</v>
      </c>
      <c r="I16" s="98">
        <f>ROUND(I14*0.010207,0)</f>
        <v>-8</v>
      </c>
      <c r="J16" s="98">
        <f>ROUND(J14*0.010207,0)</f>
        <v>0</v>
      </c>
      <c r="K16" s="32">
        <f>SUM(C16:I16)</f>
        <v>-30</v>
      </c>
      <c r="L16" s="94">
        <f>A16</f>
        <v>4</v>
      </c>
    </row>
    <row r="17" spans="1:13" x14ac:dyDescent="0.25">
      <c r="A17" s="89"/>
      <c r="B17" s="90"/>
      <c r="C17" s="100"/>
      <c r="D17" s="107"/>
      <c r="E17" s="100"/>
      <c r="F17" s="108"/>
      <c r="G17" s="107"/>
      <c r="H17" s="107"/>
      <c r="I17" s="106"/>
      <c r="J17" s="100"/>
      <c r="K17" s="110"/>
      <c r="L17" s="94"/>
    </row>
    <row r="18" spans="1:13" x14ac:dyDescent="0.25">
      <c r="A18" s="89">
        <f>A16+1</f>
        <v>5</v>
      </c>
      <c r="B18" s="112" t="s">
        <v>8</v>
      </c>
      <c r="C18" s="135">
        <f>C14+C16</f>
        <v>-18.918778758874538</v>
      </c>
      <c r="D18" s="136">
        <f t="shared" ref="D18:J18" si="1">D14+D16</f>
        <v>-119.16350644485</v>
      </c>
      <c r="E18" s="135">
        <f t="shared" si="1"/>
        <v>-289.40917274120113</v>
      </c>
      <c r="F18" s="137">
        <f t="shared" si="1"/>
        <v>-474.05595196617497</v>
      </c>
      <c r="G18" s="138">
        <f t="shared" si="1"/>
        <v>-633.66355393339904</v>
      </c>
      <c r="H18" s="138">
        <f t="shared" si="1"/>
        <v>-718.13966743768151</v>
      </c>
      <c r="I18" s="138">
        <f t="shared" si="1"/>
        <v>-758.89010702719168</v>
      </c>
      <c r="J18" s="138">
        <f t="shared" si="1"/>
        <v>0</v>
      </c>
      <c r="K18" s="139">
        <f>SUM(C18:I18)</f>
        <v>-3012.2407383093728</v>
      </c>
      <c r="L18" s="94">
        <f>L16+1</f>
        <v>5</v>
      </c>
    </row>
    <row r="19" spans="1:13" x14ac:dyDescent="0.25">
      <c r="A19" s="89"/>
      <c r="B19" s="90"/>
      <c r="C19" s="100"/>
      <c r="D19" s="107"/>
      <c r="E19" s="102"/>
      <c r="F19" s="103"/>
      <c r="G19" s="101"/>
      <c r="H19" s="101"/>
      <c r="I19" s="113"/>
      <c r="J19" s="102"/>
      <c r="K19" s="110"/>
      <c r="L19" s="94"/>
    </row>
    <row r="20" spans="1:13" x14ac:dyDescent="0.25">
      <c r="A20" s="89">
        <f>A18+1</f>
        <v>6</v>
      </c>
      <c r="B20" s="90" t="s">
        <v>9</v>
      </c>
      <c r="C20" s="32">
        <f>ROUND(C14*0.00169,0)</f>
        <v>0</v>
      </c>
      <c r="D20" s="32">
        <f>ROUND(D14*0.00165,0)</f>
        <v>0</v>
      </c>
      <c r="E20" s="32">
        <f>ROUND(E14*0.00173,0)</f>
        <v>0</v>
      </c>
      <c r="F20" s="32">
        <f>ROUND(F14*0.00205,0)</f>
        <v>-1</v>
      </c>
      <c r="G20" s="32">
        <f>ROUND(G14*0.00205,0)</f>
        <v>-1</v>
      </c>
      <c r="H20" s="32">
        <f>ROUND(H14*0.00551,0)</f>
        <v>-4</v>
      </c>
      <c r="I20" s="32">
        <f>ROUND(I14*0.00551,0)</f>
        <v>-4</v>
      </c>
      <c r="J20" s="32">
        <f>ROUND(J14*0.00173,0)</f>
        <v>0</v>
      </c>
      <c r="K20" s="32">
        <f>SUM(C20:I20)</f>
        <v>-10</v>
      </c>
      <c r="L20" s="94">
        <f>L18+1</f>
        <v>6</v>
      </c>
      <c r="M20" s="114"/>
    </row>
    <row r="21" spans="1:13" x14ac:dyDescent="0.25">
      <c r="A21" s="89"/>
      <c r="B21" s="90"/>
      <c r="C21" s="91"/>
      <c r="D21" s="92"/>
      <c r="E21" s="91"/>
      <c r="F21" s="115"/>
      <c r="G21" s="92"/>
      <c r="H21" s="92"/>
      <c r="I21" s="116"/>
      <c r="J21" s="91"/>
      <c r="K21" s="117"/>
      <c r="L21" s="94"/>
      <c r="M21" s="114"/>
    </row>
    <row r="22" spans="1:13" ht="16.5" thickBot="1" x14ac:dyDescent="0.3">
      <c r="A22" s="118">
        <f>A20+1</f>
        <v>7</v>
      </c>
      <c r="B22" s="119" t="s">
        <v>10</v>
      </c>
      <c r="C22" s="120">
        <f>C18+C20</f>
        <v>-18.918778758874538</v>
      </c>
      <c r="D22" s="121">
        <f t="shared" ref="D22:J22" si="2">D18+D20</f>
        <v>-119.16350644485</v>
      </c>
      <c r="E22" s="121">
        <f t="shared" si="2"/>
        <v>-289.40917274120113</v>
      </c>
      <c r="F22" s="122">
        <f t="shared" si="2"/>
        <v>-475.05595196617497</v>
      </c>
      <c r="G22" s="121">
        <f t="shared" si="2"/>
        <v>-634.66355393339904</v>
      </c>
      <c r="H22" s="121">
        <f t="shared" si="2"/>
        <v>-722.13966743768151</v>
      </c>
      <c r="I22" s="121">
        <f t="shared" si="2"/>
        <v>-762.89010702719168</v>
      </c>
      <c r="J22" s="121">
        <f t="shared" si="2"/>
        <v>0</v>
      </c>
      <c r="K22" s="123">
        <f>SUM(C22:I22)</f>
        <v>-3022.2407383093728</v>
      </c>
      <c r="L22" s="94">
        <f>L20+1</f>
        <v>7</v>
      </c>
      <c r="M22" s="114"/>
    </row>
    <row r="23" spans="1:13" ht="17.25" thickTop="1" thickBot="1" x14ac:dyDescent="0.3">
      <c r="A23" s="124"/>
      <c r="B23" s="125"/>
      <c r="C23" s="76"/>
      <c r="D23" s="125"/>
      <c r="E23" s="76"/>
      <c r="F23" s="126"/>
      <c r="G23" s="125"/>
      <c r="H23" s="125"/>
      <c r="I23" s="127"/>
      <c r="J23" s="76"/>
      <c r="K23" s="125"/>
      <c r="L23" s="128"/>
    </row>
    <row r="24" spans="1:13" x14ac:dyDescent="0.25">
      <c r="A24" s="129"/>
      <c r="C24" s="130"/>
      <c r="D24" s="130"/>
      <c r="E24" s="130"/>
      <c r="F24" s="130"/>
      <c r="G24" s="130"/>
      <c r="H24" s="130"/>
      <c r="I24" s="130"/>
      <c r="J24" s="130"/>
    </row>
    <row r="25" spans="1:13" ht="18.75" x14ac:dyDescent="0.25">
      <c r="A25" s="131"/>
      <c r="B25" s="95"/>
    </row>
    <row r="26" spans="1:13" ht="18.75" x14ac:dyDescent="0.25">
      <c r="A26" s="131">
        <v>1</v>
      </c>
      <c r="B26" s="95" t="s">
        <v>26</v>
      </c>
    </row>
    <row r="27" spans="1:13" ht="18.75" x14ac:dyDescent="0.25">
      <c r="A27" s="131"/>
      <c r="B27" s="95"/>
    </row>
    <row r="28" spans="1:13" ht="18.75" x14ac:dyDescent="0.25">
      <c r="A28" s="131"/>
      <c r="B28" s="95"/>
    </row>
    <row r="29" spans="1:13" ht="18.75" x14ac:dyDescent="0.25">
      <c r="A29" s="131"/>
      <c r="B29" s="95"/>
    </row>
    <row r="30" spans="1:13" ht="18.75" x14ac:dyDescent="0.25">
      <c r="A30" s="131"/>
      <c r="B30" s="95"/>
    </row>
    <row r="31" spans="1:13" ht="18.75" x14ac:dyDescent="0.25">
      <c r="A31" s="131"/>
      <c r="B31" s="95"/>
    </row>
    <row r="32" spans="1:13" ht="18.75" x14ac:dyDescent="0.25">
      <c r="A32" s="131"/>
      <c r="B32" s="95"/>
    </row>
    <row r="34" spans="1:11" ht="15.75" customHeight="1" x14ac:dyDescent="0.25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</row>
    <row r="35" spans="1:11" x14ac:dyDescent="0.25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3"/>
    </row>
    <row r="36" spans="1:11" ht="0.6" customHeight="1" x14ac:dyDescent="0.25">
      <c r="A36" s="134"/>
      <c r="B36" s="133"/>
      <c r="C36" s="133"/>
      <c r="D36" s="133"/>
      <c r="E36" s="133"/>
      <c r="F36" s="133"/>
      <c r="G36" s="133"/>
      <c r="H36" s="133"/>
      <c r="I36" s="133"/>
      <c r="J36" s="133"/>
      <c r="K36" s="133"/>
    </row>
  </sheetData>
  <mergeCells count="1">
    <mergeCell ref="A5:L5"/>
  </mergeCells>
  <printOptions horizontalCentered="1"/>
  <pageMargins left="0.25" right="0.25" top="0.5" bottom="0.5" header="0.25" footer="0.25"/>
  <pageSetup scale="54" orientation="landscape" r:id="rId1"/>
  <headerFooter scaleWithDoc="0" alignWithMargins="0"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cad0b4b15e749ede888f0cb97429bb94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fa71908684b7e1b29e1515ef2f59a688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90211B-6C35-49EC-B2E8-A00D93177FA1}">
  <ds:schemaRefs>
    <ds:schemaRef ds:uri="6fc4548d-ff52-42f9-a254-3bffe5157158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d3533485-01ac-4c85-a144-d07c02817ce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8648EC-284D-46FF-B0A2-3EC2E89CD6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91DADC-F23B-4A6B-A3E5-0DF431E515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Other BTRR Adj-RTO Adder Refund</vt:lpstr>
      <vt:lpstr>TO5 RTO Adder AFUDC Refund Est.</vt:lpstr>
    </vt:vector>
  </TitlesOfParts>
  <Manager/>
  <Company>Sempra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Farinas, Raulin</dc:creator>
  <cp:keywords/>
  <dc:description/>
  <cp:lastModifiedBy>Pham, Jenny L.</cp:lastModifiedBy>
  <cp:revision/>
  <cp:lastPrinted>2025-11-26T06:34:55Z</cp:lastPrinted>
  <dcterms:created xsi:type="dcterms:W3CDTF">2023-09-18T21:48:18Z</dcterms:created>
  <dcterms:modified xsi:type="dcterms:W3CDTF">2025-11-26T06:37:53Z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