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 Implementation Files/Volume PDF Prep/"/>
    </mc:Choice>
  </mc:AlternateContent>
  <xr:revisionPtr revIDLastSave="72" documentId="8_{8BAB41D1-6A18-4579-871E-4CFC736361DE}" xr6:coauthVersionLast="47" xr6:coauthVersionMax="47" xr10:uidLastSave="{B8EC194C-7D53-41DA-9990-EF656A91F360}"/>
  <bookViews>
    <workbookView xWindow="-120" yWindow="-120" windowWidth="29040" windowHeight="15720" tabRatio="880" xr2:uid="{00000000-000D-0000-FFFF-FFFF00000000}"/>
  </bookViews>
  <sheets>
    <sheet name="Summary of Revs @ Present Rates" sheetId="6" r:id="rId1"/>
    <sheet name="A-Revenues@Present Rates" sheetId="5" r:id="rId2"/>
    <sheet name="B-Revenues@Present Rates" sheetId="9" r:id="rId3"/>
    <sheet name="C-Revenues@Present Rates" sheetId="25" r:id="rId4"/>
    <sheet name="A-Med &amp; Lrg C-I" sheetId="21" r:id="rId5"/>
    <sheet name="B-Med &amp; Lrg C-I" sheetId="24" r:id="rId6"/>
    <sheet name="C-Med &amp; Lrg C-I" sheetId="27" r:id="rId7"/>
    <sheet name="D-Med &amp; Lrg C-I" sheetId="26" r:id="rId8"/>
    <sheet name="San Diego Unified Port District" sheetId="34" r:id="rId9"/>
    <sheet name="PA-T-1" sheetId="31" r:id="rId10"/>
    <sheet name="Wholesale TAC Rates" sheetId="32" r:id="rId11"/>
    <sheet name="Escondido" sheetId="33" r:id="rId12"/>
    <sheet name="Standby" sheetId="19" r:id="rId13"/>
  </sheets>
  <externalReferences>
    <externalReference r:id="rId14"/>
    <externalReference r:id="rId15"/>
    <externalReference r:id="rId16"/>
  </externalReferences>
  <definedNames>
    <definedName name="_xlnm.Print_Area" localSheetId="4">'A-Med &amp; Lrg C-I'!$A$1:$K$67</definedName>
    <definedName name="_xlnm.Print_Area" localSheetId="1">'A-Revenues@Present Rates'!$A$1:$K$96</definedName>
    <definedName name="_xlnm.Print_Area" localSheetId="5">'B-Med &amp; Lrg C-I'!$A$1:$K$59</definedName>
    <definedName name="_xlnm.Print_Area" localSheetId="2">'B-Revenues@Present Rates'!$A$1:$K$96</definedName>
    <definedName name="_xlnm.Print_Area" localSheetId="6">'C-Med &amp; Lrg C-I'!$A$1:$K$60</definedName>
    <definedName name="_xlnm.Print_Area" localSheetId="3">'C-Revenues@Present Rates'!$A$1:$M$96</definedName>
    <definedName name="_xlnm.Print_Area" localSheetId="7">'D-Med &amp; Lrg C-I'!$A$1:$K$77</definedName>
    <definedName name="_xlnm.Print_Area" localSheetId="9">'PA-T-1'!$A$1:$K$68</definedName>
    <definedName name="_xlnm.Print_Area" localSheetId="8">'San Diego Unified Port District'!$A$1:$K$78</definedName>
    <definedName name="_xlnm.Print_Area" localSheetId="12">Standby!$A$1:$K$63</definedName>
    <definedName name="_xlnm.Print_Area" localSheetId="0">'Summary of Revs @ Present Rates'!$A$1:$J$53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2" l="1"/>
  <c r="H21" i="32"/>
  <c r="N15" i="33"/>
  <c r="M15" i="33"/>
  <c r="L15" i="33"/>
  <c r="K15" i="33"/>
  <c r="J15" i="33"/>
  <c r="I15" i="33"/>
  <c r="H15" i="33"/>
  <c r="G15" i="33"/>
  <c r="F15" i="33"/>
  <c r="E15" i="33"/>
  <c r="D15" i="33"/>
  <c r="H19" i="32"/>
  <c r="H23" i="32"/>
  <c r="G19" i="32"/>
  <c r="G23" i="32"/>
  <c r="I17" i="32"/>
  <c r="I15" i="32"/>
  <c r="I13" i="32"/>
  <c r="I19" i="32"/>
  <c r="I23" i="32"/>
  <c r="N12" i="33"/>
  <c r="M12" i="33"/>
  <c r="L12" i="33"/>
  <c r="K12" i="33"/>
  <c r="J12" i="33"/>
  <c r="I12" i="33"/>
  <c r="H12" i="33"/>
  <c r="G12" i="33"/>
  <c r="F12" i="33"/>
  <c r="E12" i="33"/>
  <c r="D12" i="33"/>
  <c r="C12" i="33"/>
  <c r="A3" i="5"/>
  <c r="C17" i="33"/>
  <c r="N17" i="33" s="1"/>
  <c r="N22" i="33" s="1"/>
  <c r="N24" i="33" s="1"/>
  <c r="D20" i="33"/>
  <c r="E20" i="33"/>
  <c r="F20" i="33"/>
  <c r="G20" i="33"/>
  <c r="H20" i="33"/>
  <c r="I20" i="33"/>
  <c r="J20" i="33"/>
  <c r="K20" i="33"/>
  <c r="L20" i="33"/>
  <c r="M20" i="33"/>
  <c r="N20" i="33"/>
  <c r="C20" i="33"/>
  <c r="O12" i="33"/>
  <c r="O20" i="33"/>
  <c r="J39" i="6"/>
  <c r="J40" i="6"/>
  <c r="J41" i="6"/>
  <c r="J42" i="6"/>
  <c r="J17" i="6"/>
  <c r="J18" i="6"/>
  <c r="J19" i="6"/>
  <c r="J20" i="6"/>
  <c r="A17" i="6"/>
  <c r="A18" i="6"/>
  <c r="A19" i="6"/>
  <c r="A20" i="6"/>
  <c r="B94" i="25"/>
  <c r="B93" i="25"/>
  <c r="B94" i="9"/>
  <c r="B93" i="9"/>
  <c r="M76" i="25"/>
  <c r="M77" i="25"/>
  <c r="M78" i="25"/>
  <c r="M79" i="25"/>
  <c r="M80" i="25"/>
  <c r="M81" i="25"/>
  <c r="A76" i="25"/>
  <c r="A77" i="25"/>
  <c r="A78" i="25"/>
  <c r="A79" i="25"/>
  <c r="A80" i="25"/>
  <c r="K76" i="9"/>
  <c r="K77" i="9"/>
  <c r="K78" i="9"/>
  <c r="K79" i="9"/>
  <c r="K80" i="9"/>
  <c r="A76" i="9"/>
  <c r="A77" i="9"/>
  <c r="A78" i="9"/>
  <c r="A79" i="9"/>
  <c r="A80" i="9"/>
  <c r="A81" i="9"/>
  <c r="A82" i="9"/>
  <c r="K76" i="5"/>
  <c r="K77" i="5"/>
  <c r="K78" i="5"/>
  <c r="K79" i="5"/>
  <c r="K80" i="5"/>
  <c r="K81" i="5"/>
  <c r="A76" i="5"/>
  <c r="A77" i="5"/>
  <c r="A78" i="5"/>
  <c r="A79" i="5"/>
  <c r="A80" i="5"/>
  <c r="A81" i="5"/>
  <c r="A82" i="5"/>
  <c r="J60" i="34"/>
  <c r="J49" i="34"/>
  <c r="E45" i="34"/>
  <c r="F45" i="34"/>
  <c r="D45" i="34"/>
  <c r="I40" i="34"/>
  <c r="H40" i="34"/>
  <c r="G40" i="34"/>
  <c r="F40" i="34"/>
  <c r="E40" i="34"/>
  <c r="D40" i="34"/>
  <c r="C40" i="34"/>
  <c r="K12" i="34"/>
  <c r="K13" i="34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K34" i="34"/>
  <c r="K35" i="34"/>
  <c r="K36" i="34"/>
  <c r="K37" i="34"/>
  <c r="K43" i="34"/>
  <c r="K44" i="34"/>
  <c r="K45" i="34"/>
  <c r="K46" i="34"/>
  <c r="K47" i="34"/>
  <c r="K48" i="34"/>
  <c r="K49" i="34"/>
  <c r="K50" i="34"/>
  <c r="K51" i="34"/>
  <c r="K52" i="34"/>
  <c r="K53" i="34"/>
  <c r="K54" i="34"/>
  <c r="K55" i="34"/>
  <c r="K56" i="34"/>
  <c r="K57" i="34"/>
  <c r="K58" i="34"/>
  <c r="K59" i="34"/>
  <c r="K60" i="34"/>
  <c r="K61" i="34"/>
  <c r="K62" i="34"/>
  <c r="K63" i="34"/>
  <c r="K64" i="34"/>
  <c r="K65" i="34"/>
  <c r="K66" i="34"/>
  <c r="K67" i="34"/>
  <c r="K68" i="34"/>
  <c r="K69" i="34"/>
  <c r="K70" i="34"/>
  <c r="K71" i="34"/>
  <c r="D12" i="34"/>
  <c r="K11" i="34"/>
  <c r="A11" i="34"/>
  <c r="A12" i="34"/>
  <c r="A13" i="34"/>
  <c r="A14" i="34"/>
  <c r="A15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43" i="34"/>
  <c r="A44" i="34"/>
  <c r="A45" i="34"/>
  <c r="A46" i="34"/>
  <c r="A47" i="34"/>
  <c r="A48" i="34"/>
  <c r="A49" i="34"/>
  <c r="A50" i="34"/>
  <c r="A51" i="34"/>
  <c r="A52" i="34"/>
  <c r="A53" i="34"/>
  <c r="A54" i="34"/>
  <c r="A55" i="34"/>
  <c r="A56" i="34"/>
  <c r="A57" i="34"/>
  <c r="A58" i="34"/>
  <c r="A59" i="34"/>
  <c r="A60" i="34"/>
  <c r="A61" i="34"/>
  <c r="A62" i="34"/>
  <c r="A63" i="34"/>
  <c r="A64" i="34"/>
  <c r="A65" i="34"/>
  <c r="A66" i="34"/>
  <c r="A67" i="34"/>
  <c r="A68" i="34"/>
  <c r="A69" i="34"/>
  <c r="A70" i="34"/>
  <c r="A71" i="34"/>
  <c r="E12" i="34"/>
  <c r="G45" i="34"/>
  <c r="H45" i="34"/>
  <c r="F12" i="34"/>
  <c r="G12" i="34"/>
  <c r="H12" i="34"/>
  <c r="A4" i="26"/>
  <c r="A5" i="26"/>
  <c r="A4" i="27"/>
  <c r="A5" i="27"/>
  <c r="A4" i="24"/>
  <c r="A5" i="24"/>
  <c r="A5" i="21"/>
  <c r="B59" i="24"/>
  <c r="Q13" i="33"/>
  <c r="Q14" i="33"/>
  <c r="Q15" i="33"/>
  <c r="Q16" i="33"/>
  <c r="Q17" i="33"/>
  <c r="Q18" i="33"/>
  <c r="Q19" i="33"/>
  <c r="Q20" i="33"/>
  <c r="Q21" i="33"/>
  <c r="Q22" i="33"/>
  <c r="Q23" i="33"/>
  <c r="Q24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F19" i="32"/>
  <c r="E19" i="32"/>
  <c r="D19" i="32"/>
  <c r="C19" i="32"/>
  <c r="K14" i="32"/>
  <c r="K15" i="32"/>
  <c r="K16" i="32"/>
  <c r="K17" i="32"/>
  <c r="K18" i="32"/>
  <c r="K19" i="32"/>
  <c r="K20" i="32"/>
  <c r="K21" i="32"/>
  <c r="K22" i="32"/>
  <c r="K23" i="32"/>
  <c r="A14" i="32"/>
  <c r="A15" i="32"/>
  <c r="A16" i="32"/>
  <c r="A17" i="32"/>
  <c r="A18" i="32"/>
  <c r="A19" i="32"/>
  <c r="A20" i="32"/>
  <c r="A21" i="32"/>
  <c r="A22" i="32"/>
  <c r="A23" i="32"/>
  <c r="B68" i="31"/>
  <c r="D13" i="31"/>
  <c r="E13" i="31"/>
  <c r="F13" i="31"/>
  <c r="G13" i="31"/>
  <c r="H38" i="31"/>
  <c r="G38" i="31"/>
  <c r="F38" i="31"/>
  <c r="E38" i="31"/>
  <c r="D38" i="31"/>
  <c r="C38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40" i="31"/>
  <c r="A12" i="31"/>
  <c r="A13" i="31"/>
  <c r="A14" i="31"/>
  <c r="A15" i="31"/>
  <c r="A16" i="31"/>
  <c r="A17" i="31"/>
  <c r="A18" i="31"/>
  <c r="A19" i="31"/>
  <c r="A20" i="31"/>
  <c r="A21" i="31"/>
  <c r="A22" i="31"/>
  <c r="A23" i="31"/>
  <c r="A24" i="31"/>
  <c r="A25" i="31"/>
  <c r="A26" i="31"/>
  <c r="A27" i="31"/>
  <c r="A28" i="31"/>
  <c r="A29" i="31"/>
  <c r="A30" i="31"/>
  <c r="A31" i="31"/>
  <c r="A32" i="31"/>
  <c r="A33" i="31"/>
  <c r="A34" i="31"/>
  <c r="A40" i="31"/>
  <c r="H9" i="31"/>
  <c r="G9" i="31"/>
  <c r="F9" i="31"/>
  <c r="E9" i="31"/>
  <c r="D9" i="31"/>
  <c r="C9" i="31"/>
  <c r="I8" i="31"/>
  <c r="I37" i="31"/>
  <c r="H8" i="31"/>
  <c r="H37" i="31"/>
  <c r="G8" i="31"/>
  <c r="G37" i="31"/>
  <c r="F8" i="31"/>
  <c r="F37" i="31"/>
  <c r="E8" i="31"/>
  <c r="E37" i="31"/>
  <c r="D8" i="31"/>
  <c r="D37" i="31"/>
  <c r="C8" i="31"/>
  <c r="C37" i="31"/>
  <c r="A3" i="31"/>
  <c r="A2" i="31"/>
  <c r="A1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8" i="31"/>
  <c r="K59" i="31"/>
  <c r="K60" i="31"/>
  <c r="K61" i="31"/>
  <c r="K62" i="31"/>
  <c r="K63" i="31"/>
  <c r="A41" i="31"/>
  <c r="A42" i="31"/>
  <c r="A43" i="31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A63" i="31"/>
  <c r="H13" i="31"/>
  <c r="C42" i="31"/>
  <c r="D42" i="31"/>
  <c r="E42" i="31"/>
  <c r="F42" i="31"/>
  <c r="G42" i="31"/>
  <c r="H42" i="31"/>
  <c r="I42" i="31"/>
  <c r="B82" i="5"/>
  <c r="B81" i="5"/>
  <c r="B80" i="5"/>
  <c r="B63" i="19"/>
  <c r="I7" i="25"/>
  <c r="I39" i="25"/>
  <c r="G7" i="25"/>
  <c r="G39" i="25"/>
  <c r="E7" i="25"/>
  <c r="E62" i="25"/>
  <c r="C7" i="25"/>
  <c r="C62" i="25"/>
  <c r="I7" i="9"/>
  <c r="I62" i="9"/>
  <c r="G7" i="9"/>
  <c r="G62" i="9"/>
  <c r="E7" i="9"/>
  <c r="E39" i="9"/>
  <c r="C7" i="9"/>
  <c r="C62" i="9"/>
  <c r="I7" i="5"/>
  <c r="I39" i="5"/>
  <c r="G7" i="5"/>
  <c r="G62" i="5"/>
  <c r="E7" i="5"/>
  <c r="E39" i="5"/>
  <c r="C7" i="5"/>
  <c r="C39" i="5"/>
  <c r="D8" i="19"/>
  <c r="D35" i="19"/>
  <c r="E8" i="19"/>
  <c r="E35" i="19"/>
  <c r="F8" i="19"/>
  <c r="F35" i="19"/>
  <c r="G8" i="19"/>
  <c r="G35" i="19"/>
  <c r="H8" i="19"/>
  <c r="H35" i="19"/>
  <c r="I8" i="19"/>
  <c r="I35" i="19"/>
  <c r="C8" i="19"/>
  <c r="C35" i="19"/>
  <c r="D8" i="26"/>
  <c r="D41" i="26"/>
  <c r="E8" i="26"/>
  <c r="E41" i="26"/>
  <c r="F8" i="26"/>
  <c r="F41" i="26"/>
  <c r="G8" i="26"/>
  <c r="G41" i="26"/>
  <c r="H8" i="26"/>
  <c r="H41" i="26"/>
  <c r="I8" i="26"/>
  <c r="I41" i="26"/>
  <c r="C8" i="26"/>
  <c r="C41" i="26"/>
  <c r="D7" i="27"/>
  <c r="D32" i="27"/>
  <c r="E7" i="27"/>
  <c r="E32" i="27"/>
  <c r="F7" i="27"/>
  <c r="F32" i="27"/>
  <c r="G7" i="27"/>
  <c r="G32" i="27"/>
  <c r="H7" i="27"/>
  <c r="H32" i="27"/>
  <c r="I7" i="27"/>
  <c r="I32" i="27"/>
  <c r="C7" i="27"/>
  <c r="C32" i="27"/>
  <c r="D7" i="24"/>
  <c r="D32" i="24"/>
  <c r="E7" i="24"/>
  <c r="E32" i="24"/>
  <c r="F7" i="24"/>
  <c r="F32" i="24"/>
  <c r="G7" i="24"/>
  <c r="G32" i="24"/>
  <c r="H7" i="24"/>
  <c r="H32" i="24"/>
  <c r="I7" i="24"/>
  <c r="I32" i="24"/>
  <c r="C7" i="24"/>
  <c r="C32" i="24"/>
  <c r="D7" i="21"/>
  <c r="D36" i="21"/>
  <c r="E7" i="21"/>
  <c r="E36" i="21"/>
  <c r="F7" i="21"/>
  <c r="F36" i="21"/>
  <c r="G7" i="21"/>
  <c r="G36" i="21"/>
  <c r="H7" i="21"/>
  <c r="H36" i="21"/>
  <c r="I7" i="21"/>
  <c r="I36" i="21"/>
  <c r="C7" i="21"/>
  <c r="C36" i="21"/>
  <c r="D28" i="6"/>
  <c r="E28" i="6"/>
  <c r="F28" i="6"/>
  <c r="G28" i="6"/>
  <c r="H28" i="6"/>
  <c r="I28" i="6"/>
  <c r="C28" i="6"/>
  <c r="D42" i="26"/>
  <c r="E42" i="26"/>
  <c r="F42" i="26"/>
  <c r="G42" i="26"/>
  <c r="H42" i="26"/>
  <c r="C42" i="26"/>
  <c r="D9" i="26"/>
  <c r="E9" i="26"/>
  <c r="F9" i="26"/>
  <c r="G9" i="26"/>
  <c r="H9" i="26"/>
  <c r="C9" i="26"/>
  <c r="J12" i="6"/>
  <c r="J13" i="6"/>
  <c r="J14" i="6"/>
  <c r="J15" i="6"/>
  <c r="J16" i="6"/>
  <c r="J21" i="6"/>
  <c r="J22" i="6"/>
  <c r="J23" i="6"/>
  <c r="J24" i="6"/>
  <c r="J25" i="6"/>
  <c r="A12" i="6"/>
  <c r="A13" i="6"/>
  <c r="A14" i="6"/>
  <c r="A15" i="6"/>
  <c r="A16" i="6"/>
  <c r="A21" i="6"/>
  <c r="A22" i="6"/>
  <c r="A23" i="6"/>
  <c r="A24" i="6"/>
  <c r="A25" i="6"/>
  <c r="L66" i="25"/>
  <c r="L68" i="25"/>
  <c r="L84" i="25"/>
  <c r="A1" i="5"/>
  <c r="A2" i="5"/>
  <c r="A3" i="9"/>
  <c r="A2" i="9"/>
  <c r="A1" i="9"/>
  <c r="K12" i="9"/>
  <c r="K13" i="9"/>
  <c r="K14" i="9"/>
  <c r="K15" i="9"/>
  <c r="K16" i="9"/>
  <c r="K17" i="9"/>
  <c r="K18" i="9"/>
  <c r="K19" i="9"/>
  <c r="A3" i="25"/>
  <c r="A2" i="25"/>
  <c r="A1" i="25"/>
  <c r="M12" i="25"/>
  <c r="M13" i="25"/>
  <c r="M14" i="25"/>
  <c r="M15" i="25"/>
  <c r="M16" i="25"/>
  <c r="M17" i="25"/>
  <c r="M18" i="25"/>
  <c r="M19" i="25"/>
  <c r="M20" i="25"/>
  <c r="K86" i="25"/>
  <c r="K39" i="25"/>
  <c r="A12" i="25"/>
  <c r="A13" i="25"/>
  <c r="A14" i="25"/>
  <c r="A15" i="25"/>
  <c r="A16" i="25"/>
  <c r="A17" i="25"/>
  <c r="A18" i="25"/>
  <c r="A19" i="25"/>
  <c r="A20" i="25"/>
  <c r="B58" i="25"/>
  <c r="B33" i="25"/>
  <c r="B31" i="25"/>
  <c r="B29" i="25"/>
  <c r="B19" i="25"/>
  <c r="B15" i="25"/>
  <c r="B13" i="25"/>
  <c r="B11" i="25"/>
  <c r="B58" i="9"/>
  <c r="B13" i="9"/>
  <c r="B15" i="9"/>
  <c r="B19" i="9"/>
  <c r="B29" i="9"/>
  <c r="B31" i="9"/>
  <c r="B33" i="9"/>
  <c r="B11" i="9"/>
  <c r="B86" i="5"/>
  <c r="B84" i="5"/>
  <c r="B74" i="5"/>
  <c r="B73" i="5"/>
  <c r="B72" i="5"/>
  <c r="B71" i="5"/>
  <c r="B70" i="5"/>
  <c r="B68" i="5"/>
  <c r="B66" i="5"/>
  <c r="A3" i="26"/>
  <c r="A2" i="26"/>
  <c r="A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3" i="27"/>
  <c r="A2" i="27"/>
  <c r="A1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D33" i="27"/>
  <c r="E33" i="27"/>
  <c r="F33" i="27"/>
  <c r="G33" i="27"/>
  <c r="H33" i="27"/>
  <c r="C33" i="27"/>
  <c r="D8" i="27"/>
  <c r="E8" i="27"/>
  <c r="F8" i="27"/>
  <c r="G8" i="27"/>
  <c r="H8" i="27"/>
  <c r="C8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D33" i="24"/>
  <c r="E33" i="24"/>
  <c r="F33" i="24"/>
  <c r="G33" i="24"/>
  <c r="H33" i="24"/>
  <c r="C33" i="24"/>
  <c r="D8" i="24"/>
  <c r="E8" i="24"/>
  <c r="F8" i="24"/>
  <c r="G8" i="24"/>
  <c r="H8" i="24"/>
  <c r="C8" i="24"/>
  <c r="A3" i="24"/>
  <c r="A2" i="24"/>
  <c r="A1" i="24"/>
  <c r="D37" i="21"/>
  <c r="E37" i="21"/>
  <c r="F37" i="21"/>
  <c r="G37" i="21"/>
  <c r="H37" i="21"/>
  <c r="C37" i="21"/>
  <c r="D8" i="21"/>
  <c r="E8" i="21"/>
  <c r="F8" i="21"/>
  <c r="G8" i="21"/>
  <c r="H8" i="21"/>
  <c r="C8" i="21"/>
  <c r="A3" i="21"/>
  <c r="A2" i="21"/>
  <c r="A1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D12" i="21"/>
  <c r="E12" i="21"/>
  <c r="F12" i="21"/>
  <c r="G12" i="21"/>
  <c r="H12" i="21"/>
  <c r="C41" i="21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A3" i="19"/>
  <c r="A2" i="19"/>
  <c r="A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12" i="9"/>
  <c r="A13" i="9"/>
  <c r="A14" i="9"/>
  <c r="A15" i="9"/>
  <c r="A16" i="9"/>
  <c r="A17" i="9"/>
  <c r="A18" i="9"/>
  <c r="A19" i="9"/>
  <c r="A20" i="9"/>
  <c r="K12" i="5"/>
  <c r="K13" i="5"/>
  <c r="K14" i="5"/>
  <c r="K15" i="5"/>
  <c r="K16" i="5"/>
  <c r="K17" i="5"/>
  <c r="K18" i="5"/>
  <c r="K19" i="5"/>
  <c r="K20" i="5"/>
  <c r="A12" i="5"/>
  <c r="A13" i="5"/>
  <c r="A14" i="5"/>
  <c r="A15" i="5"/>
  <c r="A16" i="5"/>
  <c r="A17" i="5"/>
  <c r="A18" i="5"/>
  <c r="A19" i="5"/>
  <c r="A20" i="5"/>
  <c r="H36" i="19"/>
  <c r="G36" i="19"/>
  <c r="F36" i="19"/>
  <c r="E36" i="19"/>
  <c r="D36" i="19"/>
  <c r="C36" i="19"/>
  <c r="H9" i="19"/>
  <c r="G9" i="19"/>
  <c r="F9" i="19"/>
  <c r="E9" i="19"/>
  <c r="D9" i="19"/>
  <c r="C9" i="19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43" i="5"/>
  <c r="A44" i="5"/>
  <c r="A45" i="5"/>
  <c r="A46" i="5"/>
  <c r="A47" i="5"/>
  <c r="A48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43" i="5"/>
  <c r="K44" i="5"/>
  <c r="K45" i="5"/>
  <c r="K46" i="5"/>
  <c r="K47" i="5"/>
  <c r="K48" i="5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43" i="9"/>
  <c r="A44" i="9"/>
  <c r="A45" i="9"/>
  <c r="A46" i="9"/>
  <c r="A47" i="9"/>
  <c r="A48" i="9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43" i="25"/>
  <c r="A44" i="25"/>
  <c r="A45" i="25"/>
  <c r="A46" i="25"/>
  <c r="A47" i="25"/>
  <c r="A48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43" i="25"/>
  <c r="M44" i="25"/>
  <c r="M45" i="25"/>
  <c r="M46" i="25"/>
  <c r="M47" i="25"/>
  <c r="M48" i="25"/>
  <c r="K20" i="9"/>
  <c r="E39" i="25"/>
  <c r="I62" i="25"/>
  <c r="E62" i="5"/>
  <c r="E62" i="9"/>
  <c r="A33" i="6"/>
  <c r="A34" i="6"/>
  <c r="A35" i="6"/>
  <c r="A36" i="6"/>
  <c r="A37" i="6"/>
  <c r="A38" i="6"/>
  <c r="C62" i="5"/>
  <c r="G39" i="9"/>
  <c r="I39" i="9"/>
  <c r="C39" i="25"/>
  <c r="I62" i="5"/>
  <c r="G62" i="25"/>
  <c r="G39" i="5"/>
  <c r="C39" i="9"/>
  <c r="D41" i="21"/>
  <c r="A39" i="6"/>
  <c r="A40" i="6"/>
  <c r="A41" i="6"/>
  <c r="A42" i="6"/>
  <c r="A43" i="6"/>
  <c r="A44" i="6"/>
  <c r="A45" i="6"/>
  <c r="A46" i="6"/>
  <c r="A47" i="6"/>
  <c r="A49" i="25"/>
  <c r="A50" i="25"/>
  <c r="A51" i="25"/>
  <c r="A52" i="25"/>
  <c r="A53" i="25"/>
  <c r="A54" i="25"/>
  <c r="A55" i="25"/>
  <c r="A66" i="25"/>
  <c r="A67" i="25"/>
  <c r="A68" i="25"/>
  <c r="A69" i="25"/>
  <c r="A70" i="25"/>
  <c r="A71" i="25"/>
  <c r="A72" i="25"/>
  <c r="A73" i="25"/>
  <c r="A74" i="25"/>
  <c r="A75" i="25"/>
  <c r="A81" i="25"/>
  <c r="A82" i="25"/>
  <c r="A83" i="25"/>
  <c r="A84" i="25"/>
  <c r="A85" i="25"/>
  <c r="A86" i="25"/>
  <c r="A87" i="25"/>
  <c r="A88" i="25"/>
  <c r="A89" i="25"/>
  <c r="A90" i="25"/>
  <c r="M49" i="25"/>
  <c r="M50" i="25"/>
  <c r="M51" i="25"/>
  <c r="M52" i="25"/>
  <c r="M53" i="25"/>
  <c r="M54" i="25"/>
  <c r="M55" i="25"/>
  <c r="M66" i="25"/>
  <c r="M67" i="25"/>
  <c r="M68" i="25"/>
  <c r="M69" i="25"/>
  <c r="M70" i="25"/>
  <c r="M71" i="25"/>
  <c r="M72" i="25"/>
  <c r="M73" i="25"/>
  <c r="M74" i="25"/>
  <c r="M75" i="25"/>
  <c r="M82" i="25"/>
  <c r="M83" i="25"/>
  <c r="M84" i="25"/>
  <c r="M85" i="25"/>
  <c r="M86" i="25"/>
  <c r="M87" i="25"/>
  <c r="M88" i="25"/>
  <c r="M89" i="25"/>
  <c r="M90" i="25"/>
  <c r="A49" i="9"/>
  <c r="A50" i="9"/>
  <c r="A51" i="9"/>
  <c r="A52" i="9"/>
  <c r="A53" i="9"/>
  <c r="A54" i="9"/>
  <c r="A55" i="9"/>
  <c r="A66" i="9"/>
  <c r="A67" i="9"/>
  <c r="A68" i="9"/>
  <c r="A69" i="9"/>
  <c r="A70" i="9"/>
  <c r="A71" i="9"/>
  <c r="A72" i="9"/>
  <c r="A73" i="9"/>
  <c r="A74" i="9"/>
  <c r="A75" i="9"/>
  <c r="A83" i="9"/>
  <c r="A84" i="9"/>
  <c r="A85" i="9"/>
  <c r="A86" i="9"/>
  <c r="A87" i="9"/>
  <c r="A88" i="9"/>
  <c r="A89" i="9"/>
  <c r="A90" i="9"/>
  <c r="K49" i="5"/>
  <c r="K50" i="5"/>
  <c r="K51" i="5"/>
  <c r="K52" i="5"/>
  <c r="K53" i="5"/>
  <c r="K54" i="5"/>
  <c r="K55" i="5"/>
  <c r="K66" i="5"/>
  <c r="K67" i="5"/>
  <c r="K68" i="5"/>
  <c r="K69" i="5"/>
  <c r="K70" i="5"/>
  <c r="K71" i="5"/>
  <c r="K72" i="5"/>
  <c r="K73" i="5"/>
  <c r="K74" i="5"/>
  <c r="K75" i="5"/>
  <c r="K82" i="5"/>
  <c r="K83" i="5"/>
  <c r="K84" i="5"/>
  <c r="K85" i="5"/>
  <c r="K86" i="5"/>
  <c r="K87" i="5"/>
  <c r="K88" i="5"/>
  <c r="K89" i="5"/>
  <c r="K90" i="5"/>
  <c r="A49" i="5"/>
  <c r="A50" i="5"/>
  <c r="A51" i="5"/>
  <c r="A52" i="5"/>
  <c r="A53" i="5"/>
  <c r="A54" i="5"/>
  <c r="A55" i="5"/>
  <c r="A66" i="5"/>
  <c r="A67" i="5"/>
  <c r="A68" i="5"/>
  <c r="A69" i="5"/>
  <c r="A70" i="5"/>
  <c r="A71" i="5"/>
  <c r="A72" i="5"/>
  <c r="A73" i="5"/>
  <c r="A74" i="5"/>
  <c r="A75" i="5"/>
  <c r="A83" i="5"/>
  <c r="A84" i="5"/>
  <c r="A85" i="5"/>
  <c r="A86" i="5"/>
  <c r="A87" i="5"/>
  <c r="A88" i="5"/>
  <c r="A89" i="5"/>
  <c r="A90" i="5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43" i="9"/>
  <c r="K44" i="9"/>
  <c r="K45" i="9"/>
  <c r="K46" i="9"/>
  <c r="K47" i="9"/>
  <c r="K48" i="9"/>
  <c r="J33" i="6"/>
  <c r="J34" i="6"/>
  <c r="J35" i="6"/>
  <c r="J36" i="6"/>
  <c r="J37" i="6"/>
  <c r="J38" i="6"/>
  <c r="J43" i="6"/>
  <c r="J44" i="6"/>
  <c r="J45" i="6"/>
  <c r="J46" i="6"/>
  <c r="J47" i="6"/>
  <c r="E41" i="21"/>
  <c r="K49" i="9"/>
  <c r="K50" i="9"/>
  <c r="K51" i="9"/>
  <c r="K52" i="9"/>
  <c r="K53" i="9"/>
  <c r="K54" i="9"/>
  <c r="K55" i="9"/>
  <c r="K66" i="9"/>
  <c r="K67" i="9"/>
  <c r="K68" i="9"/>
  <c r="K69" i="9"/>
  <c r="K70" i="9"/>
  <c r="K71" i="9"/>
  <c r="K72" i="9"/>
  <c r="K73" i="9"/>
  <c r="K74" i="9"/>
  <c r="K75" i="9"/>
  <c r="K81" i="9"/>
  <c r="K82" i="9"/>
  <c r="K83" i="9"/>
  <c r="K84" i="9"/>
  <c r="K85" i="9"/>
  <c r="K86" i="9"/>
  <c r="K87" i="9"/>
  <c r="K88" i="9"/>
  <c r="K89" i="9"/>
  <c r="K90" i="9"/>
  <c r="F41" i="21"/>
  <c r="G41" i="21"/>
  <c r="H41" i="21"/>
  <c r="I41" i="21"/>
  <c r="C45" i="5"/>
  <c r="E45" i="5"/>
  <c r="G45" i="5"/>
  <c r="I45" i="5"/>
  <c r="C45" i="9"/>
  <c r="E45" i="9"/>
  <c r="G45" i="9"/>
  <c r="I45" i="9"/>
  <c r="C45" i="25"/>
  <c r="E45" i="25"/>
  <c r="C20" i="34"/>
  <c r="G45" i="25"/>
  <c r="I45" i="25"/>
  <c r="D20" i="34"/>
  <c r="C43" i="5"/>
  <c r="E20" i="34"/>
  <c r="F20" i="34"/>
  <c r="C31" i="34"/>
  <c r="E43" i="5"/>
  <c r="H31" i="34"/>
  <c r="C64" i="34"/>
  <c r="G20" i="34"/>
  <c r="G43" i="5"/>
  <c r="G64" i="34"/>
  <c r="D31" i="34"/>
  <c r="H20" i="34"/>
  <c r="E31" i="34"/>
  <c r="H64" i="34"/>
  <c r="I43" i="5"/>
  <c r="D64" i="34"/>
  <c r="E64" i="34"/>
  <c r="F31" i="34"/>
  <c r="C43" i="9"/>
  <c r="C53" i="34"/>
  <c r="G31" i="34"/>
  <c r="D53" i="34"/>
  <c r="E43" i="9"/>
  <c r="F64" i="34"/>
  <c r="C53" i="5"/>
  <c r="C51" i="5"/>
  <c r="E51" i="5"/>
  <c r="G43" i="9"/>
  <c r="E53" i="5"/>
  <c r="E53" i="34"/>
  <c r="I43" i="9"/>
  <c r="F53" i="34"/>
  <c r="G51" i="5"/>
  <c r="G53" i="5"/>
  <c r="G53" i="34"/>
  <c r="I53" i="5"/>
  <c r="I51" i="5"/>
  <c r="C23" i="19"/>
  <c r="C43" i="25"/>
  <c r="E43" i="25"/>
  <c r="C51" i="9"/>
  <c r="C22" i="19"/>
  <c r="C53" i="9"/>
  <c r="C22" i="26"/>
  <c r="D23" i="19"/>
  <c r="H22" i="26"/>
  <c r="H53" i="34"/>
  <c r="E23" i="19"/>
  <c r="D22" i="19"/>
  <c r="E51" i="9"/>
  <c r="C55" i="26"/>
  <c r="G55" i="26"/>
  <c r="D22" i="26"/>
  <c r="G43" i="25"/>
  <c r="E53" i="9"/>
  <c r="D55" i="26"/>
  <c r="G51" i="9"/>
  <c r="C21" i="19"/>
  <c r="I43" i="25"/>
  <c r="H55" i="26"/>
  <c r="G53" i="9"/>
  <c r="E22" i="19"/>
  <c r="E22" i="26"/>
  <c r="F23" i="19"/>
  <c r="I53" i="9"/>
  <c r="E55" i="26"/>
  <c r="F22" i="26"/>
  <c r="I51" i="9"/>
  <c r="C28" i="31"/>
  <c r="D21" i="19"/>
  <c r="G23" i="19"/>
  <c r="C27" i="31"/>
  <c r="F22" i="19"/>
  <c r="H23" i="19"/>
  <c r="C53" i="25"/>
  <c r="F55" i="26"/>
  <c r="C26" i="31"/>
  <c r="G22" i="19"/>
  <c r="E21" i="19"/>
  <c r="G22" i="26"/>
  <c r="C51" i="25"/>
  <c r="D27" i="31"/>
  <c r="D28" i="31"/>
  <c r="C26" i="21"/>
  <c r="E53" i="25"/>
  <c r="F21" i="19"/>
  <c r="C27" i="21"/>
  <c r="H22" i="19"/>
  <c r="C50" i="19"/>
  <c r="E28" i="31"/>
  <c r="E27" i="31"/>
  <c r="E51" i="25"/>
  <c r="D26" i="31"/>
  <c r="E26" i="31"/>
  <c r="G21" i="19"/>
  <c r="G53" i="25"/>
  <c r="D27" i="21"/>
  <c r="C23" i="24"/>
  <c r="F28" i="31"/>
  <c r="D50" i="19"/>
  <c r="F27" i="31"/>
  <c r="C22" i="24"/>
  <c r="D26" i="21"/>
  <c r="G51" i="25"/>
  <c r="C25" i="21"/>
  <c r="C49" i="19"/>
  <c r="D23" i="24"/>
  <c r="I51" i="25"/>
  <c r="D22" i="24"/>
  <c r="H21" i="19"/>
  <c r="C21" i="24"/>
  <c r="D49" i="19"/>
  <c r="G28" i="31"/>
  <c r="E26" i="21"/>
  <c r="G27" i="31"/>
  <c r="D25" i="21"/>
  <c r="E50" i="19"/>
  <c r="F26" i="31"/>
  <c r="I53" i="25"/>
  <c r="E27" i="21"/>
  <c r="C23" i="26"/>
  <c r="H27" i="31"/>
  <c r="E49" i="19"/>
  <c r="E22" i="24"/>
  <c r="F50" i="19"/>
  <c r="F26" i="21"/>
  <c r="D21" i="24"/>
  <c r="E25" i="21"/>
  <c r="C48" i="19"/>
  <c r="E23" i="24"/>
  <c r="F27" i="21"/>
  <c r="C24" i="26"/>
  <c r="H24" i="26"/>
  <c r="G26" i="31"/>
  <c r="H28" i="31"/>
  <c r="H23" i="26"/>
  <c r="F25" i="21"/>
  <c r="E21" i="24"/>
  <c r="C56" i="31"/>
  <c r="C57" i="26"/>
  <c r="G27" i="21"/>
  <c r="G50" i="19"/>
  <c r="H26" i="31"/>
  <c r="H23" i="27"/>
  <c r="C22" i="27"/>
  <c r="F23" i="24"/>
  <c r="F22" i="24"/>
  <c r="D24" i="26"/>
  <c r="G57" i="26"/>
  <c r="G26" i="21"/>
  <c r="C23" i="27"/>
  <c r="C57" i="31"/>
  <c r="C56" i="26"/>
  <c r="G56" i="26"/>
  <c r="D23" i="26"/>
  <c r="H22" i="27"/>
  <c r="D48" i="19"/>
  <c r="F49" i="19"/>
  <c r="G22" i="24"/>
  <c r="G49" i="19"/>
  <c r="D56" i="31"/>
  <c r="C47" i="27"/>
  <c r="C48" i="27"/>
  <c r="D56" i="26"/>
  <c r="H50" i="19"/>
  <c r="F21" i="24"/>
  <c r="G23" i="24"/>
  <c r="H27" i="21"/>
  <c r="G25" i="21"/>
  <c r="H21" i="27"/>
  <c r="H26" i="21"/>
  <c r="E23" i="26"/>
  <c r="E48" i="19"/>
  <c r="H56" i="26"/>
  <c r="D57" i="31"/>
  <c r="E24" i="26"/>
  <c r="C55" i="31"/>
  <c r="D57" i="26"/>
  <c r="C21" i="27"/>
  <c r="H57" i="26"/>
  <c r="D23" i="27"/>
  <c r="G48" i="27"/>
  <c r="G47" i="27"/>
  <c r="D22" i="27"/>
  <c r="C46" i="27"/>
  <c r="C56" i="21"/>
  <c r="E56" i="26"/>
  <c r="H23" i="24"/>
  <c r="G21" i="24"/>
  <c r="H49" i="19"/>
  <c r="C55" i="21"/>
  <c r="E56" i="31"/>
  <c r="E57" i="26"/>
  <c r="E23" i="27"/>
  <c r="D55" i="31"/>
  <c r="F48" i="19"/>
  <c r="D48" i="27"/>
  <c r="E57" i="31"/>
  <c r="H22" i="24"/>
  <c r="F23" i="26"/>
  <c r="D47" i="27"/>
  <c r="H48" i="27"/>
  <c r="E22" i="27"/>
  <c r="F24" i="26"/>
  <c r="H47" i="27"/>
  <c r="D21" i="27"/>
  <c r="G46" i="27"/>
  <c r="H25" i="21"/>
  <c r="C47" i="24"/>
  <c r="G48" i="19"/>
  <c r="F57" i="26"/>
  <c r="H21" i="24"/>
  <c r="G24" i="26"/>
  <c r="G23" i="26"/>
  <c r="D56" i="21"/>
  <c r="F56" i="26"/>
  <c r="C54" i="21"/>
  <c r="E55" i="31"/>
  <c r="F56" i="31"/>
  <c r="C48" i="24"/>
  <c r="F57" i="31"/>
  <c r="F22" i="27"/>
  <c r="E48" i="27"/>
  <c r="D46" i="27"/>
  <c r="H46" i="27"/>
  <c r="E21" i="27"/>
  <c r="E47" i="27"/>
  <c r="F23" i="27"/>
  <c r="D55" i="21"/>
  <c r="F55" i="31"/>
  <c r="H48" i="19"/>
  <c r="F47" i="27"/>
  <c r="G23" i="27"/>
  <c r="G22" i="27"/>
  <c r="D47" i="24"/>
  <c r="E46" i="27"/>
  <c r="D54" i="21"/>
  <c r="C46" i="24"/>
  <c r="G57" i="31"/>
  <c r="F48" i="27"/>
  <c r="E56" i="21"/>
  <c r="D48" i="24"/>
  <c r="E55" i="21"/>
  <c r="F21" i="27"/>
  <c r="G56" i="31"/>
  <c r="F55" i="21"/>
  <c r="F46" i="27"/>
  <c r="G55" i="31"/>
  <c r="H57" i="31"/>
  <c r="E47" i="24"/>
  <c r="H56" i="31"/>
  <c r="E48" i="24"/>
  <c r="D46" i="24"/>
  <c r="E54" i="21"/>
  <c r="F56" i="21"/>
  <c r="G21" i="27"/>
  <c r="F54" i="21"/>
  <c r="F47" i="24"/>
  <c r="E46" i="24"/>
  <c r="G55" i="21"/>
  <c r="H55" i="31"/>
  <c r="F48" i="24"/>
  <c r="G56" i="21"/>
  <c r="H56" i="21"/>
  <c r="G54" i="21"/>
  <c r="G47" i="24"/>
  <c r="H55" i="21"/>
  <c r="G48" i="24"/>
  <c r="F46" i="24"/>
  <c r="G46" i="24"/>
  <c r="H47" i="24"/>
  <c r="H48" i="24"/>
  <c r="H54" i="21"/>
  <c r="H46" i="24"/>
  <c r="H42" i="19"/>
  <c r="H55" i="19"/>
  <c r="G42" i="19"/>
  <c r="G55" i="19"/>
  <c r="F42" i="19"/>
  <c r="F55" i="19"/>
  <c r="E42" i="19"/>
  <c r="E55" i="19"/>
  <c r="D42" i="19"/>
  <c r="D55" i="19"/>
  <c r="C42" i="19"/>
  <c r="C55" i="19"/>
  <c r="H15" i="19"/>
  <c r="H28" i="19"/>
  <c r="G15" i="19"/>
  <c r="G28" i="19"/>
  <c r="F15" i="19"/>
  <c r="F28" i="19"/>
  <c r="E15" i="19"/>
  <c r="E28" i="19"/>
  <c r="D15" i="19"/>
  <c r="D28" i="19"/>
  <c r="C15" i="19"/>
  <c r="H41" i="19"/>
  <c r="H54" i="19"/>
  <c r="G41" i="19"/>
  <c r="G54" i="19"/>
  <c r="F41" i="19"/>
  <c r="F54" i="19"/>
  <c r="E41" i="19"/>
  <c r="E54" i="19"/>
  <c r="D41" i="19"/>
  <c r="D54" i="19"/>
  <c r="C41" i="19"/>
  <c r="C54" i="19"/>
  <c r="H14" i="19"/>
  <c r="H27" i="19"/>
  <c r="G14" i="19"/>
  <c r="G27" i="19"/>
  <c r="F14" i="19"/>
  <c r="F27" i="19"/>
  <c r="E14" i="19"/>
  <c r="E27" i="19"/>
  <c r="D14" i="19"/>
  <c r="D27" i="19"/>
  <c r="C14" i="19"/>
  <c r="H40" i="19"/>
  <c r="G40" i="19"/>
  <c r="F40" i="19"/>
  <c r="E40" i="19"/>
  <c r="D40" i="19"/>
  <c r="C40" i="19"/>
  <c r="H13" i="19"/>
  <c r="G13" i="19"/>
  <c r="F13" i="19"/>
  <c r="E13" i="19"/>
  <c r="D13" i="19"/>
  <c r="C13" i="19"/>
  <c r="H60" i="34"/>
  <c r="H68" i="34"/>
  <c r="J78" i="25"/>
  <c r="G60" i="34"/>
  <c r="G68" i="34"/>
  <c r="H78" i="25"/>
  <c r="F60" i="34"/>
  <c r="F68" i="34"/>
  <c r="F78" i="25"/>
  <c r="E60" i="34"/>
  <c r="E68" i="34"/>
  <c r="D78" i="25"/>
  <c r="D60" i="34"/>
  <c r="D68" i="34"/>
  <c r="J78" i="9"/>
  <c r="C60" i="34"/>
  <c r="C68" i="34"/>
  <c r="H78" i="9"/>
  <c r="H27" i="34"/>
  <c r="H35" i="34"/>
  <c r="F78" i="9"/>
  <c r="G27" i="34"/>
  <c r="G35" i="34"/>
  <c r="D78" i="9"/>
  <c r="F27" i="34"/>
  <c r="F35" i="34"/>
  <c r="J78" i="5"/>
  <c r="E27" i="34"/>
  <c r="E35" i="34"/>
  <c r="H78" i="5"/>
  <c r="D27" i="34"/>
  <c r="D35" i="34"/>
  <c r="F78" i="5"/>
  <c r="C27" i="34"/>
  <c r="H49" i="34"/>
  <c r="H56" i="34"/>
  <c r="J77" i="25"/>
  <c r="G49" i="34"/>
  <c r="G56" i="34"/>
  <c r="H77" i="25"/>
  <c r="F49" i="34"/>
  <c r="F56" i="34"/>
  <c r="F77" i="25"/>
  <c r="E49" i="34"/>
  <c r="E56" i="34"/>
  <c r="D77" i="25"/>
  <c r="D49" i="34"/>
  <c r="D56" i="34"/>
  <c r="J77" i="9"/>
  <c r="C49" i="34"/>
  <c r="C56" i="34"/>
  <c r="H77" i="9"/>
  <c r="H16" i="34"/>
  <c r="H23" i="34"/>
  <c r="F77" i="9"/>
  <c r="G16" i="34"/>
  <c r="G23" i="34"/>
  <c r="D77" i="9"/>
  <c r="F16" i="34"/>
  <c r="F23" i="34"/>
  <c r="J77" i="5"/>
  <c r="E16" i="34"/>
  <c r="E23" i="34"/>
  <c r="H77" i="5"/>
  <c r="D16" i="34"/>
  <c r="D23" i="34"/>
  <c r="F77" i="5"/>
  <c r="C16" i="34"/>
  <c r="H44" i="34"/>
  <c r="H46" i="34"/>
  <c r="G44" i="34"/>
  <c r="G46" i="34"/>
  <c r="F44" i="34"/>
  <c r="F46" i="34"/>
  <c r="E44" i="34"/>
  <c r="E46" i="34"/>
  <c r="D44" i="34"/>
  <c r="D46" i="34"/>
  <c r="C44" i="34"/>
  <c r="C46" i="34"/>
  <c r="H11" i="34"/>
  <c r="H13" i="34"/>
  <c r="G11" i="34"/>
  <c r="G13" i="34"/>
  <c r="F11" i="34"/>
  <c r="F13" i="34"/>
  <c r="E11" i="34"/>
  <c r="E13" i="34"/>
  <c r="D11" i="34"/>
  <c r="D13" i="34"/>
  <c r="C11" i="34"/>
  <c r="C76" i="25"/>
  <c r="E70" i="34"/>
  <c r="I41" i="19"/>
  <c r="C27" i="19"/>
  <c r="I54" i="19"/>
  <c r="G76" i="5"/>
  <c r="E17" i="6"/>
  <c r="E37" i="34"/>
  <c r="G76" i="25"/>
  <c r="G70" i="34"/>
  <c r="C43" i="19"/>
  <c r="C53" i="19"/>
  <c r="C56" i="19"/>
  <c r="C59" i="19"/>
  <c r="H86" i="9"/>
  <c r="C45" i="6"/>
  <c r="G16" i="19"/>
  <c r="G26" i="19"/>
  <c r="G29" i="19"/>
  <c r="G32" i="19"/>
  <c r="D86" i="9"/>
  <c r="G23" i="6"/>
  <c r="E76" i="25"/>
  <c r="F39" i="6"/>
  <c r="F70" i="34"/>
  <c r="I76" i="5"/>
  <c r="F17" i="6"/>
  <c r="F37" i="34"/>
  <c r="I76" i="25"/>
  <c r="H70" i="34"/>
  <c r="D43" i="19"/>
  <c r="D53" i="19"/>
  <c r="D56" i="19"/>
  <c r="D59" i="19"/>
  <c r="J86" i="9"/>
  <c r="D45" i="6"/>
  <c r="I60" i="34"/>
  <c r="C35" i="34"/>
  <c r="C76" i="9"/>
  <c r="G37" i="34"/>
  <c r="I49" i="34"/>
  <c r="C23" i="34"/>
  <c r="E39" i="6"/>
  <c r="G17" i="6"/>
  <c r="I40" i="19"/>
  <c r="I43" i="19"/>
  <c r="C16" i="19"/>
  <c r="C26" i="19"/>
  <c r="E43" i="19"/>
  <c r="E53" i="19"/>
  <c r="E56" i="19"/>
  <c r="E59" i="19"/>
  <c r="D86" i="25"/>
  <c r="E45" i="6"/>
  <c r="I42" i="19"/>
  <c r="C28" i="19"/>
  <c r="I55" i="19"/>
  <c r="E76" i="9"/>
  <c r="H17" i="6"/>
  <c r="H37" i="34"/>
  <c r="D16" i="19"/>
  <c r="D26" i="19"/>
  <c r="D29" i="19"/>
  <c r="D32" i="19"/>
  <c r="F86" i="5"/>
  <c r="D23" i="6"/>
  <c r="F43" i="19"/>
  <c r="F53" i="19"/>
  <c r="F56" i="19"/>
  <c r="F59" i="19"/>
  <c r="F86" i="25"/>
  <c r="F45" i="6"/>
  <c r="I44" i="34"/>
  <c r="C13" i="34"/>
  <c r="E76" i="5"/>
  <c r="D17" i="6"/>
  <c r="D37" i="34"/>
  <c r="H16" i="19"/>
  <c r="H26" i="19"/>
  <c r="H29" i="19"/>
  <c r="H32" i="19"/>
  <c r="F86" i="9"/>
  <c r="H23" i="6"/>
  <c r="I46" i="34"/>
  <c r="G76" i="9"/>
  <c r="C39" i="6"/>
  <c r="C70" i="34"/>
  <c r="G39" i="6"/>
  <c r="E16" i="19"/>
  <c r="E26" i="19"/>
  <c r="E29" i="19"/>
  <c r="E32" i="19"/>
  <c r="H86" i="5"/>
  <c r="E23" i="6"/>
  <c r="G43" i="19"/>
  <c r="G53" i="19"/>
  <c r="G56" i="19"/>
  <c r="G59" i="19"/>
  <c r="H86" i="25"/>
  <c r="G45" i="6"/>
  <c r="I76" i="9"/>
  <c r="D39" i="6"/>
  <c r="D70" i="34"/>
  <c r="H39" i="6"/>
  <c r="F16" i="19"/>
  <c r="F26" i="19"/>
  <c r="F29" i="19"/>
  <c r="F32" i="19"/>
  <c r="J86" i="5"/>
  <c r="F23" i="6"/>
  <c r="H43" i="19"/>
  <c r="H53" i="19"/>
  <c r="H56" i="19"/>
  <c r="H59" i="19"/>
  <c r="J86" i="25"/>
  <c r="H45" i="6"/>
  <c r="D77" i="5"/>
  <c r="L77" i="25"/>
  <c r="I56" i="34"/>
  <c r="C76" i="5"/>
  <c r="C37" i="34"/>
  <c r="I70" i="34"/>
  <c r="C29" i="19"/>
  <c r="C32" i="19"/>
  <c r="I53" i="19"/>
  <c r="I56" i="19"/>
  <c r="D78" i="5"/>
  <c r="L78" i="25"/>
  <c r="I68" i="34"/>
  <c r="K76" i="25"/>
  <c r="C17" i="6"/>
  <c r="I39" i="6"/>
  <c r="D86" i="5"/>
  <c r="I59" i="19"/>
  <c r="C23" i="6"/>
  <c r="I45" i="6"/>
  <c r="L86" i="25"/>
  <c r="J23" i="25"/>
  <c r="J22" i="25"/>
  <c r="H23" i="25"/>
  <c r="H22" i="25"/>
  <c r="F23" i="25"/>
  <c r="F22" i="25"/>
  <c r="D23" i="25"/>
  <c r="L23" i="25"/>
  <c r="D22" i="25"/>
  <c r="J23" i="9"/>
  <c r="J22" i="9"/>
  <c r="H23" i="9"/>
  <c r="H22" i="9"/>
  <c r="F23" i="9"/>
  <c r="F22" i="9"/>
  <c r="D23" i="9"/>
  <c r="D22" i="9"/>
  <c r="J23" i="5"/>
  <c r="J22" i="5"/>
  <c r="H23" i="5"/>
  <c r="H22" i="5"/>
  <c r="F23" i="5"/>
  <c r="F22" i="5"/>
  <c r="D23" i="5"/>
  <c r="D22" i="5"/>
  <c r="L22" i="25"/>
  <c r="C21" i="25"/>
  <c r="C21" i="5"/>
  <c r="C21" i="9"/>
  <c r="G21" i="5"/>
  <c r="E21" i="25"/>
  <c r="K21" i="25"/>
  <c r="E21" i="5"/>
  <c r="G21" i="25"/>
  <c r="I21" i="25"/>
  <c r="I21" i="9"/>
  <c r="G21" i="9"/>
  <c r="E21" i="9"/>
  <c r="I21" i="5"/>
  <c r="I11" i="5"/>
  <c r="I66" i="5"/>
  <c r="C11" i="9"/>
  <c r="C66" i="9"/>
  <c r="E11" i="9"/>
  <c r="E66" i="9"/>
  <c r="G11" i="9"/>
  <c r="G66" i="9"/>
  <c r="C33" i="6"/>
  <c r="I11" i="9"/>
  <c r="I66" i="9"/>
  <c r="C11" i="25"/>
  <c r="E11" i="25"/>
  <c r="E66" i="25"/>
  <c r="G11" i="25"/>
  <c r="G66" i="25"/>
  <c r="I11" i="25"/>
  <c r="I66" i="25"/>
  <c r="E11" i="5"/>
  <c r="E66" i="5"/>
  <c r="D11" i="6"/>
  <c r="H11" i="6"/>
  <c r="D33" i="6"/>
  <c r="G11" i="6"/>
  <c r="H33" i="6"/>
  <c r="F11" i="6"/>
  <c r="G33" i="6"/>
  <c r="F33" i="6"/>
  <c r="C66" i="25"/>
  <c r="C11" i="5"/>
  <c r="C66" i="5"/>
  <c r="G11" i="5"/>
  <c r="G66" i="5"/>
  <c r="C11" i="6"/>
  <c r="K66" i="25"/>
  <c r="E33" i="6"/>
  <c r="E11" i="6"/>
  <c r="K11" i="25"/>
  <c r="I33" i="6"/>
  <c r="C13" i="9"/>
  <c r="C68" i="9"/>
  <c r="G13" i="9"/>
  <c r="G68" i="9"/>
  <c r="C35" i="6"/>
  <c r="C13" i="25"/>
  <c r="I13" i="25"/>
  <c r="I68" i="25"/>
  <c r="F46" i="21"/>
  <c r="F60" i="21"/>
  <c r="C39" i="27"/>
  <c r="C53" i="27"/>
  <c r="E26" i="9"/>
  <c r="E81" i="9"/>
  <c r="G26" i="9"/>
  <c r="G81" i="9"/>
  <c r="I26" i="9"/>
  <c r="I81" i="9"/>
  <c r="C26" i="25"/>
  <c r="E26" i="25"/>
  <c r="E81" i="25"/>
  <c r="G26" i="25"/>
  <c r="G81" i="25"/>
  <c r="I26" i="25"/>
  <c r="I81" i="25"/>
  <c r="G27" i="5"/>
  <c r="I27" i="5"/>
  <c r="G27" i="9"/>
  <c r="E41" i="31"/>
  <c r="E43" i="31"/>
  <c r="G27" i="25"/>
  <c r="H41" i="31"/>
  <c r="H43" i="31"/>
  <c r="E29" i="5"/>
  <c r="E84" i="5"/>
  <c r="D21" i="6"/>
  <c r="G29" i="5"/>
  <c r="G84" i="5"/>
  <c r="E21" i="6"/>
  <c r="I29" i="5"/>
  <c r="I84" i="5"/>
  <c r="F21" i="6"/>
  <c r="I29" i="9"/>
  <c r="I84" i="9"/>
  <c r="D43" i="6"/>
  <c r="I29" i="25"/>
  <c r="I84" i="25"/>
  <c r="H43" i="6"/>
  <c r="G13" i="25"/>
  <c r="G68" i="25"/>
  <c r="F47" i="26"/>
  <c r="F61" i="26"/>
  <c r="H12" i="31"/>
  <c r="H14" i="31"/>
  <c r="G29" i="25"/>
  <c r="G84" i="25"/>
  <c r="G43" i="6"/>
  <c r="I13" i="5"/>
  <c r="I68" i="5"/>
  <c r="I13" i="9"/>
  <c r="I68" i="9"/>
  <c r="E12" i="31"/>
  <c r="E14" i="31"/>
  <c r="G18" i="21"/>
  <c r="G32" i="21"/>
  <c r="F38" i="27"/>
  <c r="F52" i="27"/>
  <c r="E27" i="9"/>
  <c r="G26" i="5"/>
  <c r="G81" i="5"/>
  <c r="C26" i="5"/>
  <c r="C81" i="5"/>
  <c r="C13" i="5"/>
  <c r="C68" i="5"/>
  <c r="C27" i="25"/>
  <c r="E27" i="25"/>
  <c r="F41" i="31"/>
  <c r="F43" i="31"/>
  <c r="C26" i="9"/>
  <c r="C81" i="9"/>
  <c r="G29" i="9"/>
  <c r="G84" i="9"/>
  <c r="C43" i="6"/>
  <c r="I27" i="25"/>
  <c r="G12" i="31"/>
  <c r="G14" i="31"/>
  <c r="E29" i="25"/>
  <c r="E84" i="25"/>
  <c r="F43" i="6"/>
  <c r="C41" i="31"/>
  <c r="C43" i="31"/>
  <c r="E26" i="5"/>
  <c r="E81" i="5"/>
  <c r="G46" i="21"/>
  <c r="G60" i="21"/>
  <c r="E13" i="25"/>
  <c r="E68" i="25"/>
  <c r="E18" i="21"/>
  <c r="E32" i="21"/>
  <c r="E13" i="9"/>
  <c r="E68" i="9"/>
  <c r="E13" i="5"/>
  <c r="E68" i="5"/>
  <c r="C27" i="5"/>
  <c r="C12" i="31"/>
  <c r="E29" i="9"/>
  <c r="E84" i="9"/>
  <c r="H21" i="6"/>
  <c r="I26" i="5"/>
  <c r="I81" i="5"/>
  <c r="E27" i="5"/>
  <c r="D12" i="31"/>
  <c r="D14" i="31"/>
  <c r="K26" i="25"/>
  <c r="C81" i="25"/>
  <c r="G13" i="6"/>
  <c r="F35" i="6"/>
  <c r="E88" i="25"/>
  <c r="H31" i="9"/>
  <c r="C44" i="19"/>
  <c r="C45" i="19"/>
  <c r="C13" i="6"/>
  <c r="K81" i="25"/>
  <c r="G35" i="6"/>
  <c r="G88" i="25"/>
  <c r="J31" i="5"/>
  <c r="F17" i="19"/>
  <c r="F18" i="19"/>
  <c r="J31" i="9"/>
  <c r="D44" i="19"/>
  <c r="D45" i="19"/>
  <c r="C14" i="31"/>
  <c r="I41" i="31"/>
  <c r="D35" i="6"/>
  <c r="H44" i="19"/>
  <c r="H45" i="19"/>
  <c r="J31" i="25"/>
  <c r="H13" i="6"/>
  <c r="E88" i="9"/>
  <c r="D31" i="25"/>
  <c r="E44" i="19"/>
  <c r="E45" i="19"/>
  <c r="H35" i="6"/>
  <c r="C17" i="19"/>
  <c r="D31" i="5"/>
  <c r="F13" i="6"/>
  <c r="I88" i="5"/>
  <c r="H31" i="25"/>
  <c r="G44" i="19"/>
  <c r="G45" i="19"/>
  <c r="D13" i="6"/>
  <c r="C68" i="25"/>
  <c r="G17" i="19"/>
  <c r="G18" i="19"/>
  <c r="D31" i="9"/>
  <c r="H38" i="27"/>
  <c r="H52" i="27"/>
  <c r="E47" i="31"/>
  <c r="E61" i="31"/>
  <c r="C13" i="26"/>
  <c r="E46" i="26"/>
  <c r="F47" i="21"/>
  <c r="F61" i="21"/>
  <c r="D18" i="31"/>
  <c r="D32" i="31"/>
  <c r="F46" i="31"/>
  <c r="E19" i="31"/>
  <c r="E33" i="31"/>
  <c r="F47" i="31"/>
  <c r="F61" i="31"/>
  <c r="C39" i="24"/>
  <c r="C53" i="24"/>
  <c r="G47" i="21"/>
  <c r="G61" i="21"/>
  <c r="H18" i="21"/>
  <c r="H32" i="21"/>
  <c r="G17" i="21"/>
  <c r="G31" i="21"/>
  <c r="E18" i="31"/>
  <c r="E32" i="31"/>
  <c r="C40" i="21"/>
  <c r="C42" i="21"/>
  <c r="G70" i="9"/>
  <c r="C18" i="21"/>
  <c r="H39" i="27"/>
  <c r="H53" i="27"/>
  <c r="F40" i="21"/>
  <c r="F42" i="21"/>
  <c r="E70" i="25"/>
  <c r="E48" i="31"/>
  <c r="E62" i="31"/>
  <c r="H17" i="31"/>
  <c r="C38" i="27"/>
  <c r="C52" i="27"/>
  <c r="D19" i="31"/>
  <c r="D33" i="31"/>
  <c r="F48" i="31"/>
  <c r="F62" i="31"/>
  <c r="H19" i="31"/>
  <c r="H33" i="31"/>
  <c r="E17" i="21"/>
  <c r="E31" i="21"/>
  <c r="C47" i="31"/>
  <c r="C61" i="31"/>
  <c r="H18" i="31"/>
  <c r="H32" i="31"/>
  <c r="D38" i="24"/>
  <c r="D52" i="24"/>
  <c r="E46" i="31"/>
  <c r="C14" i="26"/>
  <c r="C17" i="31"/>
  <c r="H48" i="31"/>
  <c r="H62" i="31"/>
  <c r="H47" i="31"/>
  <c r="H61" i="31"/>
  <c r="H46" i="31"/>
  <c r="H46" i="26"/>
  <c r="D46" i="26"/>
  <c r="G37" i="27"/>
  <c r="G39" i="27"/>
  <c r="G53" i="27"/>
  <c r="G40" i="21"/>
  <c r="G42" i="21"/>
  <c r="G70" i="25"/>
  <c r="C48" i="26"/>
  <c r="C62" i="26"/>
  <c r="H11" i="21"/>
  <c r="H13" i="21"/>
  <c r="E70" i="9"/>
  <c r="H12" i="27"/>
  <c r="D13" i="27"/>
  <c r="D27" i="27"/>
  <c r="E46" i="21"/>
  <c r="E60" i="21"/>
  <c r="E40" i="21"/>
  <c r="E42" i="21"/>
  <c r="C70" i="25"/>
  <c r="E47" i="21"/>
  <c r="E61" i="21"/>
  <c r="C37" i="27"/>
  <c r="G47" i="26"/>
  <c r="G61" i="26"/>
  <c r="C46" i="31"/>
  <c r="E17" i="31"/>
  <c r="E48" i="26"/>
  <c r="E62" i="26"/>
  <c r="D17" i="31"/>
  <c r="F38" i="24"/>
  <c r="F52" i="24"/>
  <c r="F67" i="26"/>
  <c r="C48" i="31"/>
  <c r="C62" i="31"/>
  <c r="C17" i="21"/>
  <c r="F12" i="31"/>
  <c r="F14" i="31"/>
  <c r="C19" i="31"/>
  <c r="F39" i="27"/>
  <c r="F53" i="27"/>
  <c r="E16" i="21"/>
  <c r="D37" i="27"/>
  <c r="D41" i="31"/>
  <c r="D43" i="31"/>
  <c r="I27" i="9"/>
  <c r="G12" i="27"/>
  <c r="C29" i="5"/>
  <c r="C84" i="5"/>
  <c r="C29" i="25"/>
  <c r="C29" i="9"/>
  <c r="C84" i="9"/>
  <c r="G21" i="6"/>
  <c r="E11" i="21"/>
  <c r="E13" i="21"/>
  <c r="G70" i="5"/>
  <c r="D46" i="21"/>
  <c r="D60" i="21"/>
  <c r="D47" i="21"/>
  <c r="D61" i="21"/>
  <c r="F14" i="24"/>
  <c r="F28" i="24"/>
  <c r="G41" i="31"/>
  <c r="G43" i="31"/>
  <c r="G19" i="31"/>
  <c r="G33" i="31"/>
  <c r="G18" i="31"/>
  <c r="G32" i="31"/>
  <c r="D18" i="21"/>
  <c r="D32" i="21"/>
  <c r="D17" i="21"/>
  <c r="D31" i="21"/>
  <c r="F11" i="21"/>
  <c r="F13" i="21"/>
  <c r="I70" i="5"/>
  <c r="G13" i="5"/>
  <c r="G68" i="5"/>
  <c r="C27" i="9"/>
  <c r="K27" i="25"/>
  <c r="D40" i="21"/>
  <c r="D42" i="21"/>
  <c r="I70" i="9"/>
  <c r="I88" i="9"/>
  <c r="H16" i="21"/>
  <c r="D11" i="21"/>
  <c r="D13" i="21"/>
  <c r="E70" i="5"/>
  <c r="E88" i="5"/>
  <c r="F14" i="26"/>
  <c r="F28" i="26"/>
  <c r="C16" i="21"/>
  <c r="E14" i="26"/>
  <c r="E28" i="26"/>
  <c r="F14" i="27"/>
  <c r="F28" i="27"/>
  <c r="H14" i="26"/>
  <c r="H28" i="26"/>
  <c r="E37" i="27"/>
  <c r="E49" i="31"/>
  <c r="E60" i="31"/>
  <c r="E63" i="31"/>
  <c r="D82" i="25"/>
  <c r="E41" i="6"/>
  <c r="C19" i="21"/>
  <c r="C30" i="21"/>
  <c r="E19" i="21"/>
  <c r="E30" i="21"/>
  <c r="E33" i="21"/>
  <c r="H71" i="5"/>
  <c r="C32" i="21"/>
  <c r="E35" i="6"/>
  <c r="I43" i="31"/>
  <c r="H39" i="24"/>
  <c r="H53" i="24"/>
  <c r="C68" i="26"/>
  <c r="E60" i="26"/>
  <c r="D51" i="27"/>
  <c r="C49" i="31"/>
  <c r="C60" i="31"/>
  <c r="C63" i="31"/>
  <c r="H82" i="9"/>
  <c r="C41" i="6"/>
  <c r="C31" i="31"/>
  <c r="K13" i="25"/>
  <c r="C18" i="19"/>
  <c r="H20" i="31"/>
  <c r="H31" i="31"/>
  <c r="H34" i="31"/>
  <c r="F82" i="9"/>
  <c r="H19" i="6"/>
  <c r="C27" i="26"/>
  <c r="E13" i="6"/>
  <c r="G88" i="5"/>
  <c r="F31" i="5"/>
  <c r="D17" i="19"/>
  <c r="D18" i="19"/>
  <c r="D20" i="31"/>
  <c r="D31" i="31"/>
  <c r="D34" i="31"/>
  <c r="F82" i="5"/>
  <c r="D19" i="6"/>
  <c r="H26" i="27"/>
  <c r="C28" i="26"/>
  <c r="G26" i="27"/>
  <c r="E51" i="27"/>
  <c r="H17" i="19"/>
  <c r="H18" i="19"/>
  <c r="F31" i="9"/>
  <c r="H30" i="21"/>
  <c r="H31" i="5"/>
  <c r="E17" i="19"/>
  <c r="E18" i="19"/>
  <c r="F44" i="19"/>
  <c r="F45" i="19"/>
  <c r="F31" i="25"/>
  <c r="L31" i="25"/>
  <c r="C21" i="6"/>
  <c r="I43" i="6"/>
  <c r="C31" i="21"/>
  <c r="G51" i="27"/>
  <c r="H49" i="31"/>
  <c r="H60" i="31"/>
  <c r="H63" i="31"/>
  <c r="J82" i="25"/>
  <c r="H41" i="6"/>
  <c r="K68" i="25"/>
  <c r="E20" i="31"/>
  <c r="E31" i="31"/>
  <c r="E34" i="31"/>
  <c r="H82" i="5"/>
  <c r="E19" i="6"/>
  <c r="F49" i="31"/>
  <c r="F60" i="31"/>
  <c r="F63" i="31"/>
  <c r="F82" i="25"/>
  <c r="F41" i="6"/>
  <c r="I48" i="31"/>
  <c r="C33" i="31"/>
  <c r="I62" i="31"/>
  <c r="I35" i="6"/>
  <c r="K29" i="25"/>
  <c r="C84" i="25"/>
  <c r="E43" i="6"/>
  <c r="H60" i="26"/>
  <c r="C40" i="27"/>
  <c r="C51" i="27"/>
  <c r="C54" i="27"/>
  <c r="H73" i="9"/>
  <c r="D60" i="26"/>
  <c r="G88" i="9"/>
  <c r="H38" i="24"/>
  <c r="H52" i="24"/>
  <c r="C15" i="26"/>
  <c r="E47" i="26"/>
  <c r="E61" i="26"/>
  <c r="H37" i="27"/>
  <c r="H37" i="24"/>
  <c r="F45" i="21"/>
  <c r="G15" i="9"/>
  <c r="G33" i="9"/>
  <c r="F19" i="31"/>
  <c r="F33" i="31"/>
  <c r="D14" i="27"/>
  <c r="D28" i="27"/>
  <c r="C38" i="24"/>
  <c r="C52" i="24"/>
  <c r="C46" i="26"/>
  <c r="D38" i="27"/>
  <c r="D52" i="27"/>
  <c r="C37" i="24"/>
  <c r="D47" i="26"/>
  <c r="D61" i="26"/>
  <c r="D67" i="26"/>
  <c r="E39" i="24"/>
  <c r="E53" i="24"/>
  <c r="E68" i="26"/>
  <c r="E39" i="27"/>
  <c r="E53" i="27"/>
  <c r="F15" i="26"/>
  <c r="F29" i="26"/>
  <c r="E38" i="27"/>
  <c r="E52" i="27"/>
  <c r="D13" i="24"/>
  <c r="D27" i="24"/>
  <c r="E38" i="24"/>
  <c r="E52" i="24"/>
  <c r="F12" i="27"/>
  <c r="E15" i="25"/>
  <c r="E33" i="25"/>
  <c r="E13" i="26"/>
  <c r="F13" i="26"/>
  <c r="G15" i="5"/>
  <c r="G33" i="5"/>
  <c r="F17" i="31"/>
  <c r="H48" i="26"/>
  <c r="H62" i="26"/>
  <c r="G16" i="21"/>
  <c r="C47" i="21"/>
  <c r="C61" i="21"/>
  <c r="F37" i="27"/>
  <c r="G45" i="21"/>
  <c r="E45" i="21"/>
  <c r="G38" i="27"/>
  <c r="G52" i="27"/>
  <c r="G38" i="24"/>
  <c r="G52" i="24"/>
  <c r="G37" i="24"/>
  <c r="D12" i="27"/>
  <c r="F39" i="24"/>
  <c r="F53" i="24"/>
  <c r="E15" i="26"/>
  <c r="E29" i="26"/>
  <c r="H13" i="27"/>
  <c r="H27" i="27"/>
  <c r="H13" i="24"/>
  <c r="H27" i="24"/>
  <c r="H34" i="26"/>
  <c r="G15" i="25"/>
  <c r="G33" i="25"/>
  <c r="H17" i="21"/>
  <c r="H31" i="21"/>
  <c r="D48" i="26"/>
  <c r="D62" i="26"/>
  <c r="C15" i="25"/>
  <c r="D12" i="24"/>
  <c r="E15" i="9"/>
  <c r="E33" i="9"/>
  <c r="G14" i="27"/>
  <c r="G28" i="27"/>
  <c r="G13" i="27"/>
  <c r="G27" i="27"/>
  <c r="H14" i="27"/>
  <c r="H28" i="27"/>
  <c r="I15" i="9"/>
  <c r="I33" i="9"/>
  <c r="E13" i="24"/>
  <c r="E27" i="24"/>
  <c r="E13" i="27"/>
  <c r="E27" i="27"/>
  <c r="E34" i="26"/>
  <c r="F13" i="24"/>
  <c r="F27" i="24"/>
  <c r="F13" i="27"/>
  <c r="F27" i="27"/>
  <c r="H47" i="26"/>
  <c r="H61" i="26"/>
  <c r="H46" i="21"/>
  <c r="H60" i="21"/>
  <c r="H40" i="21"/>
  <c r="H42" i="21"/>
  <c r="I70" i="25"/>
  <c r="H13" i="26"/>
  <c r="F46" i="26"/>
  <c r="G17" i="31"/>
  <c r="E14" i="27"/>
  <c r="E28" i="27"/>
  <c r="C11" i="21"/>
  <c r="I15" i="5"/>
  <c r="I33" i="5"/>
  <c r="G47" i="31"/>
  <c r="G61" i="31"/>
  <c r="G48" i="31"/>
  <c r="G62" i="31"/>
  <c r="D45" i="21"/>
  <c r="D48" i="31"/>
  <c r="D62" i="31"/>
  <c r="D47" i="31"/>
  <c r="D61" i="31"/>
  <c r="C47" i="26"/>
  <c r="C61" i="26"/>
  <c r="G11" i="21"/>
  <c r="G13" i="21"/>
  <c r="C70" i="9"/>
  <c r="D16" i="21"/>
  <c r="E12" i="24"/>
  <c r="E26" i="24"/>
  <c r="E12" i="27"/>
  <c r="D15" i="26"/>
  <c r="D29" i="26"/>
  <c r="G46" i="26"/>
  <c r="C46" i="21"/>
  <c r="C60" i="21"/>
  <c r="D13" i="26"/>
  <c r="G48" i="26"/>
  <c r="G62" i="26"/>
  <c r="D39" i="27"/>
  <c r="D53" i="27"/>
  <c r="C18" i="31"/>
  <c r="D14" i="26"/>
  <c r="D28" i="26"/>
  <c r="D34" i="26"/>
  <c r="E15" i="5"/>
  <c r="E33" i="5"/>
  <c r="F48" i="26"/>
  <c r="F62" i="26"/>
  <c r="F68" i="26"/>
  <c r="C45" i="21"/>
  <c r="H15" i="26"/>
  <c r="H29" i="26"/>
  <c r="D27" i="25"/>
  <c r="E50" i="31"/>
  <c r="E51" i="31"/>
  <c r="C20" i="21"/>
  <c r="D16" i="5"/>
  <c r="G51" i="24"/>
  <c r="E54" i="27"/>
  <c r="D73" i="25"/>
  <c r="I44" i="19"/>
  <c r="I45" i="19"/>
  <c r="C33" i="21"/>
  <c r="D71" i="5"/>
  <c r="E15" i="27"/>
  <c r="E26" i="27"/>
  <c r="E29" i="27"/>
  <c r="H73" i="5"/>
  <c r="E14" i="24"/>
  <c r="C49" i="26"/>
  <c r="C60" i="26"/>
  <c r="F48" i="21"/>
  <c r="F59" i="21"/>
  <c r="F62" i="21"/>
  <c r="F71" i="25"/>
  <c r="H63" i="26"/>
  <c r="J74" i="25"/>
  <c r="E40" i="27"/>
  <c r="H14" i="24"/>
  <c r="H28" i="24"/>
  <c r="D26" i="24"/>
  <c r="F15" i="27"/>
  <c r="F26" i="27"/>
  <c r="F29" i="27"/>
  <c r="J73" i="5"/>
  <c r="F37" i="24"/>
  <c r="D37" i="24"/>
  <c r="D63" i="26"/>
  <c r="J74" i="9"/>
  <c r="H49" i="26"/>
  <c r="G54" i="27"/>
  <c r="H73" i="25"/>
  <c r="E37" i="24"/>
  <c r="H29" i="27"/>
  <c r="F73" i="9"/>
  <c r="C88" i="25"/>
  <c r="F31" i="31"/>
  <c r="F27" i="5"/>
  <c r="D21" i="31"/>
  <c r="D22" i="31"/>
  <c r="H12" i="24"/>
  <c r="F40" i="27"/>
  <c r="F51" i="27"/>
  <c r="F54" i="27"/>
  <c r="F73" i="25"/>
  <c r="C48" i="21"/>
  <c r="C59" i="21"/>
  <c r="C62" i="21"/>
  <c r="H71" i="9"/>
  <c r="F49" i="26"/>
  <c r="F60" i="26"/>
  <c r="H67" i="26"/>
  <c r="H21" i="31"/>
  <c r="H22" i="31"/>
  <c r="F27" i="9"/>
  <c r="G39" i="24"/>
  <c r="G53" i="24"/>
  <c r="G68" i="26"/>
  <c r="C40" i="24"/>
  <c r="C51" i="24"/>
  <c r="C54" i="24"/>
  <c r="H72" i="9"/>
  <c r="D14" i="24"/>
  <c r="D28" i="24"/>
  <c r="D35" i="26"/>
  <c r="H40" i="24"/>
  <c r="H51" i="24"/>
  <c r="H54" i="24"/>
  <c r="J72" i="25"/>
  <c r="D49" i="26"/>
  <c r="G40" i="27"/>
  <c r="H15" i="27"/>
  <c r="C34" i="31"/>
  <c r="D82" i="5"/>
  <c r="D54" i="27"/>
  <c r="J73" i="9"/>
  <c r="C32" i="31"/>
  <c r="G48" i="21"/>
  <c r="G59" i="21"/>
  <c r="G62" i="21"/>
  <c r="H71" i="25"/>
  <c r="H35" i="26"/>
  <c r="H18" i="9"/>
  <c r="C41" i="27"/>
  <c r="C42" i="27"/>
  <c r="C88" i="9"/>
  <c r="C13" i="21"/>
  <c r="I40" i="21"/>
  <c r="H16" i="26"/>
  <c r="H27" i="26"/>
  <c r="I88" i="25"/>
  <c r="C33" i="25"/>
  <c r="E48" i="21"/>
  <c r="E59" i="21"/>
  <c r="E62" i="21"/>
  <c r="D71" i="25"/>
  <c r="G19" i="21"/>
  <c r="G30" i="21"/>
  <c r="G33" i="21"/>
  <c r="D71" i="9"/>
  <c r="H16" i="5"/>
  <c r="E20" i="21"/>
  <c r="E21" i="21"/>
  <c r="F16" i="26"/>
  <c r="F27" i="26"/>
  <c r="E67" i="26"/>
  <c r="H40" i="27"/>
  <c r="H51" i="27"/>
  <c r="H54" i="27"/>
  <c r="J73" i="25"/>
  <c r="H33" i="21"/>
  <c r="F71" i="9"/>
  <c r="G29" i="27"/>
  <c r="D73" i="9"/>
  <c r="D40" i="27"/>
  <c r="F12" i="24"/>
  <c r="D16" i="26"/>
  <c r="D27" i="26"/>
  <c r="D19" i="21"/>
  <c r="D30" i="21"/>
  <c r="D33" i="21"/>
  <c r="F71" i="5"/>
  <c r="H19" i="21"/>
  <c r="G15" i="27"/>
  <c r="C20" i="31"/>
  <c r="E63" i="26"/>
  <c r="D74" i="25"/>
  <c r="D48" i="21"/>
  <c r="D59" i="21"/>
  <c r="D62" i="21"/>
  <c r="J71" i="9"/>
  <c r="G49" i="26"/>
  <c r="G60" i="26"/>
  <c r="G20" i="31"/>
  <c r="G31" i="31"/>
  <c r="G34" i="31"/>
  <c r="D82" i="9"/>
  <c r="G19" i="6"/>
  <c r="D15" i="27"/>
  <c r="D26" i="27"/>
  <c r="D29" i="27"/>
  <c r="F73" i="5"/>
  <c r="E16" i="26"/>
  <c r="E27" i="26"/>
  <c r="C67" i="26"/>
  <c r="C16" i="26"/>
  <c r="C29" i="26"/>
  <c r="D39" i="24"/>
  <c r="D53" i="24"/>
  <c r="D68" i="26"/>
  <c r="F27" i="25"/>
  <c r="F50" i="31"/>
  <c r="F51" i="31"/>
  <c r="G67" i="26"/>
  <c r="J27" i="25"/>
  <c r="H50" i="31"/>
  <c r="H51" i="31"/>
  <c r="H27" i="9"/>
  <c r="C50" i="31"/>
  <c r="C51" i="31"/>
  <c r="K84" i="25"/>
  <c r="E49" i="26"/>
  <c r="F18" i="31"/>
  <c r="F32" i="31"/>
  <c r="C13" i="27"/>
  <c r="C13" i="24"/>
  <c r="C27" i="24"/>
  <c r="C15" i="9"/>
  <c r="C33" i="9"/>
  <c r="H47" i="21"/>
  <c r="H61" i="21"/>
  <c r="H68" i="26"/>
  <c r="G13" i="26"/>
  <c r="G12" i="24"/>
  <c r="I15" i="25"/>
  <c r="I33" i="25"/>
  <c r="F16" i="21"/>
  <c r="G15" i="26"/>
  <c r="G29" i="26"/>
  <c r="G46" i="31"/>
  <c r="C15" i="5"/>
  <c r="C33" i="5"/>
  <c r="F17" i="21"/>
  <c r="D46" i="31"/>
  <c r="I46" i="31"/>
  <c r="C12" i="27"/>
  <c r="C12" i="24"/>
  <c r="F18" i="21"/>
  <c r="G14" i="26"/>
  <c r="G28" i="26"/>
  <c r="I61" i="26"/>
  <c r="C14" i="24"/>
  <c r="C28" i="24"/>
  <c r="C14" i="27"/>
  <c r="H45" i="21"/>
  <c r="C15" i="24"/>
  <c r="I37" i="24"/>
  <c r="C26" i="24"/>
  <c r="D41" i="27"/>
  <c r="D42" i="27"/>
  <c r="J18" i="9"/>
  <c r="I62" i="26"/>
  <c r="C19" i="6"/>
  <c r="F40" i="24"/>
  <c r="F51" i="24"/>
  <c r="F54" i="24"/>
  <c r="F72" i="25"/>
  <c r="H48" i="21"/>
  <c r="H59" i="21"/>
  <c r="H62" i="21"/>
  <c r="J71" i="25"/>
  <c r="G49" i="31"/>
  <c r="G60" i="31"/>
  <c r="G63" i="31"/>
  <c r="H82" i="25"/>
  <c r="G41" i="6"/>
  <c r="J16" i="9"/>
  <c r="D49" i="21"/>
  <c r="D50" i="21"/>
  <c r="D16" i="9"/>
  <c r="G20" i="21"/>
  <c r="G21" i="21"/>
  <c r="H20" i="21"/>
  <c r="H21" i="21"/>
  <c r="F16" i="9"/>
  <c r="D19" i="5"/>
  <c r="C17" i="26"/>
  <c r="C18" i="26"/>
  <c r="I48" i="26"/>
  <c r="G14" i="24"/>
  <c r="G15" i="24"/>
  <c r="F15" i="24"/>
  <c r="F26" i="24"/>
  <c r="F29" i="24"/>
  <c r="J72" i="5"/>
  <c r="C21" i="21"/>
  <c r="G49" i="21"/>
  <c r="G50" i="21"/>
  <c r="H16" i="25"/>
  <c r="J19" i="25"/>
  <c r="H50" i="26"/>
  <c r="H51" i="26"/>
  <c r="F31" i="21"/>
  <c r="I46" i="21"/>
  <c r="F19" i="21"/>
  <c r="F30" i="21"/>
  <c r="G41" i="27"/>
  <c r="G42" i="27"/>
  <c r="H18" i="25"/>
  <c r="F16" i="25"/>
  <c r="F49" i="21"/>
  <c r="F50" i="21"/>
  <c r="C30" i="26"/>
  <c r="D74" i="5"/>
  <c r="G13" i="24"/>
  <c r="E40" i="24"/>
  <c r="E51" i="24"/>
  <c r="I59" i="21"/>
  <c r="I38" i="27"/>
  <c r="C27" i="27"/>
  <c r="E16" i="24"/>
  <c r="H17" i="5"/>
  <c r="H19" i="25"/>
  <c r="G50" i="26"/>
  <c r="G51" i="26"/>
  <c r="I37" i="27"/>
  <c r="C15" i="27"/>
  <c r="C26" i="27"/>
  <c r="G16" i="26"/>
  <c r="G27" i="26"/>
  <c r="D16" i="27"/>
  <c r="D17" i="27"/>
  <c r="F18" i="5"/>
  <c r="H30" i="26"/>
  <c r="F74" i="9"/>
  <c r="F32" i="21"/>
  <c r="I47" i="21"/>
  <c r="F50" i="26"/>
  <c r="F51" i="26"/>
  <c r="F19" i="25"/>
  <c r="C49" i="21"/>
  <c r="C50" i="21"/>
  <c r="H16" i="9"/>
  <c r="F16" i="5"/>
  <c r="D20" i="21"/>
  <c r="D21" i="21"/>
  <c r="F18" i="25"/>
  <c r="F41" i="27"/>
  <c r="F42" i="27"/>
  <c r="E17" i="26"/>
  <c r="E18" i="26"/>
  <c r="H19" i="5"/>
  <c r="J19" i="9"/>
  <c r="D50" i="26"/>
  <c r="D51" i="26"/>
  <c r="F30" i="26"/>
  <c r="J74" i="5"/>
  <c r="F33" i="26"/>
  <c r="H15" i="24"/>
  <c r="H26" i="24"/>
  <c r="H29" i="24"/>
  <c r="F72" i="9"/>
  <c r="H15" i="6"/>
  <c r="H25" i="6"/>
  <c r="D29" i="24"/>
  <c r="F72" i="5"/>
  <c r="F88" i="5"/>
  <c r="F90" i="5"/>
  <c r="E50" i="26"/>
  <c r="E51" i="26"/>
  <c r="D19" i="25"/>
  <c r="E30" i="26"/>
  <c r="H74" i="5"/>
  <c r="E33" i="26"/>
  <c r="G63" i="26"/>
  <c r="H74" i="25"/>
  <c r="G66" i="26"/>
  <c r="G69" i="26"/>
  <c r="G71" i="26"/>
  <c r="K15" i="25"/>
  <c r="K33" i="25"/>
  <c r="C70" i="5"/>
  <c r="I42" i="21"/>
  <c r="I61" i="31"/>
  <c r="F63" i="26"/>
  <c r="F74" i="25"/>
  <c r="F88" i="25"/>
  <c r="F90" i="25"/>
  <c r="F66" i="26"/>
  <c r="F69" i="26"/>
  <c r="F71" i="26"/>
  <c r="D15" i="24"/>
  <c r="H17" i="26"/>
  <c r="H18" i="26"/>
  <c r="F19" i="9"/>
  <c r="D27" i="9"/>
  <c r="G21" i="31"/>
  <c r="G22" i="31"/>
  <c r="E16" i="27"/>
  <c r="E17" i="27"/>
  <c r="H18" i="5"/>
  <c r="H27" i="5"/>
  <c r="E21" i="31"/>
  <c r="E22" i="31"/>
  <c r="E41" i="24"/>
  <c r="D17" i="25"/>
  <c r="I47" i="31"/>
  <c r="I49" i="31"/>
  <c r="I47" i="26"/>
  <c r="C63" i="26"/>
  <c r="H74" i="9"/>
  <c r="H88" i="9"/>
  <c r="H90" i="9"/>
  <c r="C66" i="26"/>
  <c r="C69" i="26"/>
  <c r="C71" i="26"/>
  <c r="F88" i="9"/>
  <c r="F90" i="9"/>
  <c r="F34" i="31"/>
  <c r="J82" i="5"/>
  <c r="F19" i="6"/>
  <c r="G54" i="24"/>
  <c r="H72" i="25"/>
  <c r="H88" i="25"/>
  <c r="H90" i="25"/>
  <c r="I46" i="26"/>
  <c r="I39" i="27"/>
  <c r="C28" i="27"/>
  <c r="I53" i="27"/>
  <c r="E49" i="21"/>
  <c r="E50" i="21"/>
  <c r="D16" i="25"/>
  <c r="J19" i="5"/>
  <c r="F17" i="26"/>
  <c r="F18" i="26"/>
  <c r="J18" i="25"/>
  <c r="H41" i="27"/>
  <c r="H42" i="27"/>
  <c r="F19" i="5"/>
  <c r="D17" i="26"/>
  <c r="D18" i="26"/>
  <c r="D49" i="31"/>
  <c r="D60" i="31"/>
  <c r="D63" i="31"/>
  <c r="J82" i="9"/>
  <c r="D41" i="6"/>
  <c r="C50" i="26"/>
  <c r="C51" i="26"/>
  <c r="H19" i="9"/>
  <c r="F16" i="27"/>
  <c r="F17" i="27"/>
  <c r="J18" i="5"/>
  <c r="G26" i="24"/>
  <c r="H16" i="27"/>
  <c r="H17" i="27"/>
  <c r="F18" i="9"/>
  <c r="D18" i="9"/>
  <c r="G16" i="27"/>
  <c r="G17" i="27"/>
  <c r="D18" i="25"/>
  <c r="E41" i="27"/>
  <c r="E42" i="27"/>
  <c r="D30" i="26"/>
  <c r="F74" i="5"/>
  <c r="D33" i="26"/>
  <c r="D36" i="26"/>
  <c r="D38" i="26"/>
  <c r="I60" i="31"/>
  <c r="I63" i="31"/>
  <c r="F20" i="31"/>
  <c r="D40" i="24"/>
  <c r="D51" i="24"/>
  <c r="E15" i="24"/>
  <c r="E28" i="24"/>
  <c r="G40" i="24"/>
  <c r="I45" i="21"/>
  <c r="I48" i="21"/>
  <c r="E42" i="24"/>
  <c r="G30" i="26"/>
  <c r="D74" i="9"/>
  <c r="G33" i="26"/>
  <c r="E17" i="24"/>
  <c r="I38" i="24"/>
  <c r="I40" i="24"/>
  <c r="G27" i="24"/>
  <c r="C29" i="24"/>
  <c r="D72" i="5"/>
  <c r="I51" i="24"/>
  <c r="C21" i="31"/>
  <c r="D27" i="5"/>
  <c r="D16" i="24"/>
  <c r="D17" i="24"/>
  <c r="F17" i="5"/>
  <c r="F16" i="24"/>
  <c r="F17" i="24"/>
  <c r="J17" i="5"/>
  <c r="D54" i="24"/>
  <c r="J72" i="9"/>
  <c r="D66" i="26"/>
  <c r="D69" i="26"/>
  <c r="D71" i="26"/>
  <c r="G18" i="26"/>
  <c r="C34" i="26"/>
  <c r="I52" i="27"/>
  <c r="L74" i="25"/>
  <c r="F33" i="21"/>
  <c r="J71" i="5"/>
  <c r="I41" i="6"/>
  <c r="D50" i="31"/>
  <c r="D51" i="31"/>
  <c r="J27" i="9"/>
  <c r="G17" i="26"/>
  <c r="I50" i="26"/>
  <c r="D19" i="9"/>
  <c r="L19" i="25"/>
  <c r="C29" i="27"/>
  <c r="D73" i="5"/>
  <c r="L73" i="25"/>
  <c r="I51" i="27"/>
  <c r="C33" i="26"/>
  <c r="G37" i="6"/>
  <c r="G47" i="6"/>
  <c r="L82" i="25"/>
  <c r="E29" i="24"/>
  <c r="H72" i="5"/>
  <c r="E35" i="26"/>
  <c r="E36" i="26"/>
  <c r="E38" i="26"/>
  <c r="C16" i="27"/>
  <c r="I41" i="27"/>
  <c r="D18" i="5"/>
  <c r="L18" i="25"/>
  <c r="J17" i="9"/>
  <c r="D41" i="24"/>
  <c r="D42" i="24"/>
  <c r="F35" i="26"/>
  <c r="I61" i="21"/>
  <c r="J88" i="25"/>
  <c r="J90" i="25"/>
  <c r="H37" i="6"/>
  <c r="H47" i="6"/>
  <c r="I60" i="26"/>
  <c r="I63" i="26"/>
  <c r="G16" i="24"/>
  <c r="G17" i="24"/>
  <c r="D17" i="9"/>
  <c r="C37" i="6"/>
  <c r="C47" i="6"/>
  <c r="I49" i="26"/>
  <c r="H33" i="26"/>
  <c r="H36" i="26"/>
  <c r="H38" i="26"/>
  <c r="I40" i="27"/>
  <c r="F37" i="6"/>
  <c r="F47" i="6"/>
  <c r="I60" i="21"/>
  <c r="I62" i="21"/>
  <c r="F34" i="26"/>
  <c r="F36" i="26"/>
  <c r="F38" i="26"/>
  <c r="C35" i="26"/>
  <c r="I68" i="26"/>
  <c r="F17" i="9"/>
  <c r="H16" i="24"/>
  <c r="H17" i="24"/>
  <c r="I39" i="24"/>
  <c r="G28" i="24"/>
  <c r="G35" i="26"/>
  <c r="D15" i="6"/>
  <c r="D25" i="6"/>
  <c r="H66" i="26"/>
  <c r="H69" i="26"/>
  <c r="H71" i="26"/>
  <c r="F17" i="25"/>
  <c r="L17" i="25"/>
  <c r="F41" i="24"/>
  <c r="F42" i="24"/>
  <c r="H27" i="25"/>
  <c r="G50" i="31"/>
  <c r="G51" i="31"/>
  <c r="H49" i="21"/>
  <c r="H50" i="21"/>
  <c r="J16" i="25"/>
  <c r="L16" i="25"/>
  <c r="F20" i="21"/>
  <c r="I49" i="21"/>
  <c r="I50" i="21"/>
  <c r="J16" i="5"/>
  <c r="C16" i="24"/>
  <c r="D17" i="5"/>
  <c r="G41" i="24"/>
  <c r="G42" i="24"/>
  <c r="H17" i="25"/>
  <c r="J27" i="5"/>
  <c r="F21" i="31"/>
  <c r="F22" i="31"/>
  <c r="C41" i="24"/>
  <c r="C42" i="24"/>
  <c r="H17" i="9"/>
  <c r="J17" i="25"/>
  <c r="H41" i="24"/>
  <c r="H42" i="24"/>
  <c r="K70" i="25"/>
  <c r="K88" i="25"/>
  <c r="C88" i="5"/>
  <c r="E54" i="24"/>
  <c r="D72" i="25"/>
  <c r="E66" i="26"/>
  <c r="E69" i="26"/>
  <c r="E71" i="26"/>
  <c r="J88" i="5"/>
  <c r="J90" i="5"/>
  <c r="F15" i="6"/>
  <c r="F25" i="6"/>
  <c r="I52" i="24"/>
  <c r="G34" i="26"/>
  <c r="I67" i="26"/>
  <c r="I41" i="24"/>
  <c r="I42" i="24"/>
  <c r="E15" i="6"/>
  <c r="E25" i="6"/>
  <c r="H88" i="5"/>
  <c r="H90" i="5"/>
  <c r="C17" i="24"/>
  <c r="I51" i="26"/>
  <c r="D88" i="25"/>
  <c r="D90" i="25"/>
  <c r="E37" i="6"/>
  <c r="E47" i="6"/>
  <c r="F21" i="21"/>
  <c r="I50" i="31"/>
  <c r="I51" i="31"/>
  <c r="C22" i="31"/>
  <c r="L71" i="25"/>
  <c r="C15" i="6"/>
  <c r="I42" i="27"/>
  <c r="C36" i="26"/>
  <c r="C38" i="26"/>
  <c r="I66" i="26"/>
  <c r="J88" i="9"/>
  <c r="J90" i="9"/>
  <c r="D37" i="6"/>
  <c r="D47" i="6"/>
  <c r="I54" i="24"/>
  <c r="L27" i="25"/>
  <c r="C17" i="27"/>
  <c r="I53" i="24"/>
  <c r="I54" i="27"/>
  <c r="D88" i="5"/>
  <c r="D90" i="5"/>
  <c r="G29" i="24"/>
  <c r="D72" i="9"/>
  <c r="G15" i="6"/>
  <c r="G25" i="6"/>
  <c r="D88" i="9"/>
  <c r="D90" i="9"/>
  <c r="L72" i="25"/>
  <c r="L88" i="25"/>
  <c r="L90" i="25"/>
  <c r="I69" i="26"/>
  <c r="I71" i="26"/>
  <c r="G36" i="26"/>
  <c r="G38" i="26"/>
  <c r="I37" i="6"/>
  <c r="I47" i="6"/>
  <c r="C25" i="6"/>
  <c r="G17" i="33" l="1"/>
  <c r="G22" i="33" s="1"/>
  <c r="G24" i="33" s="1"/>
  <c r="M17" i="33"/>
  <c r="M22" i="33" s="1"/>
  <c r="M24" i="33" s="1"/>
  <c r="J17" i="33"/>
  <c r="J22" i="33" s="1"/>
  <c r="J24" i="33" s="1"/>
  <c r="E17" i="33"/>
  <c r="E22" i="33" s="1"/>
  <c r="E24" i="33" s="1"/>
  <c r="H17" i="33"/>
  <c r="H22" i="33" s="1"/>
  <c r="H24" i="33" s="1"/>
  <c r="D17" i="33"/>
  <c r="D22" i="33" s="1"/>
  <c r="D24" i="33" s="1"/>
  <c r="L17" i="33"/>
  <c r="L22" i="33" s="1"/>
  <c r="L24" i="33" s="1"/>
  <c r="K17" i="33"/>
  <c r="K22" i="33" s="1"/>
  <c r="K24" i="33" s="1"/>
  <c r="F17" i="33"/>
  <c r="F22" i="33" s="1"/>
  <c r="F24" i="33" s="1"/>
  <c r="C22" i="33"/>
  <c r="I17" i="33"/>
  <c r="I22" i="33" s="1"/>
  <c r="I24" i="33" s="1"/>
  <c r="O22" i="33" l="1"/>
  <c r="O24" i="33" s="1"/>
  <c r="C24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tc={6A7D5531-D44F-4A19-9C00-98ACA84C900C}</author>
  </authors>
  <commentList>
    <comment ref="B38" authorId="0" shapeId="0" xr:uid="{6A7D5531-D44F-4A19-9C00-98ACA84C900C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Volumetric revenues are counted here since they are not broken down by service voltage.</t>
      </text>
    </comment>
  </commentList>
</comments>
</file>

<file path=xl/sharedStrings.xml><?xml version="1.0" encoding="utf-8"?>
<sst xmlns="http://schemas.openxmlformats.org/spreadsheetml/2006/main" count="1074" uniqueCount="307">
  <si>
    <t>Statement BH</t>
  </si>
  <si>
    <t>SAN DIEGO GAS AND ELECTRIC COMPANY</t>
  </si>
  <si>
    <t>(A)</t>
  </si>
  <si>
    <t>(B)</t>
  </si>
  <si>
    <t>(C)</t>
  </si>
  <si>
    <t>(D)</t>
  </si>
  <si>
    <t>(E)</t>
  </si>
  <si>
    <t>(F)</t>
  </si>
  <si>
    <t>(G)</t>
  </si>
  <si>
    <t>Line</t>
  </si>
  <si>
    <t>Customer Classes</t>
  </si>
  <si>
    <t>No.</t>
  </si>
  <si>
    <r>
      <t xml:space="preserve">Residential </t>
    </r>
    <r>
      <rPr>
        <vertAlign val="superscript"/>
        <sz val="14"/>
        <rFont val="Times New Roman"/>
        <family val="1"/>
      </rPr>
      <t>1</t>
    </r>
  </si>
  <si>
    <r>
      <t xml:space="preserve">Small Commercial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</t>
    </r>
  </si>
  <si>
    <r>
      <t xml:space="preserve">Medium and Large Commercial/Industrial </t>
    </r>
    <r>
      <rPr>
        <vertAlign val="superscript"/>
        <sz val="14"/>
        <rFont val="Times New Roman"/>
        <family val="1"/>
      </rPr>
      <t>3</t>
    </r>
  </si>
  <si>
    <r>
      <t xml:space="preserve">San Diego Unified Port District </t>
    </r>
    <r>
      <rPr>
        <vertAlign val="superscript"/>
        <sz val="14"/>
        <rFont val="Times New Roman"/>
        <family val="1"/>
      </rPr>
      <t>4</t>
    </r>
  </si>
  <si>
    <r>
      <t xml:space="preserve">Agricultural </t>
    </r>
    <r>
      <rPr>
        <vertAlign val="superscript"/>
        <sz val="14"/>
        <rFont val="Times New Roman"/>
        <family val="1"/>
      </rPr>
      <t>5</t>
    </r>
  </si>
  <si>
    <r>
      <t xml:space="preserve">Street Lighting </t>
    </r>
    <r>
      <rPr>
        <vertAlign val="superscript"/>
        <sz val="14"/>
        <rFont val="Times New Roman"/>
        <family val="1"/>
      </rPr>
      <t>6</t>
    </r>
  </si>
  <si>
    <r>
      <t xml:space="preserve">Standby </t>
    </r>
    <r>
      <rPr>
        <vertAlign val="superscript"/>
        <sz val="14"/>
        <rFont val="Times New Roman"/>
        <family val="1"/>
      </rPr>
      <t>7</t>
    </r>
  </si>
  <si>
    <t>TOTAL</t>
  </si>
  <si>
    <t>Total</t>
  </si>
  <si>
    <t>NOTES:</t>
  </si>
  <si>
    <t>Pages BH-2, -3, &amp; -4, Line 37.</t>
  </si>
  <si>
    <t>Pages BH-2, -3, &amp; -4,Sum Lines 52 through 53.</t>
  </si>
  <si>
    <t>Pages BH-2, -3, &amp; -4, Line 39.</t>
  </si>
  <si>
    <t>Pages BH-2, -3, &amp; -4, Sum Line 55.</t>
  </si>
  <si>
    <t>Pages BH-2, -3, &amp; -4, Sum Lines 41 through 45.</t>
  </si>
  <si>
    <t>Pages BH-2, -3, &amp; -4, Line 57.</t>
  </si>
  <si>
    <t>Pages BH-2, -3, &amp; -4, Sum Lines 47 through 49.</t>
  </si>
  <si>
    <r>
      <t xml:space="preserve">Billing Determinants </t>
    </r>
    <r>
      <rPr>
        <vertAlign val="superscript"/>
        <sz val="14"/>
        <rFont val="Times New Roman"/>
        <family val="1"/>
      </rPr>
      <t>1</t>
    </r>
  </si>
  <si>
    <t>Energy (kWh)</t>
  </si>
  <si>
    <t>Demand (kW)</t>
  </si>
  <si>
    <t>Residential</t>
  </si>
  <si>
    <t xml:space="preserve">Small Commercial </t>
  </si>
  <si>
    <t xml:space="preserve">Medium and Large Commercial/Industrial </t>
  </si>
  <si>
    <t xml:space="preserve">     Non-Coincident (100%)</t>
  </si>
  <si>
    <t xml:space="preserve">     Non-Coincident (90%)</t>
  </si>
  <si>
    <t xml:space="preserve">     Maximum On-Peak Period Demand</t>
  </si>
  <si>
    <t xml:space="preserve">     Maximum Demand at the Time of System Peak</t>
  </si>
  <si>
    <t>San Diego Unified Port District</t>
  </si>
  <si>
    <t>Agricultural</t>
  </si>
  <si>
    <t xml:space="preserve">     Schedules PA and TOU-PA</t>
  </si>
  <si>
    <t xml:space="preserve">     Schedule PA-T-1 - Non-Coincident (100%)</t>
  </si>
  <si>
    <t>Street Lighting</t>
  </si>
  <si>
    <t>Standby</t>
  </si>
  <si>
    <t>Present Transmission Rates</t>
  </si>
  <si>
    <r>
      <t xml:space="preserve">Residential </t>
    </r>
    <r>
      <rPr>
        <vertAlign val="superscript"/>
        <sz val="14"/>
        <rFont val="Times New Roman"/>
        <family val="1"/>
      </rPr>
      <t>2</t>
    </r>
  </si>
  <si>
    <r>
      <t xml:space="preserve">Small Commercial </t>
    </r>
    <r>
      <rPr>
        <vertAlign val="superscript"/>
        <sz val="14"/>
        <rFont val="Times New Roman"/>
        <family val="1"/>
      </rPr>
      <t>2</t>
    </r>
  </si>
  <si>
    <r>
      <t xml:space="preserve">Medium and Large Commercial/Industrial </t>
    </r>
    <r>
      <rPr>
        <vertAlign val="superscript"/>
        <sz val="14"/>
        <rFont val="Times New Roman"/>
        <family val="1"/>
      </rPr>
      <t>2</t>
    </r>
  </si>
  <si>
    <r>
      <t>San Diego Unified Port District</t>
    </r>
    <r>
      <rPr>
        <vertAlign val="superscript"/>
        <sz val="14"/>
        <rFont val="Times New Roman"/>
        <family val="1"/>
      </rPr>
      <t>2</t>
    </r>
  </si>
  <si>
    <r>
      <t xml:space="preserve">Agricultural (Schedules PA and TOU-PA) </t>
    </r>
    <r>
      <rPr>
        <vertAlign val="superscript"/>
        <sz val="14"/>
        <rFont val="Times New Roman"/>
        <family val="1"/>
      </rPr>
      <t>2</t>
    </r>
  </si>
  <si>
    <r>
      <t xml:space="preserve">Street Lighting </t>
    </r>
    <r>
      <rPr>
        <vertAlign val="superscript"/>
        <sz val="14"/>
        <rFont val="Times New Roman"/>
        <family val="1"/>
      </rPr>
      <t>2</t>
    </r>
  </si>
  <si>
    <r>
      <t xml:space="preserve">Standby </t>
    </r>
    <r>
      <rPr>
        <vertAlign val="superscript"/>
        <sz val="14"/>
        <rFont val="Times New Roman"/>
        <family val="1"/>
      </rPr>
      <t>2</t>
    </r>
  </si>
  <si>
    <t>2</t>
  </si>
  <si>
    <r>
      <t xml:space="preserve">Revenues @ Present Rates </t>
    </r>
    <r>
      <rPr>
        <vertAlign val="superscript"/>
        <sz val="14"/>
        <rFont val="Times New Roman"/>
        <family val="1"/>
      </rPr>
      <t>3</t>
    </r>
  </si>
  <si>
    <t xml:space="preserve">   TOTAL</t>
  </si>
  <si>
    <t>Grand Total</t>
  </si>
  <si>
    <t>The revenues above are derived by multiplying the forecast billing determinants by the rates, except for Medium &amp; Large Commercial/Industrial, San Diego Unified Port District, Schedule PA-T-1, and Standby customers.</t>
  </si>
  <si>
    <t>The derivation of revenues for Medium &amp; Large Commercial/Industrial, San Diego Unified Port District, Schedule PA-T-1, and Standby customers are shown on pages BH-5 through BH-11.</t>
  </si>
  <si>
    <t>(H)</t>
  </si>
  <si>
    <r>
      <t>Revenues @ Present Rates</t>
    </r>
    <r>
      <rPr>
        <vertAlign val="superscript"/>
        <sz val="14"/>
        <rFont val="Times New Roman"/>
        <family val="1"/>
      </rPr>
      <t>3</t>
    </r>
  </si>
  <si>
    <t>Residential Customers</t>
  </si>
  <si>
    <t xml:space="preserve">Medium-Large Commercial </t>
  </si>
  <si>
    <t>Standby Customers</t>
  </si>
  <si>
    <t>(I)</t>
  </si>
  <si>
    <t>(J)</t>
  </si>
  <si>
    <t>(K)</t>
  </si>
  <si>
    <t>(L)</t>
  </si>
  <si>
    <t>(M)</t>
  </si>
  <si>
    <t>Medium &amp; Large Commercial / Industrial Customers</t>
  </si>
  <si>
    <t>Description</t>
  </si>
  <si>
    <t>Reference</t>
  </si>
  <si>
    <t>Energy Revenues</t>
  </si>
  <si>
    <t xml:space="preserve">      Commodity Sales - kWh</t>
  </si>
  <si>
    <r>
      <t xml:space="preserve">(Statement BG, Page BG-21.3, Line 145) </t>
    </r>
    <r>
      <rPr>
        <vertAlign val="superscript"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x 1000</t>
    </r>
  </si>
  <si>
    <t xml:space="preserve">      Commodity Rate - $/kWh</t>
  </si>
  <si>
    <t xml:space="preserve">         Total Commodity Revenues</t>
  </si>
  <si>
    <t>Non-Coincident Demand (100%) (kW):</t>
  </si>
  <si>
    <t xml:space="preserve">      Secondary</t>
  </si>
  <si>
    <r>
      <t xml:space="preserve">(Statement BG, Page BG-21.1, Line 43) </t>
    </r>
    <r>
      <rPr>
        <vertAlign val="superscript"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x 1000</t>
    </r>
  </si>
  <si>
    <t xml:space="preserve">      Primary</t>
  </si>
  <si>
    <r>
      <t xml:space="preserve">(Statement BG, Page BG-21.1, Line 44) </t>
    </r>
    <r>
      <rPr>
        <vertAlign val="superscript"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x 1000</t>
    </r>
  </si>
  <si>
    <t xml:space="preserve">      Transmission</t>
  </si>
  <si>
    <r>
      <t xml:space="preserve">(Statement BG, Page BG-21.1, Line 45) </t>
    </r>
    <r>
      <rPr>
        <vertAlign val="superscript"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x 1000</t>
    </r>
  </si>
  <si>
    <t xml:space="preserve">          Total</t>
  </si>
  <si>
    <t>Sum Lines 7; 8; 9</t>
  </si>
  <si>
    <t xml:space="preserve">          Check Figure</t>
  </si>
  <si>
    <r>
      <t xml:space="preserve">Statement BG, Page BG-18, Line 6 </t>
    </r>
    <r>
      <rPr>
        <vertAlign val="superscript"/>
        <sz val="14"/>
        <rFont val="Times New Roman"/>
        <family val="1"/>
      </rPr>
      <t>1</t>
    </r>
  </si>
  <si>
    <t xml:space="preserve">          Difference</t>
  </si>
  <si>
    <t>Line 10 Less Line 11</t>
  </si>
  <si>
    <t>Non-Coincident Demand (100%)</t>
  </si>
  <si>
    <t>Rates ($/kW):</t>
  </si>
  <si>
    <r>
      <t xml:space="preserve">Statement BL, Page BL-1, Line 6, Col. D </t>
    </r>
    <r>
      <rPr>
        <vertAlign val="superscript"/>
        <sz val="14"/>
        <rFont val="Times New Roman"/>
        <family val="1"/>
      </rPr>
      <t>2</t>
    </r>
  </si>
  <si>
    <t xml:space="preserve">      Primary </t>
  </si>
  <si>
    <r>
      <t xml:space="preserve">Statement BL, Page BL-1, Line 6, Col. C </t>
    </r>
    <r>
      <rPr>
        <vertAlign val="superscript"/>
        <sz val="14"/>
        <rFont val="Times New Roman"/>
        <family val="1"/>
      </rPr>
      <t>2</t>
    </r>
  </si>
  <si>
    <r>
      <t xml:space="preserve">Statement BL, Page BL-1, Line 6, Col. B </t>
    </r>
    <r>
      <rPr>
        <vertAlign val="superscript"/>
        <sz val="14"/>
        <rFont val="Times New Roman"/>
        <family val="1"/>
      </rPr>
      <t>2</t>
    </r>
  </si>
  <si>
    <t>Non-Coincident Demand (100%) -</t>
  </si>
  <si>
    <t>Revenues at Present Rates:</t>
  </si>
  <si>
    <t>Line 7 x Line 16</t>
  </si>
  <si>
    <t xml:space="preserve">Line 8 x Line 17 </t>
  </si>
  <si>
    <t>Line 9 x Line 18</t>
  </si>
  <si>
    <t xml:space="preserve">          Subtotal</t>
  </si>
  <si>
    <t>Sum Lines 21; 22; 23</t>
  </si>
  <si>
    <t>Sum Lines 31; 32; 33</t>
  </si>
  <si>
    <r>
      <t xml:space="preserve">Statement BG, Page BG-19, Line 6 </t>
    </r>
    <r>
      <rPr>
        <vertAlign val="superscript"/>
        <sz val="14"/>
        <rFont val="Times New Roman"/>
        <family val="1"/>
      </rPr>
      <t>2</t>
    </r>
  </si>
  <si>
    <t>Line 34 Less Line 35</t>
  </si>
  <si>
    <t>Line 31 x Line 40</t>
  </si>
  <si>
    <t>Line 32 x Line 41</t>
  </si>
  <si>
    <t>Line 33 x Line 42</t>
  </si>
  <si>
    <t>Sum Lines 45; 46; 47</t>
  </si>
  <si>
    <t>Pages BG-21.1 and BG-21.3, BG-18, and BG-19 are found in Statement BG.</t>
  </si>
  <si>
    <t>Non-Coincident</t>
  </si>
  <si>
    <r>
      <t xml:space="preserve">Demand (90%) (kW) </t>
    </r>
    <r>
      <rPr>
        <u/>
        <vertAlign val="superscript"/>
        <sz val="14"/>
        <rFont val="Times New Roman"/>
        <family val="1"/>
      </rPr>
      <t>1</t>
    </r>
    <r>
      <rPr>
        <u/>
        <sz val="14"/>
        <rFont val="Times New Roman"/>
        <family val="1"/>
      </rPr>
      <t>:</t>
    </r>
  </si>
  <si>
    <r>
      <t xml:space="preserve">(Statement BG, Page BG-21.2 &amp; 21.3, Line 70 + Line 116)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</si>
  <si>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r>
      <t xml:space="preserve">(Statement BG, Page BG-21.2 &amp; 21.3, Line 71 + Line 117)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</si>
  <si>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r>
      <t xml:space="preserve">(Statement BG, Page BG-21.2 &amp; 21.3, Line 72 + Line 118)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</si>
  <si>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t>Sum Lines 3; 4; 5</t>
  </si>
  <si>
    <r>
      <t xml:space="preserve">Statement BG, Page BG-18, Line 7 </t>
    </r>
    <r>
      <rPr>
        <vertAlign val="superscript"/>
        <sz val="14"/>
        <rFont val="Times New Roman"/>
        <family val="1"/>
      </rPr>
      <t>2</t>
    </r>
  </si>
  <si>
    <t>Line 6 Less Line 7</t>
  </si>
  <si>
    <t>Non-Coincident Demand (90%)</t>
  </si>
  <si>
    <r>
      <t xml:space="preserve">Statement BL, Page BL-1, Line 8, Col. D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</si>
  <si>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 8, Col. C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</si>
  <si>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 8, Col. B </t>
    </r>
    <r>
      <rPr>
        <vertAlign val="superscript"/>
        <sz val="14"/>
        <rFont val="Times New Roman"/>
        <family val="1"/>
      </rPr>
      <t>3</t>
    </r>
  </si>
  <si>
    <t>Non-Coincident Demand (90%) -</t>
  </si>
  <si>
    <t xml:space="preserve">Line 3 x Line 12 </t>
  </si>
  <si>
    <t xml:space="preserve">Line 4 x Line 13 </t>
  </si>
  <si>
    <t xml:space="preserve">Line 5 x Line 14 </t>
  </si>
  <si>
    <t>Sum Lines 17; 18; 19</t>
  </si>
  <si>
    <r>
      <t>Demand (90%) (kW)</t>
    </r>
    <r>
      <rPr>
        <u/>
        <vertAlign val="superscript"/>
        <sz val="14"/>
        <rFont val="Times New Roman"/>
        <family val="1"/>
      </rPr>
      <t xml:space="preserve"> 1</t>
    </r>
    <r>
      <rPr>
        <u/>
        <sz val="14"/>
        <rFont val="Times New Roman"/>
        <family val="1"/>
      </rPr>
      <t>:</t>
    </r>
  </si>
  <si>
    <t>Sum Lines 23; 24; 25</t>
  </si>
  <si>
    <r>
      <t xml:space="preserve">Statement BG, Page BG-19, Line 7 </t>
    </r>
    <r>
      <rPr>
        <vertAlign val="superscript"/>
        <sz val="14"/>
        <rFont val="Times New Roman"/>
        <family val="1"/>
      </rPr>
      <t>2</t>
    </r>
  </si>
  <si>
    <t>Line 26 Less Line 27</t>
  </si>
  <si>
    <t xml:space="preserve">Line 23 x Line 32 </t>
  </si>
  <si>
    <t xml:space="preserve">Line 24 x Line 33 </t>
  </si>
  <si>
    <t xml:space="preserve">Line 25 x Line 34 </t>
  </si>
  <si>
    <t>Sum Lines 37; 38; 39</t>
  </si>
  <si>
    <t>NCD (90%) rates are applicable to the following CPUC tariffs: Schedules AL-TOU, AL-TOU2, DG-R, and A6-TOU.</t>
  </si>
  <si>
    <t>Pages BG-21.2, and BG-21.3, BG-18, and BG-19 are found in Statement BG.</t>
  </si>
  <si>
    <t>Maximum On-Peak</t>
  </si>
  <si>
    <r>
      <t xml:space="preserve">Period Demand (kW) </t>
    </r>
    <r>
      <rPr>
        <u/>
        <vertAlign val="superscript"/>
        <sz val="14"/>
        <rFont val="Times New Roman"/>
        <family val="1"/>
      </rPr>
      <t>1</t>
    </r>
    <r>
      <rPr>
        <u/>
        <sz val="14"/>
        <rFont val="Times New Roman"/>
        <family val="1"/>
      </rPr>
      <t>:</t>
    </r>
  </si>
  <si>
    <r>
      <t xml:space="preserve">(Statement BG, Page BG 21.2, Line 80)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</si>
  <si>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r>
      <t xml:space="preserve">(Statement BG, Page BG 21.2, Line 81)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</si>
  <si>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r>
      <t xml:space="preserve">(Statement BG, Page BG 21.2, Line 82)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</si>
  <si>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r>
      <t xml:space="preserve">Statement BG, Page BG-18, Line 8 </t>
    </r>
    <r>
      <rPr>
        <vertAlign val="superscript"/>
        <sz val="14"/>
        <rFont val="Times New Roman"/>
        <family val="1"/>
      </rPr>
      <t>2</t>
    </r>
  </si>
  <si>
    <t>Period Demand Rates ($/kW):</t>
  </si>
  <si>
    <r>
      <t xml:space="preserve">Statement BL, Page BL-1, Lines 11 &amp; 12, Col. D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</si>
  <si>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Lines 11 &amp; 12, Col. C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</si>
  <si>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Lines 11 &amp; 12, Col. B </t>
    </r>
    <r>
      <rPr>
        <vertAlign val="superscript"/>
        <sz val="14"/>
        <rFont val="Times New Roman"/>
        <family val="1"/>
      </rPr>
      <t>3</t>
    </r>
  </si>
  <si>
    <t>Maximum On-Peak Period Demand -</t>
  </si>
  <si>
    <t>Line 3 x Line 12</t>
  </si>
  <si>
    <t>Line 4 x Line 13</t>
  </si>
  <si>
    <t>Line 5 x Line 14</t>
  </si>
  <si>
    <r>
      <t xml:space="preserve">Statement BG, Page BG-19, Line 8 </t>
    </r>
    <r>
      <rPr>
        <vertAlign val="superscript"/>
        <sz val="14"/>
        <rFont val="Times New Roman"/>
        <family val="1"/>
      </rPr>
      <t>2</t>
    </r>
  </si>
  <si>
    <t>Line 23 x Line 32</t>
  </si>
  <si>
    <t>Line 24 x Line 33</t>
  </si>
  <si>
    <t>Line 25 x Line 34</t>
  </si>
  <si>
    <t>Maximum On-Peak Demand rates are applicable to the following CPUC tariffs: Schedules AL-TOU, AL-TOU2, and DG-R.</t>
  </si>
  <si>
    <t>Pages BG-21.2, BG-18, and BG-19 are found in Statement BG.</t>
  </si>
  <si>
    <t>Maximum Demand</t>
  </si>
  <si>
    <r>
      <t xml:space="preserve">at the Time of System Peak (kW) </t>
    </r>
    <r>
      <rPr>
        <u/>
        <vertAlign val="superscript"/>
        <sz val="14"/>
        <rFont val="Times New Roman"/>
        <family val="1"/>
      </rPr>
      <t>1</t>
    </r>
  </si>
  <si>
    <r>
      <t xml:space="preserve">(Statement BG, Page BG-21.3, Line 126)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x1000</t>
    </r>
  </si>
  <si>
    <r>
      <t xml:space="preserve">(Statement BG, Page BG-21.3, Line 127)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x1000</t>
    </r>
  </si>
  <si>
    <r>
      <t xml:space="preserve">(Statement BG, Page BG-21.3, Line 128)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x1000</t>
    </r>
  </si>
  <si>
    <r>
      <t xml:space="preserve">Statement BG, Page BG-18, Line 9 </t>
    </r>
    <r>
      <rPr>
        <vertAlign val="superscript"/>
        <sz val="14"/>
        <rFont val="Times New Roman"/>
        <family val="1"/>
      </rPr>
      <t>2</t>
    </r>
  </si>
  <si>
    <t>Maximum Demand at the</t>
  </si>
  <si>
    <t>Time of System Peak Rates ($/kW):</t>
  </si>
  <si>
    <r>
      <t xml:space="preserve">Statement BL, Page BL-1, Lines 19 &amp; 20, Col. D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</si>
  <si>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Lines 19 &amp; 20, Col. C </t>
    </r>
    <r>
      <rPr>
        <vertAlign val="superscript"/>
        <sz val="14"/>
        <rFont val="Times New Roman"/>
        <family val="1"/>
      </rPr>
      <t>3</t>
    </r>
  </si>
  <si>
    <r>
      <t>Statement BL, Page BL-1, Lines 19 &amp; 20, Col. B</t>
    </r>
    <r>
      <rPr>
        <vertAlign val="superscript"/>
        <sz val="14"/>
        <rFont val="Times New Roman"/>
        <family val="1"/>
      </rPr>
      <t xml:space="preserve"> 3</t>
    </r>
  </si>
  <si>
    <t>Maximum Demand at the Time of System</t>
  </si>
  <si>
    <t>Peak - Revenues at Present Rates:</t>
  </si>
  <si>
    <t>Statement BH, Page BH-5 Line 21 + Page BH-6 Line 17 + Page BH-7 Line 17 + Page BH-8 Line 17</t>
  </si>
  <si>
    <t>Statement BH, Page BH-5 Line 22 + Page BH-6 Line 18 + Page BH-7 Line 18 + Page BH-8 Line 18</t>
  </si>
  <si>
    <t>Statement BH, Page BH-5 Line 23 + Page BH-6 Line 19 + Page BH-7 Line 19 + Page BH-8 Line 19</t>
  </si>
  <si>
    <t xml:space="preserve">             Total</t>
  </si>
  <si>
    <t>Total Revenues at Present Rates:</t>
  </si>
  <si>
    <t>Sum Line 26; Statement BH, Page BH-5, Line 4</t>
  </si>
  <si>
    <r>
      <t xml:space="preserve">Statement BG, Page BG-19, Line 9 </t>
    </r>
    <r>
      <rPr>
        <vertAlign val="superscript"/>
        <sz val="14"/>
        <rFont val="Times New Roman"/>
        <family val="1"/>
      </rPr>
      <t>2</t>
    </r>
  </si>
  <si>
    <t>Statement BH, Page BH-5 Line 45 + Page BH-6 Line 37 + Page BH-7 Line 37 + Page BH-8 Line 45</t>
  </si>
  <si>
    <t>Statement BH, Page BH-5 Line 46 + Page BH-6 Line 38 + Page BH-7 Line 38 + Page BH-8 Line 46</t>
  </si>
  <si>
    <t>Statement BH, Page BH-5 Line 47 + Page BH-6 Line 39 + Page BH-7 Line 39 + Page BH-8 Line 47</t>
  </si>
  <si>
    <t>Sum Lines 51; 52; 53</t>
  </si>
  <si>
    <t>Sum Line 54; Statement BH, Page BH-5, Line 28</t>
  </si>
  <si>
    <t>Maximum Demand at the Time of System Peak rates are applicable to the following CPUC tariff: Schedule A6-TOU.</t>
  </si>
  <si>
    <t>Pages BG-21.3, BG-18, and BG-19 are found in Statement BG.</t>
  </si>
  <si>
    <t>Energy Revenues:</t>
  </si>
  <si>
    <r>
      <t xml:space="preserve">(Page BG-21.3, Line 160)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x 1000</t>
    </r>
  </si>
  <si>
    <t>Line 2 x Line 3</t>
  </si>
  <si>
    <t>Non-Coincident Demand (90%) (kW) ¹:</t>
  </si>
  <si>
    <t>(Page BG-21.3, Line 162) x 1000</t>
  </si>
  <si>
    <r>
      <t xml:space="preserve">Statement BL, Page BL-1, Line 29, Col. C </t>
    </r>
    <r>
      <rPr>
        <vertAlign val="superscript"/>
        <sz val="14"/>
        <rFont val="Times New Roman"/>
        <family val="1"/>
      </rPr>
      <t>3</t>
    </r>
  </si>
  <si>
    <t>Revenues at Changed Rates:</t>
  </si>
  <si>
    <t>Line 7 x Line 11</t>
  </si>
  <si>
    <r>
      <t xml:space="preserve">at the Time of System Peak (kW) </t>
    </r>
    <r>
      <rPr>
        <u/>
        <vertAlign val="superscript"/>
        <sz val="14"/>
        <rFont val="Times New Roman"/>
        <family val="1"/>
      </rPr>
      <t>4</t>
    </r>
    <r>
      <rPr>
        <u/>
        <sz val="14"/>
        <rFont val="Times New Roman"/>
        <family val="1"/>
      </rPr>
      <t>:</t>
    </r>
  </si>
  <si>
    <t>(Page BG-21.3, Line 164) x 1000</t>
  </si>
  <si>
    <r>
      <t xml:space="preserve">Statement BL, Page BL-1, Lines 31 &amp; 32, Col. C </t>
    </r>
    <r>
      <rPr>
        <vertAlign val="superscript"/>
        <sz val="14"/>
        <rFont val="Times New Roman"/>
        <family val="1"/>
      </rPr>
      <t>3</t>
    </r>
  </si>
  <si>
    <t>Peak - Revenues at Changed Rates:</t>
  </si>
  <si>
    <t>Line 18 x Line 22</t>
  </si>
  <si>
    <t>Total Revenues</t>
  </si>
  <si>
    <t>Sum Lines 4; 14; 26</t>
  </si>
  <si>
    <t>Line 30 x Line 31</t>
  </si>
  <si>
    <t>Line 35 x Line 39</t>
  </si>
  <si>
    <t>Line 46 x Line 50</t>
  </si>
  <si>
    <t>Sum Lines 32; 42; 54</t>
  </si>
  <si>
    <t>Schedule PA-T-1 Agricultural Customers</t>
  </si>
  <si>
    <r>
      <t xml:space="preserve">(Statement BG, Page BG-21.4, Line 169)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</si>
  <si>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t>Non-Coincident Demand (100%) (kW) ¹:</t>
  </si>
  <si>
    <r>
      <t xml:space="preserve">(Statement BG, Page BG-21.4, Line 187)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x 1000</t>
    </r>
  </si>
  <si>
    <r>
      <t xml:space="preserve">(Statement BG, Page BG-21.4, Line 188)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x 1000</t>
    </r>
  </si>
  <si>
    <r>
      <t xml:space="preserve">(Statement BG, Page BG-21.4, Line 189)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x 1000</t>
    </r>
  </si>
  <si>
    <t>Statement BG, Page BG-18, Line 19</t>
  </si>
  <si>
    <r>
      <t xml:space="preserve">Statement BL, Page BL-1, Line 37, Col. D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</si>
  <si>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 37, Col. C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</si>
  <si>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 37, Col. B </t>
    </r>
    <r>
      <rPr>
        <vertAlign val="superscript"/>
        <sz val="14"/>
        <rFont val="Times New Roman"/>
        <family val="1"/>
      </rPr>
      <t>3</t>
    </r>
  </si>
  <si>
    <t>Line 8 x Line 17</t>
  </si>
  <si>
    <t>Line 26 x Line 27</t>
  </si>
  <si>
    <t>Statement BG, Page BG-19, Line 19</t>
  </si>
  <si>
    <t>Non-Coincident Demand (NCD) (100%) rates applicable to the following California Public Utilities Commission (CPUC) tariff: Schedule PA-T-1.</t>
  </si>
  <si>
    <t>Pages BG-21.4, BG-18, and BG-19 are found in Statement BG.</t>
  </si>
  <si>
    <t>Demand - Billing</t>
  </si>
  <si>
    <t>Determinants (kW):</t>
  </si>
  <si>
    <r>
      <t xml:space="preserve">(Statement BG, Page BG-21.4, Line 197) </t>
    </r>
    <r>
      <rPr>
        <vertAlign val="superscript"/>
        <sz val="14"/>
        <rFont val="Times New Roman"/>
        <family val="1"/>
      </rPr>
      <t>1</t>
    </r>
    <r>
      <rPr>
        <sz val="14"/>
        <rFont val="Times New Roman"/>
        <family val="1"/>
      </rPr>
      <t xml:space="preserve"> x 1000</t>
    </r>
  </si>
  <si>
    <r>
      <t xml:space="preserve">(Statement BG, Page BG-21.4, Line 198) </t>
    </r>
    <r>
      <rPr>
        <vertAlign val="superscript"/>
        <sz val="14"/>
        <rFont val="Times New Roman"/>
        <family val="1"/>
      </rPr>
      <t>1</t>
    </r>
    <r>
      <rPr>
        <sz val="14"/>
        <rFont val="Times New Roman"/>
        <family val="1"/>
      </rPr>
      <t xml:space="preserve"> x 1000</t>
    </r>
  </si>
  <si>
    <r>
      <t xml:space="preserve">(Statement BG, Page BG-21.4, Line 199) </t>
    </r>
    <r>
      <rPr>
        <vertAlign val="superscript"/>
        <sz val="14"/>
        <rFont val="Times New Roman"/>
        <family val="1"/>
      </rPr>
      <t>1</t>
    </r>
    <r>
      <rPr>
        <sz val="14"/>
        <rFont val="Times New Roman"/>
        <family val="1"/>
      </rPr>
      <t xml:space="preserve"> x 1000</t>
    </r>
  </si>
  <si>
    <r>
      <t xml:space="preserve">Statement BG, Page BG-18, Line 25 </t>
    </r>
    <r>
      <rPr>
        <vertAlign val="superscript"/>
        <sz val="14"/>
        <rFont val="Times New Roman"/>
        <family val="1"/>
      </rPr>
      <t>1</t>
    </r>
  </si>
  <si>
    <t>Demand Rates ($/kW):</t>
  </si>
  <si>
    <r>
      <t xml:space="preserve">Statement BL, Page BL-1, Line 41, Col. D </t>
    </r>
    <r>
      <rPr>
        <vertAlign val="superscript"/>
        <sz val="14"/>
        <rFont val="Times New Roman"/>
        <family val="1"/>
      </rPr>
      <t>2</t>
    </r>
  </si>
  <si>
    <r>
      <t xml:space="preserve">Statement BL, Page BL-1, Line 41, Col. C </t>
    </r>
    <r>
      <rPr>
        <vertAlign val="superscript"/>
        <sz val="14"/>
        <rFont val="Times New Roman"/>
        <family val="1"/>
      </rPr>
      <t>2</t>
    </r>
  </si>
  <si>
    <r>
      <t xml:space="preserve">Statement BL, Page BL-1, Line 41, Col. B </t>
    </r>
    <r>
      <rPr>
        <vertAlign val="superscript"/>
        <sz val="14"/>
        <rFont val="Times New Roman"/>
        <family val="1"/>
      </rPr>
      <t>2</t>
    </r>
  </si>
  <si>
    <t>Line 3 x Line 11</t>
  </si>
  <si>
    <t>Line 4 x Line 12</t>
  </si>
  <si>
    <t>Line 5 x Line 13</t>
  </si>
  <si>
    <t>Sum Lines 16; 17; 18</t>
  </si>
  <si>
    <t>at Present Rates:</t>
  </si>
  <si>
    <t>Line 19</t>
  </si>
  <si>
    <t>Sum Lines 25; 26; 27</t>
  </si>
  <si>
    <r>
      <t xml:space="preserve">Statement BG, Page BG-19, Line 25 </t>
    </r>
    <r>
      <rPr>
        <vertAlign val="superscript"/>
        <sz val="14"/>
        <rFont val="Times New Roman"/>
        <family val="1"/>
      </rPr>
      <t>1</t>
    </r>
  </si>
  <si>
    <t>Line 28 Less Line 29</t>
  </si>
  <si>
    <t>Line 25 x Line 33</t>
  </si>
  <si>
    <t>Line 26 x Line 34</t>
  </si>
  <si>
    <t>Line 27 x Line 35</t>
  </si>
  <si>
    <t>Sum Lines 38; 39; 40</t>
  </si>
  <si>
    <t>Line 41</t>
  </si>
  <si>
    <t xml:space="preserve">Pages BG-21.4, BG-18, and BG-19 are found in Statement BG. </t>
  </si>
  <si>
    <t>Revenue Data To Reflect Changed Rates</t>
  </si>
  <si>
    <t>City of Escondido</t>
  </si>
  <si>
    <t>(N)</t>
  </si>
  <si>
    <t>Customer Class</t>
  </si>
  <si>
    <t>Billing Determinants (kWh)</t>
  </si>
  <si>
    <t>Stmt BD; Page -3.1; Line "Sale for Resale" * 1000</t>
  </si>
  <si>
    <r>
      <t>HV Access Charge Rate ($/kwh)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</si>
  <si>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See Note 1</t>
  </si>
  <si>
    <t>LV Access Charge Rate ($/kwh)</t>
  </si>
  <si>
    <t>Page BG-15; Line 11; Col. (2) / 1000</t>
  </si>
  <si>
    <t>HV Access Charge Revenues</t>
  </si>
  <si>
    <t>Line 1 x Line 4</t>
  </si>
  <si>
    <t>LV Access Charge Revenues</t>
  </si>
  <si>
    <t>Line 1 x Line 6</t>
  </si>
  <si>
    <t xml:space="preserve">   TOTAL Revenues</t>
  </si>
  <si>
    <t>Line 9 + Line 11</t>
  </si>
  <si>
    <t>NOTES</t>
  </si>
  <si>
    <t>Statement - BH</t>
  </si>
  <si>
    <t>SAN DIEGO GAS &amp; ELECTRIC COMPANY</t>
  </si>
  <si>
    <t>Rate Design Information - Wholesale Transmission Rates</t>
  </si>
  <si>
    <t xml:space="preserve">High-Voltage Utility Specific Rates, Low -Voltage Wheeling Access Charge &amp; Low Voltage Access Charge Rates </t>
  </si>
  <si>
    <t>(1)</t>
  </si>
  <si>
    <t>(2)</t>
  </si>
  <si>
    <t>(3)</t>
  </si>
  <si>
    <t>(4)</t>
  </si>
  <si>
    <t>(3) = (1 ) + (2)</t>
  </si>
  <si>
    <t>Existing Facilities</t>
  </si>
  <si>
    <t>New Facilities</t>
  </si>
  <si>
    <t>High Voltage</t>
  </si>
  <si>
    <t>Low Voltage</t>
  </si>
  <si>
    <t>Combined</t>
  </si>
  <si>
    <t>TRR</t>
  </si>
  <si>
    <t>Components</t>
  </si>
  <si>
    <t>Notes &amp; Reference</t>
  </si>
  <si>
    <r>
      <t xml:space="preserve">Wholesale Base Transmission Revenue Requirement </t>
    </r>
    <r>
      <rPr>
        <b/>
        <vertAlign val="superscript"/>
        <sz val="12"/>
        <rFont val="Times New Roman"/>
        <family val="1"/>
      </rPr>
      <t>1</t>
    </r>
    <r>
      <rPr>
        <vertAlign val="superscript"/>
        <sz val="12"/>
        <rFont val="Times New Roman"/>
        <family val="1"/>
      </rPr>
      <t xml:space="preserve"> </t>
    </r>
  </si>
  <si>
    <r>
      <t xml:space="preserve">Wholesale TRBAA Forecast </t>
    </r>
    <r>
      <rPr>
        <b/>
        <vertAlign val="superscript"/>
        <sz val="12"/>
        <rFont val="Times New Roman"/>
        <family val="1"/>
      </rPr>
      <t>1</t>
    </r>
  </si>
  <si>
    <r>
      <t>Transmission Standby Revenues</t>
    </r>
    <r>
      <rPr>
        <b/>
        <vertAlign val="superscript"/>
        <sz val="12"/>
        <rFont val="Times New Roman"/>
        <family val="1"/>
      </rPr>
      <t>1</t>
    </r>
  </si>
  <si>
    <t>Wholesale Net Transmission Revenue Requirement</t>
  </si>
  <si>
    <t>Sum Lines 1; 3; 5</t>
  </si>
  <si>
    <r>
      <t xml:space="preserve">Gross Load - MWH </t>
    </r>
    <r>
      <rPr>
        <b/>
        <vertAlign val="superscript"/>
        <sz val="12"/>
        <rFont val="Times New Roman"/>
        <family val="1"/>
      </rPr>
      <t>1</t>
    </r>
  </si>
  <si>
    <t xml:space="preserve">Utility Specific Access Charges ($/MWH)  </t>
  </si>
  <si>
    <t>Line 7 / Line 9</t>
  </si>
  <si>
    <t>at Present Rates reflect revenues of Standard Customers that have Maximum On-Peak Demand rates based on SDG&amp;E's on-peak period of 4-9 p.m. everyday year-round.</t>
  </si>
  <si>
    <t>Revenues at Present Rates reflect revenues of Standard Customers that have Maximum On-Peak Demand rates based on SDG&amp;E's on-peak period of 4-9 p.m. everyday year-round.</t>
  </si>
  <si>
    <t>90% NCD Rates are applicable to CPUC Schedule A6-TOU.</t>
  </si>
  <si>
    <t>Maximum Demand at the Time of System Peak Demand Charges are applicable to CPUC Shedule A6-TOU.</t>
  </si>
  <si>
    <t>Rate Effective Period - Twelve Months Ending December 31, 2026</t>
  </si>
  <si>
    <t>CAISO TAC Rates Input Form - January 1, 2026 through December 31, 2026</t>
  </si>
  <si>
    <t>The above billing determinants are for the forecast determinants for the rate effective January 2026 through December 2026, as presented in Statement BG, Page BG-18.</t>
  </si>
  <si>
    <t>The above billing determinants are for the forecast determinants for the rate effective January 2026 through December 2026, as presented in Statement BG, Pages BG-18 and BG-19.</t>
  </si>
  <si>
    <t>The above billing determinants are for the forecast determinants for the rate effective January 2026 through December 2026, as presented in Statement BG, Page BG-19.</t>
  </si>
  <si>
    <t>The Low Voltage Access Charge Rate information comes from the TRBAA filing in Docket No. ER25-218, filed on October 25, 2024, for the rate effective January 1, 2025 through December 31, 2025.</t>
  </si>
  <si>
    <t>Transmission Revenue Data To Reflect Present Rates Per ER25-270-002</t>
  </si>
  <si>
    <t>The present rates information comes from Statement BL, Page BL-1, Column A, Lines 1 through 35, Docket ER25-270-002, to change TO6 Cycle 1 rates.</t>
  </si>
  <si>
    <t>Present rates are defined as rates presented in the TO6 Cycle 1 Settlement File, pursuant to Docket No. ER25-270-002.</t>
  </si>
  <si>
    <t>Present rates are defined as rates presented in the TO6 Cycle 1 Settlement File, pursuant to Docket No. ER25-270-002.  Maximum On-Peak Demand Revenues</t>
  </si>
  <si>
    <t>Present rates are defined as rates presented in the TO6 Cycle 1 Settlement File, pursuant to Docket No. ER25-270-002.  Maximum Demand at the Time of System Peak</t>
  </si>
  <si>
    <t>The High Voltage (HV) Access Charge Rate is the CAISO TAC Rate of $14.02 per MWH according to the CAISO TAC rate summary in effect January 1, 2025 divided by 1,000 and is based on the TO6-Cycle 1 Filing HV-BTRR.</t>
  </si>
  <si>
    <t>Statement BG-Cycle 1; CAISO TAC Rates; Line 1; Col. 1 thru 3</t>
  </si>
  <si>
    <t>Statement BG-Cycle 1; CAISO TAC Rates; Line 3; Col. 1 thru 3</t>
  </si>
  <si>
    <t>Statement BG-Cycle 1; CAISO TAC Rates; Line 5; Col. 1 thru 3</t>
  </si>
  <si>
    <t>Statement BG-Cycle 1; CAISO TAC Rates; Line 9; Col. 1 thru 3</t>
  </si>
  <si>
    <t>The information comes from Cycle 1, Statement BG, "Wholesale TAC Rates" tab of the instant TO6 Settlement filing.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</si>
</sst>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_);_(&quot;$&quot;* \(#,##0.0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.00000_);[Red]\(&quot;$&quot;#,##0.00000\)"/>
    <numFmt numFmtId="168" formatCode="_(&quot;$&quot;* #,##0.0000_);_(&quot;$&quot;* \(#,##0.0000\);_(&quot;$&quot;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b/>
      <i/>
      <sz val="14"/>
      <name val="Times New Roman"/>
      <family val="1"/>
    </font>
    <font>
      <u/>
      <sz val="14"/>
      <name val="Times New Roman"/>
      <family val="1"/>
    </font>
    <font>
      <vertAlign val="superscript"/>
      <sz val="14"/>
      <name val="Times New Roman"/>
      <family val="1"/>
    </font>
    <font>
      <sz val="8"/>
      <name val="Arial"/>
      <family val="2"/>
    </font>
    <font>
      <u/>
      <vertAlign val="superscript"/>
      <sz val="14"/>
      <name val="Times New Roman"/>
      <family val="1"/>
    </font>
    <font>
      <sz val="10"/>
      <name val="System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5">
    <xf numFmtId="0" fontId="0" fillId="0" borderId="0" xfId="0"/>
    <xf numFmtId="0" fontId="2" fillId="0" borderId="0" xfId="0" applyFont="1" applyAlignment="1">
      <alignment horizontal="centerContinuous" vertical="justify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quotePrefix="1" applyFont="1" applyBorder="1" applyAlignment="1">
      <alignment horizontal="centerContinuous" vertical="justify"/>
    </xf>
    <xf numFmtId="0" fontId="2" fillId="0" borderId="3" xfId="0" applyFont="1" applyBorder="1" applyAlignment="1">
      <alignment horizontal="centerContinuous" vertical="justify"/>
    </xf>
    <xf numFmtId="0" fontId="2" fillId="0" borderId="4" xfId="0" applyFont="1" applyBorder="1" applyAlignment="1">
      <alignment horizontal="center"/>
    </xf>
    <xf numFmtId="17" fontId="2" fillId="0" borderId="5" xfId="0" applyNumberFormat="1" applyFont="1" applyBorder="1" applyAlignment="1">
      <alignment horizontal="centerContinuous" vertical="justify"/>
    </xf>
    <xf numFmtId="0" fontId="2" fillId="0" borderId="6" xfId="0" applyFont="1" applyBorder="1" applyAlignment="1">
      <alignment horizontal="centerContinuous" vertical="justify"/>
    </xf>
    <xf numFmtId="0" fontId="2" fillId="0" borderId="4" xfId="0" applyFont="1" applyBorder="1"/>
    <xf numFmtId="0" fontId="2" fillId="0" borderId="7" xfId="0" applyFont="1" applyBorder="1" applyAlignment="1">
      <alignment horizontal="centerContinuous" vertical="justify"/>
    </xf>
    <xf numFmtId="0" fontId="2" fillId="0" borderId="8" xfId="0" applyFont="1" applyBorder="1" applyAlignment="1">
      <alignment horizontal="centerContinuous" vertical="justify"/>
    </xf>
    <xf numFmtId="0" fontId="2" fillId="0" borderId="9" xfId="0" applyFont="1" applyBorder="1" applyAlignment="1">
      <alignment horizontal="center"/>
    </xf>
    <xf numFmtId="166" fontId="2" fillId="0" borderId="4" xfId="1" applyNumberFormat="1" applyFont="1" applyFill="1" applyBorder="1"/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6" fontId="2" fillId="0" borderId="9" xfId="1" applyNumberFormat="1" applyFont="1" applyBorder="1"/>
    <xf numFmtId="166" fontId="2" fillId="0" borderId="4" xfId="1" applyNumberFormat="1" applyFont="1" applyBorder="1"/>
    <xf numFmtId="166" fontId="2" fillId="0" borderId="10" xfId="1" applyNumberFormat="1" applyFont="1" applyFill="1" applyBorder="1" applyAlignment="1">
      <alignment horizontal="left"/>
    </xf>
    <xf numFmtId="0" fontId="2" fillId="0" borderId="9" xfId="0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164" fontId="2" fillId="0" borderId="4" xfId="2" applyNumberFormat="1" applyFont="1" applyFill="1" applyBorder="1"/>
    <xf numFmtId="166" fontId="2" fillId="0" borderId="4" xfId="1" applyNumberFormat="1" applyFont="1" applyFill="1" applyBorder="1" applyAlignment="1">
      <alignment horizontal="left"/>
    </xf>
    <xf numFmtId="166" fontId="3" fillId="0" borderId="4" xfId="1" applyNumberFormat="1" applyFont="1" applyFill="1" applyBorder="1" applyAlignment="1">
      <alignment horizontal="left"/>
    </xf>
    <xf numFmtId="0" fontId="4" fillId="0" borderId="0" xfId="0" applyFont="1"/>
    <xf numFmtId="165" fontId="2" fillId="0" borderId="4" xfId="2" applyNumberFormat="1" applyFont="1" applyBorder="1"/>
    <xf numFmtId="165" fontId="3" fillId="0" borderId="4" xfId="2" applyNumberFormat="1" applyFont="1" applyFill="1" applyBorder="1" applyAlignment="1">
      <alignment horizontal="left"/>
    </xf>
    <xf numFmtId="165" fontId="2" fillId="0" borderId="11" xfId="2" applyNumberFormat="1" applyFont="1" applyFill="1" applyBorder="1" applyAlignment="1">
      <alignment horizontal="left"/>
    </xf>
    <xf numFmtId="165" fontId="2" fillId="0" borderId="4" xfId="2" applyNumberFormat="1" applyFont="1" applyFill="1" applyBorder="1" applyAlignment="1">
      <alignment horizontal="left"/>
    </xf>
    <xf numFmtId="165" fontId="2" fillId="0" borderId="10" xfId="2" applyNumberFormat="1" applyFont="1" applyBorder="1"/>
    <xf numFmtId="166" fontId="2" fillId="0" borderId="0" xfId="1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quotePrefix="1" applyFont="1" applyAlignment="1">
      <alignment horizontal="center"/>
    </xf>
    <xf numFmtId="0" fontId="2" fillId="0" borderId="11" xfId="0" applyFont="1" applyBorder="1" applyAlignment="1">
      <alignment horizontal="centerContinuous" vertical="justify"/>
    </xf>
    <xf numFmtId="0" fontId="2" fillId="0" borderId="1" xfId="0" applyFont="1" applyBorder="1"/>
    <xf numFmtId="0" fontId="2" fillId="0" borderId="6" xfId="0" applyFont="1" applyBorder="1"/>
    <xf numFmtId="17" fontId="2" fillId="0" borderId="4" xfId="0" applyNumberFormat="1" applyFont="1" applyBorder="1" applyAlignment="1">
      <alignment horizontal="centerContinuous" vertical="justify"/>
    </xf>
    <xf numFmtId="17" fontId="2" fillId="0" borderId="6" xfId="0" applyNumberFormat="1" applyFont="1" applyBorder="1" applyAlignment="1">
      <alignment horizontal="centerContinuous" vertical="justify"/>
    </xf>
    <xf numFmtId="0" fontId="2" fillId="0" borderId="8" xfId="0" applyFont="1" applyBorder="1"/>
    <xf numFmtId="165" fontId="2" fillId="0" borderId="10" xfId="2" applyNumberFormat="1" applyFont="1" applyFill="1" applyBorder="1" applyAlignment="1">
      <alignment horizontal="left"/>
    </xf>
    <xf numFmtId="0" fontId="2" fillId="0" borderId="7" xfId="0" applyFont="1" applyBorder="1"/>
    <xf numFmtId="165" fontId="2" fillId="0" borderId="7" xfId="2" applyNumberFormat="1" applyFont="1" applyBorder="1"/>
    <xf numFmtId="165" fontId="2" fillId="0" borderId="12" xfId="2" applyNumberFormat="1" applyFont="1" applyBorder="1"/>
    <xf numFmtId="165" fontId="2" fillId="0" borderId="8" xfId="2" applyNumberFormat="1" applyFont="1" applyBorder="1"/>
    <xf numFmtId="17" fontId="2" fillId="0" borderId="9" xfId="0" applyNumberFormat="1" applyFont="1" applyBorder="1" applyAlignment="1">
      <alignment horizontal="centerContinuous" vertical="justify"/>
    </xf>
    <xf numFmtId="17" fontId="2" fillId="0" borderId="8" xfId="0" applyNumberFormat="1" applyFont="1" applyBorder="1" applyAlignment="1">
      <alignment horizontal="centerContinuous" vertical="justify"/>
    </xf>
    <xf numFmtId="0" fontId="5" fillId="0" borderId="4" xfId="0" applyFont="1" applyBorder="1" applyAlignment="1">
      <alignment horizontal="left"/>
    </xf>
    <xf numFmtId="166" fontId="2" fillId="0" borderId="13" xfId="1" applyNumberFormat="1" applyFont="1" applyBorder="1"/>
    <xf numFmtId="166" fontId="2" fillId="0" borderId="4" xfId="1" applyNumberFormat="1" applyFont="1" applyBorder="1" applyAlignment="1">
      <alignment horizontal="center"/>
    </xf>
    <xf numFmtId="166" fontId="2" fillId="0" borderId="14" xfId="0" applyNumberFormat="1" applyFont="1" applyBorder="1"/>
    <xf numFmtId="166" fontId="2" fillId="0" borderId="4" xfId="0" applyNumberFormat="1" applyFont="1" applyBorder="1" applyAlignment="1">
      <alignment horizontal="center"/>
    </xf>
    <xf numFmtId="166" fontId="2" fillId="0" borderId="4" xfId="0" applyNumberFormat="1" applyFont="1" applyBorder="1"/>
    <xf numFmtId="0" fontId="5" fillId="0" borderId="4" xfId="0" applyFont="1" applyBorder="1"/>
    <xf numFmtId="44" fontId="2" fillId="0" borderId="4" xfId="2" applyFont="1" applyFill="1" applyBorder="1"/>
    <xf numFmtId="165" fontId="2" fillId="0" borderId="4" xfId="0" applyNumberFormat="1" applyFont="1" applyBorder="1" applyAlignment="1">
      <alignment horizontal="center"/>
    </xf>
    <xf numFmtId="165" fontId="2" fillId="0" borderId="13" xfId="2" applyNumberFormat="1" applyFont="1" applyBorder="1"/>
    <xf numFmtId="165" fontId="2" fillId="0" borderId="4" xfId="2" applyNumberFormat="1" applyFont="1" applyBorder="1" applyAlignment="1">
      <alignment horizontal="center"/>
    </xf>
    <xf numFmtId="165" fontId="2" fillId="0" borderId="4" xfId="0" applyNumberFormat="1" applyFont="1" applyBorder="1"/>
    <xf numFmtId="165" fontId="2" fillId="0" borderId="10" xfId="0" applyNumberFormat="1" applyFont="1" applyBorder="1"/>
    <xf numFmtId="165" fontId="2" fillId="0" borderId="0" xfId="0" applyNumberFormat="1" applyFont="1"/>
    <xf numFmtId="3" fontId="2" fillId="0" borderId="0" xfId="0" applyNumberFormat="1" applyFont="1" applyAlignment="1">
      <alignment vertical="justify"/>
    </xf>
    <xf numFmtId="0" fontId="2" fillId="0" borderId="15" xfId="0" applyFont="1" applyBorder="1"/>
    <xf numFmtId="0" fontId="2" fillId="0" borderId="16" xfId="0" applyFont="1" applyBorder="1"/>
    <xf numFmtId="0" fontId="2" fillId="0" borderId="12" xfId="0" applyFont="1" applyBorder="1"/>
    <xf numFmtId="166" fontId="2" fillId="0" borderId="5" xfId="1" applyNumberFormat="1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0" borderId="9" xfId="2" applyNumberFormat="1" applyFont="1" applyBorder="1"/>
    <xf numFmtId="165" fontId="2" fillId="0" borderId="4" xfId="2" applyNumberFormat="1" applyFont="1" applyFill="1" applyBorder="1" applyAlignment="1">
      <alignment horizontal="center"/>
    </xf>
    <xf numFmtId="166" fontId="2" fillId="0" borderId="13" xfId="1" applyNumberFormat="1" applyFont="1" applyFill="1" applyBorder="1"/>
    <xf numFmtId="166" fontId="2" fillId="0" borderId="13" xfId="0" applyNumberFormat="1" applyFont="1" applyBorder="1"/>
    <xf numFmtId="166" fontId="2" fillId="0" borderId="4" xfId="1" applyNumberFormat="1" applyFont="1" applyFill="1" applyBorder="1" applyAlignment="1">
      <alignment horizontal="center"/>
    </xf>
    <xf numFmtId="166" fontId="2" fillId="0" borderId="10" xfId="0" applyNumberFormat="1" applyFont="1" applyBorder="1"/>
    <xf numFmtId="166" fontId="2" fillId="0" borderId="6" xfId="0" applyNumberFormat="1" applyFont="1" applyBorder="1" applyAlignment="1">
      <alignment horizontal="center"/>
    </xf>
    <xf numFmtId="165" fontId="2" fillId="0" borderId="4" xfId="2" applyNumberFormat="1" applyFont="1" applyFill="1" applyBorder="1"/>
    <xf numFmtId="165" fontId="2" fillId="0" borderId="13" xfId="2" applyNumberFormat="1" applyFont="1" applyFill="1" applyBorder="1"/>
    <xf numFmtId="165" fontId="2" fillId="0" borderId="9" xfId="0" applyNumberFormat="1" applyFont="1" applyBorder="1"/>
    <xf numFmtId="44" fontId="2" fillId="0" borderId="4" xfId="2" applyFont="1" applyBorder="1"/>
    <xf numFmtId="166" fontId="2" fillId="0" borderId="6" xfId="1" applyNumberFormat="1" applyFont="1" applyFill="1" applyBorder="1" applyAlignment="1">
      <alignment horizontal="center"/>
    </xf>
    <xf numFmtId="166" fontId="2" fillId="0" borderId="17" xfId="1" applyNumberFormat="1" applyFont="1" applyFill="1" applyBorder="1"/>
    <xf numFmtId="166" fontId="2" fillId="0" borderId="18" xfId="0" applyNumberFormat="1" applyFont="1" applyBorder="1"/>
    <xf numFmtId="166" fontId="2" fillId="0" borderId="6" xfId="0" applyNumberFormat="1" applyFont="1" applyBorder="1"/>
    <xf numFmtId="44" fontId="2" fillId="0" borderId="6" xfId="2" applyFont="1" applyFill="1" applyBorder="1"/>
    <xf numFmtId="165" fontId="2" fillId="0" borderId="6" xfId="2" applyNumberFormat="1" applyFont="1" applyFill="1" applyBorder="1"/>
    <xf numFmtId="165" fontId="2" fillId="0" borderId="17" xfId="2" applyNumberFormat="1" applyFont="1" applyFill="1" applyBorder="1"/>
    <xf numFmtId="166" fontId="2" fillId="0" borderId="19" xfId="1" applyNumberFormat="1" applyFont="1" applyFill="1" applyBorder="1"/>
    <xf numFmtId="166" fontId="2" fillId="0" borderId="20" xfId="0" applyNumberFormat="1" applyFont="1" applyBorder="1"/>
    <xf numFmtId="166" fontId="2" fillId="0" borderId="0" xfId="0" applyNumberFormat="1" applyFont="1"/>
    <xf numFmtId="44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19" xfId="2" applyNumberFormat="1" applyFont="1" applyFill="1" applyBorder="1"/>
    <xf numFmtId="166" fontId="2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 wrapText="1"/>
    </xf>
    <xf numFmtId="166" fontId="2" fillId="0" borderId="9" xfId="1" applyNumberFormat="1" applyFont="1" applyFill="1" applyBorder="1"/>
    <xf numFmtId="167" fontId="2" fillId="0" borderId="4" xfId="1" applyNumberFormat="1" applyFont="1" applyFill="1" applyBorder="1" applyAlignment="1">
      <alignment horizontal="left"/>
    </xf>
    <xf numFmtId="165" fontId="2" fillId="0" borderId="21" xfId="2" applyNumberFormat="1" applyFont="1" applyFill="1" applyBorder="1" applyAlignment="1">
      <alignment horizontal="left"/>
    </xf>
    <xf numFmtId="0" fontId="2" fillId="0" borderId="0" xfId="0" applyFont="1" applyAlignment="1">
      <alignment vertical="justify"/>
    </xf>
    <xf numFmtId="0" fontId="2" fillId="0" borderId="11" xfId="0" applyFont="1" applyBorder="1" applyAlignment="1">
      <alignment horizontal="center"/>
    </xf>
    <xf numFmtId="166" fontId="2" fillId="0" borderId="23" xfId="1" applyNumberFormat="1" applyFont="1" applyFill="1" applyBorder="1"/>
    <xf numFmtId="166" fontId="2" fillId="0" borderId="24" xfId="0" applyNumberFormat="1" applyFont="1" applyBorder="1"/>
    <xf numFmtId="166" fontId="2" fillId="0" borderId="5" xfId="0" applyNumberFormat="1" applyFont="1" applyBorder="1"/>
    <xf numFmtId="0" fontId="2" fillId="0" borderId="5" xfId="0" applyFont="1" applyBorder="1"/>
    <xf numFmtId="44" fontId="2" fillId="0" borderId="5" xfId="2" applyFont="1" applyFill="1" applyBorder="1"/>
    <xf numFmtId="165" fontId="2" fillId="0" borderId="5" xfId="2" applyNumberFormat="1" applyFont="1" applyFill="1" applyBorder="1"/>
    <xf numFmtId="166" fontId="2" fillId="0" borderId="9" xfId="0" applyNumberFormat="1" applyFont="1" applyBorder="1"/>
    <xf numFmtId="44" fontId="5" fillId="0" borderId="0" xfId="0" applyNumberFormat="1" applyFont="1"/>
    <xf numFmtId="166" fontId="5" fillId="0" borderId="0" xfId="0" applyNumberFormat="1" applyFont="1"/>
    <xf numFmtId="0" fontId="2" fillId="0" borderId="0" xfId="3" applyFont="1"/>
    <xf numFmtId="0" fontId="2" fillId="0" borderId="4" xfId="3" applyFont="1" applyBorder="1" applyAlignment="1">
      <alignment horizontal="center"/>
    </xf>
    <xf numFmtId="0" fontId="2" fillId="0" borderId="4" xfId="3" applyFont="1" applyBorder="1"/>
    <xf numFmtId="0" fontId="5" fillId="0" borderId="4" xfId="3" applyFont="1" applyBorder="1"/>
    <xf numFmtId="166" fontId="2" fillId="0" borderId="4" xfId="4" applyNumberFormat="1" applyFont="1" applyBorder="1"/>
    <xf numFmtId="165" fontId="2" fillId="0" borderId="13" xfId="5" applyNumberFormat="1" applyFont="1" applyBorder="1"/>
    <xf numFmtId="0" fontId="5" fillId="0" borderId="4" xfId="3" applyFont="1" applyBorder="1" applyAlignment="1">
      <alignment horizontal="left"/>
    </xf>
    <xf numFmtId="166" fontId="2" fillId="0" borderId="13" xfId="4" applyNumberFormat="1" applyFont="1" applyBorder="1"/>
    <xf numFmtId="166" fontId="2" fillId="0" borderId="4" xfId="4" applyNumberFormat="1" applyFont="1" applyFill="1" applyBorder="1" applyAlignment="1">
      <alignment horizontal="center"/>
    </xf>
    <xf numFmtId="166" fontId="2" fillId="0" borderId="14" xfId="3" applyNumberFormat="1" applyFont="1" applyBorder="1"/>
    <xf numFmtId="166" fontId="2" fillId="0" borderId="4" xfId="3" applyNumberFormat="1" applyFont="1" applyBorder="1" applyAlignment="1">
      <alignment horizontal="center"/>
    </xf>
    <xf numFmtId="166" fontId="2" fillId="0" borderId="4" xfId="3" applyNumberFormat="1" applyFont="1" applyBorder="1"/>
    <xf numFmtId="44" fontId="2" fillId="0" borderId="4" xfId="5" applyFont="1" applyFill="1" applyBorder="1"/>
    <xf numFmtId="44" fontId="2" fillId="0" borderId="4" xfId="5" applyFont="1" applyBorder="1"/>
    <xf numFmtId="165" fontId="2" fillId="0" borderId="4" xfId="5" applyNumberFormat="1" applyFont="1" applyBorder="1"/>
    <xf numFmtId="165" fontId="2" fillId="0" borderId="13" xfId="5" applyNumberFormat="1" applyFont="1" applyFill="1" applyBorder="1"/>
    <xf numFmtId="166" fontId="2" fillId="0" borderId="4" xfId="4" applyNumberFormat="1" applyFont="1" applyFill="1" applyBorder="1"/>
    <xf numFmtId="166" fontId="2" fillId="0" borderId="13" xfId="4" applyNumberFormat="1" applyFont="1" applyFill="1" applyBorder="1"/>
    <xf numFmtId="166" fontId="2" fillId="0" borderId="13" xfId="3" applyNumberFormat="1" applyFont="1" applyBorder="1"/>
    <xf numFmtId="0" fontId="2" fillId="0" borderId="6" xfId="3" applyFont="1" applyBorder="1" applyAlignment="1">
      <alignment horizontal="center"/>
    </xf>
    <xf numFmtId="166" fontId="2" fillId="0" borderId="6" xfId="3" applyNumberFormat="1" applyFont="1" applyBorder="1" applyAlignment="1">
      <alignment horizontal="center"/>
    </xf>
    <xf numFmtId="165" fontId="2" fillId="0" borderId="4" xfId="5" applyNumberFormat="1" applyFont="1" applyFill="1" applyBorder="1"/>
    <xf numFmtId="0" fontId="10" fillId="0" borderId="0" xfId="3" applyFont="1"/>
    <xf numFmtId="0" fontId="10" fillId="0" borderId="0" xfId="3" applyFont="1" applyAlignment="1">
      <alignment horizontal="centerContinuous" vertical="justify"/>
    </xf>
    <xf numFmtId="0" fontId="11" fillId="0" borderId="0" xfId="3" applyFont="1"/>
    <xf numFmtId="0" fontId="12" fillId="0" borderId="0" xfId="3" applyFont="1" applyAlignment="1">
      <alignment horizontal="centerContinuous" vertical="justify"/>
    </xf>
    <xf numFmtId="0" fontId="10" fillId="0" borderId="1" xfId="3" applyFont="1" applyBorder="1"/>
    <xf numFmtId="0" fontId="10" fillId="0" borderId="1" xfId="3" applyFont="1" applyBorder="1" applyAlignment="1">
      <alignment horizontal="left"/>
    </xf>
    <xf numFmtId="0" fontId="10" fillId="0" borderId="22" xfId="3" quotePrefix="1" applyFont="1" applyBorder="1" applyAlignment="1">
      <alignment horizontal="center"/>
    </xf>
    <xf numFmtId="0" fontId="10" fillId="0" borderId="16" xfId="3" quotePrefix="1" applyFont="1" applyBorder="1" applyAlignment="1">
      <alignment horizontal="center"/>
    </xf>
    <xf numFmtId="0" fontId="10" fillId="0" borderId="11" xfId="3" quotePrefix="1" applyFont="1" applyBorder="1" applyAlignment="1">
      <alignment horizontal="center"/>
    </xf>
    <xf numFmtId="0" fontId="10" fillId="0" borderId="3" xfId="3" quotePrefix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4" xfId="3" applyFont="1" applyBorder="1"/>
    <xf numFmtId="0" fontId="10" fillId="0" borderId="4" xfId="3" applyFont="1" applyBorder="1" applyAlignment="1">
      <alignment horizontal="left"/>
    </xf>
    <xf numFmtId="0" fontId="10" fillId="0" borderId="5" xfId="3" applyFont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0" fontId="10" fillId="0" borderId="9" xfId="3" applyFont="1" applyBorder="1" applyAlignment="1">
      <alignment horizontal="center"/>
    </xf>
    <xf numFmtId="165" fontId="10" fillId="0" borderId="9" xfId="2" applyNumberFormat="1" applyFont="1" applyFill="1" applyBorder="1"/>
    <xf numFmtId="0" fontId="10" fillId="0" borderId="9" xfId="3" applyFont="1" applyBorder="1"/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0" fontId="10" fillId="0" borderId="0" xfId="8" applyFont="1" applyAlignment="1">
      <alignment horizontal="centerContinuous" vertical="justify"/>
    </xf>
    <xf numFmtId="0" fontId="12" fillId="0" borderId="0" xfId="8" applyFont="1" applyAlignment="1">
      <alignment horizontal="centerContinuous" vertical="justify"/>
    </xf>
    <xf numFmtId="0" fontId="19" fillId="0" borderId="0" xfId="8" applyFont="1" applyAlignment="1">
      <alignment horizontal="centerContinuous" vertical="justify"/>
    </xf>
    <xf numFmtId="0" fontId="1" fillId="0" borderId="0" xfId="8"/>
    <xf numFmtId="0" fontId="11" fillId="0" borderId="0" xfId="8" applyFont="1" applyAlignment="1">
      <alignment horizontal="centerContinuous" vertical="justify"/>
    </xf>
    <xf numFmtId="0" fontId="11" fillId="0" borderId="0" xfId="8" applyFont="1"/>
    <xf numFmtId="0" fontId="10" fillId="0" borderId="1" xfId="8" applyFont="1" applyBorder="1" applyAlignment="1">
      <alignment horizontal="center"/>
    </xf>
    <xf numFmtId="0" fontId="10" fillId="0" borderId="4" xfId="8" applyFont="1" applyBorder="1" applyAlignment="1">
      <alignment horizontal="center"/>
    </xf>
    <xf numFmtId="0" fontId="10" fillId="0" borderId="9" xfId="8" applyFont="1" applyBorder="1" applyAlignment="1">
      <alignment horizontal="center"/>
    </xf>
    <xf numFmtId="0" fontId="10" fillId="0" borderId="9" xfId="8" applyFont="1" applyBorder="1"/>
    <xf numFmtId="165" fontId="10" fillId="0" borderId="4" xfId="2" applyNumberFormat="1" applyFont="1" applyFill="1" applyBorder="1" applyAlignment="1">
      <alignment horizontal="center"/>
    </xf>
    <xf numFmtId="165" fontId="10" fillId="0" borderId="10" xfId="2" applyNumberFormat="1" applyFont="1" applyFill="1" applyBorder="1" applyAlignment="1">
      <alignment horizontal="left"/>
    </xf>
    <xf numFmtId="0" fontId="10" fillId="0" borderId="0" xfId="8" applyFont="1" applyAlignment="1">
      <alignment horizontal="center"/>
    </xf>
    <xf numFmtId="0" fontId="10" fillId="0" borderId="0" xfId="8" applyFont="1"/>
    <xf numFmtId="0" fontId="2" fillId="0" borderId="0" xfId="3" applyFont="1" applyAlignment="1">
      <alignment vertical="justify"/>
    </xf>
    <xf numFmtId="0" fontId="2" fillId="0" borderId="0" xfId="3" applyFont="1" applyAlignment="1">
      <alignment horizontal="centerContinuous" vertical="justify"/>
    </xf>
    <xf numFmtId="165" fontId="2" fillId="0" borderId="0" xfId="3" applyNumberFormat="1" applyFont="1"/>
    <xf numFmtId="0" fontId="2" fillId="0" borderId="0" xfId="3" applyFont="1" applyAlignment="1">
      <alignment horizontal="center"/>
    </xf>
    <xf numFmtId="166" fontId="2" fillId="0" borderId="0" xfId="3" applyNumberFormat="1" applyFont="1"/>
    <xf numFmtId="0" fontId="2" fillId="0" borderId="0" xfId="0" applyFont="1" applyAlignment="1">
      <alignment horizontal="left"/>
    </xf>
    <xf numFmtId="0" fontId="2" fillId="0" borderId="1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/>
    <xf numFmtId="0" fontId="2" fillId="0" borderId="9" xfId="3" applyFont="1" applyBorder="1" applyAlignment="1">
      <alignment horizontal="center"/>
    </xf>
    <xf numFmtId="17" fontId="2" fillId="0" borderId="9" xfId="8" applyNumberFormat="1" applyFont="1" applyBorder="1" applyAlignment="1">
      <alignment horizontal="centerContinuous" vertical="justify"/>
    </xf>
    <xf numFmtId="0" fontId="2" fillId="0" borderId="9" xfId="3" applyFont="1" applyBorder="1"/>
    <xf numFmtId="0" fontId="2" fillId="0" borderId="8" xfId="3" applyFont="1" applyBorder="1" applyAlignment="1">
      <alignment horizontal="center"/>
    </xf>
    <xf numFmtId="17" fontId="2" fillId="0" borderId="4" xfId="3" applyNumberFormat="1" applyFont="1" applyBorder="1" applyAlignment="1">
      <alignment horizontal="centerContinuous" vertical="justify"/>
    </xf>
    <xf numFmtId="0" fontId="2" fillId="0" borderId="4" xfId="8" applyFont="1" applyBorder="1" applyAlignment="1">
      <alignment horizontal="center"/>
    </xf>
    <xf numFmtId="166" fontId="2" fillId="0" borderId="4" xfId="8" applyNumberFormat="1" applyFont="1" applyBorder="1" applyAlignment="1">
      <alignment horizontal="center"/>
    </xf>
    <xf numFmtId="0" fontId="5" fillId="0" borderId="4" xfId="8" applyFont="1" applyBorder="1" applyAlignment="1">
      <alignment horizontal="left"/>
    </xf>
    <xf numFmtId="0" fontId="2" fillId="0" borderId="4" xfId="8" applyFont="1" applyBorder="1"/>
    <xf numFmtId="0" fontId="5" fillId="0" borderId="4" xfId="8" applyFont="1" applyBorder="1"/>
    <xf numFmtId="17" fontId="2" fillId="0" borderId="8" xfId="3" applyNumberFormat="1" applyFont="1" applyBorder="1" applyAlignment="1">
      <alignment horizontal="centerContinuous" vertical="justify"/>
    </xf>
    <xf numFmtId="0" fontId="2" fillId="0" borderId="5" xfId="3" applyFont="1" applyBorder="1"/>
    <xf numFmtId="17" fontId="2" fillId="0" borderId="1" xfId="3" applyNumberFormat="1" applyFont="1" applyBorder="1" applyAlignment="1">
      <alignment horizontal="centerContinuous" vertical="justify"/>
    </xf>
    <xf numFmtId="17" fontId="2" fillId="0" borderId="16" xfId="3" applyNumberFormat="1" applyFont="1" applyBorder="1" applyAlignment="1">
      <alignment horizontal="centerContinuous" vertical="justify"/>
    </xf>
    <xf numFmtId="0" fontId="2" fillId="0" borderId="16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5" fillId="0" borderId="5" xfId="3" applyFont="1" applyBorder="1"/>
    <xf numFmtId="0" fontId="2" fillId="0" borderId="6" xfId="3" applyFont="1" applyBorder="1"/>
    <xf numFmtId="166" fontId="2" fillId="0" borderId="6" xfId="4" applyNumberFormat="1" applyFont="1" applyBorder="1"/>
    <xf numFmtId="166" fontId="2" fillId="0" borderId="6" xfId="3" applyNumberFormat="1" applyFont="1" applyBorder="1"/>
    <xf numFmtId="0" fontId="2" fillId="0" borderId="6" xfId="8" applyFont="1" applyBorder="1" applyAlignment="1">
      <alignment horizontal="center"/>
    </xf>
    <xf numFmtId="0" fontId="2" fillId="0" borderId="8" xfId="3" applyFont="1" applyBorder="1"/>
    <xf numFmtId="165" fontId="2" fillId="0" borderId="17" xfId="5" applyNumberFormat="1" applyFont="1" applyBorder="1"/>
    <xf numFmtId="165" fontId="2" fillId="0" borderId="17" xfId="5" applyNumberFormat="1" applyFont="1" applyFill="1" applyBorder="1"/>
    <xf numFmtId="0" fontId="5" fillId="0" borderId="5" xfId="3" applyFont="1" applyBorder="1" applyAlignment="1">
      <alignment horizontal="left"/>
    </xf>
    <xf numFmtId="44" fontId="2" fillId="0" borderId="6" xfId="5" applyFont="1" applyBorder="1"/>
    <xf numFmtId="165" fontId="2" fillId="0" borderId="6" xfId="2" applyNumberFormat="1" applyFont="1" applyBorder="1"/>
    <xf numFmtId="166" fontId="2" fillId="0" borderId="6" xfId="8" applyNumberFormat="1" applyFont="1" applyBorder="1" applyAlignment="1">
      <alignment horizontal="center"/>
    </xf>
    <xf numFmtId="0" fontId="5" fillId="0" borderId="5" xfId="8" applyFont="1" applyBorder="1" applyAlignment="1">
      <alignment horizontal="left"/>
    </xf>
    <xf numFmtId="0" fontId="2" fillId="0" borderId="5" xfId="8" applyFont="1" applyBorder="1"/>
    <xf numFmtId="0" fontId="5" fillId="0" borderId="5" xfId="8" applyFont="1" applyBorder="1"/>
    <xf numFmtId="0" fontId="5" fillId="0" borderId="0" xfId="8" applyFont="1"/>
    <xf numFmtId="165" fontId="2" fillId="0" borderId="6" xfId="5" applyNumberFormat="1" applyFont="1" applyFill="1" applyBorder="1"/>
    <xf numFmtId="166" fontId="2" fillId="0" borderId="6" xfId="4" applyNumberFormat="1" applyFont="1" applyFill="1" applyBorder="1" applyAlignment="1">
      <alignment horizontal="center"/>
    </xf>
    <xf numFmtId="0" fontId="2" fillId="0" borderId="7" xfId="3" applyFont="1" applyBorder="1"/>
    <xf numFmtId="165" fontId="2" fillId="0" borderId="8" xfId="3" applyNumberFormat="1" applyFont="1" applyBorder="1"/>
    <xf numFmtId="0" fontId="5" fillId="0" borderId="0" xfId="3" applyFont="1"/>
    <xf numFmtId="0" fontId="6" fillId="0" borderId="0" xfId="8" applyFont="1" applyAlignment="1">
      <alignment horizontal="center"/>
    </xf>
    <xf numFmtId="0" fontId="2" fillId="0" borderId="0" xfId="9" applyFont="1"/>
    <xf numFmtId="0" fontId="2" fillId="0" borderId="0" xfId="8" applyFont="1"/>
    <xf numFmtId="0" fontId="20" fillId="0" borderId="0" xfId="8" applyFont="1"/>
    <xf numFmtId="165" fontId="10" fillId="0" borderId="4" xfId="2" applyNumberFormat="1" applyFont="1" applyFill="1" applyBorder="1" applyAlignment="1">
      <alignment horizontal="left"/>
    </xf>
    <xf numFmtId="166" fontId="10" fillId="0" borderId="4" xfId="1" applyNumberFormat="1" applyFont="1" applyFill="1" applyBorder="1"/>
    <xf numFmtId="166" fontId="10" fillId="0" borderId="26" xfId="1" applyNumberFormat="1" applyFont="1" applyFill="1" applyBorder="1"/>
    <xf numFmtId="44" fontId="10" fillId="0" borderId="27" xfId="2" applyFont="1" applyFill="1" applyBorder="1"/>
    <xf numFmtId="44" fontId="10" fillId="0" borderId="4" xfId="2" applyFont="1" applyFill="1" applyBorder="1"/>
    <xf numFmtId="166" fontId="10" fillId="0" borderId="28" xfId="1" applyNumberFormat="1" applyFont="1" applyFill="1" applyBorder="1"/>
    <xf numFmtId="166" fontId="10" fillId="0" borderId="31" xfId="1" applyNumberFormat="1" applyFont="1" applyFill="1" applyBorder="1"/>
    <xf numFmtId="0" fontId="22" fillId="0" borderId="0" xfId="3" applyFont="1"/>
    <xf numFmtId="0" fontId="10" fillId="0" borderId="7" xfId="3" applyFont="1" applyBorder="1" applyAlignment="1">
      <alignment horizontal="centerContinuous" vertical="justify"/>
    </xf>
    <xf numFmtId="0" fontId="10" fillId="0" borderId="8" xfId="3" applyFont="1" applyBorder="1" applyAlignment="1">
      <alignment horizontal="centerContinuous" vertical="justify"/>
    </xf>
    <xf numFmtId="0" fontId="10" fillId="0" borderId="4" xfId="3" applyFont="1" applyBorder="1" applyAlignment="1">
      <alignment horizontal="centerContinuous" vertical="justify"/>
    </xf>
    <xf numFmtId="0" fontId="13" fillId="0" borderId="1" xfId="3" applyFont="1" applyBorder="1" applyAlignment="1">
      <alignment horizontal="right"/>
    </xf>
    <xf numFmtId="0" fontId="11" fillId="0" borderId="1" xfId="3" applyFont="1" applyBorder="1" applyAlignment="1">
      <alignment horizontal="center"/>
    </xf>
    <xf numFmtId="165" fontId="10" fillId="0" borderId="4" xfId="2" applyNumberFormat="1" applyFont="1" applyFill="1" applyBorder="1"/>
    <xf numFmtId="0" fontId="21" fillId="0" borderId="0" xfId="3" applyFont="1"/>
    <xf numFmtId="165" fontId="10" fillId="0" borderId="4" xfId="3" applyNumberFormat="1" applyFont="1" applyBorder="1"/>
    <xf numFmtId="44" fontId="10" fillId="0" borderId="4" xfId="3" applyNumberFormat="1" applyFont="1" applyBorder="1"/>
    <xf numFmtId="165" fontId="10" fillId="0" borderId="10" xfId="2" applyNumberFormat="1" applyFont="1" applyFill="1" applyBorder="1"/>
    <xf numFmtId="166" fontId="10" fillId="0" borderId="9" xfId="1" applyNumberFormat="1" applyFont="1" applyFill="1" applyBorder="1"/>
    <xf numFmtId="168" fontId="10" fillId="0" borderId="4" xfId="2" applyNumberFormat="1" applyFont="1" applyFill="1" applyBorder="1"/>
    <xf numFmtId="168" fontId="10" fillId="0" borderId="10" xfId="2" applyNumberFormat="1" applyFont="1" applyFill="1" applyBorder="1"/>
    <xf numFmtId="0" fontId="18" fillId="0" borderId="0" xfId="3" applyFont="1"/>
    <xf numFmtId="0" fontId="10" fillId="0" borderId="0" xfId="3" applyFont="1" applyAlignment="1">
      <alignment horizontal="left"/>
    </xf>
    <xf numFmtId="0" fontId="10" fillId="0" borderId="11" xfId="8" applyFont="1" applyBorder="1" applyAlignment="1">
      <alignment horizontal="centerContinuous" vertical="justify"/>
    </xf>
    <xf numFmtId="0" fontId="10" fillId="0" borderId="3" xfId="8" applyFont="1" applyBorder="1" applyAlignment="1">
      <alignment horizontal="centerContinuous" vertical="justify"/>
    </xf>
    <xf numFmtId="0" fontId="10" fillId="0" borderId="11" xfId="8" quotePrefix="1" applyFont="1" applyBorder="1" applyAlignment="1">
      <alignment horizontal="centerContinuous" vertical="justify"/>
    </xf>
    <xf numFmtId="0" fontId="10" fillId="0" borderId="1" xfId="8" applyFont="1" applyBorder="1"/>
    <xf numFmtId="0" fontId="10" fillId="0" borderId="6" xfId="8" applyFont="1" applyBorder="1"/>
    <xf numFmtId="17" fontId="10" fillId="0" borderId="6" xfId="8" applyNumberFormat="1" applyFont="1" applyBorder="1" applyAlignment="1">
      <alignment horizontal="centerContinuous" vertical="justify"/>
    </xf>
    <xf numFmtId="0" fontId="10" fillId="0" borderId="4" xfId="8" applyFont="1" applyBorder="1"/>
    <xf numFmtId="0" fontId="10" fillId="0" borderId="8" xfId="8" applyFont="1" applyBorder="1"/>
    <xf numFmtId="0" fontId="13" fillId="0" borderId="1" xfId="8" applyFont="1" applyBorder="1" applyAlignment="1">
      <alignment horizontal="right"/>
    </xf>
    <xf numFmtId="0" fontId="10" fillId="0" borderId="4" xfId="8" applyFont="1" applyBorder="1" applyAlignment="1">
      <alignment horizontal="left"/>
    </xf>
    <xf numFmtId="0" fontId="13" fillId="0" borderId="4" xfId="8" applyFont="1" applyBorder="1" applyAlignment="1">
      <alignment horizontal="right"/>
    </xf>
    <xf numFmtId="0" fontId="10" fillId="0" borderId="5" xfId="8" applyFont="1" applyBorder="1" applyAlignment="1">
      <alignment horizontal="left"/>
    </xf>
    <xf numFmtId="164" fontId="10" fillId="0" borderId="30" xfId="2" applyNumberFormat="1" applyFont="1" applyFill="1" applyBorder="1"/>
    <xf numFmtId="166" fontId="10" fillId="0" borderId="4" xfId="1" applyNumberFormat="1" applyFont="1" applyFill="1" applyBorder="1" applyAlignment="1">
      <alignment horizontal="center"/>
    </xf>
    <xf numFmtId="0" fontId="10" fillId="0" borderId="7" xfId="8" applyFont="1" applyBorder="1"/>
    <xf numFmtId="165" fontId="10" fillId="0" borderId="7" xfId="2" applyNumberFormat="1" applyFont="1" applyFill="1" applyBorder="1"/>
    <xf numFmtId="165" fontId="10" fillId="0" borderId="12" xfId="2" applyNumberFormat="1" applyFont="1" applyFill="1" applyBorder="1"/>
    <xf numFmtId="165" fontId="10" fillId="0" borderId="8" xfId="2" applyNumberFormat="1" applyFont="1" applyFill="1" applyBorder="1"/>
    <xf numFmtId="0" fontId="14" fillId="0" borderId="0" xfId="8" applyFont="1" applyAlignment="1">
      <alignment horizontal="center"/>
    </xf>
    <xf numFmtId="44" fontId="2" fillId="0" borderId="6" xfId="5" applyFont="1" applyFill="1" applyBorder="1"/>
    <xf numFmtId="43" fontId="2" fillId="0" borderId="4" xfId="3" applyNumberFormat="1" applyFont="1" applyBorder="1"/>
    <xf numFmtId="43" fontId="2" fillId="0" borderId="6" xfId="3" applyNumberFormat="1" applyFont="1" applyBorder="1"/>
    <xf numFmtId="166" fontId="2" fillId="0" borderId="6" xfId="4" applyNumberFormat="1" applyFont="1" applyFill="1" applyBorder="1"/>
    <xf numFmtId="17" fontId="10" fillId="0" borderId="4" xfId="8" applyNumberFormat="1" applyFont="1" applyBorder="1" applyAlignment="1">
      <alignment horizontal="centerContinuous" vertical="justify"/>
    </xf>
    <xf numFmtId="164" fontId="10" fillId="0" borderId="29" xfId="2" applyNumberFormat="1" applyFont="1" applyFill="1" applyBorder="1"/>
    <xf numFmtId="44" fontId="16" fillId="0" borderId="4" xfId="3" applyNumberFormat="1" applyFont="1" applyBorder="1" applyAlignment="1">
      <alignment horizontal="center"/>
    </xf>
    <xf numFmtId="44" fontId="17" fillId="0" borderId="4" xfId="2" applyFont="1" applyFill="1" applyBorder="1" applyAlignment="1">
      <alignment horizontal="center"/>
    </xf>
    <xf numFmtId="44" fontId="16" fillId="0" borderId="4" xfId="2" applyFont="1" applyFill="1" applyBorder="1"/>
    <xf numFmtId="0" fontId="2" fillId="0" borderId="0" xfId="9" applyFont="1" applyAlignment="1">
      <alignment horizontal="left"/>
    </xf>
    <xf numFmtId="164" fontId="10" fillId="0" borderId="25" xfId="2" applyNumberFormat="1" applyFont="1" applyFill="1" applyBorder="1" applyAlignment="1">
      <alignment horizontal="left"/>
    </xf>
    <xf numFmtId="164" fontId="10" fillId="0" borderId="33" xfId="2" applyNumberFormat="1" applyFont="1" applyFill="1" applyBorder="1" applyAlignment="1">
      <alignment horizontal="left"/>
    </xf>
    <xf numFmtId="164" fontId="10" fillId="0" borderId="32" xfId="2" applyNumberFormat="1" applyFont="1" applyFill="1" applyBorder="1" applyAlignment="1">
      <alignment horizontal="left"/>
    </xf>
    <xf numFmtId="0" fontId="10" fillId="0" borderId="0" xfId="10" applyFont="1"/>
    <xf numFmtId="166" fontId="10" fillId="0" borderId="4" xfId="4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justify"/>
    </xf>
    <xf numFmtId="3" fontId="2" fillId="0" borderId="0" xfId="0" applyNumberFormat="1" applyFont="1" applyAlignment="1">
      <alignment horizontal="center" vertical="justify"/>
    </xf>
    <xf numFmtId="17" fontId="2" fillId="0" borderId="22" xfId="0" applyNumberFormat="1" applyFont="1" applyBorder="1" applyAlignment="1">
      <alignment horizontal="center" vertical="justify"/>
    </xf>
    <xf numFmtId="17" fontId="2" fillId="0" borderId="16" xfId="0" applyNumberFormat="1" applyFont="1" applyBorder="1" applyAlignment="1">
      <alignment horizontal="center" vertical="justify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8" applyFont="1" applyAlignment="1">
      <alignment horizontal="center"/>
    </xf>
    <xf numFmtId="0" fontId="2" fillId="0" borderId="0" xfId="8" applyFont="1" applyAlignment="1">
      <alignment horizontal="center" vertical="justify"/>
    </xf>
  </cellXfs>
  <cellStyles count="11">
    <cellStyle name="Comma" xfId="1" builtinId="3"/>
    <cellStyle name="Comma 2" xfId="4" xr:uid="{00000000-0005-0000-0000-000001000000}"/>
    <cellStyle name="Currency" xfId="2" builtinId="4"/>
    <cellStyle name="Currency 2" xfId="5" xr:uid="{00000000-0005-0000-0000-000003000000}"/>
    <cellStyle name="Normal" xfId="0" builtinId="0"/>
    <cellStyle name="Normal 12" xfId="8" xr:uid="{00000000-0005-0000-0000-000005000000}"/>
    <cellStyle name="Normal 12 2" xfId="10" xr:uid="{48AAD962-F7F3-4C3B-9400-3F9A10082A66}"/>
    <cellStyle name="Normal 2" xfId="3" xr:uid="{00000000-0005-0000-0000-000006000000}"/>
    <cellStyle name="Normal 2 2" xfId="9" xr:uid="{0246BC0A-57DE-4B39-BD37-B0B3297A3237}"/>
    <cellStyle name="Normal 5" xfId="6" xr:uid="{00000000-0005-0000-0000-000007000000}"/>
    <cellStyle name="Percent 2" xfId="7" xr:uid="{00000000-0005-0000-0000-000008000000}"/>
  </cellStyles>
  <dxfs count="0"/>
  <tableStyles count="1" defaultTableStyle="TableStyleMedium9" defaultPivotStyle="PivotStyleLight16">
    <tableStyle name="Invisible" pivot="0" table="0" count="0" xr9:uid="{43B0AD24-5E6B-4714-8822-0732B3EF5928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2%20Settlement/Statement%20BG%20-%20TO6%20Cycle%202_Settlement.xlsx" TargetMode="External"/><Relationship Id="rId1" Type="http://schemas.openxmlformats.org/officeDocument/2006/relationships/externalLinkPath" Target="Statement%20BG%20-%20TO6%20Cycle%202_Settlemen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personal/kloudat_sdge_com/Documents/TO6%20Cycle%201%20Settlement/Statement%20BL%20-%20TO6%20Cycle%201_TRBAA_Settlement.xlsx" TargetMode="External"/><Relationship Id="rId2" Type="http://schemas.openxmlformats.org/officeDocument/2006/relationships/externalLinkPath" Target="https://sempra-my.sharepoint.com/personal/kloudat_sdge_com/Documents/TO6%20Cycle%201%20Settlement/Statement%20BL%20-%20TO6%20Cycle%201_TRBAA_Settlement.xlsx" TargetMode="External"/><Relationship Id="rId1" Type="http://schemas.openxmlformats.org/officeDocument/2006/relationships/externalLinkPath" Target="/personal/kloudat_sdge_com/Documents/TO6%20Cycle%201%20Settlement/Statement%20BL%20-%20TO6%20Cycle%201_TRBAA_Settl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2%20Settlement/Support/TO6%20C2%20Statement%20BD%20-%20Settlement.xlsx" TargetMode="External"/><Relationship Id="rId1" Type="http://schemas.openxmlformats.org/officeDocument/2006/relationships/externalLinkPath" Target="Support/TO6%20C2%20Statement%20BD%20-%20Settl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of Revenues"/>
      <sheetName val="Summary of Revs @ Changed Rates"/>
      <sheetName val="A-Revenues@Changed Rates"/>
      <sheetName val="B-Revenues@Changed Rates"/>
      <sheetName val="C-Revenues@Changed Rates"/>
      <sheetName val="A-Med &amp; Lrg C-I"/>
      <sheetName val="B-Med &amp; Lrg C-I"/>
      <sheetName val="C-Med &amp; Lrg C-I"/>
      <sheetName val="D-Med &amp; Lrg C-I"/>
      <sheetName val="E-Med &amp; Lrg C-I"/>
      <sheetName val="F-Med &amp; Lrg C-I"/>
      <sheetName val="San Diego Unified Port District"/>
      <sheetName val="PA-T-1"/>
      <sheetName val="Standby"/>
      <sheetName val="Wholesale TAC Rates"/>
      <sheetName val="Escondido"/>
      <sheetName val="Rate Impact"/>
      <sheetName val="A-Billing Determinants"/>
      <sheetName val="B-Billing Determinants"/>
      <sheetName val="Billing Determinants-12 Month"/>
      <sheetName val="Workpaper 1"/>
      <sheetName val="Workpape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C12">
            <v>530371780.21673936</v>
          </cell>
          <cell r="E12">
            <v>444010801.21434939</v>
          </cell>
          <cell r="G12">
            <v>387988589.33156246</v>
          </cell>
          <cell r="I12">
            <v>316248347.79226029</v>
          </cell>
          <cell r="K12">
            <v>290350126.1599583</v>
          </cell>
          <cell r="M12">
            <v>309972841.32164389</v>
          </cell>
        </row>
        <row r="14">
          <cell r="C14">
            <v>201410884.6648258</v>
          </cell>
          <cell r="E14">
            <v>193878034.3113372</v>
          </cell>
          <cell r="G14">
            <v>189903298.63903418</v>
          </cell>
          <cell r="I14">
            <v>188108260.87251216</v>
          </cell>
          <cell r="K14">
            <v>187866125.35447705</v>
          </cell>
          <cell r="M14">
            <v>194140303.01661658</v>
          </cell>
        </row>
        <row r="16">
          <cell r="C16">
            <v>718797731.45195258</v>
          </cell>
          <cell r="E16">
            <v>680989309.74619114</v>
          </cell>
          <cell r="G16">
            <v>682843723.33270192</v>
          </cell>
          <cell r="I16">
            <v>686833634.35529459</v>
          </cell>
          <cell r="K16">
            <v>693440612.41296256</v>
          </cell>
          <cell r="M16">
            <v>723617546.56166637</v>
          </cell>
        </row>
        <row r="17">
          <cell r="D17">
            <v>0</v>
          </cell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1721733.8179591398</v>
          </cell>
          <cell r="F18">
            <v>1634939.2610468876</v>
          </cell>
          <cell r="H18">
            <v>1634749.6326954789</v>
          </cell>
          <cell r="J18">
            <v>1643129.4192703895</v>
          </cell>
          <cell r="L18">
            <v>1661266.930896152</v>
          </cell>
          <cell r="N18">
            <v>1731620.4057714671</v>
          </cell>
        </row>
        <row r="19">
          <cell r="D19">
            <v>1470657.189877115</v>
          </cell>
          <cell r="F19">
            <v>1408622.0647134136</v>
          </cell>
          <cell r="H19">
            <v>1393583.5867550662</v>
          </cell>
          <cell r="J19">
            <v>1396960.0594136131</v>
          </cell>
          <cell r="L19">
            <v>1419878.3086426107</v>
          </cell>
          <cell r="N19">
            <v>1504852.9713927018</v>
          </cell>
        </row>
        <row r="20">
          <cell r="D20">
            <v>136381.49643896159</v>
          </cell>
          <cell r="F20">
            <v>119784.45513360342</v>
          </cell>
          <cell r="H20">
            <v>131719.80063948987</v>
          </cell>
          <cell r="J20">
            <v>135421.12104644522</v>
          </cell>
          <cell r="L20">
            <v>130892.73138003012</v>
          </cell>
          <cell r="N20">
            <v>126774.89078669998</v>
          </cell>
        </row>
        <row r="24">
          <cell r="C24">
            <v>216720</v>
          </cell>
          <cell r="E24">
            <v>453590</v>
          </cell>
          <cell r="G24">
            <v>352390</v>
          </cell>
          <cell r="I24">
            <v>1098010</v>
          </cell>
          <cell r="K24">
            <v>195560</v>
          </cell>
          <cell r="M24">
            <v>0</v>
          </cell>
        </row>
        <row r="25">
          <cell r="D25">
            <v>11900</v>
          </cell>
          <cell r="F25">
            <v>16000</v>
          </cell>
          <cell r="H25">
            <v>15700</v>
          </cell>
          <cell r="J25">
            <v>15800</v>
          </cell>
          <cell r="L25">
            <v>8700</v>
          </cell>
          <cell r="N25">
            <v>8800</v>
          </cell>
        </row>
        <row r="26">
          <cell r="D26">
            <v>0</v>
          </cell>
          <cell r="F26">
            <v>0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</row>
        <row r="29">
          <cell r="C29">
            <v>8770898.1289841495</v>
          </cell>
          <cell r="E29">
            <v>8598197.7953569908</v>
          </cell>
          <cell r="G29">
            <v>8121460.1021894859</v>
          </cell>
          <cell r="I29">
            <v>8972645.7992273159</v>
          </cell>
          <cell r="K29">
            <v>13494394.209383002</v>
          </cell>
          <cell r="M29">
            <v>15277102.085518412</v>
          </cell>
        </row>
        <row r="30">
          <cell r="C30">
            <v>16096194.488099385</v>
          </cell>
          <cell r="D30">
            <v>54365.808997032727</v>
          </cell>
          <cell r="E30">
            <v>16324789.675258994</v>
          </cell>
          <cell r="F30">
            <v>55137.902195331786</v>
          </cell>
          <cell r="G30">
            <v>15210058.425003275</v>
          </cell>
          <cell r="H30">
            <v>51372.834229780514</v>
          </cell>
          <cell r="I30">
            <v>15790788.262185775</v>
          </cell>
          <cell r="J30">
            <v>53334.282162736599</v>
          </cell>
          <cell r="K30">
            <v>18980076.654593214</v>
          </cell>
          <cell r="L30">
            <v>64106.284433600675</v>
          </cell>
          <cell r="M30">
            <v>19791045.53676001</v>
          </cell>
          <cell r="N30">
            <v>67541.628115989137</v>
          </cell>
        </row>
        <row r="32">
          <cell r="C32">
            <v>7050041.3726688055</v>
          </cell>
          <cell r="E32">
            <v>6963639.3231486995</v>
          </cell>
          <cell r="G32">
            <v>6821384.377889757</v>
          </cell>
          <cell r="I32">
            <v>6696433.9907789938</v>
          </cell>
          <cell r="K32">
            <v>6687434.930758276</v>
          </cell>
          <cell r="M32">
            <v>6721237.4505943088</v>
          </cell>
        </row>
        <row r="36">
          <cell r="D36">
            <v>145506</v>
          </cell>
          <cell r="F36">
            <v>145506</v>
          </cell>
          <cell r="H36">
            <v>145506</v>
          </cell>
          <cell r="J36">
            <v>145506</v>
          </cell>
          <cell r="L36">
            <v>145506</v>
          </cell>
          <cell r="N36">
            <v>145506</v>
          </cell>
        </row>
      </sheetData>
      <sheetData sheetId="18">
        <row r="12">
          <cell r="C12">
            <v>410150317.97409266</v>
          </cell>
          <cell r="E12">
            <v>547959042.84375727</v>
          </cell>
          <cell r="G12">
            <v>615949423.59624326</v>
          </cell>
          <cell r="I12">
            <v>448222747.76523018</v>
          </cell>
          <cell r="K12">
            <v>385784288.64210707</v>
          </cell>
          <cell r="M12">
            <v>452476117.17941707</v>
          </cell>
        </row>
        <row r="14">
          <cell r="C14">
            <v>217323569.30803531</v>
          </cell>
          <cell r="E14">
            <v>229243879.39853665</v>
          </cell>
          <cell r="G14">
            <v>239317965.71833527</v>
          </cell>
          <cell r="I14">
            <v>211348576.79099375</v>
          </cell>
          <cell r="K14">
            <v>195315561.0568178</v>
          </cell>
          <cell r="M14">
            <v>194243997.91473109</v>
          </cell>
        </row>
        <row r="16">
          <cell r="C16">
            <v>806489656.84811842</v>
          </cell>
          <cell r="E16">
            <v>833968518.35937226</v>
          </cell>
          <cell r="G16">
            <v>867016873.16453326</v>
          </cell>
          <cell r="I16">
            <v>796536574.47793376</v>
          </cell>
          <cell r="K16">
            <v>728103253.38593173</v>
          </cell>
          <cell r="M16">
            <v>763709820.81237149</v>
          </cell>
        </row>
        <row r="17">
          <cell r="D17">
            <v>0</v>
          </cell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1928989.3912187191</v>
          </cell>
          <cell r="F18">
            <v>1996935.5768869664</v>
          </cell>
          <cell r="H18">
            <v>2078031.1831154083</v>
          </cell>
          <cell r="J18">
            <v>1907674.9101579236</v>
          </cell>
          <cell r="L18">
            <v>1745882.8488525513</v>
          </cell>
          <cell r="N18">
            <v>1825593.487219753</v>
          </cell>
        </row>
        <row r="19">
          <cell r="D19">
            <v>1673288.1227493715</v>
          </cell>
          <cell r="F19">
            <v>1739492.1533405944</v>
          </cell>
          <cell r="H19">
            <v>1816540.427557766</v>
          </cell>
          <cell r="J19">
            <v>1662947.7122979141</v>
          </cell>
          <cell r="L19">
            <v>1497257.5313144273</v>
          </cell>
          <cell r="N19">
            <v>1547428.5644992178</v>
          </cell>
        </row>
        <row r="20">
          <cell r="D20">
            <v>143618.92444637683</v>
          </cell>
          <cell r="F20">
            <v>143043.26313787894</v>
          </cell>
          <cell r="H20">
            <v>143882.60368267121</v>
          </cell>
          <cell r="J20">
            <v>135711.84062240092</v>
          </cell>
          <cell r="L20">
            <v>133496.31514596919</v>
          </cell>
          <cell r="N20">
            <v>154202.00313587949</v>
          </cell>
        </row>
        <row r="24">
          <cell r="C24">
            <v>0</v>
          </cell>
          <cell r="E24">
            <v>0</v>
          </cell>
          <cell r="G24">
            <v>102320</v>
          </cell>
          <cell r="I24">
            <v>747300</v>
          </cell>
          <cell r="K24">
            <v>703620</v>
          </cell>
          <cell r="M24">
            <v>339300</v>
          </cell>
        </row>
        <row r="25">
          <cell r="D25">
            <v>9900</v>
          </cell>
          <cell r="F25">
            <v>8000</v>
          </cell>
          <cell r="H25">
            <v>8000</v>
          </cell>
          <cell r="J25">
            <v>16900</v>
          </cell>
          <cell r="L25">
            <v>16600</v>
          </cell>
          <cell r="N25">
            <v>9800</v>
          </cell>
        </row>
        <row r="26">
          <cell r="D26">
            <v>0</v>
          </cell>
          <cell r="F26">
            <v>0</v>
          </cell>
          <cell r="H26">
            <v>0</v>
          </cell>
          <cell r="J26">
            <v>0</v>
          </cell>
          <cell r="L26">
            <v>7580</v>
          </cell>
          <cell r="N26">
            <v>0</v>
          </cell>
        </row>
        <row r="29">
          <cell r="C29">
            <v>17674212.425930995</v>
          </cell>
          <cell r="E29">
            <v>19350930.552889984</v>
          </cell>
          <cell r="G29">
            <v>18944800.132352281</v>
          </cell>
          <cell r="I29">
            <v>17483777.143699218</v>
          </cell>
          <cell r="K29">
            <v>14421116.292368243</v>
          </cell>
          <cell r="M29">
            <v>13285180.217291201</v>
          </cell>
        </row>
        <row r="30">
          <cell r="C30">
            <v>21824505.864378165</v>
          </cell>
          <cell r="D30">
            <v>74481.29287404858</v>
          </cell>
          <cell r="E30">
            <v>21947825.423344754</v>
          </cell>
          <cell r="F30">
            <v>74902.150063007008</v>
          </cell>
          <cell r="G30">
            <v>21857831.109899174</v>
          </cell>
          <cell r="H30">
            <v>74595.023163621881</v>
          </cell>
          <cell r="I30">
            <v>21118824.263870798</v>
          </cell>
          <cell r="J30">
            <v>72072.987353188888</v>
          </cell>
          <cell r="K30">
            <v>19755426.797113776</v>
          </cell>
          <cell r="L30">
            <v>66725.073476269128</v>
          </cell>
          <cell r="M30">
            <v>18182715.474677801</v>
          </cell>
          <cell r="N30">
            <v>61413.151864844753</v>
          </cell>
        </row>
        <row r="32">
          <cell r="C32">
            <v>6678722.3135911068</v>
          </cell>
          <cell r="E32">
            <v>6838779.9659992624</v>
          </cell>
          <cell r="G32">
            <v>6753591.5071859909</v>
          </cell>
          <cell r="I32">
            <v>6782648.6053437786</v>
          </cell>
          <cell r="K32">
            <v>7119936.6196114337</v>
          </cell>
          <cell r="M32">
            <v>7138909.4377961857</v>
          </cell>
        </row>
        <row r="36">
          <cell r="D36">
            <v>145506</v>
          </cell>
          <cell r="F36">
            <v>145506</v>
          </cell>
          <cell r="H36">
            <v>145506</v>
          </cell>
          <cell r="J36">
            <v>145506</v>
          </cell>
          <cell r="L36">
            <v>145506</v>
          </cell>
          <cell r="N36">
            <v>145506</v>
          </cell>
        </row>
      </sheetData>
      <sheetData sheetId="19"/>
      <sheetData sheetId="20"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72">
          <cell r="C72">
            <v>1215.5937488527375</v>
          </cell>
          <cell r="D72">
            <v>1164.3176860983756</v>
          </cell>
          <cell r="E72">
            <v>1151.8874066802643</v>
          </cell>
          <cell r="F72">
            <v>1154.6782807773366</v>
          </cell>
          <cell r="G72">
            <v>1173.6217032752384</v>
          </cell>
          <cell r="H72">
            <v>1225.495798894261</v>
          </cell>
          <cell r="I72">
            <v>1362.6630665926359</v>
          </cell>
          <cell r="J72">
            <v>1416.5771451782166</v>
          </cell>
          <cell r="K72">
            <v>1479.3223689044994</v>
          </cell>
          <cell r="L72">
            <v>1354.2422242857785</v>
          </cell>
          <cell r="M72">
            <v>1237.5806598685176</v>
          </cell>
          <cell r="N72">
            <v>1279.0502795274745</v>
          </cell>
        </row>
        <row r="73">
          <cell r="C73">
            <v>309.80360211452376</v>
          </cell>
          <cell r="D73">
            <v>296.7354953078343</v>
          </cell>
          <cell r="E73">
            <v>293.56754109397349</v>
          </cell>
          <cell r="F73">
            <v>294.27881724946303</v>
          </cell>
          <cell r="G73">
            <v>299.10669706684945</v>
          </cell>
          <cell r="H73">
            <v>317.24504827918594</v>
          </cell>
          <cell r="I73">
            <v>352.75364529156093</v>
          </cell>
          <cell r="J73">
            <v>366.71042464506252</v>
          </cell>
          <cell r="K73">
            <v>382.95332939291512</v>
          </cell>
          <cell r="L73">
            <v>350.57373531014713</v>
          </cell>
          <cell r="M73">
            <v>315.40713885407098</v>
          </cell>
          <cell r="N73">
            <v>325.97599671533368</v>
          </cell>
        </row>
        <row r="74">
          <cell r="C74">
            <v>18.146737821088255</v>
          </cell>
          <cell r="D74">
            <v>17.381273809629445</v>
          </cell>
          <cell r="E74">
            <v>17.195710975124722</v>
          </cell>
          <cell r="F74">
            <v>17.23737395716871</v>
          </cell>
          <cell r="G74">
            <v>17.5201668901103</v>
          </cell>
          <cell r="H74">
            <v>19.22333187180708</v>
          </cell>
          <cell r="I74">
            <v>21.374960552455349</v>
          </cell>
          <cell r="J74">
            <v>22.220665797751522</v>
          </cell>
          <cell r="K74">
            <v>23.204897861337074</v>
          </cell>
          <cell r="L74">
            <v>21.242869812975929</v>
          </cell>
          <cell r="M74">
            <v>18.474964837783205</v>
          </cell>
          <cell r="N74">
            <v>19.094035408195047</v>
          </cell>
        </row>
        <row r="82">
          <cell r="C82">
            <v>1126.1132843322166</v>
          </cell>
          <cell r="D82">
            <v>1078.611678231958</v>
          </cell>
          <cell r="E82">
            <v>1067.0963979058561</v>
          </cell>
          <cell r="F82">
            <v>1069.6818343632071</v>
          </cell>
          <cell r="G82">
            <v>1087.2308220457599</v>
          </cell>
          <cell r="H82">
            <v>1156.792961419588</v>
          </cell>
          <cell r="I82">
            <v>1286.2704593871899</v>
          </cell>
          <cell r="J82">
            <v>1337.1620468455028</v>
          </cell>
          <cell r="K82">
            <v>1396.3896943288739</v>
          </cell>
          <cell r="L82">
            <v>1278.3217001025102</v>
          </cell>
          <cell r="M82">
            <v>1146.4817278189228</v>
          </cell>
          <cell r="N82">
            <v>1184.8987480102739</v>
          </cell>
        </row>
        <row r="83">
          <cell r="C83">
            <v>300.38759896093563</v>
          </cell>
          <cell r="D83">
            <v>287.71667712583252</v>
          </cell>
          <cell r="E83">
            <v>284.64500799924809</v>
          </cell>
          <cell r="F83">
            <v>285.33466601189673</v>
          </cell>
          <cell r="G83">
            <v>290.01580986083286</v>
          </cell>
          <cell r="H83">
            <v>307.89761112242491</v>
          </cell>
          <cell r="I83">
            <v>342.35996838764453</v>
          </cell>
          <cell r="J83">
            <v>355.9055195167017</v>
          </cell>
          <cell r="K83">
            <v>371.66983671150223</v>
          </cell>
          <cell r="L83">
            <v>340.24428816070343</v>
          </cell>
          <cell r="M83">
            <v>305.82082483498385</v>
          </cell>
          <cell r="N83">
            <v>316.06845854561618</v>
          </cell>
        </row>
        <row r="84">
          <cell r="C84">
            <v>44.156306583962838</v>
          </cell>
          <cell r="D84">
            <v>42.293709355623186</v>
          </cell>
          <cell r="E84">
            <v>41.842180849962091</v>
          </cell>
          <cell r="F84">
            <v>41.943559038508937</v>
          </cell>
          <cell r="G84">
            <v>42.631676736017937</v>
          </cell>
          <cell r="H84">
            <v>40.16239885068893</v>
          </cell>
          <cell r="I84">
            <v>44.657694974536902</v>
          </cell>
          <cell r="J84">
            <v>46.424586978389698</v>
          </cell>
          <cell r="K84">
            <v>48.480896517389702</v>
          </cell>
          <cell r="L84">
            <v>44.381724034700227</v>
          </cell>
          <cell r="M84">
            <v>44.954978660520808</v>
          </cell>
          <cell r="N84">
            <v>46.46135794332762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C119">
            <v>65.365315682078148</v>
          </cell>
          <cell r="D119">
            <v>57.41063801215855</v>
          </cell>
          <cell r="E119">
            <v>63.131044717888649</v>
          </cell>
          <cell r="F119">
            <v>64.905024203070752</v>
          </cell>
          <cell r="G119">
            <v>62.734644585560389</v>
          </cell>
          <cell r="H119">
            <v>61.430831832790481</v>
          </cell>
          <cell r="I119">
            <v>69.59288184689332</v>
          </cell>
          <cell r="J119">
            <v>69.313935812583765</v>
          </cell>
          <cell r="K119">
            <v>69.720651902320569</v>
          </cell>
          <cell r="L119">
            <v>65.761375989036182</v>
          </cell>
          <cell r="M119">
            <v>63.98249769766867</v>
          </cell>
          <cell r="N119">
            <v>73.906379362076422</v>
          </cell>
        </row>
        <row r="120">
          <cell r="C120">
            <v>112.82441348871235</v>
          </cell>
          <cell r="D120">
            <v>99.094167818889815</v>
          </cell>
          <cell r="E120">
            <v>108.96792922822776</v>
          </cell>
          <cell r="F120">
            <v>112.02992308335047</v>
          </cell>
          <cell r="G120">
            <v>108.28371907839373</v>
          </cell>
          <cell r="H120">
            <v>108.22539489342269</v>
          </cell>
          <cell r="I120">
            <v>122.60483693517342</v>
          </cell>
          <cell r="J120">
            <v>122.11340545335206</v>
          </cell>
          <cell r="K120">
            <v>122.82993505433622</v>
          </cell>
          <cell r="L120">
            <v>115.85470475998591</v>
          </cell>
          <cell r="M120">
            <v>110.43758759451079</v>
          </cell>
          <cell r="N120">
            <v>127.56679620667353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42.84045806994628</v>
          </cell>
          <cell r="D129">
            <v>37.626958653289073</v>
          </cell>
          <cell r="E129">
            <v>41.376115848701524</v>
          </cell>
          <cell r="F129">
            <v>42.538782822139332</v>
          </cell>
          <cell r="G129">
            <v>41.116315018999629</v>
          </cell>
          <cell r="H129">
            <v>42.278584359830866</v>
          </cell>
          <cell r="I129">
            <v>47.895957749950078</v>
          </cell>
          <cell r="J129">
            <v>47.703978525649525</v>
          </cell>
          <cell r="K129">
            <v>47.983893024565027</v>
          </cell>
          <cell r="L129">
            <v>45.258997793465618</v>
          </cell>
          <cell r="M129">
            <v>41.9341585246707</v>
          </cell>
          <cell r="N129">
            <v>48.438275148278386</v>
          </cell>
        </row>
        <row r="130">
          <cell r="C130">
            <v>93.541038369015311</v>
          </cell>
          <cell r="D130">
            <v>82.157496480314336</v>
          </cell>
          <cell r="E130">
            <v>90.343684790788345</v>
          </cell>
          <cell r="F130">
            <v>92.882338224305883</v>
          </cell>
          <cell r="G130">
            <v>89.776416361030471</v>
          </cell>
          <cell r="H130">
            <v>84.496306426869111</v>
          </cell>
          <cell r="I130">
            <v>95.722966696426752</v>
          </cell>
          <cell r="J130">
            <v>95.339284612229406</v>
          </cell>
          <cell r="K130">
            <v>95.898710658106182</v>
          </cell>
          <cell r="L130">
            <v>90.452842828935317</v>
          </cell>
          <cell r="M130">
            <v>91.562156621298499</v>
          </cell>
          <cell r="N130">
            <v>105.7637279876011</v>
          </cell>
        </row>
        <row r="147">
          <cell r="C147">
            <v>718797.7314519526</v>
          </cell>
          <cell r="D147">
            <v>680989.30974619114</v>
          </cell>
          <cell r="E147">
            <v>682843.72333270195</v>
          </cell>
          <cell r="F147">
            <v>686833.63435529463</v>
          </cell>
          <cell r="G147">
            <v>693440.6124129626</v>
          </cell>
          <cell r="H147">
            <v>723617.54656166642</v>
          </cell>
          <cell r="I147">
            <v>806489.65684811841</v>
          </cell>
          <cell r="J147">
            <v>833968.51835937228</v>
          </cell>
          <cell r="K147">
            <v>867016.87316453329</v>
          </cell>
          <cell r="L147">
            <v>796536.57447793381</v>
          </cell>
          <cell r="M147">
            <v>728103.25338593172</v>
          </cell>
          <cell r="N147">
            <v>763709.82081237144</v>
          </cell>
        </row>
        <row r="162">
          <cell r="C162">
            <v>216.72</v>
          </cell>
          <cell r="D162">
            <v>453.59</v>
          </cell>
          <cell r="E162">
            <v>352.39</v>
          </cell>
          <cell r="F162">
            <v>1098.01</v>
          </cell>
          <cell r="G162">
            <v>195.56</v>
          </cell>
          <cell r="H162">
            <v>0</v>
          </cell>
          <cell r="I162">
            <v>0</v>
          </cell>
          <cell r="J162">
            <v>0</v>
          </cell>
          <cell r="K162">
            <v>102.32</v>
          </cell>
          <cell r="L162">
            <v>747.3</v>
          </cell>
          <cell r="M162">
            <v>703.62</v>
          </cell>
          <cell r="N162">
            <v>339.3</v>
          </cell>
        </row>
        <row r="164">
          <cell r="C164">
            <v>11.9</v>
          </cell>
          <cell r="D164">
            <v>16</v>
          </cell>
          <cell r="E164">
            <v>15.7</v>
          </cell>
          <cell r="F164">
            <v>15.8</v>
          </cell>
          <cell r="G164">
            <v>8.6999999999999993</v>
          </cell>
          <cell r="H164">
            <v>8.8000000000000007</v>
          </cell>
          <cell r="I164">
            <v>9.9</v>
          </cell>
          <cell r="J164">
            <v>8</v>
          </cell>
          <cell r="K164">
            <v>8</v>
          </cell>
          <cell r="L164">
            <v>16.899999999999999</v>
          </cell>
          <cell r="M164">
            <v>16.600000000000001</v>
          </cell>
          <cell r="N164">
            <v>9.8000000000000007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7.58</v>
          </cell>
          <cell r="N166">
            <v>0</v>
          </cell>
        </row>
        <row r="171">
          <cell r="C171">
            <v>16096.194488099385</v>
          </cell>
          <cell r="D171">
            <v>16324.789675258995</v>
          </cell>
          <cell r="E171">
            <v>15210.058425003275</v>
          </cell>
          <cell r="F171">
            <v>15790.788262185775</v>
          </cell>
          <cell r="G171">
            <v>18980.076654593213</v>
          </cell>
          <cell r="H171">
            <v>19791.045536760012</v>
          </cell>
          <cell r="I171">
            <v>21824.505864378167</v>
          </cell>
          <cell r="J171">
            <v>21947.825423344755</v>
          </cell>
          <cell r="K171">
            <v>21857.831109899176</v>
          </cell>
          <cell r="L171">
            <v>21118.8242638708</v>
          </cell>
          <cell r="M171">
            <v>19755.426797113778</v>
          </cell>
          <cell r="N171">
            <v>18182.7154746778</v>
          </cell>
        </row>
        <row r="189">
          <cell r="C189">
            <v>38.350964271428111</v>
          </cell>
          <cell r="D189">
            <v>38.895617596899562</v>
          </cell>
          <cell r="E189">
            <v>36.239647057875004</v>
          </cell>
          <cell r="F189">
            <v>37.623300147653751</v>
          </cell>
          <cell r="G189">
            <v>45.222132609508556</v>
          </cell>
          <cell r="H189">
            <v>50.250206027464422</v>
          </cell>
          <cell r="I189">
            <v>55.413237976519078</v>
          </cell>
          <cell r="J189">
            <v>55.726350956516882</v>
          </cell>
          <cell r="K189">
            <v>55.497852023323034</v>
          </cell>
          <cell r="L189">
            <v>53.621485956676509</v>
          </cell>
          <cell r="M189">
            <v>47.069490109794579</v>
          </cell>
          <cell r="N189">
            <v>43.322331377300003</v>
          </cell>
        </row>
        <row r="190">
          <cell r="C190">
            <v>16.014844725604618</v>
          </cell>
          <cell r="D190">
            <v>16.242284598432221</v>
          </cell>
          <cell r="E190">
            <v>15.13318717190551</v>
          </cell>
          <cell r="F190">
            <v>15.710982015082852</v>
          </cell>
          <cell r="G190">
            <v>18.884151824092115</v>
          </cell>
          <cell r="H190">
            <v>17.291422088524726</v>
          </cell>
          <cell r="I190">
            <v>19.0680548975295</v>
          </cell>
          <cell r="J190">
            <v>19.175799106490128</v>
          </cell>
          <cell r="K190">
            <v>19.097171140298844</v>
          </cell>
          <cell r="L190">
            <v>18.451501396512384</v>
          </cell>
          <cell r="M190">
            <v>19.655583366474559</v>
          </cell>
          <cell r="N190">
            <v>18.09082048754475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9">
          <cell r="C199">
            <v>6.1479999999999997</v>
          </cell>
          <cell r="D199">
            <v>6.1479999999999997</v>
          </cell>
          <cell r="E199">
            <v>6.1479999999999997</v>
          </cell>
          <cell r="F199">
            <v>6.1479999999999997</v>
          </cell>
          <cell r="G199">
            <v>6.1479999999999997</v>
          </cell>
          <cell r="H199">
            <v>6.1479999999999997</v>
          </cell>
          <cell r="I199">
            <v>6.1479999999999997</v>
          </cell>
          <cell r="J199">
            <v>6.1479999999999997</v>
          </cell>
          <cell r="K199">
            <v>6.1479999999999997</v>
          </cell>
          <cell r="L199">
            <v>6.1479999999999997</v>
          </cell>
          <cell r="M199">
            <v>6.1479999999999997</v>
          </cell>
          <cell r="N199">
            <v>6.1479999999999997</v>
          </cell>
        </row>
        <row r="200">
          <cell r="C200">
            <v>84.682000000000002</v>
          </cell>
          <cell r="D200">
            <v>84.682000000000002</v>
          </cell>
          <cell r="E200">
            <v>84.682000000000002</v>
          </cell>
          <cell r="F200">
            <v>84.682000000000002</v>
          </cell>
          <cell r="G200">
            <v>84.682000000000002</v>
          </cell>
          <cell r="H200">
            <v>84.682000000000002</v>
          </cell>
          <cell r="I200">
            <v>84.682000000000002</v>
          </cell>
          <cell r="J200">
            <v>84.682000000000002</v>
          </cell>
          <cell r="K200">
            <v>84.682000000000002</v>
          </cell>
          <cell r="L200">
            <v>84.682000000000002</v>
          </cell>
          <cell r="M200">
            <v>84.682000000000002</v>
          </cell>
          <cell r="N200">
            <v>84.682000000000002</v>
          </cell>
        </row>
        <row r="201">
          <cell r="C201">
            <v>54.676000000000002</v>
          </cell>
          <cell r="D201">
            <v>54.676000000000002</v>
          </cell>
          <cell r="E201">
            <v>54.676000000000002</v>
          </cell>
          <cell r="F201">
            <v>54.676000000000002</v>
          </cell>
          <cell r="G201">
            <v>54.676000000000002</v>
          </cell>
          <cell r="H201">
            <v>54.676000000000002</v>
          </cell>
          <cell r="I201">
            <v>54.676000000000002</v>
          </cell>
          <cell r="J201">
            <v>54.676000000000002</v>
          </cell>
          <cell r="K201">
            <v>54.676000000000002</v>
          </cell>
          <cell r="L201">
            <v>54.676000000000002</v>
          </cell>
          <cell r="M201">
            <v>54.676000000000002</v>
          </cell>
          <cell r="N201">
            <v>54.676000000000002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nsmission Rates Summary"/>
      <sheetName val="Allocation of Base TRR - 12 CPS"/>
      <sheetName val="Transmission Energy Rates"/>
      <sheetName val="Med &amp; Lrg C-I NCD"/>
      <sheetName val="Med &amp; Lrg C-I NCD Revenues"/>
      <sheetName val="M&amp;L C-I On-Peak Demand"/>
      <sheetName val="M&amp;L C-I System Peak Demand"/>
      <sheetName val="AG NCD"/>
      <sheetName val="Standby Demand"/>
      <sheetName val="Summary of Revenues"/>
      <sheetName val="San Diego Unified Port District"/>
      <sheetName val="Workpapers"/>
      <sheetName val="Workpapers 2"/>
    </sheetNames>
    <sheetDataSet>
      <sheetData sheetId="0">
        <row r="14">
          <cell r="C14">
            <v>8.9440000000000006E-2</v>
          </cell>
        </row>
        <row r="16">
          <cell r="C16">
            <v>5.108E-2</v>
          </cell>
        </row>
        <row r="19">
          <cell r="D19">
            <v>20.22</v>
          </cell>
          <cell r="E19">
            <v>20.309999999999999</v>
          </cell>
          <cell r="F19">
            <v>21.02</v>
          </cell>
        </row>
        <row r="21">
          <cell r="D21">
            <v>18.2</v>
          </cell>
          <cell r="E21">
            <v>18.28</v>
          </cell>
          <cell r="F21">
            <v>18.920000000000002</v>
          </cell>
        </row>
        <row r="24">
          <cell r="D24">
            <v>3.72</v>
          </cell>
          <cell r="E24">
            <v>3.73</v>
          </cell>
          <cell r="F24">
            <v>3.87</v>
          </cell>
        </row>
        <row r="25">
          <cell r="D25">
            <v>0.75</v>
          </cell>
          <cell r="E25">
            <v>0.76</v>
          </cell>
          <cell r="F25">
            <v>0.78</v>
          </cell>
        </row>
        <row r="32">
          <cell r="D32">
            <v>4.87</v>
          </cell>
          <cell r="E32">
            <v>4.9000000000000004</v>
          </cell>
          <cell r="F32">
            <v>0</v>
          </cell>
        </row>
        <row r="33">
          <cell r="D33">
            <v>0.95</v>
          </cell>
          <cell r="E33">
            <v>0.95</v>
          </cell>
          <cell r="F33">
            <v>0</v>
          </cell>
        </row>
        <row r="42">
          <cell r="E42">
            <v>0.75</v>
          </cell>
        </row>
        <row r="44">
          <cell r="E44">
            <v>1.53</v>
          </cell>
        </row>
        <row r="45">
          <cell r="E45">
            <v>1.53</v>
          </cell>
        </row>
        <row r="47">
          <cell r="C47">
            <v>3.4770000000000002E-2</v>
          </cell>
        </row>
        <row r="50">
          <cell r="D50">
            <v>9.33</v>
          </cell>
          <cell r="E50">
            <v>9.3699999999999992</v>
          </cell>
          <cell r="F50">
            <v>9.7100000000000009</v>
          </cell>
        </row>
        <row r="52">
          <cell r="C52">
            <v>4.6960000000000002E-2</v>
          </cell>
        </row>
        <row r="54">
          <cell r="D54">
            <v>6.57</v>
          </cell>
          <cell r="E54">
            <v>6.6</v>
          </cell>
          <cell r="F54">
            <v>6.82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ing Copy - Stmt BD"/>
      <sheetName val="Filing Copy - BDWP1"/>
      <sheetName val="Filing Copy-2026 Forecast"/>
      <sheetName val="Filing Copy-Energy Storage Fcst"/>
      <sheetName val="Filing Copy-Pump Load True Up"/>
      <sheetName val="A. Statement BD"/>
      <sheetName val="B. Statement BD Workpaper"/>
      <sheetName val="C. 2026 Forecast Sales"/>
      <sheetName val="D. TO6 C2 Stmt BB"/>
      <sheetName val="E. Energy Storage Load Forecast"/>
      <sheetName val="E1. E-mail wp support"/>
      <sheetName val="F. Loss Factors"/>
      <sheetName val="G. Gross Load_True_Up_Adj"/>
      <sheetName val="G.1 2024 Gross Load Forecast"/>
      <sheetName val="G.2 2024 Gross Load Recorded"/>
    </sheetNames>
    <sheetDataSet>
      <sheetData sheetId="0"/>
      <sheetData sheetId="1"/>
      <sheetData sheetId="2">
        <row r="15">
          <cell r="C15">
            <v>7.5685555555555553</v>
          </cell>
          <cell r="D15">
            <v>7.5685555555555553</v>
          </cell>
          <cell r="E15">
            <v>7.5685555555555553</v>
          </cell>
          <cell r="F15">
            <v>7.5685555555555553</v>
          </cell>
          <cell r="G15">
            <v>7.5685555555555553</v>
          </cell>
          <cell r="H15">
            <v>7.5685555555555553</v>
          </cell>
          <cell r="I15">
            <v>7.5685555555555553</v>
          </cell>
          <cell r="J15">
            <v>7.5685555555555553</v>
          </cell>
          <cell r="K15">
            <v>7.5685555555555553</v>
          </cell>
          <cell r="L15">
            <v>7.5685555555555553</v>
          </cell>
          <cell r="M15">
            <v>7.5685555555555553</v>
          </cell>
          <cell r="N15">
            <v>7.5685555555555553</v>
          </cell>
        </row>
      </sheetData>
      <sheetData sheetId="3"/>
      <sheetData sheetId="4"/>
      <sheetData sheetId="5"/>
      <sheetData sheetId="6"/>
      <sheetData sheetId="7">
        <row r="8">
          <cell r="B8">
            <v>565866.7545167394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 Candice A. Churchwell" id="{D42717FD-E52B-436D-BFB0-F9BA5B051AD0}" userId=" Candice A. Churchwell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8" personId="{D42717FD-E52B-436D-BFB0-F9BA5B051AD0}" id="{6A7D5531-D44F-4A19-9C00-98ACA84C900C}">
    <text>Volumetric revenues are counted here since they are not broken down by service voltage.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49"/>
  <sheetViews>
    <sheetView tabSelected="1" zoomScale="75" zoomScaleNormal="75" zoomScalePageLayoutView="80" workbookViewId="0">
      <selection activeCell="N13" sqref="N13"/>
    </sheetView>
  </sheetViews>
  <sheetFormatPr defaultColWidth="9.140625" defaultRowHeight="18.75" x14ac:dyDescent="0.3"/>
  <cols>
    <col min="1" max="1" width="6" style="2" bestFit="1" customWidth="1"/>
    <col min="2" max="2" width="53.85546875" style="2" bestFit="1" customWidth="1"/>
    <col min="3" max="8" width="20.5703125" style="2" customWidth="1"/>
    <col min="9" max="9" width="21.5703125" style="2" bestFit="1" customWidth="1"/>
    <col min="10" max="10" width="6" style="2" bestFit="1" customWidth="1"/>
    <col min="11" max="14" width="17.140625" style="2" bestFit="1" customWidth="1"/>
    <col min="15" max="15" width="18.42578125" style="2" bestFit="1" customWidth="1"/>
    <col min="16" max="16" width="5.85546875" style="2" bestFit="1" customWidth="1"/>
    <col min="17" max="16384" width="9.140625" style="2"/>
  </cols>
  <sheetData>
    <row r="1" spans="1:16" ht="18.75" customHeight="1" x14ac:dyDescent="0.3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100"/>
      <c r="L1" s="100"/>
      <c r="M1" s="100"/>
      <c r="N1" s="100"/>
      <c r="O1" s="100"/>
      <c r="P1" s="100"/>
    </row>
    <row r="2" spans="1:16" ht="18.75" customHeight="1" x14ac:dyDescent="0.3">
      <c r="A2" s="276" t="s">
        <v>1</v>
      </c>
      <c r="B2" s="276"/>
      <c r="C2" s="276"/>
      <c r="D2" s="276"/>
      <c r="E2" s="276"/>
      <c r="F2" s="276"/>
      <c r="G2" s="276"/>
      <c r="H2" s="276"/>
      <c r="I2" s="276"/>
      <c r="J2" s="276"/>
      <c r="K2" s="100"/>
      <c r="L2" s="100"/>
      <c r="M2" s="100"/>
      <c r="N2" s="100"/>
      <c r="O2" s="100"/>
      <c r="P2" s="100"/>
    </row>
    <row r="3" spans="1:16" ht="18.75" customHeight="1" x14ac:dyDescent="0.3">
      <c r="A3" s="276" t="s">
        <v>296</v>
      </c>
      <c r="B3" s="276"/>
      <c r="C3" s="276"/>
      <c r="D3" s="276"/>
      <c r="E3" s="276"/>
      <c r="F3" s="276"/>
      <c r="G3" s="276"/>
      <c r="H3" s="276"/>
      <c r="I3" s="276"/>
      <c r="J3" s="276"/>
      <c r="K3" s="100"/>
      <c r="L3" s="100"/>
      <c r="M3" s="100"/>
      <c r="N3" s="100"/>
      <c r="O3" s="100"/>
      <c r="P3" s="100"/>
    </row>
    <row r="4" spans="1:16" ht="18.75" customHeight="1" x14ac:dyDescent="0.3">
      <c r="A4" s="277" t="s">
        <v>290</v>
      </c>
      <c r="B4" s="277"/>
      <c r="C4" s="277"/>
      <c r="D4" s="277"/>
      <c r="E4" s="277"/>
      <c r="F4" s="277"/>
      <c r="G4" s="277"/>
      <c r="H4" s="277"/>
      <c r="I4" s="277"/>
      <c r="J4" s="277"/>
      <c r="K4" s="63"/>
      <c r="L4" s="63"/>
      <c r="M4" s="63"/>
      <c r="N4" s="63"/>
      <c r="O4" s="63"/>
      <c r="P4" s="63"/>
    </row>
    <row r="6" spans="1:16" x14ac:dyDescent="0.3">
      <c r="A6" s="3"/>
      <c r="B6" s="3"/>
      <c r="C6" s="36" t="s">
        <v>2</v>
      </c>
      <c r="D6" s="5" t="s">
        <v>3</v>
      </c>
      <c r="E6" s="36" t="s">
        <v>4</v>
      </c>
      <c r="F6" s="5" t="s">
        <v>5</v>
      </c>
      <c r="G6" s="36" t="s">
        <v>6</v>
      </c>
      <c r="H6" s="5" t="s">
        <v>7</v>
      </c>
      <c r="I6" s="101" t="s">
        <v>8</v>
      </c>
      <c r="J6" s="3"/>
    </row>
    <row r="7" spans="1:16" x14ac:dyDescent="0.3">
      <c r="A7" s="6"/>
      <c r="B7" s="6"/>
      <c r="C7" s="37"/>
      <c r="D7" s="38"/>
      <c r="E7" s="37"/>
      <c r="F7" s="38"/>
      <c r="G7" s="37"/>
      <c r="H7" s="38"/>
      <c r="I7" s="37"/>
      <c r="J7" s="6"/>
    </row>
    <row r="8" spans="1:16" x14ac:dyDescent="0.3">
      <c r="A8" s="6" t="s">
        <v>9</v>
      </c>
      <c r="B8" s="6" t="s">
        <v>10</v>
      </c>
      <c r="C8" s="39">
        <v>46023</v>
      </c>
      <c r="D8" s="39">
        <v>46054</v>
      </c>
      <c r="E8" s="39">
        <v>46082</v>
      </c>
      <c r="F8" s="39">
        <v>46113</v>
      </c>
      <c r="G8" s="39">
        <v>46143</v>
      </c>
      <c r="H8" s="39">
        <v>46174</v>
      </c>
      <c r="I8" s="9"/>
      <c r="J8" s="6" t="s">
        <v>9</v>
      </c>
    </row>
    <row r="9" spans="1:16" x14ac:dyDescent="0.3">
      <c r="A9" s="12" t="s">
        <v>11</v>
      </c>
      <c r="B9" s="9"/>
      <c r="C9" s="19"/>
      <c r="D9" s="41"/>
      <c r="E9" s="19"/>
      <c r="F9" s="41"/>
      <c r="G9" s="19"/>
      <c r="H9" s="41"/>
      <c r="I9" s="19"/>
      <c r="J9" s="12" t="s">
        <v>11</v>
      </c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7"/>
      <c r="J10" s="3"/>
    </row>
    <row r="11" spans="1:16" ht="22.5" x14ac:dyDescent="0.3">
      <c r="A11" s="6">
        <v>1</v>
      </c>
      <c r="B11" s="9" t="s">
        <v>12</v>
      </c>
      <c r="C11" s="27">
        <f>'A-Revenues@Present Rates'!C66+'A-Revenues@Present Rates'!D66</f>
        <v>47436452.022585168</v>
      </c>
      <c r="D11" s="27">
        <f>'A-Revenues@Present Rates'!E66+'A-Revenues@Present Rates'!F66</f>
        <v>39712326.060611412</v>
      </c>
      <c r="E11" s="27">
        <f>'A-Revenues@Present Rates'!G66+'A-Revenues@Present Rates'!H66</f>
        <v>34701699.42981495</v>
      </c>
      <c r="F11" s="27">
        <f>'A-Revenues@Present Rates'!I66+'A-Revenues@Present Rates'!J66</f>
        <v>28285252.226539761</v>
      </c>
      <c r="G11" s="27">
        <f>'B-Revenues@Present Rates'!C66+'B-Revenues@Present Rates'!D66</f>
        <v>25968915.283746671</v>
      </c>
      <c r="H11" s="27">
        <f>'B-Revenues@Present Rates'!E66+'B-Revenues@Present Rates'!F66</f>
        <v>27723970.92780783</v>
      </c>
      <c r="I11" s="9"/>
      <c r="J11" s="6">
        <v>1</v>
      </c>
    </row>
    <row r="12" spans="1:16" x14ac:dyDescent="0.3">
      <c r="A12" s="6">
        <f>A11+1</f>
        <v>2</v>
      </c>
      <c r="B12" s="14"/>
      <c r="C12" s="30"/>
      <c r="D12" s="30"/>
      <c r="E12" s="30"/>
      <c r="F12" s="30"/>
      <c r="G12" s="30"/>
      <c r="H12" s="30"/>
      <c r="I12" s="9"/>
      <c r="J12" s="6">
        <f>J11+1</f>
        <v>2</v>
      </c>
    </row>
    <row r="13" spans="1:16" ht="22.5" x14ac:dyDescent="0.3">
      <c r="A13" s="6">
        <f t="shared" ref="A13:A25" si="0">A12+1</f>
        <v>3</v>
      </c>
      <c r="B13" s="9" t="s">
        <v>13</v>
      </c>
      <c r="C13" s="17">
        <f>'A-Revenues@Present Rates'!C68+'A-Revenues@Present Rates'!D68</f>
        <v>10288067.988679301</v>
      </c>
      <c r="D13" s="17">
        <f>'A-Revenues@Present Rates'!E68+'A-Revenues@Present Rates'!F68</f>
        <v>9903289.9926231038</v>
      </c>
      <c r="E13" s="17">
        <f>'A-Revenues@Present Rates'!G68+'A-Revenues@Present Rates'!H68</f>
        <v>9700260.4944818653</v>
      </c>
      <c r="F13" s="17">
        <f>'A-Revenues@Present Rates'!I68+'A-Revenues@Present Rates'!J68</f>
        <v>9608569.9653679207</v>
      </c>
      <c r="G13" s="17">
        <f>'B-Revenues@Present Rates'!C68+'B-Revenues@Present Rates'!D68</f>
        <v>9596201.6831066869</v>
      </c>
      <c r="H13" s="17">
        <f>'B-Revenues@Present Rates'!E68+'B-Revenues@Present Rates'!F68</f>
        <v>9916686.6780887749</v>
      </c>
      <c r="I13" s="9"/>
      <c r="J13" s="6">
        <f t="shared" ref="J13:J25" si="1">J12+1</f>
        <v>3</v>
      </c>
    </row>
    <row r="14" spans="1:16" x14ac:dyDescent="0.3">
      <c r="A14" s="6">
        <f t="shared" si="0"/>
        <v>4</v>
      </c>
      <c r="B14" s="15"/>
      <c r="C14" s="25"/>
      <c r="D14" s="25"/>
      <c r="E14" s="25"/>
      <c r="F14" s="25"/>
      <c r="G14" s="25"/>
      <c r="H14" s="25"/>
      <c r="I14" s="9"/>
      <c r="J14" s="6">
        <f t="shared" si="1"/>
        <v>4</v>
      </c>
    </row>
    <row r="15" spans="1:16" ht="22.5" x14ac:dyDescent="0.3">
      <c r="A15" s="6">
        <f t="shared" si="0"/>
        <v>5</v>
      </c>
      <c r="B15" s="9" t="s">
        <v>14</v>
      </c>
      <c r="C15" s="17">
        <f>'A-Revenues@Present Rates'!C70+SUM('A-Revenues@Present Rates'!D71:D74)</f>
        <v>33510139.087998476</v>
      </c>
      <c r="D15" s="17">
        <f>'A-Revenues@Present Rates'!E70+SUM('A-Revenues@Present Rates'!F71:F74)</f>
        <v>31828032.273739986</v>
      </c>
      <c r="E15" s="17">
        <f>'A-Revenues@Present Rates'!G70+SUM('A-Revenues@Present Rates'!H71:H74)</f>
        <v>31815518.977423441</v>
      </c>
      <c r="F15" s="17">
        <f>'A-Revenues@Present Rates'!I70+SUM('A-Revenues@Present Rates'!J71:J74)</f>
        <v>31976372.411442325</v>
      </c>
      <c r="G15" s="17">
        <f>'B-Revenues@Present Rates'!C70+SUM('B-Revenues@Present Rates'!D71:D74)</f>
        <v>32333786.985053305</v>
      </c>
      <c r="H15" s="17">
        <f>'B-Revenues@Present Rates'!E70+SUM('B-Revenues@Present Rates'!F71:F74)</f>
        <v>38821455.480220571</v>
      </c>
      <c r="I15" s="9"/>
      <c r="J15" s="6">
        <f t="shared" si="1"/>
        <v>5</v>
      </c>
    </row>
    <row r="16" spans="1:16" x14ac:dyDescent="0.3">
      <c r="A16" s="6">
        <f t="shared" si="0"/>
        <v>6</v>
      </c>
      <c r="B16" s="9"/>
      <c r="C16" s="17"/>
      <c r="D16" s="17"/>
      <c r="E16" s="17"/>
      <c r="F16" s="17"/>
      <c r="G16" s="17"/>
      <c r="H16" s="17"/>
      <c r="I16" s="9"/>
      <c r="J16" s="6">
        <f t="shared" si="1"/>
        <v>6</v>
      </c>
    </row>
    <row r="17" spans="1:15" ht="22.5" x14ac:dyDescent="0.3">
      <c r="A17" s="6">
        <f t="shared" si="0"/>
        <v>7</v>
      </c>
      <c r="B17" s="38" t="s">
        <v>15</v>
      </c>
      <c r="C17" s="17">
        <f>'A-Revenues@Present Rates'!C76+SUM('A-Revenues@Present Rates'!D77:D78)</f>
        <v>8925</v>
      </c>
      <c r="D17" s="17">
        <f>'A-Revenues@Present Rates'!E76+SUM('A-Revenues@Present Rates'!F77:F78)</f>
        <v>12000</v>
      </c>
      <c r="E17" s="17">
        <f>'A-Revenues@Present Rates'!G76+SUM('A-Revenues@Present Rates'!H77:H78)</f>
        <v>11775</v>
      </c>
      <c r="F17" s="17">
        <f>'A-Revenues@Present Rates'!I76+SUM('A-Revenues@Present Rates'!J77:J78)</f>
        <v>11850</v>
      </c>
      <c r="G17" s="17">
        <f>'B-Revenues@Present Rates'!C76+SUM('B-Revenues@Present Rates'!D77:D78)</f>
        <v>6525</v>
      </c>
      <c r="H17" s="17">
        <f>'B-Revenues@Present Rates'!E76+SUM('B-Revenues@Present Rates'!F77:F78)</f>
        <v>6600</v>
      </c>
      <c r="I17" s="9"/>
      <c r="J17" s="6">
        <f t="shared" si="1"/>
        <v>7</v>
      </c>
    </row>
    <row r="18" spans="1:15" x14ac:dyDescent="0.3">
      <c r="A18" s="6">
        <f t="shared" si="0"/>
        <v>8</v>
      </c>
      <c r="B18" s="9"/>
      <c r="C18" s="17"/>
      <c r="D18" s="17"/>
      <c r="E18" s="17"/>
      <c r="F18" s="17"/>
      <c r="G18" s="17"/>
      <c r="H18" s="17"/>
      <c r="I18" s="9"/>
      <c r="J18" s="6">
        <f t="shared" si="1"/>
        <v>8</v>
      </c>
    </row>
    <row r="19" spans="1:15" ht="22.5" x14ac:dyDescent="0.3">
      <c r="A19" s="6">
        <f t="shared" si="0"/>
        <v>9</v>
      </c>
      <c r="B19" s="9" t="s">
        <v>16</v>
      </c>
      <c r="C19" s="17">
        <f>'A-Revenues@Present Rates'!C81+'A-Revenues@Present Rates'!D82</f>
        <v>827411.08609926119</v>
      </c>
      <c r="D19" s="17">
        <f>'A-Revenues@Present Rates'!E81+'A-Revenues@Present Rates'!F82</f>
        <v>828825.99089776725</v>
      </c>
      <c r="E19" s="17">
        <f>'A-Revenues@Present Rates'!G81+'A-Revenues@Present Rates'!H82</f>
        <v>776068.10448584938</v>
      </c>
      <c r="F19" s="17">
        <f>'A-Revenues@Present Rates'!I81+'A-Revenues@Present Rates'!J82</f>
        <v>824513.04035417805</v>
      </c>
      <c r="G19" s="17">
        <f>'B-Revenues@Present Rates'!C81+'B-Revenues@Present Rates'!D82</f>
        <v>1085251.4968903181</v>
      </c>
      <c r="H19" s="17">
        <f>'B-Revenues@Present Rates'!E81+'B-Revenues@Present Rates'!F82</f>
        <v>1181134.9650096316</v>
      </c>
      <c r="I19" s="9"/>
      <c r="J19" s="6">
        <f t="shared" si="1"/>
        <v>9</v>
      </c>
    </row>
    <row r="20" spans="1:15" x14ac:dyDescent="0.3">
      <c r="A20" s="6">
        <f t="shared" si="0"/>
        <v>10</v>
      </c>
      <c r="B20" s="9"/>
      <c r="C20" s="17"/>
      <c r="D20" s="17"/>
      <c r="E20" s="17"/>
      <c r="F20" s="17"/>
      <c r="G20" s="17"/>
      <c r="H20" s="17"/>
      <c r="I20" s="9"/>
      <c r="J20" s="6">
        <f t="shared" si="1"/>
        <v>10</v>
      </c>
    </row>
    <row r="21" spans="1:15" ht="22.5" x14ac:dyDescent="0.3">
      <c r="A21" s="6">
        <f t="shared" si="0"/>
        <v>11</v>
      </c>
      <c r="B21" s="9" t="s">
        <v>17</v>
      </c>
      <c r="C21" s="17">
        <f>'A-Revenues@Present Rates'!C84+'A-Revenues@Present Rates'!D84</f>
        <v>331069.94286052714</v>
      </c>
      <c r="D21" s="17">
        <f>'A-Revenues@Present Rates'!E84+'A-Revenues@Present Rates'!F84</f>
        <v>327012.50261506293</v>
      </c>
      <c r="E21" s="17">
        <f>'A-Revenues@Present Rates'!G84+'A-Revenues@Present Rates'!H84</f>
        <v>320332.21038570302</v>
      </c>
      <c r="F21" s="17">
        <f>'A-Revenues@Present Rates'!I84+'A-Revenues@Present Rates'!J84</f>
        <v>314464.54020698159</v>
      </c>
      <c r="G21" s="17">
        <f>'B-Revenues@Present Rates'!C84+'B-Revenues@Present Rates'!D84</f>
        <v>314041.94434840867</v>
      </c>
      <c r="H21" s="17">
        <f>'B-Revenues@Present Rates'!E84+'B-Revenues@Present Rates'!F84</f>
        <v>315629.31067990873</v>
      </c>
      <c r="I21" s="9"/>
      <c r="J21" s="6">
        <f t="shared" si="1"/>
        <v>11</v>
      </c>
    </row>
    <row r="22" spans="1:15" x14ac:dyDescent="0.3">
      <c r="A22" s="6">
        <f t="shared" si="0"/>
        <v>12</v>
      </c>
      <c r="B22" s="9"/>
      <c r="C22" s="17"/>
      <c r="D22" s="17"/>
      <c r="E22" s="17"/>
      <c r="F22" s="17"/>
      <c r="G22" s="17"/>
      <c r="H22" s="17"/>
      <c r="I22" s="9"/>
      <c r="J22" s="6">
        <f t="shared" si="1"/>
        <v>12</v>
      </c>
    </row>
    <row r="23" spans="1:15" ht="22.5" x14ac:dyDescent="0.3">
      <c r="A23" s="6">
        <f t="shared" si="0"/>
        <v>13</v>
      </c>
      <c r="B23" s="9" t="s">
        <v>18</v>
      </c>
      <c r="C23" s="16">
        <f>'A-Revenues@Present Rates'!C86+'A-Revenues@Present Rates'!D86</f>
        <v>960051</v>
      </c>
      <c r="D23" s="16">
        <f>'A-Revenues@Present Rates'!E86+'A-Revenues@Present Rates'!F86</f>
        <v>960051</v>
      </c>
      <c r="E23" s="16">
        <f>'A-Revenues@Present Rates'!G86+'A-Revenues@Present Rates'!H86</f>
        <v>960051</v>
      </c>
      <c r="F23" s="16">
        <f>'A-Revenues@Present Rates'!I86+'A-Revenues@Present Rates'!J86</f>
        <v>960051</v>
      </c>
      <c r="G23" s="16">
        <f>'B-Revenues@Present Rates'!C86+'B-Revenues@Present Rates'!D86</f>
        <v>960051</v>
      </c>
      <c r="H23" s="16">
        <f>'B-Revenues@Present Rates'!E86+'B-Revenues@Present Rates'!F86</f>
        <v>960051</v>
      </c>
      <c r="I23" s="19"/>
      <c r="J23" s="6">
        <f t="shared" si="1"/>
        <v>13</v>
      </c>
    </row>
    <row r="24" spans="1:15" x14ac:dyDescent="0.3">
      <c r="A24" s="6">
        <f t="shared" si="0"/>
        <v>14</v>
      </c>
      <c r="B24" s="9"/>
      <c r="C24" s="17"/>
      <c r="D24" s="17"/>
      <c r="E24" s="17"/>
      <c r="F24" s="17"/>
      <c r="G24" s="17"/>
      <c r="H24" s="67"/>
      <c r="I24" s="37"/>
      <c r="J24" s="6">
        <f t="shared" si="1"/>
        <v>14</v>
      </c>
    </row>
    <row r="25" spans="1:15" ht="19.5" thickBot="1" x14ac:dyDescent="0.35">
      <c r="A25" s="6">
        <f t="shared" si="0"/>
        <v>15</v>
      </c>
      <c r="B25" s="14" t="s">
        <v>19</v>
      </c>
      <c r="C25" s="42">
        <f t="shared" ref="C25:H25" si="2">SUM(C11:C23)</f>
        <v>93362116.128222749</v>
      </c>
      <c r="D25" s="42">
        <f t="shared" si="2"/>
        <v>83571537.82048735</v>
      </c>
      <c r="E25" s="42">
        <f t="shared" si="2"/>
        <v>78285705.21659182</v>
      </c>
      <c r="F25" s="42">
        <f t="shared" si="2"/>
        <v>71981073.183911175</v>
      </c>
      <c r="G25" s="42">
        <f t="shared" si="2"/>
        <v>70264773.393145397</v>
      </c>
      <c r="H25" s="99">
        <f t="shared" si="2"/>
        <v>78925528.36180672</v>
      </c>
      <c r="I25" s="9"/>
      <c r="J25" s="6">
        <f t="shared" si="1"/>
        <v>15</v>
      </c>
    </row>
    <row r="26" spans="1:15" ht="19.5" thickTop="1" x14ac:dyDescent="0.3">
      <c r="A26" s="12"/>
      <c r="B26" s="43"/>
      <c r="C26" s="44"/>
      <c r="D26" s="45"/>
      <c r="E26" s="45"/>
      <c r="F26" s="45"/>
      <c r="G26" s="45"/>
      <c r="H26" s="45"/>
      <c r="I26" s="19"/>
      <c r="J26" s="19"/>
    </row>
    <row r="27" spans="1:15" x14ac:dyDescent="0.3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x14ac:dyDescent="0.3">
      <c r="A28" s="3"/>
      <c r="B28" s="3"/>
      <c r="C28" s="36" t="str">
        <f t="shared" ref="C28:I28" si="3">C6</f>
        <v>(A)</v>
      </c>
      <c r="D28" s="36" t="str">
        <f t="shared" si="3"/>
        <v>(B)</v>
      </c>
      <c r="E28" s="36" t="str">
        <f t="shared" si="3"/>
        <v>(C)</v>
      </c>
      <c r="F28" s="36" t="str">
        <f t="shared" si="3"/>
        <v>(D)</v>
      </c>
      <c r="G28" s="36" t="str">
        <f t="shared" si="3"/>
        <v>(E)</v>
      </c>
      <c r="H28" s="36" t="str">
        <f t="shared" si="3"/>
        <v>(F)</v>
      </c>
      <c r="I28" s="36" t="str">
        <f t="shared" si="3"/>
        <v>(G)</v>
      </c>
      <c r="J28" s="3"/>
      <c r="K28" s="21"/>
      <c r="L28" s="21"/>
      <c r="M28" s="21"/>
      <c r="N28" s="21"/>
      <c r="O28" s="21"/>
    </row>
    <row r="29" spans="1:15" x14ac:dyDescent="0.3">
      <c r="A29" s="6"/>
      <c r="B29" s="6"/>
      <c r="C29" s="37"/>
      <c r="D29" s="38"/>
      <c r="E29" s="37"/>
      <c r="F29" s="38"/>
      <c r="G29" s="37"/>
      <c r="H29" s="38"/>
      <c r="I29" s="38"/>
      <c r="J29" s="6"/>
      <c r="K29" s="21"/>
      <c r="L29" s="21"/>
      <c r="M29" s="21"/>
      <c r="N29" s="21"/>
      <c r="O29" s="21"/>
    </row>
    <row r="30" spans="1:15" x14ac:dyDescent="0.3">
      <c r="A30" s="6" t="s">
        <v>9</v>
      </c>
      <c r="B30" s="6" t="s">
        <v>10</v>
      </c>
      <c r="C30" s="39">
        <v>46204</v>
      </c>
      <c r="D30" s="39">
        <v>46235</v>
      </c>
      <c r="E30" s="39">
        <v>46266</v>
      </c>
      <c r="F30" s="39">
        <v>46296</v>
      </c>
      <c r="G30" s="39">
        <v>46327</v>
      </c>
      <c r="H30" s="39">
        <v>46357</v>
      </c>
      <c r="I30" s="40" t="s">
        <v>20</v>
      </c>
      <c r="J30" s="6" t="s">
        <v>9</v>
      </c>
      <c r="K30" s="21"/>
      <c r="L30" s="21"/>
      <c r="M30" s="21"/>
      <c r="N30" s="21"/>
      <c r="O30" s="21"/>
    </row>
    <row r="31" spans="1:15" x14ac:dyDescent="0.3">
      <c r="A31" s="12" t="s">
        <v>11</v>
      </c>
      <c r="B31" s="9"/>
      <c r="C31" s="19"/>
      <c r="D31" s="41"/>
      <c r="E31" s="19"/>
      <c r="F31" s="41"/>
      <c r="G31" s="19"/>
      <c r="H31" s="41"/>
      <c r="I31" s="38"/>
      <c r="J31" s="12" t="s">
        <v>11</v>
      </c>
      <c r="K31" s="21"/>
      <c r="L31" s="21"/>
      <c r="M31" s="21"/>
      <c r="N31" s="21"/>
      <c r="O31" s="21"/>
    </row>
    <row r="32" spans="1:1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21"/>
      <c r="L32" s="21"/>
      <c r="M32" s="21"/>
      <c r="N32" s="21"/>
      <c r="O32" s="21"/>
    </row>
    <row r="33" spans="1:15" ht="22.5" x14ac:dyDescent="0.3">
      <c r="A33" s="6">
        <f>A25+1</f>
        <v>16</v>
      </c>
      <c r="B33" s="9" t="s">
        <v>12</v>
      </c>
      <c r="C33" s="27">
        <f>'B-Revenues@Present Rates'!G66+'B-Revenues@Present Rates'!H66</f>
        <v>36683844.439602852</v>
      </c>
      <c r="D33" s="27">
        <f>'B-Revenues@Present Rates'!I66+'B-Revenues@Present Rates'!J66</f>
        <v>49009456.791945651</v>
      </c>
      <c r="E33" s="27">
        <f>'C-Revenues@Present Rates'!C66+'C-Revenues@Present Rates'!D66</f>
        <v>55090516.446447998</v>
      </c>
      <c r="F33" s="27">
        <f>'C-Revenues@Present Rates'!E66+'C-Revenues@Present Rates'!F66</f>
        <v>40089042.560122192</v>
      </c>
      <c r="G33" s="27">
        <f>'C-Revenues@Present Rates'!G66+'C-Revenues@Present Rates'!H66</f>
        <v>34504546.776150055</v>
      </c>
      <c r="H33" s="27">
        <f>'C-Revenues@Present Rates'!I66+'C-Revenues@Present Rates'!J66</f>
        <v>40469463.920527063</v>
      </c>
      <c r="I33" s="27">
        <f>SUM(C11:H11,C33:H33)</f>
        <v>459675486.88590163</v>
      </c>
      <c r="J33" s="6">
        <f>J25+1</f>
        <v>16</v>
      </c>
      <c r="K33" s="21"/>
      <c r="L33" s="21"/>
      <c r="M33" s="21"/>
      <c r="N33" s="21"/>
      <c r="O33" s="21"/>
    </row>
    <row r="34" spans="1:15" x14ac:dyDescent="0.3">
      <c r="A34" s="6">
        <f>A33+1</f>
        <v>17</v>
      </c>
      <c r="B34" s="14"/>
      <c r="C34" s="30"/>
      <c r="D34" s="30"/>
      <c r="E34" s="30"/>
      <c r="F34" s="30"/>
      <c r="G34" s="30"/>
      <c r="H34" s="30"/>
      <c r="I34" s="30"/>
      <c r="J34" s="6">
        <f>J33+1</f>
        <v>17</v>
      </c>
      <c r="K34" s="21"/>
      <c r="L34" s="21"/>
      <c r="M34" s="21"/>
      <c r="N34" s="21"/>
      <c r="O34" s="21"/>
    </row>
    <row r="35" spans="1:15" ht="22.5" x14ac:dyDescent="0.3">
      <c r="A35" s="6">
        <f t="shared" ref="A35:A47" si="4">A34+1</f>
        <v>18</v>
      </c>
      <c r="B35" s="9" t="s">
        <v>13</v>
      </c>
      <c r="C35" s="17">
        <f>'B-Revenues@Present Rates'!G68+'B-Revenues@Present Rates'!H68</f>
        <v>11100887.920254445</v>
      </c>
      <c r="D35" s="17">
        <f>'B-Revenues@Present Rates'!I68+'B-Revenues@Present Rates'!J68</f>
        <v>11709777.359677251</v>
      </c>
      <c r="E35" s="17">
        <f>'C-Revenues@Present Rates'!C68+'C-Revenues@Present Rates'!D68</f>
        <v>12224361.688892566</v>
      </c>
      <c r="F35" s="17">
        <f>'C-Revenues@Present Rates'!E68+'C-Revenues@Present Rates'!F68</f>
        <v>10795685.302483961</v>
      </c>
      <c r="G35" s="17">
        <f>'C-Revenues@Present Rates'!G68+'C-Revenues@Present Rates'!H68</f>
        <v>9976718.8587822542</v>
      </c>
      <c r="H35" s="17">
        <f>'C-Revenues@Present Rates'!I68+'C-Revenues@Present Rates'!J68</f>
        <v>9921983.4134844635</v>
      </c>
      <c r="I35" s="27">
        <f>SUM(C13:H13,C35:H35)</f>
        <v>124742491.3459226</v>
      </c>
      <c r="J35" s="6">
        <f t="shared" ref="J35:J47" si="5">J34+1</f>
        <v>18</v>
      </c>
      <c r="K35" s="21"/>
      <c r="L35" s="21"/>
      <c r="M35" s="21"/>
      <c r="N35" s="21"/>
      <c r="O35" s="21"/>
    </row>
    <row r="36" spans="1:15" x14ac:dyDescent="0.3">
      <c r="A36" s="6">
        <f t="shared" si="4"/>
        <v>19</v>
      </c>
      <c r="B36" s="15"/>
      <c r="C36" s="25"/>
      <c r="D36" s="25"/>
      <c r="E36" s="25"/>
      <c r="F36" s="25"/>
      <c r="G36" s="25"/>
      <c r="H36" s="25"/>
      <c r="I36" s="17"/>
      <c r="J36" s="6">
        <f t="shared" si="5"/>
        <v>19</v>
      </c>
      <c r="K36" s="21"/>
      <c r="L36" s="21"/>
      <c r="M36" s="21"/>
      <c r="N36" s="21"/>
      <c r="O36" s="21"/>
    </row>
    <row r="37" spans="1:15" ht="22.5" x14ac:dyDescent="0.3">
      <c r="A37" s="6">
        <f t="shared" si="4"/>
        <v>20</v>
      </c>
      <c r="B37" s="9" t="s">
        <v>14</v>
      </c>
      <c r="C37" s="17">
        <f>'B-Revenues@Present Rates'!G70+SUM('B-Revenues@Present Rates'!H71:H74)</f>
        <v>43244369.076304436</v>
      </c>
      <c r="D37" s="17">
        <f>'B-Revenues@Present Rates'!I70+SUM('B-Revenues@Present Rates'!J71:J74)</f>
        <v>44772140.976193957</v>
      </c>
      <c r="E37" s="17">
        <f>'C-Revenues@Present Rates'!C70+SUM('C-Revenues@Present Rates'!D71:D74)</f>
        <v>46594346.896571971</v>
      </c>
      <c r="F37" s="17">
        <f>'C-Revenues@Present Rates'!E70+SUM('C-Revenues@Present Rates'!F71:F74)</f>
        <v>42771635.196674027</v>
      </c>
      <c r="G37" s="17">
        <f>'C-Revenues@Present Rates'!G70+SUM('C-Revenues@Present Rates'!H71:H74)</f>
        <v>33983694.403103314</v>
      </c>
      <c r="H37" s="17">
        <f>'C-Revenues@Present Rates'!I70+SUM('C-Revenues@Present Rates'!J71:J74)</f>
        <v>35524479.232124746</v>
      </c>
      <c r="I37" s="27">
        <f>SUM(C15:H15,C37:H37)</f>
        <v>447175970.99685061</v>
      </c>
      <c r="J37" s="6">
        <f t="shared" si="5"/>
        <v>20</v>
      </c>
      <c r="K37" s="21"/>
      <c r="L37" s="21"/>
      <c r="M37" s="21"/>
      <c r="N37" s="21"/>
      <c r="O37" s="21"/>
    </row>
    <row r="38" spans="1:15" x14ac:dyDescent="0.3">
      <c r="A38" s="6">
        <f t="shared" si="4"/>
        <v>21</v>
      </c>
      <c r="B38" s="9"/>
      <c r="C38" s="17"/>
      <c r="D38" s="17"/>
      <c r="E38" s="17"/>
      <c r="F38" s="17"/>
      <c r="G38" s="17"/>
      <c r="H38" s="17"/>
      <c r="I38" s="27"/>
      <c r="J38" s="6">
        <f t="shared" si="5"/>
        <v>21</v>
      </c>
      <c r="K38" s="21"/>
      <c r="L38" s="21"/>
      <c r="M38" s="21"/>
      <c r="N38" s="21"/>
      <c r="O38" s="21"/>
    </row>
    <row r="39" spans="1:15" ht="22.5" x14ac:dyDescent="0.3">
      <c r="A39" s="6">
        <f t="shared" si="4"/>
        <v>22</v>
      </c>
      <c r="B39" s="38" t="s">
        <v>15</v>
      </c>
      <c r="C39" s="17">
        <f>'B-Revenues@Present Rates'!G76+SUM('B-Revenues@Present Rates'!H77:H78)</f>
        <v>7425</v>
      </c>
      <c r="D39" s="17">
        <f>'B-Revenues@Present Rates'!I76+SUM('B-Revenues@Present Rates'!J77:J78)</f>
        <v>6000</v>
      </c>
      <c r="E39" s="17">
        <f>'C-Revenues@Present Rates'!C76+SUM('C-Revenues@Present Rates'!D77:D78)</f>
        <v>6000</v>
      </c>
      <c r="F39" s="17">
        <f>'C-Revenues@Present Rates'!E76+SUM('C-Revenues@Present Rates'!F77:F78)</f>
        <v>12675</v>
      </c>
      <c r="G39" s="17">
        <f>'C-Revenues@Present Rates'!G76+SUM('C-Revenues@Present Rates'!H77:H78)</f>
        <v>24047.4</v>
      </c>
      <c r="H39" s="17">
        <f>'C-Revenues@Present Rates'!I76+SUM('C-Revenues@Present Rates'!J77:J78)</f>
        <v>7350</v>
      </c>
      <c r="I39" s="27">
        <f t="shared" ref="I39" si="6">SUM(C17:H17,C39:H39)</f>
        <v>121172.4</v>
      </c>
      <c r="J39" s="6">
        <f t="shared" si="5"/>
        <v>22</v>
      </c>
      <c r="K39" s="21"/>
      <c r="L39" s="21"/>
      <c r="M39" s="21"/>
      <c r="N39" s="21"/>
      <c r="O39" s="21"/>
    </row>
    <row r="40" spans="1:15" x14ac:dyDescent="0.3">
      <c r="A40" s="6">
        <f t="shared" si="4"/>
        <v>23</v>
      </c>
      <c r="B40" s="9"/>
      <c r="C40" s="17"/>
      <c r="D40" s="17"/>
      <c r="E40" s="17"/>
      <c r="F40" s="17"/>
      <c r="G40" s="17"/>
      <c r="H40" s="17"/>
      <c r="I40" s="27"/>
      <c r="J40" s="6">
        <f t="shared" si="5"/>
        <v>23</v>
      </c>
      <c r="K40" s="21"/>
      <c r="L40" s="21"/>
      <c r="M40" s="21"/>
      <c r="N40" s="21"/>
      <c r="O40" s="21"/>
    </row>
    <row r="41" spans="1:15" ht="22.5" x14ac:dyDescent="0.3">
      <c r="A41" s="6">
        <f t="shared" si="4"/>
        <v>24</v>
      </c>
      <c r="B41" s="9" t="s">
        <v>16</v>
      </c>
      <c r="C41" s="17">
        <f>+'B-Revenues@Present Rates'!G81+'B-Revenues@Present Rates'!H82</f>
        <v>1331262.5811914725</v>
      </c>
      <c r="D41" s="17">
        <f>+'B-Revenues@Present Rates'!I81+'B-Revenues@Present Rates'!J82</f>
        <v>1393611.9607395763</v>
      </c>
      <c r="E41" s="17">
        <f>'C-Revenues@Present Rates'!C81+'C-Revenues@Present Rates'!D82</f>
        <v>1376535.3373329556</v>
      </c>
      <c r="F41" s="17">
        <f>'C-Revenues@Present Rates'!E81+'C-Revenues@Present Rates'!F82</f>
        <v>1301466.1280110718</v>
      </c>
      <c r="G41" s="17">
        <f>'C-Revenues@Present Rates'!G81+'C-Revenues@Present Rates'!H82</f>
        <v>1142639.7785956159</v>
      </c>
      <c r="H41" s="17">
        <f>'C-Revenues@Present Rates'!I81+'C-Revenues@Present Rates'!J82</f>
        <v>1052096.5417970924</v>
      </c>
      <c r="I41" s="27">
        <f>SUM(C19:H19,C41:H41)</f>
        <v>13120817.01140479</v>
      </c>
      <c r="J41" s="6">
        <f t="shared" si="5"/>
        <v>24</v>
      </c>
      <c r="K41" s="21"/>
      <c r="L41" s="21"/>
      <c r="M41" s="21"/>
      <c r="N41" s="21"/>
      <c r="O41" s="21"/>
    </row>
    <row r="42" spans="1:15" x14ac:dyDescent="0.3">
      <c r="A42" s="6">
        <f t="shared" si="4"/>
        <v>25</v>
      </c>
      <c r="B42" s="9"/>
      <c r="C42" s="17"/>
      <c r="D42" s="17"/>
      <c r="E42" s="17"/>
      <c r="F42" s="17"/>
      <c r="G42" s="17"/>
      <c r="H42" s="17"/>
      <c r="I42" s="27"/>
      <c r="J42" s="6">
        <f t="shared" si="5"/>
        <v>25</v>
      </c>
      <c r="K42" s="21"/>
      <c r="L42" s="21"/>
      <c r="M42" s="21"/>
      <c r="N42" s="21"/>
      <c r="O42" s="21"/>
    </row>
    <row r="43" spans="1:15" ht="22.5" x14ac:dyDescent="0.3">
      <c r="A43" s="6">
        <f t="shared" si="4"/>
        <v>26</v>
      </c>
      <c r="B43" s="9" t="s">
        <v>17</v>
      </c>
      <c r="C43" s="17">
        <f>'B-Revenues@Present Rates'!G84+'B-Revenues@Present Rates'!H84</f>
        <v>313632.7998462384</v>
      </c>
      <c r="D43" s="17">
        <f>'B-Revenues@Present Rates'!I84+'B-Revenues@Present Rates'!J84</f>
        <v>321149.10720332537</v>
      </c>
      <c r="E43" s="17">
        <f>'C-Revenues@Present Rates'!C84+'C-Revenues@Present Rates'!D84</f>
        <v>317148.65717745415</v>
      </c>
      <c r="F43" s="17">
        <f>'C-Revenues@Present Rates'!E84+'C-Revenues@Present Rates'!F84</f>
        <v>318513.17850694386</v>
      </c>
      <c r="G43" s="17">
        <f>'C-Revenues@Present Rates'!G84+'C-Revenues@Present Rates'!H84</f>
        <v>334352.22365695296</v>
      </c>
      <c r="H43" s="17">
        <f>'C-Revenues@Present Rates'!I84+'C-Revenues@Present Rates'!J84</f>
        <v>335243.18719890888</v>
      </c>
      <c r="I43" s="27">
        <f>SUM(C21:H21,C43:H43)</f>
        <v>3862589.6046864158</v>
      </c>
      <c r="J43" s="6">
        <f t="shared" si="5"/>
        <v>26</v>
      </c>
      <c r="K43" s="21"/>
      <c r="L43" s="21"/>
      <c r="M43" s="109"/>
      <c r="N43" s="21"/>
      <c r="O43" s="21"/>
    </row>
    <row r="44" spans="1:15" x14ac:dyDescent="0.3">
      <c r="A44" s="6">
        <f t="shared" si="4"/>
        <v>27</v>
      </c>
      <c r="B44" s="9"/>
      <c r="C44" s="17"/>
      <c r="D44" s="17"/>
      <c r="E44" s="17"/>
      <c r="F44" s="17"/>
      <c r="G44" s="17"/>
      <c r="H44" s="17"/>
      <c r="I44" s="17"/>
      <c r="J44" s="6">
        <f t="shared" si="5"/>
        <v>27</v>
      </c>
      <c r="K44" s="21"/>
      <c r="L44" s="21"/>
      <c r="M44" s="109"/>
      <c r="N44" s="21"/>
      <c r="O44" s="21"/>
    </row>
    <row r="45" spans="1:15" ht="22.5" x14ac:dyDescent="0.3">
      <c r="A45" s="6">
        <f t="shared" si="4"/>
        <v>28</v>
      </c>
      <c r="B45" s="9" t="s">
        <v>18</v>
      </c>
      <c r="C45" s="16">
        <f>'B-Revenues@Present Rates'!G86+'B-Revenues@Present Rates'!H86</f>
        <v>960051</v>
      </c>
      <c r="D45" s="16">
        <f>'B-Revenues@Present Rates'!I86+'B-Revenues@Present Rates'!J86</f>
        <v>960051</v>
      </c>
      <c r="E45" s="16">
        <f>'C-Revenues@Present Rates'!C86+'C-Revenues@Present Rates'!D86</f>
        <v>960051</v>
      </c>
      <c r="F45" s="16">
        <f>'C-Revenues@Present Rates'!E86+'C-Revenues@Present Rates'!F86</f>
        <v>960051</v>
      </c>
      <c r="G45" s="16">
        <f>'C-Revenues@Present Rates'!G86+'C-Revenues@Present Rates'!H86</f>
        <v>960051</v>
      </c>
      <c r="H45" s="16">
        <f>'C-Revenues@Present Rates'!I86+'C-Revenues@Present Rates'!J86</f>
        <v>960051</v>
      </c>
      <c r="I45" s="70">
        <f>SUM(C23:H23,C45:H45)</f>
        <v>11520612</v>
      </c>
      <c r="J45" s="6">
        <f t="shared" si="5"/>
        <v>28</v>
      </c>
      <c r="K45" s="21"/>
      <c r="L45" s="21"/>
      <c r="M45" s="109"/>
      <c r="N45" s="21"/>
      <c r="O45" s="21"/>
    </row>
    <row r="46" spans="1:15" x14ac:dyDescent="0.3">
      <c r="A46" s="6">
        <f t="shared" si="4"/>
        <v>29</v>
      </c>
      <c r="B46" s="9"/>
      <c r="C46" s="17"/>
      <c r="D46" s="17"/>
      <c r="E46" s="17"/>
      <c r="F46" s="17"/>
      <c r="G46" s="17"/>
      <c r="H46" s="17"/>
      <c r="I46" s="17"/>
      <c r="J46" s="6">
        <f t="shared" si="5"/>
        <v>29</v>
      </c>
      <c r="K46" s="21"/>
      <c r="L46" s="21"/>
      <c r="M46" s="109"/>
      <c r="N46" s="21"/>
      <c r="O46" s="21"/>
    </row>
    <row r="47" spans="1:15" ht="19.5" thickBot="1" x14ac:dyDescent="0.35">
      <c r="A47" s="6">
        <f t="shared" si="4"/>
        <v>30</v>
      </c>
      <c r="B47" s="14" t="s">
        <v>19</v>
      </c>
      <c r="C47" s="42">
        <f t="shared" ref="C47:H47" si="7">SUM(C33:C45)</f>
        <v>93641472.817199424</v>
      </c>
      <c r="D47" s="42">
        <f t="shared" si="7"/>
        <v>108172187.19575976</v>
      </c>
      <c r="E47" s="42">
        <f t="shared" si="7"/>
        <v>116568960.02642293</v>
      </c>
      <c r="F47" s="42">
        <f t="shared" si="7"/>
        <v>96249068.365798205</v>
      </c>
      <c r="G47" s="42">
        <f t="shared" si="7"/>
        <v>80926050.440288201</v>
      </c>
      <c r="H47" s="42">
        <f t="shared" si="7"/>
        <v>88270667.295132264</v>
      </c>
      <c r="I47" s="42">
        <f>SUM(I33:I45)</f>
        <v>1060219140.244766</v>
      </c>
      <c r="J47" s="6">
        <f t="shared" si="5"/>
        <v>30</v>
      </c>
      <c r="K47" s="21"/>
      <c r="L47" s="21"/>
      <c r="M47" s="21"/>
      <c r="N47" s="21"/>
      <c r="O47" s="21"/>
    </row>
    <row r="48" spans="1:15" ht="19.5" thickTop="1" x14ac:dyDescent="0.3">
      <c r="A48" s="12"/>
      <c r="B48" s="43"/>
      <c r="C48" s="45"/>
      <c r="D48" s="45"/>
      <c r="E48" s="45"/>
      <c r="F48" s="45"/>
      <c r="G48" s="45"/>
      <c r="H48" s="45"/>
      <c r="I48" s="46"/>
      <c r="J48" s="19"/>
      <c r="K48" s="21"/>
      <c r="L48" s="109"/>
      <c r="M48" s="21"/>
      <c r="N48" s="21"/>
      <c r="O48" s="21"/>
    </row>
    <row r="49" spans="1:5" x14ac:dyDescent="0.3">
      <c r="A49" s="22"/>
      <c r="B49" s="21" t="s">
        <v>21</v>
      </c>
    </row>
    <row r="50" spans="1:5" ht="22.5" x14ac:dyDescent="0.3">
      <c r="A50" s="35">
        <v>1</v>
      </c>
      <c r="B50" s="2" t="s">
        <v>22</v>
      </c>
      <c r="D50" s="33">
        <v>5</v>
      </c>
      <c r="E50" s="2" t="s">
        <v>23</v>
      </c>
    </row>
    <row r="51" spans="1:5" ht="22.5" x14ac:dyDescent="0.3">
      <c r="A51" s="35">
        <v>2</v>
      </c>
      <c r="B51" s="2" t="s">
        <v>24</v>
      </c>
      <c r="D51" s="33">
        <v>6</v>
      </c>
      <c r="E51" s="2" t="s">
        <v>25</v>
      </c>
    </row>
    <row r="52" spans="1:5" ht="22.5" x14ac:dyDescent="0.3">
      <c r="A52" s="33">
        <v>3</v>
      </c>
      <c r="B52" s="2" t="s">
        <v>26</v>
      </c>
      <c r="D52" s="33">
        <v>7</v>
      </c>
      <c r="E52" s="2" t="s">
        <v>27</v>
      </c>
    </row>
    <row r="53" spans="1:5" ht="22.5" x14ac:dyDescent="0.3">
      <c r="A53" s="33">
        <v>4</v>
      </c>
      <c r="B53" s="2" t="s">
        <v>28</v>
      </c>
    </row>
    <row r="54" spans="1:5" x14ac:dyDescent="0.3">
      <c r="A54" s="22"/>
    </row>
    <row r="55" spans="1:5" x14ac:dyDescent="0.3">
      <c r="A55" s="22"/>
    </row>
    <row r="56" spans="1:5" x14ac:dyDescent="0.3">
      <c r="A56" s="22"/>
    </row>
    <row r="57" spans="1:5" x14ac:dyDescent="0.3">
      <c r="A57" s="22"/>
    </row>
    <row r="58" spans="1:5" x14ac:dyDescent="0.3">
      <c r="A58" s="22"/>
    </row>
    <row r="59" spans="1:5" x14ac:dyDescent="0.3">
      <c r="A59" s="22"/>
    </row>
    <row r="60" spans="1:5" x14ac:dyDescent="0.3">
      <c r="A60" s="22"/>
    </row>
    <row r="61" spans="1:5" x14ac:dyDescent="0.3">
      <c r="A61" s="22"/>
    </row>
    <row r="62" spans="1:5" x14ac:dyDescent="0.3">
      <c r="A62" s="22"/>
    </row>
    <row r="63" spans="1:5" x14ac:dyDescent="0.3">
      <c r="A63" s="22"/>
    </row>
    <row r="64" spans="1:5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  <row r="80" spans="1:1" x14ac:dyDescent="0.3">
      <c r="A80" s="22"/>
    </row>
    <row r="81" spans="1:1" x14ac:dyDescent="0.3">
      <c r="A81" s="22"/>
    </row>
    <row r="82" spans="1:1" x14ac:dyDescent="0.3">
      <c r="A82" s="22"/>
    </row>
    <row r="83" spans="1:1" x14ac:dyDescent="0.3">
      <c r="A83" s="22"/>
    </row>
    <row r="84" spans="1:1" x14ac:dyDescent="0.3">
      <c r="A84" s="22"/>
    </row>
    <row r="85" spans="1:1" x14ac:dyDescent="0.3">
      <c r="A85" s="22"/>
    </row>
    <row r="86" spans="1:1" x14ac:dyDescent="0.3">
      <c r="A86" s="22"/>
    </row>
    <row r="87" spans="1:1" x14ac:dyDescent="0.3">
      <c r="A87" s="22"/>
    </row>
    <row r="88" spans="1:1" x14ac:dyDescent="0.3">
      <c r="A88" s="22"/>
    </row>
    <row r="89" spans="1:1" x14ac:dyDescent="0.3">
      <c r="A89" s="22"/>
    </row>
    <row r="90" spans="1:1" x14ac:dyDescent="0.3">
      <c r="A90" s="22"/>
    </row>
    <row r="91" spans="1:1" x14ac:dyDescent="0.3">
      <c r="A91" s="22"/>
    </row>
    <row r="92" spans="1:1" x14ac:dyDescent="0.3">
      <c r="A92" s="22"/>
    </row>
    <row r="93" spans="1:1" x14ac:dyDescent="0.3">
      <c r="A93" s="22"/>
    </row>
    <row r="94" spans="1:1" x14ac:dyDescent="0.3">
      <c r="A94" s="22"/>
    </row>
    <row r="95" spans="1:1" x14ac:dyDescent="0.3">
      <c r="A95" s="22"/>
    </row>
    <row r="96" spans="1:1" x14ac:dyDescent="0.3">
      <c r="A96" s="22"/>
    </row>
    <row r="97" spans="1:1" x14ac:dyDescent="0.3">
      <c r="A97" s="22"/>
    </row>
    <row r="98" spans="1:1" x14ac:dyDescent="0.3">
      <c r="A98" s="22"/>
    </row>
    <row r="99" spans="1:1" x14ac:dyDescent="0.3">
      <c r="A99" s="22"/>
    </row>
    <row r="100" spans="1:1" x14ac:dyDescent="0.3">
      <c r="A100" s="22"/>
    </row>
    <row r="101" spans="1:1" x14ac:dyDescent="0.3">
      <c r="A101" s="22"/>
    </row>
    <row r="102" spans="1:1" x14ac:dyDescent="0.3">
      <c r="A102" s="22"/>
    </row>
    <row r="103" spans="1:1" x14ac:dyDescent="0.3">
      <c r="A103" s="22"/>
    </row>
    <row r="104" spans="1:1" x14ac:dyDescent="0.3">
      <c r="A104" s="22"/>
    </row>
    <row r="105" spans="1:1" x14ac:dyDescent="0.3">
      <c r="A105" s="22"/>
    </row>
    <row r="106" spans="1:1" x14ac:dyDescent="0.3">
      <c r="A106" s="22"/>
    </row>
    <row r="107" spans="1:1" x14ac:dyDescent="0.3">
      <c r="A107" s="22"/>
    </row>
    <row r="108" spans="1:1" x14ac:dyDescent="0.3">
      <c r="A108" s="22"/>
    </row>
    <row r="109" spans="1:1" x14ac:dyDescent="0.3">
      <c r="A109" s="22"/>
    </row>
    <row r="110" spans="1:1" x14ac:dyDescent="0.3">
      <c r="A110" s="22"/>
    </row>
    <row r="111" spans="1:1" x14ac:dyDescent="0.3">
      <c r="A111" s="22"/>
    </row>
    <row r="112" spans="1:1" x14ac:dyDescent="0.3">
      <c r="A112" s="22"/>
    </row>
    <row r="113" spans="1:1" x14ac:dyDescent="0.3">
      <c r="A113" s="22"/>
    </row>
    <row r="114" spans="1:1" x14ac:dyDescent="0.3">
      <c r="A114" s="22"/>
    </row>
    <row r="115" spans="1:1" x14ac:dyDescent="0.3">
      <c r="A115" s="22"/>
    </row>
    <row r="116" spans="1:1" x14ac:dyDescent="0.3">
      <c r="A116" s="22"/>
    </row>
    <row r="117" spans="1:1" x14ac:dyDescent="0.3">
      <c r="A117" s="22"/>
    </row>
    <row r="118" spans="1:1" x14ac:dyDescent="0.3">
      <c r="A118" s="22"/>
    </row>
    <row r="119" spans="1:1" x14ac:dyDescent="0.3">
      <c r="A119" s="22"/>
    </row>
    <row r="120" spans="1:1" x14ac:dyDescent="0.3">
      <c r="A120" s="22"/>
    </row>
    <row r="121" spans="1:1" x14ac:dyDescent="0.3">
      <c r="A121" s="22"/>
    </row>
    <row r="122" spans="1:1" x14ac:dyDescent="0.3">
      <c r="A122" s="22"/>
    </row>
    <row r="123" spans="1:1" x14ac:dyDescent="0.3">
      <c r="A123" s="22"/>
    </row>
    <row r="124" spans="1:1" x14ac:dyDescent="0.3">
      <c r="A124" s="22"/>
    </row>
    <row r="125" spans="1:1" x14ac:dyDescent="0.3">
      <c r="A125" s="22"/>
    </row>
    <row r="126" spans="1:1" x14ac:dyDescent="0.3">
      <c r="A126" s="22"/>
    </row>
    <row r="127" spans="1:1" x14ac:dyDescent="0.3">
      <c r="A127" s="22"/>
    </row>
    <row r="128" spans="1:1" x14ac:dyDescent="0.3">
      <c r="A128" s="22"/>
    </row>
    <row r="129" spans="1:1" x14ac:dyDescent="0.3">
      <c r="A129" s="22"/>
    </row>
    <row r="130" spans="1:1" x14ac:dyDescent="0.3">
      <c r="A130" s="22"/>
    </row>
    <row r="131" spans="1:1" x14ac:dyDescent="0.3">
      <c r="A131" s="22"/>
    </row>
    <row r="132" spans="1:1" x14ac:dyDescent="0.3">
      <c r="A132" s="22"/>
    </row>
    <row r="133" spans="1:1" x14ac:dyDescent="0.3">
      <c r="A133" s="22"/>
    </row>
    <row r="134" spans="1:1" x14ac:dyDescent="0.3">
      <c r="A134" s="22"/>
    </row>
    <row r="135" spans="1:1" x14ac:dyDescent="0.3">
      <c r="A135" s="22"/>
    </row>
    <row r="136" spans="1:1" x14ac:dyDescent="0.3">
      <c r="A136" s="22"/>
    </row>
    <row r="137" spans="1:1" x14ac:dyDescent="0.3">
      <c r="A137" s="22"/>
    </row>
    <row r="138" spans="1:1" x14ac:dyDescent="0.3">
      <c r="A138" s="22"/>
    </row>
    <row r="139" spans="1:1" x14ac:dyDescent="0.3">
      <c r="A139" s="22"/>
    </row>
    <row r="140" spans="1:1" x14ac:dyDescent="0.3">
      <c r="A140" s="22"/>
    </row>
    <row r="141" spans="1:1" x14ac:dyDescent="0.3">
      <c r="A141" s="22"/>
    </row>
    <row r="142" spans="1:1" x14ac:dyDescent="0.3">
      <c r="A142" s="22"/>
    </row>
    <row r="143" spans="1:1" x14ac:dyDescent="0.3">
      <c r="A143" s="22"/>
    </row>
    <row r="144" spans="1:1" x14ac:dyDescent="0.3">
      <c r="A144" s="22"/>
    </row>
    <row r="145" spans="1:1" x14ac:dyDescent="0.3">
      <c r="A145" s="22"/>
    </row>
    <row r="146" spans="1:1" x14ac:dyDescent="0.3">
      <c r="A146" s="22"/>
    </row>
    <row r="147" spans="1:1" x14ac:dyDescent="0.3">
      <c r="A147" s="22"/>
    </row>
    <row r="148" spans="1:1" x14ac:dyDescent="0.3">
      <c r="A148" s="22"/>
    </row>
    <row r="149" spans="1:1" x14ac:dyDescent="0.3">
      <c r="A149" s="22"/>
    </row>
  </sheetData>
  <mergeCells count="4">
    <mergeCell ref="A1:J1"/>
    <mergeCell ref="A2:J2"/>
    <mergeCell ref="A3:J3"/>
    <mergeCell ref="A4:J4"/>
  </mergeCells>
  <phoneticPr fontId="0" type="noConversion"/>
  <printOptions horizontalCentered="1"/>
  <pageMargins left="0.25" right="0.25" top="0.5" bottom="0.5" header="0.25" footer="0.25"/>
  <pageSetup scale="52" orientation="landscape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1"/>
  <sheetViews>
    <sheetView zoomScale="75" zoomScaleNormal="75" zoomScalePageLayoutView="70" workbookViewId="0">
      <selection activeCell="O29" sqref="O29"/>
    </sheetView>
  </sheetViews>
  <sheetFormatPr defaultColWidth="9.140625" defaultRowHeight="18.75" x14ac:dyDescent="0.3"/>
  <cols>
    <col min="1" max="1" width="5.85546875" style="2" bestFit="1" customWidth="1"/>
    <col min="2" max="2" width="48.140625" style="2" customWidth="1"/>
    <col min="3" max="8" width="17.140625" style="2" bestFit="1" customWidth="1"/>
    <col min="9" max="9" width="18.42578125" style="2" bestFit="1" customWidth="1"/>
    <col min="10" max="10" width="55.5703125" style="2" customWidth="1"/>
    <col min="11" max="11" width="5.85546875" style="2" bestFit="1" customWidth="1"/>
    <col min="12" max="12" width="15.42578125" style="2" bestFit="1" customWidth="1"/>
    <col min="13" max="18" width="16.85546875" style="2" bestFit="1" customWidth="1"/>
    <col min="19" max="16384" width="9.140625" style="2"/>
  </cols>
  <sheetData>
    <row r="1" spans="1:16" x14ac:dyDescent="0.3">
      <c r="A1" s="280" t="str">
        <f>'Summary of Revs @ Present Rates'!A1:P1</f>
        <v>Statement BH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1"/>
      <c r="M1" s="1"/>
      <c r="N1" s="1"/>
      <c r="O1" s="1"/>
      <c r="P1" s="1"/>
    </row>
    <row r="2" spans="1:16" x14ac:dyDescent="0.3">
      <c r="A2" s="282" t="str">
        <f>'Summary of Revs @ Present Rates'!A2:P2</f>
        <v>SAN DIEGO GAS AND ELECTRIC COMPANY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"/>
      <c r="M2" s="1"/>
      <c r="N2" s="1"/>
      <c r="O2" s="1"/>
      <c r="P2" s="1"/>
    </row>
    <row r="3" spans="1:16" x14ac:dyDescent="0.3">
      <c r="A3" s="280" t="str">
        <f>'Summary of Revs @ Present Rates'!A3:P3</f>
        <v>Transmission Revenue Data To Reflect Present Rates Per ER25-270-002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1"/>
      <c r="M3" s="1"/>
      <c r="N3" s="1"/>
      <c r="O3" s="1"/>
      <c r="P3" s="1"/>
    </row>
    <row r="4" spans="1:16" x14ac:dyDescent="0.3">
      <c r="A4" s="280" t="s">
        <v>204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1"/>
      <c r="M4" s="1"/>
      <c r="N4" s="1"/>
      <c r="O4" s="1"/>
      <c r="P4" s="1"/>
    </row>
    <row r="5" spans="1:16" x14ac:dyDescent="0.3">
      <c r="A5" s="276" t="s">
        <v>290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1"/>
      <c r="M5" s="1"/>
      <c r="N5" s="1"/>
      <c r="O5" s="1"/>
      <c r="P5" s="1"/>
    </row>
    <row r="6" spans="1:16" x14ac:dyDescent="0.3">
      <c r="A6" s="281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1"/>
      <c r="M6" s="1"/>
      <c r="N6" s="1"/>
      <c r="O6" s="1"/>
      <c r="P6" s="1"/>
    </row>
    <row r="7" spans="1:16" x14ac:dyDescent="0.3">
      <c r="A7" s="2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3">
      <c r="A8" s="3" t="s">
        <v>9</v>
      </c>
      <c r="B8" s="37"/>
      <c r="C8" s="3" t="str">
        <f>'Summary of Revs @ Present Rates'!C6</f>
        <v>(A)</v>
      </c>
      <c r="D8" s="3" t="str">
        <f>'Summary of Revs @ Present Rates'!D6</f>
        <v>(B)</v>
      </c>
      <c r="E8" s="3" t="str">
        <f>'Summary of Revs @ Present Rates'!E6</f>
        <v>(C)</v>
      </c>
      <c r="F8" s="3" t="str">
        <f>'Summary of Revs @ Present Rates'!F6</f>
        <v>(D)</v>
      </c>
      <c r="G8" s="3" t="str">
        <f>'Summary of Revs @ Present Rates'!G6</f>
        <v>(E)</v>
      </c>
      <c r="H8" s="3" t="str">
        <f>'Summary of Revs @ Present Rates'!H6</f>
        <v>(F)</v>
      </c>
      <c r="I8" s="3" t="str">
        <f>'Summary of Revs @ Present Rates'!I6</f>
        <v>(G)</v>
      </c>
      <c r="J8" s="37"/>
      <c r="K8" s="3" t="s">
        <v>9</v>
      </c>
    </row>
    <row r="9" spans="1:16" x14ac:dyDescent="0.3">
      <c r="A9" s="12" t="s">
        <v>11</v>
      </c>
      <c r="B9" s="12" t="s">
        <v>70</v>
      </c>
      <c r="C9" s="47">
        <f>'Summary of Revs @ Present Rates'!C8</f>
        <v>46023</v>
      </c>
      <c r="D9" s="47">
        <f>'Summary of Revs @ Present Rates'!D8</f>
        <v>46054</v>
      </c>
      <c r="E9" s="47">
        <f>'Summary of Revs @ Present Rates'!E8</f>
        <v>46082</v>
      </c>
      <c r="F9" s="47">
        <f>'Summary of Revs @ Present Rates'!F8</f>
        <v>46113</v>
      </c>
      <c r="G9" s="47">
        <f>'Summary of Revs @ Present Rates'!G8</f>
        <v>46143</v>
      </c>
      <c r="H9" s="47">
        <f>'Summary of Revs @ Present Rates'!H8</f>
        <v>46174</v>
      </c>
      <c r="I9" s="19"/>
      <c r="J9" s="12" t="s">
        <v>71</v>
      </c>
      <c r="K9" s="12" t="s">
        <v>11</v>
      </c>
    </row>
    <row r="10" spans="1:16" x14ac:dyDescent="0.3">
      <c r="A10" s="6"/>
      <c r="B10" s="6"/>
      <c r="C10" s="39"/>
      <c r="D10" s="39"/>
      <c r="E10" s="39"/>
      <c r="F10" s="39"/>
      <c r="G10" s="39"/>
      <c r="H10" s="39"/>
      <c r="I10" s="37"/>
      <c r="J10" s="6"/>
      <c r="K10" s="6"/>
    </row>
    <row r="11" spans="1:16" x14ac:dyDescent="0.3">
      <c r="A11" s="6">
        <v>1</v>
      </c>
      <c r="B11" s="114" t="s">
        <v>185</v>
      </c>
      <c r="C11" s="113"/>
      <c r="D11" s="113"/>
      <c r="E11" s="113"/>
      <c r="F11" s="113"/>
      <c r="G11" s="113"/>
      <c r="H11" s="113"/>
      <c r="I11" s="9"/>
      <c r="J11" s="6"/>
      <c r="K11" s="6">
        <v>1</v>
      </c>
    </row>
    <row r="12" spans="1:16" ht="22.5" x14ac:dyDescent="0.3">
      <c r="A12" s="6">
        <f>A11+1</f>
        <v>2</v>
      </c>
      <c r="B12" s="113" t="s">
        <v>73</v>
      </c>
      <c r="C12" s="115">
        <f>'[1]Workpaper 1'!C171*1000</f>
        <v>16096194.488099385</v>
      </c>
      <c r="D12" s="115">
        <f>'[1]Workpaper 1'!D171*1000</f>
        <v>16324789.675258994</v>
      </c>
      <c r="E12" s="115">
        <f>'[1]Workpaper 1'!E171*1000</f>
        <v>15210058.425003275</v>
      </c>
      <c r="F12" s="115">
        <f>'[1]Workpaper 1'!F171*1000</f>
        <v>15790788.262185775</v>
      </c>
      <c r="G12" s="115">
        <f>'[1]Workpaper 1'!G171*1000</f>
        <v>18980076.654593214</v>
      </c>
      <c r="H12" s="115">
        <f>'[1]Workpaper 1'!H171*1000</f>
        <v>19791045.53676001</v>
      </c>
      <c r="I12" s="9"/>
      <c r="J12" s="112" t="s">
        <v>205</v>
      </c>
      <c r="K12" s="6">
        <f>K11+1</f>
        <v>2</v>
      </c>
    </row>
    <row r="13" spans="1:16" x14ac:dyDescent="0.3">
      <c r="A13" s="6">
        <f t="shared" ref="A13:A34" si="0">A12+1</f>
        <v>3</v>
      </c>
      <c r="B13" s="113" t="s">
        <v>75</v>
      </c>
      <c r="C13" s="180">
        <v>0</v>
      </c>
      <c r="D13" s="180">
        <f>C13</f>
        <v>0</v>
      </c>
      <c r="E13" s="180">
        <f>D13</f>
        <v>0</v>
      </c>
      <c r="F13" s="180">
        <f>E13</f>
        <v>0</v>
      </c>
      <c r="G13" s="180">
        <f>F13</f>
        <v>0</v>
      </c>
      <c r="H13" s="180">
        <f>G13</f>
        <v>0</v>
      </c>
      <c r="I13" s="9"/>
      <c r="J13" s="6"/>
      <c r="K13" s="6">
        <f t="shared" ref="K13:K34" si="1">K12+1</f>
        <v>3</v>
      </c>
    </row>
    <row r="14" spans="1:16" ht="19.5" thickBot="1" x14ac:dyDescent="0.35">
      <c r="A14" s="6">
        <f t="shared" si="0"/>
        <v>4</v>
      </c>
      <c r="B14" s="113" t="s">
        <v>76</v>
      </c>
      <c r="C14" s="116">
        <f t="shared" ref="C14:H14" si="2">C12*C13</f>
        <v>0</v>
      </c>
      <c r="D14" s="116">
        <f t="shared" si="2"/>
        <v>0</v>
      </c>
      <c r="E14" s="116">
        <f t="shared" si="2"/>
        <v>0</v>
      </c>
      <c r="F14" s="116">
        <f t="shared" si="2"/>
        <v>0</v>
      </c>
      <c r="G14" s="116">
        <f t="shared" si="2"/>
        <v>0</v>
      </c>
      <c r="H14" s="116">
        <f t="shared" si="2"/>
        <v>0</v>
      </c>
      <c r="I14" s="9"/>
      <c r="J14" s="112" t="s">
        <v>187</v>
      </c>
      <c r="K14" s="6">
        <f t="shared" si="1"/>
        <v>4</v>
      </c>
    </row>
    <row r="15" spans="1:16" ht="19.5" thickTop="1" x14ac:dyDescent="0.3">
      <c r="A15" s="6">
        <f t="shared" si="0"/>
        <v>5</v>
      </c>
      <c r="B15" s="113"/>
      <c r="C15" s="113"/>
      <c r="D15" s="113"/>
      <c r="E15" s="113"/>
      <c r="F15" s="113"/>
      <c r="G15" s="113"/>
      <c r="H15" s="113"/>
      <c r="I15" s="9"/>
      <c r="J15" s="6"/>
      <c r="K15" s="6">
        <f t="shared" si="1"/>
        <v>5</v>
      </c>
    </row>
    <row r="16" spans="1:16" x14ac:dyDescent="0.3">
      <c r="A16" s="6">
        <f t="shared" si="0"/>
        <v>6</v>
      </c>
      <c r="B16" s="117" t="s">
        <v>206</v>
      </c>
      <c r="C16" s="113"/>
      <c r="D16" s="113"/>
      <c r="E16" s="113"/>
      <c r="F16" s="113"/>
      <c r="G16" s="113"/>
      <c r="H16" s="113"/>
      <c r="I16" s="9"/>
      <c r="J16" s="74"/>
      <c r="K16" s="6">
        <f t="shared" si="1"/>
        <v>6</v>
      </c>
    </row>
    <row r="17" spans="1:18" ht="22.5" x14ac:dyDescent="0.3">
      <c r="A17" s="6">
        <f t="shared" si="0"/>
        <v>7</v>
      </c>
      <c r="B17" s="113" t="s">
        <v>78</v>
      </c>
      <c r="C17" s="115">
        <f>'[1]Workpaper 1'!C189*1000</f>
        <v>38350.964271428114</v>
      </c>
      <c r="D17" s="115">
        <f>'[1]Workpaper 1'!D189*1000</f>
        <v>38895.617596899559</v>
      </c>
      <c r="E17" s="115">
        <f>'[1]Workpaper 1'!E189*1000</f>
        <v>36239.647057875001</v>
      </c>
      <c r="F17" s="115">
        <f>'[1]Workpaper 1'!F189*1000</f>
        <v>37623.300147653754</v>
      </c>
      <c r="G17" s="115">
        <f>'[1]Workpaper 1'!G189*1000</f>
        <v>45222.132609508553</v>
      </c>
      <c r="H17" s="115">
        <f>'[1]Workpaper 1'!H189*1000</f>
        <v>50250.206027464425</v>
      </c>
      <c r="I17" s="9"/>
      <c r="J17" s="112" t="s">
        <v>207</v>
      </c>
      <c r="K17" s="6">
        <f t="shared" si="1"/>
        <v>7</v>
      </c>
    </row>
    <row r="18" spans="1:18" ht="22.5" x14ac:dyDescent="0.3">
      <c r="A18" s="6">
        <f t="shared" si="0"/>
        <v>8</v>
      </c>
      <c r="B18" s="113" t="s">
        <v>80</v>
      </c>
      <c r="C18" s="115">
        <f>'[1]Workpaper 1'!C190*1000</f>
        <v>16014.844725604618</v>
      </c>
      <c r="D18" s="115">
        <f>'[1]Workpaper 1'!D190*1000</f>
        <v>16242.284598432221</v>
      </c>
      <c r="E18" s="115">
        <f>'[1]Workpaper 1'!E190*1000</f>
        <v>15133.187171905509</v>
      </c>
      <c r="F18" s="115">
        <f>'[1]Workpaper 1'!F190*1000</f>
        <v>15710.982015082853</v>
      </c>
      <c r="G18" s="115">
        <f>'[1]Workpaper 1'!G190*1000</f>
        <v>18884.151824092114</v>
      </c>
      <c r="H18" s="115">
        <f>'[1]Workpaper 1'!H190*1000</f>
        <v>17291.422088524727</v>
      </c>
      <c r="I18" s="9"/>
      <c r="J18" s="112" t="s">
        <v>208</v>
      </c>
      <c r="K18" s="6">
        <f t="shared" si="1"/>
        <v>8</v>
      </c>
    </row>
    <row r="19" spans="1:18" ht="22.5" x14ac:dyDescent="0.3">
      <c r="A19" s="6">
        <f t="shared" si="0"/>
        <v>9</v>
      </c>
      <c r="B19" s="113" t="s">
        <v>82</v>
      </c>
      <c r="C19" s="115">
        <f>'[1]Workpaper 1'!C191*1000</f>
        <v>0</v>
      </c>
      <c r="D19" s="115">
        <f>'[1]Workpaper 1'!D191*1000</f>
        <v>0</v>
      </c>
      <c r="E19" s="115">
        <f>'[1]Workpaper 1'!E191*1000</f>
        <v>0</v>
      </c>
      <c r="F19" s="115">
        <f>'[1]Workpaper 1'!F191*1000</f>
        <v>0</v>
      </c>
      <c r="G19" s="115">
        <f>'[1]Workpaper 1'!G191*1000</f>
        <v>0</v>
      </c>
      <c r="H19" s="115">
        <f>'[1]Workpaper 1'!H191*1000</f>
        <v>0</v>
      </c>
      <c r="I19" s="9"/>
      <c r="J19" s="112" t="s">
        <v>209</v>
      </c>
      <c r="K19" s="6">
        <f t="shared" si="1"/>
        <v>9</v>
      </c>
    </row>
    <row r="20" spans="1:18" ht="19.5" thickBot="1" x14ac:dyDescent="0.35">
      <c r="A20" s="6">
        <f t="shared" si="0"/>
        <v>10</v>
      </c>
      <c r="B20" s="113" t="s">
        <v>84</v>
      </c>
      <c r="C20" s="118">
        <f t="shared" ref="C20:H20" si="3">SUM(C17:C19)</f>
        <v>54365.808997032735</v>
      </c>
      <c r="D20" s="118">
        <f t="shared" si="3"/>
        <v>55137.902195331779</v>
      </c>
      <c r="E20" s="118">
        <f t="shared" si="3"/>
        <v>51372.834229780507</v>
      </c>
      <c r="F20" s="118">
        <f t="shared" si="3"/>
        <v>53334.282162736607</v>
      </c>
      <c r="G20" s="118">
        <f t="shared" si="3"/>
        <v>64106.284433600667</v>
      </c>
      <c r="H20" s="118">
        <f t="shared" si="3"/>
        <v>67541.628115989151</v>
      </c>
      <c r="I20" s="9"/>
      <c r="J20" s="119" t="s">
        <v>85</v>
      </c>
      <c r="K20" s="6">
        <f t="shared" si="1"/>
        <v>10</v>
      </c>
    </row>
    <row r="21" spans="1:18" ht="20.25" thickTop="1" thickBot="1" x14ac:dyDescent="0.35">
      <c r="A21" s="6">
        <f t="shared" si="0"/>
        <v>11</v>
      </c>
      <c r="B21" s="113" t="s">
        <v>86</v>
      </c>
      <c r="C21" s="120">
        <f>'[1]A-Billing Determinants'!D30</f>
        <v>54365.808997032727</v>
      </c>
      <c r="D21" s="120">
        <f>'[1]A-Billing Determinants'!F30</f>
        <v>55137.902195331786</v>
      </c>
      <c r="E21" s="120">
        <f>'[1]A-Billing Determinants'!H30</f>
        <v>51372.834229780514</v>
      </c>
      <c r="F21" s="120">
        <f>'[1]A-Billing Determinants'!J30</f>
        <v>53334.282162736599</v>
      </c>
      <c r="G21" s="120">
        <f>'[1]A-Billing Determinants'!L30</f>
        <v>64106.284433600675</v>
      </c>
      <c r="H21" s="120">
        <f>'[1]A-Billing Determinants'!N30</f>
        <v>67541.628115989137</v>
      </c>
      <c r="I21" s="9"/>
      <c r="J21" s="112" t="s">
        <v>210</v>
      </c>
      <c r="K21" s="6">
        <f t="shared" si="1"/>
        <v>11</v>
      </c>
    </row>
    <row r="22" spans="1:18" ht="20.25" thickTop="1" thickBot="1" x14ac:dyDescent="0.35">
      <c r="A22" s="6">
        <f t="shared" si="0"/>
        <v>12</v>
      </c>
      <c r="B22" s="113" t="s">
        <v>88</v>
      </c>
      <c r="C22" s="120">
        <f t="shared" ref="C22:H22" si="4">C20-C21</f>
        <v>0</v>
      </c>
      <c r="D22" s="120">
        <f t="shared" si="4"/>
        <v>0</v>
      </c>
      <c r="E22" s="120">
        <f t="shared" si="4"/>
        <v>0</v>
      </c>
      <c r="F22" s="120">
        <f t="shared" si="4"/>
        <v>0</v>
      </c>
      <c r="G22" s="120">
        <f t="shared" si="4"/>
        <v>0</v>
      </c>
      <c r="H22" s="120">
        <f t="shared" si="4"/>
        <v>0</v>
      </c>
      <c r="I22" s="9"/>
      <c r="J22" s="121" t="s">
        <v>89</v>
      </c>
      <c r="K22" s="6">
        <f t="shared" si="1"/>
        <v>12</v>
      </c>
    </row>
    <row r="23" spans="1:18" ht="19.5" thickTop="1" x14ac:dyDescent="0.3">
      <c r="A23" s="6">
        <f t="shared" si="0"/>
        <v>13</v>
      </c>
      <c r="B23" s="113"/>
      <c r="C23" s="122"/>
      <c r="D23" s="122"/>
      <c r="E23" s="122"/>
      <c r="F23" s="122"/>
      <c r="G23" s="122"/>
      <c r="H23" s="122"/>
      <c r="I23" s="9"/>
      <c r="J23" s="6"/>
      <c r="K23" s="6">
        <f t="shared" si="1"/>
        <v>13</v>
      </c>
    </row>
    <row r="24" spans="1:18" x14ac:dyDescent="0.3">
      <c r="A24" s="6">
        <f t="shared" si="0"/>
        <v>14</v>
      </c>
      <c r="B24" s="114" t="s">
        <v>90</v>
      </c>
      <c r="C24" s="122"/>
      <c r="D24" s="122"/>
      <c r="E24" s="122"/>
      <c r="F24" s="122"/>
      <c r="G24" s="122"/>
      <c r="H24" s="122"/>
      <c r="I24" s="9"/>
      <c r="J24" s="6"/>
      <c r="K24" s="6">
        <f t="shared" si="1"/>
        <v>14</v>
      </c>
    </row>
    <row r="25" spans="1:18" x14ac:dyDescent="0.3">
      <c r="A25" s="6">
        <f t="shared" si="0"/>
        <v>15</v>
      </c>
      <c r="B25" s="114" t="s">
        <v>91</v>
      </c>
      <c r="C25" s="113"/>
      <c r="D25" s="113"/>
      <c r="E25" s="113"/>
      <c r="F25" s="113"/>
      <c r="G25" s="113"/>
      <c r="H25" s="113"/>
      <c r="I25" s="9"/>
      <c r="J25" s="68"/>
      <c r="K25" s="6">
        <f t="shared" si="1"/>
        <v>15</v>
      </c>
    </row>
    <row r="26" spans="1:18" ht="22.5" x14ac:dyDescent="0.3">
      <c r="A26" s="6">
        <f t="shared" si="0"/>
        <v>16</v>
      </c>
      <c r="B26" s="113" t="s">
        <v>78</v>
      </c>
      <c r="C26" s="123">
        <f>'[2]Transmission Rates Summary'!$F$50</f>
        <v>9.7100000000000009</v>
      </c>
      <c r="D26" s="123">
        <f t="shared" ref="D26:H28" si="5">C26</f>
        <v>9.7100000000000009</v>
      </c>
      <c r="E26" s="123">
        <f t="shared" si="5"/>
        <v>9.7100000000000009</v>
      </c>
      <c r="F26" s="123">
        <f t="shared" si="5"/>
        <v>9.7100000000000009</v>
      </c>
      <c r="G26" s="123">
        <f t="shared" si="5"/>
        <v>9.7100000000000009</v>
      </c>
      <c r="H26" s="123">
        <f t="shared" si="5"/>
        <v>9.7100000000000009</v>
      </c>
      <c r="I26" s="9"/>
      <c r="J26" s="6" t="s">
        <v>211</v>
      </c>
      <c r="K26" s="6">
        <f t="shared" si="1"/>
        <v>16</v>
      </c>
    </row>
    <row r="27" spans="1:18" ht="22.5" x14ac:dyDescent="0.3">
      <c r="A27" s="6">
        <f t="shared" si="0"/>
        <v>17</v>
      </c>
      <c r="B27" s="113" t="s">
        <v>93</v>
      </c>
      <c r="C27" s="123">
        <f>'[2]Transmission Rates Summary'!$E$50</f>
        <v>9.3699999999999992</v>
      </c>
      <c r="D27" s="123">
        <f t="shared" si="5"/>
        <v>9.3699999999999992</v>
      </c>
      <c r="E27" s="123">
        <f t="shared" si="5"/>
        <v>9.3699999999999992</v>
      </c>
      <c r="F27" s="123">
        <f t="shared" si="5"/>
        <v>9.3699999999999992</v>
      </c>
      <c r="G27" s="123">
        <f t="shared" si="5"/>
        <v>9.3699999999999992</v>
      </c>
      <c r="H27" s="123">
        <f t="shared" si="5"/>
        <v>9.3699999999999992</v>
      </c>
      <c r="I27" s="9"/>
      <c r="J27" s="6" t="s">
        <v>212</v>
      </c>
      <c r="K27" s="6">
        <f t="shared" si="1"/>
        <v>17</v>
      </c>
      <c r="M27" s="62"/>
      <c r="N27" s="62"/>
      <c r="O27" s="62"/>
      <c r="P27" s="62"/>
      <c r="Q27" s="62"/>
      <c r="R27" s="62"/>
    </row>
    <row r="28" spans="1:18" ht="22.5" x14ac:dyDescent="0.3">
      <c r="A28" s="6">
        <f t="shared" si="0"/>
        <v>18</v>
      </c>
      <c r="B28" s="113" t="s">
        <v>82</v>
      </c>
      <c r="C28" s="123">
        <f>'[2]Transmission Rates Summary'!$D$50</f>
        <v>9.33</v>
      </c>
      <c r="D28" s="123">
        <f t="shared" si="5"/>
        <v>9.33</v>
      </c>
      <c r="E28" s="123">
        <f t="shared" si="5"/>
        <v>9.33</v>
      </c>
      <c r="F28" s="123">
        <f t="shared" si="5"/>
        <v>9.33</v>
      </c>
      <c r="G28" s="123">
        <f t="shared" si="5"/>
        <v>9.33</v>
      </c>
      <c r="H28" s="123">
        <f t="shared" si="5"/>
        <v>9.33</v>
      </c>
      <c r="I28" s="9"/>
      <c r="J28" s="6" t="s">
        <v>213</v>
      </c>
      <c r="K28" s="6">
        <f t="shared" si="1"/>
        <v>18</v>
      </c>
      <c r="M28" s="62"/>
      <c r="N28" s="62"/>
      <c r="O28" s="62"/>
      <c r="P28" s="62"/>
      <c r="Q28" s="62"/>
      <c r="R28" s="62"/>
    </row>
    <row r="29" spans="1:18" x14ac:dyDescent="0.3">
      <c r="A29" s="6">
        <f t="shared" si="0"/>
        <v>19</v>
      </c>
      <c r="B29" s="114" t="s">
        <v>96</v>
      </c>
      <c r="C29" s="123"/>
      <c r="D29" s="124"/>
      <c r="E29" s="124"/>
      <c r="F29" s="124"/>
      <c r="G29" s="124"/>
      <c r="H29" s="124"/>
      <c r="I29" s="9"/>
      <c r="J29" s="76"/>
      <c r="K29" s="6">
        <f t="shared" si="1"/>
        <v>19</v>
      </c>
      <c r="M29" s="62"/>
      <c r="N29" s="62"/>
      <c r="O29" s="62"/>
      <c r="P29" s="62"/>
      <c r="Q29" s="62"/>
      <c r="R29" s="62"/>
    </row>
    <row r="30" spans="1:18" x14ac:dyDescent="0.3">
      <c r="A30" s="6">
        <f t="shared" si="0"/>
        <v>20</v>
      </c>
      <c r="B30" s="114" t="s">
        <v>191</v>
      </c>
      <c r="C30" s="122"/>
      <c r="D30" s="122"/>
      <c r="E30" s="122"/>
      <c r="F30" s="122"/>
      <c r="G30" s="122"/>
      <c r="H30" s="122"/>
      <c r="I30" s="9"/>
      <c r="J30" s="74"/>
      <c r="K30" s="6">
        <f t="shared" si="1"/>
        <v>20</v>
      </c>
      <c r="M30" s="62"/>
      <c r="N30" s="62"/>
      <c r="O30" s="62"/>
      <c r="P30" s="62"/>
      <c r="Q30" s="62"/>
      <c r="R30" s="62"/>
    </row>
    <row r="31" spans="1:18" x14ac:dyDescent="0.3">
      <c r="A31" s="6">
        <f t="shared" si="0"/>
        <v>21</v>
      </c>
      <c r="B31" s="113" t="s">
        <v>78</v>
      </c>
      <c r="C31" s="125">
        <f t="shared" ref="C31:H33" si="6">C26*C17</f>
        <v>372387.863075567</v>
      </c>
      <c r="D31" s="125">
        <f t="shared" si="6"/>
        <v>377676.44686589477</v>
      </c>
      <c r="E31" s="125">
        <f t="shared" si="6"/>
        <v>351886.9729319663</v>
      </c>
      <c r="F31" s="125">
        <f t="shared" si="6"/>
        <v>365322.24443371798</v>
      </c>
      <c r="G31" s="125">
        <f t="shared" si="6"/>
        <v>439106.90763832809</v>
      </c>
      <c r="H31" s="125">
        <f t="shared" si="6"/>
        <v>487929.50052667962</v>
      </c>
      <c r="I31" s="9"/>
      <c r="J31" s="121" t="s">
        <v>98</v>
      </c>
      <c r="K31" s="6">
        <f t="shared" si="1"/>
        <v>21</v>
      </c>
    </row>
    <row r="32" spans="1:18" x14ac:dyDescent="0.3">
      <c r="A32" s="6">
        <f t="shared" si="0"/>
        <v>22</v>
      </c>
      <c r="B32" s="113" t="s">
        <v>80</v>
      </c>
      <c r="C32" s="122">
        <f t="shared" si="6"/>
        <v>150059.09507891527</v>
      </c>
      <c r="D32" s="122">
        <f t="shared" si="6"/>
        <v>152190.2066873099</v>
      </c>
      <c r="E32" s="122">
        <f t="shared" si="6"/>
        <v>141797.9638007546</v>
      </c>
      <c r="F32" s="122">
        <f t="shared" si="6"/>
        <v>147211.90148132632</v>
      </c>
      <c r="G32" s="122">
        <f t="shared" si="6"/>
        <v>176944.5025917431</v>
      </c>
      <c r="H32" s="122">
        <f t="shared" si="6"/>
        <v>162020.62496947669</v>
      </c>
      <c r="I32" s="9"/>
      <c r="J32" s="121" t="s">
        <v>214</v>
      </c>
      <c r="K32" s="6">
        <f t="shared" si="1"/>
        <v>22</v>
      </c>
    </row>
    <row r="33" spans="1:18" x14ac:dyDescent="0.3">
      <c r="A33" s="6">
        <f t="shared" si="0"/>
        <v>23</v>
      </c>
      <c r="B33" s="113" t="s">
        <v>82</v>
      </c>
      <c r="C33" s="122">
        <f t="shared" si="6"/>
        <v>0</v>
      </c>
      <c r="D33" s="122">
        <f t="shared" si="6"/>
        <v>0</v>
      </c>
      <c r="E33" s="122">
        <f t="shared" si="6"/>
        <v>0</v>
      </c>
      <c r="F33" s="122">
        <f t="shared" si="6"/>
        <v>0</v>
      </c>
      <c r="G33" s="122">
        <f t="shared" si="6"/>
        <v>0</v>
      </c>
      <c r="H33" s="122">
        <f t="shared" si="6"/>
        <v>0</v>
      </c>
      <c r="I33" s="9"/>
      <c r="J33" s="121" t="s">
        <v>100</v>
      </c>
      <c r="K33" s="6">
        <f t="shared" si="1"/>
        <v>23</v>
      </c>
      <c r="M33" s="62"/>
      <c r="N33" s="62"/>
      <c r="O33" s="62"/>
      <c r="P33" s="62"/>
      <c r="Q33" s="62"/>
      <c r="R33" s="62"/>
    </row>
    <row r="34" spans="1:18" ht="19.5" thickBot="1" x14ac:dyDescent="0.35">
      <c r="A34" s="6">
        <f t="shared" si="0"/>
        <v>24</v>
      </c>
      <c r="B34" s="113" t="s">
        <v>101</v>
      </c>
      <c r="C34" s="116">
        <f t="shared" ref="C34:H34" si="7">SUM(C31:C33)</f>
        <v>522446.9581544823</v>
      </c>
      <c r="D34" s="116">
        <f t="shared" si="7"/>
        <v>529866.65355320461</v>
      </c>
      <c r="E34" s="116">
        <f t="shared" si="7"/>
        <v>493684.93673272093</v>
      </c>
      <c r="F34" s="116">
        <f t="shared" si="7"/>
        <v>512534.1459150443</v>
      </c>
      <c r="G34" s="116">
        <f t="shared" si="7"/>
        <v>616051.41023007117</v>
      </c>
      <c r="H34" s="116">
        <f t="shared" si="7"/>
        <v>649950.12549615628</v>
      </c>
      <c r="I34" s="9"/>
      <c r="J34" s="119" t="s">
        <v>102</v>
      </c>
      <c r="K34" s="6">
        <f t="shared" si="1"/>
        <v>24</v>
      </c>
      <c r="M34" s="62"/>
      <c r="N34" s="62"/>
      <c r="O34" s="62"/>
      <c r="P34" s="62"/>
      <c r="Q34" s="62"/>
      <c r="R34" s="62"/>
    </row>
    <row r="35" spans="1:18" ht="19.5" thickTop="1" x14ac:dyDescent="0.3">
      <c r="A35" s="12"/>
      <c r="B35" s="19"/>
      <c r="C35" s="19"/>
      <c r="D35" s="19"/>
      <c r="E35" s="19"/>
      <c r="F35" s="19"/>
      <c r="G35" s="19"/>
      <c r="H35" s="19"/>
      <c r="I35" s="19"/>
      <c r="J35" s="12"/>
      <c r="K35" s="12"/>
    </row>
    <row r="37" spans="1:18" x14ac:dyDescent="0.3">
      <c r="A37" s="3" t="s">
        <v>9</v>
      </c>
      <c r="B37" s="37"/>
      <c r="C37" s="3" t="str">
        <f t="shared" ref="C37:I37" si="8">C8</f>
        <v>(A)</v>
      </c>
      <c r="D37" s="3" t="str">
        <f t="shared" si="8"/>
        <v>(B)</v>
      </c>
      <c r="E37" s="3" t="str">
        <f t="shared" si="8"/>
        <v>(C)</v>
      </c>
      <c r="F37" s="3" t="str">
        <f t="shared" si="8"/>
        <v>(D)</v>
      </c>
      <c r="G37" s="3" t="str">
        <f t="shared" si="8"/>
        <v>(E)</v>
      </c>
      <c r="H37" s="3" t="str">
        <f t="shared" si="8"/>
        <v>(F)</v>
      </c>
      <c r="I37" s="3" t="str">
        <f t="shared" si="8"/>
        <v>(G)</v>
      </c>
      <c r="J37" s="37"/>
      <c r="K37" s="3" t="s">
        <v>9</v>
      </c>
    </row>
    <row r="38" spans="1:18" x14ac:dyDescent="0.3">
      <c r="A38" s="12" t="s">
        <v>11</v>
      </c>
      <c r="B38" s="12" t="s">
        <v>70</v>
      </c>
      <c r="C38" s="47">
        <f>'Summary of Revs @ Present Rates'!C30</f>
        <v>46204</v>
      </c>
      <c r="D38" s="47">
        <f>'Summary of Revs @ Present Rates'!D30</f>
        <v>46235</v>
      </c>
      <c r="E38" s="47">
        <f>'Summary of Revs @ Present Rates'!E30</f>
        <v>46266</v>
      </c>
      <c r="F38" s="47">
        <f>'Summary of Revs @ Present Rates'!F30</f>
        <v>46296</v>
      </c>
      <c r="G38" s="47">
        <f>'Summary of Revs @ Present Rates'!G30</f>
        <v>46327</v>
      </c>
      <c r="H38" s="47">
        <f>'Summary of Revs @ Present Rates'!H30</f>
        <v>46357</v>
      </c>
      <c r="I38" s="48" t="s">
        <v>20</v>
      </c>
      <c r="J38" s="12" t="s">
        <v>71</v>
      </c>
      <c r="K38" s="12" t="s">
        <v>11</v>
      </c>
    </row>
    <row r="39" spans="1:18" x14ac:dyDescent="0.3">
      <c r="A39" s="6"/>
      <c r="B39" s="6"/>
      <c r="C39" s="39"/>
      <c r="D39" s="39"/>
      <c r="E39" s="39"/>
      <c r="F39" s="39"/>
      <c r="G39" s="39"/>
      <c r="H39" s="39"/>
      <c r="I39" s="40"/>
      <c r="J39" s="6"/>
      <c r="K39" s="6"/>
    </row>
    <row r="40" spans="1:18" x14ac:dyDescent="0.3">
      <c r="A40" s="6">
        <f>1+A34</f>
        <v>25</v>
      </c>
      <c r="B40" s="114" t="s">
        <v>185</v>
      </c>
      <c r="C40" s="113"/>
      <c r="D40" s="113"/>
      <c r="E40" s="113"/>
      <c r="F40" s="113"/>
      <c r="G40" s="113"/>
      <c r="H40" s="113"/>
      <c r="I40" s="113"/>
      <c r="J40" s="6"/>
      <c r="K40" s="6">
        <f>1+K34</f>
        <v>25</v>
      </c>
    </row>
    <row r="41" spans="1:18" ht="22.5" x14ac:dyDescent="0.3">
      <c r="A41" s="6">
        <f>A40+1</f>
        <v>26</v>
      </c>
      <c r="B41" s="113" t="s">
        <v>73</v>
      </c>
      <c r="C41" s="115">
        <f>'[1]Workpaper 1'!I171*1000</f>
        <v>21824505.864378165</v>
      </c>
      <c r="D41" s="115">
        <f>'[1]Workpaper 1'!J171*1000</f>
        <v>21947825.423344754</v>
      </c>
      <c r="E41" s="115">
        <f>'[1]Workpaper 1'!K171*1000</f>
        <v>21857831.109899174</v>
      </c>
      <c r="F41" s="115">
        <f>'[1]Workpaper 1'!L171*1000</f>
        <v>21118824.263870798</v>
      </c>
      <c r="G41" s="115">
        <f>'[1]Workpaper 1'!M171*1000</f>
        <v>19755426.797113776</v>
      </c>
      <c r="H41" s="115">
        <f>'[1]Workpaper 1'!N171*1000</f>
        <v>18182715.474677801</v>
      </c>
      <c r="I41" s="122">
        <f>SUM(C12:H12,C41:H41)</f>
        <v>226880081.9751851</v>
      </c>
      <c r="J41" s="112" t="s">
        <v>205</v>
      </c>
      <c r="K41" s="6">
        <f>K40+1</f>
        <v>26</v>
      </c>
    </row>
    <row r="42" spans="1:18" x14ac:dyDescent="0.3">
      <c r="A42" s="6">
        <f t="shared" ref="A42:A63" si="9">A41+1</f>
        <v>27</v>
      </c>
      <c r="B42" s="113" t="s">
        <v>75</v>
      </c>
      <c r="C42" s="180">
        <f>H13</f>
        <v>0</v>
      </c>
      <c r="D42" s="180">
        <f>C42</f>
        <v>0</v>
      </c>
      <c r="E42" s="180">
        <f>D42</f>
        <v>0</v>
      </c>
      <c r="F42" s="180">
        <f>E42</f>
        <v>0</v>
      </c>
      <c r="G42" s="180">
        <f>F42</f>
        <v>0</v>
      </c>
      <c r="H42" s="180">
        <f>G42</f>
        <v>0</v>
      </c>
      <c r="I42" s="122">
        <f>SUM(C13:H13,C42:H42)</f>
        <v>0</v>
      </c>
      <c r="J42" s="112"/>
      <c r="K42" s="6">
        <f t="shared" ref="K42:K63" si="10">K41+1</f>
        <v>27</v>
      </c>
    </row>
    <row r="43" spans="1:18" ht="19.5" thickBot="1" x14ac:dyDescent="0.35">
      <c r="A43" s="6">
        <f t="shared" si="9"/>
        <v>28</v>
      </c>
      <c r="B43" s="113" t="s">
        <v>76</v>
      </c>
      <c r="C43" s="126">
        <f t="shared" ref="C43:H43" si="11">C41*C42</f>
        <v>0</v>
      </c>
      <c r="D43" s="126">
        <f t="shared" si="11"/>
        <v>0</v>
      </c>
      <c r="E43" s="126">
        <f t="shared" si="11"/>
        <v>0</v>
      </c>
      <c r="F43" s="126">
        <f t="shared" si="11"/>
        <v>0</v>
      </c>
      <c r="G43" s="126">
        <f t="shared" si="11"/>
        <v>0</v>
      </c>
      <c r="H43" s="126">
        <f t="shared" si="11"/>
        <v>0</v>
      </c>
      <c r="I43" s="126">
        <f>SUM(C14:H14,C43:H43)</f>
        <v>0</v>
      </c>
      <c r="J43" s="112" t="s">
        <v>215</v>
      </c>
      <c r="K43" s="6">
        <f t="shared" si="10"/>
        <v>28</v>
      </c>
    </row>
    <row r="44" spans="1:18" ht="19.5" thickTop="1" x14ac:dyDescent="0.3">
      <c r="A44" s="6">
        <f t="shared" si="9"/>
        <v>29</v>
      </c>
      <c r="B44" s="113"/>
      <c r="C44" s="113"/>
      <c r="D44" s="113"/>
      <c r="E44" s="113"/>
      <c r="F44" s="113"/>
      <c r="G44" s="113"/>
      <c r="H44" s="113"/>
      <c r="I44" s="113"/>
      <c r="J44" s="112"/>
      <c r="K44" s="6">
        <f t="shared" si="10"/>
        <v>29</v>
      </c>
    </row>
    <row r="45" spans="1:18" x14ac:dyDescent="0.3">
      <c r="A45" s="6">
        <f t="shared" si="9"/>
        <v>30</v>
      </c>
      <c r="B45" s="117" t="s">
        <v>206</v>
      </c>
      <c r="C45" s="113"/>
      <c r="D45" s="113"/>
      <c r="E45" s="113"/>
      <c r="F45" s="113"/>
      <c r="G45" s="113"/>
      <c r="H45" s="113"/>
      <c r="I45" s="113"/>
      <c r="J45" s="112"/>
      <c r="K45" s="6">
        <f t="shared" si="10"/>
        <v>30</v>
      </c>
    </row>
    <row r="46" spans="1:18" ht="22.5" x14ac:dyDescent="0.3">
      <c r="A46" s="6">
        <f t="shared" si="9"/>
        <v>31</v>
      </c>
      <c r="B46" s="113" t="s">
        <v>78</v>
      </c>
      <c r="C46" s="127">
        <f>'[1]Workpaper 1'!I189*1000</f>
        <v>55413.237976519078</v>
      </c>
      <c r="D46" s="127">
        <f>'[1]Workpaper 1'!J189*1000</f>
        <v>55726.350956516879</v>
      </c>
      <c r="E46" s="127">
        <f>'[1]Workpaper 1'!K189*1000</f>
        <v>55497.852023323037</v>
      </c>
      <c r="F46" s="127">
        <f>'[1]Workpaper 1'!L189*1000</f>
        <v>53621.485956676508</v>
      </c>
      <c r="G46" s="127">
        <f>'[1]Workpaper 1'!M189*1000</f>
        <v>47069.490109794577</v>
      </c>
      <c r="H46" s="127">
        <f>'[1]Workpaper 1'!N189*1000</f>
        <v>43322.331377300005</v>
      </c>
      <c r="I46" s="122">
        <f>SUM(C17:H17,C46:H46)</f>
        <v>557232.61611095956</v>
      </c>
      <c r="J46" s="112" t="s">
        <v>207</v>
      </c>
      <c r="K46" s="6">
        <f t="shared" si="10"/>
        <v>31</v>
      </c>
    </row>
    <row r="47" spans="1:18" ht="22.5" x14ac:dyDescent="0.3">
      <c r="A47" s="6">
        <f t="shared" si="9"/>
        <v>32</v>
      </c>
      <c r="B47" s="113" t="s">
        <v>80</v>
      </c>
      <c r="C47" s="127">
        <f>'[1]Workpaper 1'!I190*1000</f>
        <v>19068.054897529499</v>
      </c>
      <c r="D47" s="127">
        <f>'[1]Workpaper 1'!J190*1000</f>
        <v>19175.799106490129</v>
      </c>
      <c r="E47" s="127">
        <f>'[1]Workpaper 1'!K190*1000</f>
        <v>19097.171140298844</v>
      </c>
      <c r="F47" s="127">
        <f>'[1]Workpaper 1'!L190*1000</f>
        <v>18451.501396512384</v>
      </c>
      <c r="G47" s="127">
        <f>'[1]Workpaper 1'!M190*1000</f>
        <v>19655.583366474559</v>
      </c>
      <c r="H47" s="127">
        <f>'[1]Workpaper 1'!N190*1000</f>
        <v>18090.820487544752</v>
      </c>
      <c r="I47" s="122">
        <f>SUM(C18:H18,C47:H47)</f>
        <v>212815.80281849217</v>
      </c>
      <c r="J47" s="112" t="s">
        <v>208</v>
      </c>
      <c r="K47" s="6">
        <f t="shared" si="10"/>
        <v>32</v>
      </c>
    </row>
    <row r="48" spans="1:18" ht="22.5" x14ac:dyDescent="0.3">
      <c r="A48" s="6">
        <f t="shared" si="9"/>
        <v>33</v>
      </c>
      <c r="B48" s="113" t="s">
        <v>82</v>
      </c>
      <c r="C48" s="127">
        <f>'[1]Workpaper 1'!I191*1000</f>
        <v>0</v>
      </c>
      <c r="D48" s="127">
        <f>'[1]Workpaper 1'!J191*1000</f>
        <v>0</v>
      </c>
      <c r="E48" s="127">
        <f>'[1]Workpaper 1'!K191*1000</f>
        <v>0</v>
      </c>
      <c r="F48" s="127">
        <f>'[1]Workpaper 1'!L191*1000</f>
        <v>0</v>
      </c>
      <c r="G48" s="127">
        <f>'[1]Workpaper 1'!M191*1000</f>
        <v>0</v>
      </c>
      <c r="H48" s="127">
        <f>'[1]Workpaper 1'!N191*1000</f>
        <v>0</v>
      </c>
      <c r="I48" s="122">
        <f>SUM(C19:H19,C48:H48)</f>
        <v>0</v>
      </c>
      <c r="J48" s="112" t="s">
        <v>209</v>
      </c>
      <c r="K48" s="6">
        <f t="shared" si="10"/>
        <v>33</v>
      </c>
    </row>
    <row r="49" spans="1:11" ht="19.5" thickBot="1" x14ac:dyDescent="0.35">
      <c r="A49" s="6">
        <f t="shared" si="9"/>
        <v>34</v>
      </c>
      <c r="B49" s="113" t="s">
        <v>84</v>
      </c>
      <c r="C49" s="128">
        <f t="shared" ref="C49:I49" si="12">SUM(C46:C48)</f>
        <v>74481.29287404858</v>
      </c>
      <c r="D49" s="128">
        <f t="shared" si="12"/>
        <v>74902.150063007008</v>
      </c>
      <c r="E49" s="128">
        <f t="shared" si="12"/>
        <v>74595.023163621881</v>
      </c>
      <c r="F49" s="128">
        <f t="shared" si="12"/>
        <v>72072.987353188888</v>
      </c>
      <c r="G49" s="128">
        <f t="shared" si="12"/>
        <v>66725.073476269143</v>
      </c>
      <c r="H49" s="128">
        <f t="shared" si="12"/>
        <v>61413.151864844753</v>
      </c>
      <c r="I49" s="129">
        <f t="shared" si="12"/>
        <v>770048.41892945173</v>
      </c>
      <c r="J49" s="119" t="s">
        <v>103</v>
      </c>
      <c r="K49" s="6">
        <f t="shared" si="10"/>
        <v>34</v>
      </c>
    </row>
    <row r="50" spans="1:11" ht="20.25" thickTop="1" thickBot="1" x14ac:dyDescent="0.35">
      <c r="A50" s="6">
        <f t="shared" si="9"/>
        <v>35</v>
      </c>
      <c r="B50" s="113" t="s">
        <v>86</v>
      </c>
      <c r="C50" s="120">
        <f>'[1]B-Billing Determinants'!D30</f>
        <v>74481.29287404858</v>
      </c>
      <c r="D50" s="120">
        <f>'[1]B-Billing Determinants'!F30</f>
        <v>74902.150063007008</v>
      </c>
      <c r="E50" s="120">
        <f>'[1]B-Billing Determinants'!H30</f>
        <v>74595.023163621881</v>
      </c>
      <c r="F50" s="120">
        <f>'[1]B-Billing Determinants'!J30</f>
        <v>72072.987353188888</v>
      </c>
      <c r="G50" s="120">
        <f>'[1]B-Billing Determinants'!L30</f>
        <v>66725.073476269128</v>
      </c>
      <c r="H50" s="120">
        <f>'[1]B-Billing Determinants'!N30</f>
        <v>61413.151864844753</v>
      </c>
      <c r="I50" s="122">
        <f>SUM(C21:H21,C50:H50)</f>
        <v>770048.41892945173</v>
      </c>
      <c r="J50" s="112" t="s">
        <v>216</v>
      </c>
      <c r="K50" s="6">
        <f t="shared" si="10"/>
        <v>35</v>
      </c>
    </row>
    <row r="51" spans="1:11" ht="20.25" thickTop="1" thickBot="1" x14ac:dyDescent="0.35">
      <c r="A51" s="6">
        <f t="shared" si="9"/>
        <v>36</v>
      </c>
      <c r="B51" s="113" t="s">
        <v>88</v>
      </c>
      <c r="C51" s="120">
        <f t="shared" ref="C51:I51" si="13">C49-C50</f>
        <v>0</v>
      </c>
      <c r="D51" s="120">
        <f t="shared" si="13"/>
        <v>0</v>
      </c>
      <c r="E51" s="120">
        <f t="shared" si="13"/>
        <v>0</v>
      </c>
      <c r="F51" s="120">
        <f t="shared" si="13"/>
        <v>0</v>
      </c>
      <c r="G51" s="120">
        <f t="shared" si="13"/>
        <v>0</v>
      </c>
      <c r="H51" s="120">
        <f t="shared" si="13"/>
        <v>0</v>
      </c>
      <c r="I51" s="120">
        <f t="shared" si="13"/>
        <v>0</v>
      </c>
      <c r="J51" s="121" t="s">
        <v>105</v>
      </c>
      <c r="K51" s="6">
        <f t="shared" si="10"/>
        <v>36</v>
      </c>
    </row>
    <row r="52" spans="1:11" ht="19.5" thickTop="1" x14ac:dyDescent="0.3">
      <c r="A52" s="6">
        <f t="shared" si="9"/>
        <v>37</v>
      </c>
      <c r="B52" s="112"/>
      <c r="C52" s="122"/>
      <c r="D52" s="122"/>
      <c r="E52" s="122"/>
      <c r="F52" s="122"/>
      <c r="G52" s="122"/>
      <c r="H52" s="122"/>
      <c r="I52" s="122"/>
      <c r="J52" s="121"/>
      <c r="K52" s="6">
        <f t="shared" si="10"/>
        <v>37</v>
      </c>
    </row>
    <row r="53" spans="1:11" x14ac:dyDescent="0.3">
      <c r="A53" s="6">
        <f t="shared" si="9"/>
        <v>38</v>
      </c>
      <c r="B53" s="114" t="s">
        <v>90</v>
      </c>
      <c r="C53" s="122"/>
      <c r="D53" s="122"/>
      <c r="E53" s="122"/>
      <c r="F53" s="122"/>
      <c r="G53" s="122"/>
      <c r="H53" s="122"/>
      <c r="I53" s="122"/>
      <c r="J53" s="121"/>
      <c r="K53" s="6">
        <f t="shared" si="10"/>
        <v>38</v>
      </c>
    </row>
    <row r="54" spans="1:11" x14ac:dyDescent="0.3">
      <c r="A54" s="6">
        <f t="shared" si="9"/>
        <v>39</v>
      </c>
      <c r="B54" s="114" t="s">
        <v>91</v>
      </c>
      <c r="C54" s="113"/>
      <c r="D54" s="113"/>
      <c r="E54" s="113"/>
      <c r="F54" s="113"/>
      <c r="G54" s="113"/>
      <c r="H54" s="113"/>
      <c r="I54" s="113"/>
      <c r="J54" s="112"/>
      <c r="K54" s="6">
        <f t="shared" si="10"/>
        <v>39</v>
      </c>
    </row>
    <row r="55" spans="1:11" ht="22.5" x14ac:dyDescent="0.3">
      <c r="A55" s="6">
        <f t="shared" si="9"/>
        <v>40</v>
      </c>
      <c r="B55" s="113" t="s">
        <v>78</v>
      </c>
      <c r="C55" s="123">
        <f>H26</f>
        <v>9.7100000000000009</v>
      </c>
      <c r="D55" s="123">
        <f t="shared" ref="D55:H57" si="14">C55</f>
        <v>9.7100000000000009</v>
      </c>
      <c r="E55" s="123">
        <f t="shared" si="14"/>
        <v>9.7100000000000009</v>
      </c>
      <c r="F55" s="123">
        <f t="shared" si="14"/>
        <v>9.7100000000000009</v>
      </c>
      <c r="G55" s="123">
        <f t="shared" si="14"/>
        <v>9.7100000000000009</v>
      </c>
      <c r="H55" s="123">
        <f t="shared" si="14"/>
        <v>9.7100000000000009</v>
      </c>
      <c r="I55" s="113"/>
      <c r="J55" s="6" t="s">
        <v>211</v>
      </c>
      <c r="K55" s="6">
        <f t="shared" si="10"/>
        <v>40</v>
      </c>
    </row>
    <row r="56" spans="1:11" ht="22.5" x14ac:dyDescent="0.3">
      <c r="A56" s="6">
        <f t="shared" si="9"/>
        <v>41</v>
      </c>
      <c r="B56" s="113" t="s">
        <v>93</v>
      </c>
      <c r="C56" s="123">
        <f>H27</f>
        <v>9.3699999999999992</v>
      </c>
      <c r="D56" s="123">
        <f t="shared" si="14"/>
        <v>9.3699999999999992</v>
      </c>
      <c r="E56" s="123">
        <f t="shared" si="14"/>
        <v>9.3699999999999992</v>
      </c>
      <c r="F56" s="123">
        <f t="shared" si="14"/>
        <v>9.3699999999999992</v>
      </c>
      <c r="G56" s="123">
        <f t="shared" si="14"/>
        <v>9.3699999999999992</v>
      </c>
      <c r="H56" s="123">
        <f t="shared" si="14"/>
        <v>9.3699999999999992</v>
      </c>
      <c r="I56" s="113"/>
      <c r="J56" s="6" t="s">
        <v>212</v>
      </c>
      <c r="K56" s="6">
        <f t="shared" si="10"/>
        <v>41</v>
      </c>
    </row>
    <row r="57" spans="1:11" ht="22.5" x14ac:dyDescent="0.3">
      <c r="A57" s="6">
        <f t="shared" si="9"/>
        <v>42</v>
      </c>
      <c r="B57" s="113" t="s">
        <v>82</v>
      </c>
      <c r="C57" s="123">
        <f>H28</f>
        <v>9.33</v>
      </c>
      <c r="D57" s="123">
        <f t="shared" si="14"/>
        <v>9.33</v>
      </c>
      <c r="E57" s="123">
        <f t="shared" si="14"/>
        <v>9.33</v>
      </c>
      <c r="F57" s="123">
        <f t="shared" si="14"/>
        <v>9.33</v>
      </c>
      <c r="G57" s="123">
        <f t="shared" si="14"/>
        <v>9.33</v>
      </c>
      <c r="H57" s="123">
        <f t="shared" si="14"/>
        <v>9.33</v>
      </c>
      <c r="I57" s="113"/>
      <c r="J57" s="6" t="s">
        <v>213</v>
      </c>
      <c r="K57" s="6">
        <f t="shared" si="10"/>
        <v>42</v>
      </c>
    </row>
    <row r="58" spans="1:11" x14ac:dyDescent="0.3">
      <c r="A58" s="6">
        <f t="shared" si="9"/>
        <v>43</v>
      </c>
      <c r="B58" s="114" t="s">
        <v>96</v>
      </c>
      <c r="C58" s="123"/>
      <c r="D58" s="123"/>
      <c r="E58" s="123"/>
      <c r="F58" s="123"/>
      <c r="G58" s="123"/>
      <c r="H58" s="123"/>
      <c r="I58" s="113"/>
      <c r="J58" s="130"/>
      <c r="K58" s="6">
        <f t="shared" si="10"/>
        <v>43</v>
      </c>
    </row>
    <row r="59" spans="1:11" x14ac:dyDescent="0.3">
      <c r="A59" s="6">
        <f t="shared" si="9"/>
        <v>44</v>
      </c>
      <c r="B59" s="114" t="s">
        <v>191</v>
      </c>
      <c r="C59" s="122"/>
      <c r="D59" s="122"/>
      <c r="E59" s="122"/>
      <c r="F59" s="122"/>
      <c r="G59" s="122"/>
      <c r="H59" s="122"/>
      <c r="I59" s="122"/>
      <c r="J59" s="131"/>
      <c r="K59" s="6">
        <f t="shared" si="10"/>
        <v>44</v>
      </c>
    </row>
    <row r="60" spans="1:11" x14ac:dyDescent="0.3">
      <c r="A60" s="6">
        <f t="shared" si="9"/>
        <v>45</v>
      </c>
      <c r="B60" s="113" t="s">
        <v>78</v>
      </c>
      <c r="C60" s="132">
        <f t="shared" ref="C60:H62" si="15">C55*C46</f>
        <v>538062.54075200029</v>
      </c>
      <c r="D60" s="132">
        <f t="shared" si="15"/>
        <v>541102.86778777896</v>
      </c>
      <c r="E60" s="132">
        <f t="shared" si="15"/>
        <v>538884.1431464667</v>
      </c>
      <c r="F60" s="132">
        <f t="shared" si="15"/>
        <v>520664.62863932893</v>
      </c>
      <c r="G60" s="132">
        <f t="shared" si="15"/>
        <v>457044.7489661054</v>
      </c>
      <c r="H60" s="132">
        <f t="shared" si="15"/>
        <v>420659.83767358307</v>
      </c>
      <c r="I60" s="132">
        <f>SUM(C31:H31,C60:H60)</f>
        <v>5410728.7024374167</v>
      </c>
      <c r="J60" s="131" t="s">
        <v>106</v>
      </c>
      <c r="K60" s="6">
        <f t="shared" si="10"/>
        <v>45</v>
      </c>
    </row>
    <row r="61" spans="1:11" x14ac:dyDescent="0.3">
      <c r="A61" s="6">
        <f t="shared" si="9"/>
        <v>46</v>
      </c>
      <c r="B61" s="113" t="s">
        <v>80</v>
      </c>
      <c r="C61" s="122">
        <f t="shared" si="15"/>
        <v>178667.6743898514</v>
      </c>
      <c r="D61" s="122">
        <f t="shared" si="15"/>
        <v>179677.23762781249</v>
      </c>
      <c r="E61" s="122">
        <f t="shared" si="15"/>
        <v>178940.49358460016</v>
      </c>
      <c r="F61" s="122">
        <f t="shared" si="15"/>
        <v>172890.56808532102</v>
      </c>
      <c r="G61" s="122">
        <f t="shared" si="15"/>
        <v>184172.8161438666</v>
      </c>
      <c r="H61" s="122">
        <f t="shared" si="15"/>
        <v>169510.9879682943</v>
      </c>
      <c r="I61" s="132">
        <f>SUM(C32:H32,C61:H61)</f>
        <v>1994084.0724092717</v>
      </c>
      <c r="J61" s="131" t="s">
        <v>107</v>
      </c>
      <c r="K61" s="6">
        <f t="shared" si="10"/>
        <v>46</v>
      </c>
    </row>
    <row r="62" spans="1:11" x14ac:dyDescent="0.3">
      <c r="A62" s="6">
        <f t="shared" si="9"/>
        <v>47</v>
      </c>
      <c r="B62" s="113" t="s">
        <v>82</v>
      </c>
      <c r="C62" s="122">
        <f t="shared" si="15"/>
        <v>0</v>
      </c>
      <c r="D62" s="122">
        <f t="shared" si="15"/>
        <v>0</v>
      </c>
      <c r="E62" s="122">
        <f t="shared" si="15"/>
        <v>0</v>
      </c>
      <c r="F62" s="122">
        <f t="shared" si="15"/>
        <v>0</v>
      </c>
      <c r="G62" s="122">
        <f t="shared" si="15"/>
        <v>0</v>
      </c>
      <c r="H62" s="122">
        <f t="shared" si="15"/>
        <v>0</v>
      </c>
      <c r="I62" s="132">
        <f>SUM(C33:H33,C62:H62)</f>
        <v>0</v>
      </c>
      <c r="J62" s="131" t="s">
        <v>108</v>
      </c>
      <c r="K62" s="6">
        <f t="shared" si="10"/>
        <v>47</v>
      </c>
    </row>
    <row r="63" spans="1:11" ht="19.5" thickBot="1" x14ac:dyDescent="0.35">
      <c r="A63" s="6">
        <f t="shared" si="9"/>
        <v>48</v>
      </c>
      <c r="B63" s="113" t="s">
        <v>101</v>
      </c>
      <c r="C63" s="126">
        <f t="shared" ref="C63:I63" si="16">SUM(C60:C62)</f>
        <v>716730.21514185169</v>
      </c>
      <c r="D63" s="126">
        <f t="shared" si="16"/>
        <v>720780.1054155915</v>
      </c>
      <c r="E63" s="126">
        <f t="shared" si="16"/>
        <v>717824.63673106686</v>
      </c>
      <c r="F63" s="126">
        <f t="shared" si="16"/>
        <v>693555.19672464998</v>
      </c>
      <c r="G63" s="126">
        <f t="shared" si="16"/>
        <v>641217.56510997203</v>
      </c>
      <c r="H63" s="126">
        <f t="shared" si="16"/>
        <v>590170.82564187737</v>
      </c>
      <c r="I63" s="126">
        <f t="shared" si="16"/>
        <v>7404812.7748466879</v>
      </c>
      <c r="J63" s="119" t="s">
        <v>109</v>
      </c>
      <c r="K63" s="6">
        <f t="shared" si="10"/>
        <v>48</v>
      </c>
    </row>
    <row r="64" spans="1:11" ht="19.5" thickTop="1" x14ac:dyDescent="0.3">
      <c r="A64" s="12"/>
      <c r="B64" s="19"/>
      <c r="C64" s="19"/>
      <c r="D64" s="19"/>
      <c r="E64" s="19"/>
      <c r="F64" s="19"/>
      <c r="G64" s="19"/>
      <c r="H64" s="19"/>
      <c r="I64" s="79"/>
      <c r="J64" s="12"/>
      <c r="K64" s="12"/>
    </row>
    <row r="65" spans="1:2" x14ac:dyDescent="0.3">
      <c r="B65" s="21" t="s">
        <v>21</v>
      </c>
    </row>
    <row r="66" spans="1:2" ht="22.5" x14ac:dyDescent="0.3">
      <c r="A66" s="33">
        <v>1</v>
      </c>
      <c r="B66" s="111" t="s">
        <v>217</v>
      </c>
    </row>
    <row r="67" spans="1:2" ht="22.5" x14ac:dyDescent="0.3">
      <c r="A67" s="33">
        <v>2</v>
      </c>
      <c r="B67" s="2" t="s">
        <v>218</v>
      </c>
    </row>
    <row r="68" spans="1:2" ht="22.5" x14ac:dyDescent="0.3">
      <c r="A68" s="33">
        <v>3</v>
      </c>
      <c r="B68" s="2" t="str">
        <f>'A-Med &amp; Lrg C-I'!B66</f>
        <v>Present rates are defined as rates presented in the TO6 Cycle 1 Settlement File, pursuant to Docket No. ER25-270-002.</v>
      </c>
    </row>
    <row r="69" spans="1:2" ht="22.5" x14ac:dyDescent="0.3">
      <c r="A69" s="33"/>
    </row>
    <row r="70" spans="1:2" ht="22.5" x14ac:dyDescent="0.3">
      <c r="A70" s="33"/>
    </row>
    <row r="71" spans="1:2" ht="22.5" x14ac:dyDescent="0.3">
      <c r="A71" s="33"/>
    </row>
  </sheetData>
  <mergeCells count="6">
    <mergeCell ref="A1:K1"/>
    <mergeCell ref="A2:K2"/>
    <mergeCell ref="A3:K3"/>
    <mergeCell ref="A5:K5"/>
    <mergeCell ref="A6:K6"/>
    <mergeCell ref="A4:K4"/>
  </mergeCells>
  <printOptions horizontalCentered="1"/>
  <pageMargins left="0.25" right="0.25" top="0.5" bottom="0.5" header="0.25" footer="0.25"/>
  <pageSetup scale="44" orientation="portrait" r:id="rId1"/>
  <headerFooter scaleWithDoc="0">
    <oddFooter>&amp;L&amp;"Times New Roman,Regular"&amp;9Statement BH-Revenues at Present Rates&amp;C&amp;"Times New Roman,Regular"&amp;9Page BH-&amp;P</oddFooter>
  </headerFooter>
  <ignoredErrors>
    <ignoredError sqref="I4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2"/>
  <sheetViews>
    <sheetView zoomScale="75" zoomScaleNormal="75" zoomScaleSheetLayoutView="70" workbookViewId="0">
      <selection activeCell="H34" sqref="H34"/>
    </sheetView>
  </sheetViews>
  <sheetFormatPr defaultColWidth="8.85546875" defaultRowHeight="12.75" x14ac:dyDescent="0.2"/>
  <cols>
    <col min="1" max="1" width="5.85546875" style="135" customWidth="1"/>
    <col min="2" max="2" width="50.85546875" style="154" customWidth="1"/>
    <col min="3" max="6" width="15.85546875" style="135" hidden="1" customWidth="1"/>
    <col min="7" max="9" width="18.85546875" style="135" customWidth="1"/>
    <col min="10" max="10" width="60.42578125" style="135" customWidth="1"/>
    <col min="11" max="11" width="5.85546875" style="135" customWidth="1"/>
    <col min="12" max="12" width="15.85546875" style="135" customWidth="1"/>
    <col min="13" max="13" width="17.42578125" style="135" customWidth="1"/>
    <col min="14" max="16384" width="8.85546875" style="135"/>
  </cols>
  <sheetData>
    <row r="1" spans="1:13" ht="15.75" x14ac:dyDescent="0.25">
      <c r="A1" s="133"/>
      <c r="B1" s="134" t="s">
        <v>261</v>
      </c>
      <c r="C1" s="134"/>
      <c r="D1" s="134"/>
      <c r="E1" s="134"/>
      <c r="F1" s="134"/>
      <c r="G1" s="134"/>
      <c r="H1" s="134"/>
      <c r="I1" s="134"/>
      <c r="J1" s="134"/>
      <c r="K1" s="133"/>
    </row>
    <row r="2" spans="1:13" ht="15.75" x14ac:dyDescent="0.25">
      <c r="A2" s="133"/>
      <c r="B2" s="134" t="s">
        <v>262</v>
      </c>
      <c r="C2" s="134"/>
      <c r="D2" s="134"/>
      <c r="E2" s="134"/>
      <c r="F2" s="134"/>
      <c r="G2" s="134"/>
      <c r="H2" s="134"/>
      <c r="I2" s="134"/>
      <c r="J2" s="134"/>
      <c r="K2" s="133"/>
    </row>
    <row r="3" spans="1:13" ht="15.75" x14ac:dyDescent="0.25">
      <c r="A3" s="133"/>
      <c r="B3" s="134" t="s">
        <v>263</v>
      </c>
      <c r="C3" s="134"/>
      <c r="D3" s="134"/>
      <c r="E3" s="134"/>
      <c r="F3" s="134"/>
      <c r="G3" s="134"/>
      <c r="H3" s="134"/>
      <c r="I3" s="134"/>
      <c r="J3" s="134"/>
      <c r="K3" s="133"/>
    </row>
    <row r="4" spans="1:13" ht="15.75" x14ac:dyDescent="0.25">
      <c r="A4" s="133"/>
      <c r="B4" s="134" t="s">
        <v>291</v>
      </c>
      <c r="C4" s="134"/>
      <c r="D4" s="134"/>
      <c r="E4" s="134"/>
      <c r="F4" s="134"/>
      <c r="G4" s="134"/>
      <c r="H4" s="134"/>
      <c r="I4" s="134"/>
      <c r="J4" s="134"/>
      <c r="K4" s="133"/>
    </row>
    <row r="5" spans="1:13" ht="15.75" x14ac:dyDescent="0.25">
      <c r="A5" s="133"/>
      <c r="B5" s="134" t="s">
        <v>264</v>
      </c>
      <c r="C5" s="134"/>
      <c r="D5" s="134"/>
      <c r="E5" s="134"/>
      <c r="F5" s="134"/>
      <c r="G5" s="134"/>
      <c r="H5" s="134"/>
      <c r="I5" s="134"/>
      <c r="J5" s="134"/>
      <c r="K5" s="133"/>
    </row>
    <row r="6" spans="1:13" ht="15.75" x14ac:dyDescent="0.25">
      <c r="A6" s="133"/>
      <c r="B6" s="136"/>
      <c r="C6" s="136"/>
      <c r="D6" s="136"/>
      <c r="E6" s="136"/>
      <c r="F6" s="136"/>
      <c r="G6" s="136"/>
      <c r="H6" s="136"/>
      <c r="I6" s="136"/>
      <c r="J6" s="136"/>
      <c r="K6" s="133"/>
    </row>
    <row r="7" spans="1:13" ht="15.75" x14ac:dyDescent="0.25">
      <c r="A7" s="137"/>
      <c r="B7" s="138"/>
      <c r="C7" s="139" t="s">
        <v>265</v>
      </c>
      <c r="D7" s="140" t="s">
        <v>266</v>
      </c>
      <c r="E7" s="139" t="s">
        <v>267</v>
      </c>
      <c r="F7" s="140" t="s">
        <v>268</v>
      </c>
      <c r="G7" s="141" t="s">
        <v>265</v>
      </c>
      <c r="H7" s="142" t="s">
        <v>266</v>
      </c>
      <c r="I7" s="142" t="s">
        <v>269</v>
      </c>
      <c r="J7" s="143"/>
      <c r="K7" s="137"/>
    </row>
    <row r="8" spans="1:13" ht="15.75" x14ac:dyDescent="0.25">
      <c r="A8" s="144"/>
      <c r="B8" s="145"/>
      <c r="C8" s="146"/>
      <c r="D8" s="147"/>
      <c r="E8" s="146"/>
      <c r="F8" s="147"/>
      <c r="G8" s="148"/>
      <c r="H8" s="147"/>
      <c r="I8" s="147"/>
      <c r="J8" s="148"/>
      <c r="K8" s="144"/>
    </row>
    <row r="9" spans="1:13" ht="15.75" x14ac:dyDescent="0.25">
      <c r="A9" s="148"/>
      <c r="B9" s="145"/>
      <c r="C9" s="227" t="s">
        <v>270</v>
      </c>
      <c r="D9" s="228"/>
      <c r="E9" s="227" t="s">
        <v>271</v>
      </c>
      <c r="F9" s="228"/>
      <c r="G9" s="229" t="s">
        <v>272</v>
      </c>
      <c r="H9" s="229" t="s">
        <v>273</v>
      </c>
      <c r="I9" s="229" t="s">
        <v>274</v>
      </c>
      <c r="J9" s="148"/>
      <c r="K9" s="148"/>
    </row>
    <row r="10" spans="1:13" ht="15.75" x14ac:dyDescent="0.25">
      <c r="A10" s="148" t="s">
        <v>9</v>
      </c>
      <c r="B10" s="148"/>
      <c r="C10" s="148" t="s">
        <v>272</v>
      </c>
      <c r="D10" s="148" t="s">
        <v>273</v>
      </c>
      <c r="E10" s="148" t="s">
        <v>272</v>
      </c>
      <c r="F10" s="148" t="s">
        <v>273</v>
      </c>
      <c r="G10" s="148" t="s">
        <v>275</v>
      </c>
      <c r="H10" s="147" t="s">
        <v>275</v>
      </c>
      <c r="I10" s="147" t="s">
        <v>275</v>
      </c>
      <c r="J10" s="148"/>
      <c r="K10" s="148" t="s">
        <v>9</v>
      </c>
    </row>
    <row r="11" spans="1:13" ht="15.75" x14ac:dyDescent="0.25">
      <c r="A11" s="149" t="s">
        <v>11</v>
      </c>
      <c r="B11" s="149" t="s">
        <v>276</v>
      </c>
      <c r="C11" s="149" t="s">
        <v>275</v>
      </c>
      <c r="D11" s="149" t="s">
        <v>275</v>
      </c>
      <c r="E11" s="149" t="s">
        <v>275</v>
      </c>
      <c r="F11" s="149" t="s">
        <v>275</v>
      </c>
      <c r="G11" s="149"/>
      <c r="H11" s="149"/>
      <c r="I11" s="149"/>
      <c r="J11" s="149" t="s">
        <v>277</v>
      </c>
      <c r="K11" s="149" t="s">
        <v>11</v>
      </c>
    </row>
    <row r="12" spans="1:13" ht="15.75" x14ac:dyDescent="0.25">
      <c r="A12" s="137"/>
      <c r="B12" s="230"/>
      <c r="C12" s="137"/>
      <c r="D12" s="137"/>
      <c r="E12" s="137"/>
      <c r="F12" s="137"/>
      <c r="G12" s="137"/>
      <c r="H12" s="137"/>
      <c r="I12" s="137"/>
      <c r="J12" s="231"/>
      <c r="K12" s="137"/>
    </row>
    <row r="13" spans="1:13" ht="18.75" x14ac:dyDescent="0.25">
      <c r="A13" s="148">
        <v>1</v>
      </c>
      <c r="B13" s="145" t="s">
        <v>278</v>
      </c>
      <c r="C13" s="232">
        <v>0</v>
      </c>
      <c r="D13" s="232">
        <v>0</v>
      </c>
      <c r="E13" s="232">
        <v>0</v>
      </c>
      <c r="F13" s="232">
        <v>0</v>
      </c>
      <c r="G13" s="232">
        <v>548750581.27083647</v>
      </c>
      <c r="H13" s="232">
        <v>583839566.69567847</v>
      </c>
      <c r="I13" s="232">
        <f>G13+H13</f>
        <v>1132590147.9665151</v>
      </c>
      <c r="J13" s="275" t="s">
        <v>302</v>
      </c>
      <c r="K13" s="148">
        <v>1</v>
      </c>
      <c r="M13" s="233"/>
    </row>
    <row r="14" spans="1:13" ht="15.75" x14ac:dyDescent="0.25">
      <c r="A14" s="148">
        <f>A13+1</f>
        <v>2</v>
      </c>
      <c r="B14" s="145"/>
      <c r="C14" s="234"/>
      <c r="D14" s="234"/>
      <c r="E14" s="234"/>
      <c r="F14" s="234"/>
      <c r="G14" s="234"/>
      <c r="H14" s="234"/>
      <c r="I14" s="234"/>
      <c r="J14" s="148"/>
      <c r="K14" s="148">
        <f>K13+1</f>
        <v>2</v>
      </c>
    </row>
    <row r="15" spans="1:13" ht="18.75" x14ac:dyDescent="0.25">
      <c r="A15" s="148">
        <f t="shared" ref="A15:A23" si="0">A14+1</f>
        <v>3</v>
      </c>
      <c r="B15" s="145" t="s">
        <v>279</v>
      </c>
      <c r="C15" s="232">
        <v>0</v>
      </c>
      <c r="D15" s="232">
        <v>0</v>
      </c>
      <c r="E15" s="232">
        <v>0</v>
      </c>
      <c r="F15" s="232">
        <v>0</v>
      </c>
      <c r="G15" s="232">
        <v>-39987951.142981112</v>
      </c>
      <c r="H15" s="232">
        <v>-760645.09800900775</v>
      </c>
      <c r="I15" s="232">
        <f>G15+H15</f>
        <v>-40748596.240990117</v>
      </c>
      <c r="J15" s="275" t="s">
        <v>303</v>
      </c>
      <c r="K15" s="148">
        <f t="shared" ref="K15:K23" si="1">K14+1</f>
        <v>3</v>
      </c>
      <c r="M15" s="233"/>
    </row>
    <row r="16" spans="1:13" ht="15.75" x14ac:dyDescent="0.25">
      <c r="A16" s="148">
        <f t="shared" si="0"/>
        <v>4</v>
      </c>
      <c r="B16" s="145"/>
      <c r="C16" s="223"/>
      <c r="D16" s="223"/>
      <c r="E16" s="223"/>
      <c r="F16" s="223"/>
      <c r="G16" s="223"/>
      <c r="H16" s="223"/>
      <c r="I16" s="223"/>
      <c r="J16" s="148"/>
      <c r="K16" s="148">
        <f t="shared" si="1"/>
        <v>4</v>
      </c>
    </row>
    <row r="17" spans="1:11" ht="18.75" x14ac:dyDescent="0.25">
      <c r="A17" s="148">
        <f t="shared" si="0"/>
        <v>5</v>
      </c>
      <c r="B17" s="145" t="s">
        <v>280</v>
      </c>
      <c r="C17" s="150">
        <v>0</v>
      </c>
      <c r="D17" s="150">
        <v>0</v>
      </c>
      <c r="E17" s="150">
        <v>0</v>
      </c>
      <c r="F17" s="150">
        <v>0</v>
      </c>
      <c r="G17" s="150">
        <v>-5581845</v>
      </c>
      <c r="H17" s="150">
        <v>-5938767</v>
      </c>
      <c r="I17" s="150">
        <f>G17+H17</f>
        <v>-11520612</v>
      </c>
      <c r="J17" s="275" t="s">
        <v>304</v>
      </c>
      <c r="K17" s="148">
        <f t="shared" si="1"/>
        <v>5</v>
      </c>
    </row>
    <row r="18" spans="1:11" ht="15.75" x14ac:dyDescent="0.25">
      <c r="A18" s="148">
        <f t="shared" si="0"/>
        <v>6</v>
      </c>
      <c r="B18" s="144"/>
      <c r="C18" s="235"/>
      <c r="D18" s="235"/>
      <c r="E18" s="235"/>
      <c r="F18" s="235"/>
      <c r="G18" s="235"/>
      <c r="H18" s="235"/>
      <c r="I18" s="235"/>
      <c r="J18" s="267"/>
      <c r="K18" s="148">
        <f t="shared" si="1"/>
        <v>6</v>
      </c>
    </row>
    <row r="19" spans="1:11" ht="16.5" thickBot="1" x14ac:dyDescent="0.3">
      <c r="A19" s="148">
        <f t="shared" si="0"/>
        <v>7</v>
      </c>
      <c r="B19" s="145" t="s">
        <v>281</v>
      </c>
      <c r="C19" s="236">
        <f t="shared" ref="C19:F19" si="2">C13+C15+C17</f>
        <v>0</v>
      </c>
      <c r="D19" s="236">
        <f t="shared" si="2"/>
        <v>0</v>
      </c>
      <c r="E19" s="236">
        <f t="shared" si="2"/>
        <v>0</v>
      </c>
      <c r="F19" s="236">
        <f t="shared" si="2"/>
        <v>0</v>
      </c>
      <c r="G19" s="232">
        <f>G13+G15+G17</f>
        <v>503180785.12785536</v>
      </c>
      <c r="H19" s="232">
        <f>H13+H15+H17</f>
        <v>577140154.59766948</v>
      </c>
      <c r="I19" s="232">
        <f>I13+I15+I17</f>
        <v>1080320939.7255249</v>
      </c>
      <c r="J19" s="268" t="s">
        <v>282</v>
      </c>
      <c r="K19" s="148">
        <f t="shared" si="1"/>
        <v>7</v>
      </c>
    </row>
    <row r="20" spans="1:11" ht="16.5" thickTop="1" x14ac:dyDescent="0.25">
      <c r="A20" s="148">
        <f t="shared" si="0"/>
        <v>8</v>
      </c>
      <c r="B20" s="145"/>
      <c r="C20" s="223"/>
      <c r="D20" s="223"/>
      <c r="E20" s="223"/>
      <c r="F20" s="223"/>
      <c r="G20" s="223"/>
      <c r="H20" s="223"/>
      <c r="I20" s="223"/>
      <c r="J20" s="269"/>
      <c r="K20" s="148">
        <f t="shared" si="1"/>
        <v>8</v>
      </c>
    </row>
    <row r="21" spans="1:11" ht="18.75" x14ac:dyDescent="0.25">
      <c r="A21" s="148">
        <f t="shared" si="0"/>
        <v>9</v>
      </c>
      <c r="B21" s="145" t="s">
        <v>283</v>
      </c>
      <c r="C21" s="220"/>
      <c r="D21" s="220"/>
      <c r="E21" s="220"/>
      <c r="F21" s="220"/>
      <c r="G21" s="237">
        <v>19047571.255543213</v>
      </c>
      <c r="H21" s="237">
        <f>G21</f>
        <v>19047571.255543213</v>
      </c>
      <c r="I21" s="237">
        <f>G21</f>
        <v>19047571.255543213</v>
      </c>
      <c r="J21" s="275" t="s">
        <v>305</v>
      </c>
      <c r="K21" s="148">
        <f t="shared" si="1"/>
        <v>9</v>
      </c>
    </row>
    <row r="22" spans="1:11" ht="15.75" x14ac:dyDescent="0.25">
      <c r="A22" s="148">
        <f t="shared" si="0"/>
        <v>10</v>
      </c>
      <c r="B22" s="145"/>
      <c r="C22" s="223"/>
      <c r="D22" s="223"/>
      <c r="E22" s="223"/>
      <c r="F22" s="223"/>
      <c r="G22" s="223"/>
      <c r="H22" s="223"/>
      <c r="I22" s="223"/>
      <c r="J22" s="269"/>
      <c r="K22" s="148">
        <f t="shared" si="1"/>
        <v>10</v>
      </c>
    </row>
    <row r="23" spans="1:11" ht="16.5" thickBot="1" x14ac:dyDescent="0.3">
      <c r="A23" s="148">
        <f t="shared" si="0"/>
        <v>11</v>
      </c>
      <c r="B23" s="145" t="s">
        <v>284</v>
      </c>
      <c r="C23" s="238"/>
      <c r="D23" s="238"/>
      <c r="E23" s="238"/>
      <c r="F23" s="238"/>
      <c r="G23" s="239">
        <f>G19/G21</f>
        <v>26.417057501828218</v>
      </c>
      <c r="H23" s="239">
        <f>H19/H21</f>
        <v>30.299934141457037</v>
      </c>
      <c r="I23" s="239">
        <f>I19/I21</f>
        <v>56.716991643285255</v>
      </c>
      <c r="J23" s="268" t="s">
        <v>285</v>
      </c>
      <c r="K23" s="148">
        <f t="shared" si="1"/>
        <v>11</v>
      </c>
    </row>
    <row r="24" spans="1:11" ht="16.5" thickTop="1" x14ac:dyDescent="0.25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</row>
    <row r="25" spans="1:11" ht="15.75" x14ac:dyDescent="0.2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</row>
    <row r="26" spans="1:11" ht="15.75" x14ac:dyDescent="0.25">
      <c r="A26" s="133"/>
      <c r="B26" s="240" t="s">
        <v>21</v>
      </c>
    </row>
    <row r="27" spans="1:11" ht="19.5" x14ac:dyDescent="0.3">
      <c r="A27" s="152">
        <v>1</v>
      </c>
      <c r="B27" s="270" t="s">
        <v>306</v>
      </c>
    </row>
    <row r="28" spans="1:11" ht="18.75" x14ac:dyDescent="0.25">
      <c r="A28" s="153"/>
      <c r="B28" s="241"/>
    </row>
    <row r="29" spans="1:11" ht="18.75" x14ac:dyDescent="0.25">
      <c r="A29" s="153"/>
      <c r="B29" s="241"/>
    </row>
    <row r="30" spans="1:11" ht="18.75" x14ac:dyDescent="0.25">
      <c r="A30" s="153"/>
      <c r="B30" s="241"/>
    </row>
    <row r="31" spans="1:11" ht="18.75" x14ac:dyDescent="0.25">
      <c r="A31" s="153"/>
      <c r="B31" s="241"/>
    </row>
    <row r="32" spans="1:11" ht="18.75" x14ac:dyDescent="0.25">
      <c r="A32" s="153"/>
      <c r="B32" s="241"/>
    </row>
  </sheetData>
  <printOptions horizontalCentered="1"/>
  <pageMargins left="0.25" right="0.25" top="0.5" bottom="0.5" header="0.25" footer="0.25"/>
  <pageSetup scale="76" orientation="landscape" r:id="rId1"/>
  <headerFooter scaleWithDoc="0">
    <oddFooter>&amp;L&amp;"Times New Roman,Regular"&amp;9Statement BH-CAISO TAC Rate&amp;C&amp;"Times New Roman,Regular"&amp;9Page BH-&amp;P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34"/>
  <sheetViews>
    <sheetView zoomScale="75" zoomScaleNormal="75" zoomScaleSheetLayoutView="70" workbookViewId="0">
      <selection activeCell="P33" sqref="P33"/>
    </sheetView>
  </sheetViews>
  <sheetFormatPr defaultColWidth="9.140625" defaultRowHeight="12.75" x14ac:dyDescent="0.2"/>
  <cols>
    <col min="1" max="1" width="5.85546875" style="158" customWidth="1"/>
    <col min="2" max="2" width="35.85546875" style="158" customWidth="1"/>
    <col min="3" max="15" width="12.85546875" style="158" customWidth="1"/>
    <col min="16" max="16" width="57.140625" style="158" bestFit="1" customWidth="1"/>
    <col min="17" max="17" width="5.85546875" style="158" customWidth="1"/>
    <col min="18" max="16384" width="9.140625" style="158"/>
  </cols>
  <sheetData>
    <row r="1" spans="1:18" ht="15.75" x14ac:dyDescent="0.2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7"/>
    </row>
    <row r="2" spans="1:18" ht="15.75" x14ac:dyDescent="0.2">
      <c r="A2" s="155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7"/>
    </row>
    <row r="3" spans="1:18" ht="15.75" x14ac:dyDescent="0.2">
      <c r="A3" s="155" t="s">
        <v>244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7"/>
    </row>
    <row r="4" spans="1:18" ht="15.75" x14ac:dyDescent="0.2">
      <c r="A4" s="155" t="s">
        <v>290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7"/>
    </row>
    <row r="5" spans="1:18" ht="15.75" x14ac:dyDescent="0.2">
      <c r="A5" s="155" t="s">
        <v>245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</row>
    <row r="6" spans="1:18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</row>
    <row r="7" spans="1:18" ht="15.75" x14ac:dyDescent="0.25">
      <c r="A7" s="161"/>
      <c r="B7" s="161"/>
      <c r="C7" s="242" t="s">
        <v>2</v>
      </c>
      <c r="D7" s="243" t="s">
        <v>3</v>
      </c>
      <c r="E7" s="242" t="s">
        <v>4</v>
      </c>
      <c r="F7" s="243" t="s">
        <v>5</v>
      </c>
      <c r="G7" s="242" t="s">
        <v>6</v>
      </c>
      <c r="H7" s="243" t="s">
        <v>7</v>
      </c>
      <c r="I7" s="242" t="s">
        <v>8</v>
      </c>
      <c r="J7" s="243" t="s">
        <v>59</v>
      </c>
      <c r="K7" s="242" t="s">
        <v>64</v>
      </c>
      <c r="L7" s="243" t="s">
        <v>65</v>
      </c>
      <c r="M7" s="242" t="s">
        <v>66</v>
      </c>
      <c r="N7" s="243" t="s">
        <v>67</v>
      </c>
      <c r="O7" s="244" t="s">
        <v>68</v>
      </c>
      <c r="P7" s="244" t="s">
        <v>246</v>
      </c>
      <c r="Q7" s="161"/>
    </row>
    <row r="8" spans="1:18" ht="15.75" x14ac:dyDescent="0.25">
      <c r="A8" s="162"/>
      <c r="B8" s="162"/>
      <c r="C8" s="245"/>
      <c r="D8" s="246"/>
      <c r="E8" s="245"/>
      <c r="F8" s="246"/>
      <c r="G8" s="245"/>
      <c r="H8" s="246"/>
      <c r="I8" s="245"/>
      <c r="J8" s="246"/>
      <c r="K8" s="245"/>
      <c r="L8" s="246"/>
      <c r="M8" s="245"/>
      <c r="N8" s="246"/>
      <c r="O8" s="246"/>
      <c r="P8" s="246"/>
      <c r="Q8" s="162"/>
    </row>
    <row r="9" spans="1:18" ht="15.75" x14ac:dyDescent="0.25">
      <c r="A9" s="162" t="s">
        <v>9</v>
      </c>
      <c r="B9" s="162" t="s">
        <v>247</v>
      </c>
      <c r="C9" s="265">
        <v>46023</v>
      </c>
      <c r="D9" s="265">
        <v>46054</v>
      </c>
      <c r="E9" s="265">
        <v>46082</v>
      </c>
      <c r="F9" s="265">
        <v>46113</v>
      </c>
      <c r="G9" s="265">
        <v>46143</v>
      </c>
      <c r="H9" s="265">
        <v>46174</v>
      </c>
      <c r="I9" s="265">
        <v>46204</v>
      </c>
      <c r="J9" s="265">
        <v>46235</v>
      </c>
      <c r="K9" s="265">
        <v>46266</v>
      </c>
      <c r="L9" s="265">
        <v>46296</v>
      </c>
      <c r="M9" s="265">
        <v>46327</v>
      </c>
      <c r="N9" s="265">
        <v>46357</v>
      </c>
      <c r="O9" s="247" t="s">
        <v>20</v>
      </c>
      <c r="P9" s="247" t="s">
        <v>71</v>
      </c>
      <c r="Q9" s="162" t="s">
        <v>9</v>
      </c>
    </row>
    <row r="10" spans="1:18" ht="15.75" x14ac:dyDescent="0.25">
      <c r="A10" s="163" t="s">
        <v>11</v>
      </c>
      <c r="B10" s="248"/>
      <c r="C10" s="164"/>
      <c r="D10" s="249"/>
      <c r="E10" s="164"/>
      <c r="F10" s="249"/>
      <c r="G10" s="164"/>
      <c r="H10" s="249"/>
      <c r="I10" s="164"/>
      <c r="J10" s="249"/>
      <c r="K10" s="164"/>
      <c r="L10" s="249"/>
      <c r="M10" s="164"/>
      <c r="N10" s="249"/>
      <c r="O10" s="246"/>
      <c r="P10" s="246"/>
      <c r="Q10" s="163" t="s">
        <v>11</v>
      </c>
    </row>
    <row r="11" spans="1:18" ht="15.75" x14ac:dyDescent="0.25">
      <c r="A11" s="161"/>
      <c r="B11" s="250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</row>
    <row r="12" spans="1:18" ht="15.75" x14ac:dyDescent="0.25">
      <c r="A12" s="162">
        <v>1</v>
      </c>
      <c r="B12" s="248" t="s">
        <v>248</v>
      </c>
      <c r="C12" s="237">
        <f>'[3]Filing Copy-2026 Forecast'!C15*1000</f>
        <v>7568.5555555555557</v>
      </c>
      <c r="D12" s="237">
        <f>'[3]Filing Copy-2026 Forecast'!D15*1000</f>
        <v>7568.5555555555557</v>
      </c>
      <c r="E12" s="237">
        <f>'[3]Filing Copy-2026 Forecast'!E15*1000</f>
        <v>7568.5555555555557</v>
      </c>
      <c r="F12" s="237">
        <f>'[3]Filing Copy-2026 Forecast'!F15*1000</f>
        <v>7568.5555555555557</v>
      </c>
      <c r="G12" s="237">
        <f>'[3]Filing Copy-2026 Forecast'!G15*1000</f>
        <v>7568.5555555555557</v>
      </c>
      <c r="H12" s="237">
        <f>'[3]Filing Copy-2026 Forecast'!H15*1000</f>
        <v>7568.5555555555557</v>
      </c>
      <c r="I12" s="237">
        <f>'[3]Filing Copy-2026 Forecast'!I15*1000</f>
        <v>7568.5555555555557</v>
      </c>
      <c r="J12" s="237">
        <f>'[3]Filing Copy-2026 Forecast'!J15*1000</f>
        <v>7568.5555555555557</v>
      </c>
      <c r="K12" s="237">
        <f>'[3]Filing Copy-2026 Forecast'!K15*1000</f>
        <v>7568.5555555555557</v>
      </c>
      <c r="L12" s="237">
        <f>'[3]Filing Copy-2026 Forecast'!L15*1000</f>
        <v>7568.5555555555557</v>
      </c>
      <c r="M12" s="237">
        <f>'[3]Filing Copy-2026 Forecast'!M15*1000</f>
        <v>7568.5555555555557</v>
      </c>
      <c r="N12" s="237">
        <f>'[3]Filing Copy-2026 Forecast'!N15*1000</f>
        <v>7568.5555555555557</v>
      </c>
      <c r="O12" s="237">
        <f>SUM(C12:N12)</f>
        <v>90822.666666666686</v>
      </c>
      <c r="P12" s="165" t="s">
        <v>249</v>
      </c>
      <c r="Q12" s="162">
        <v>1</v>
      </c>
      <c r="R12" s="218"/>
    </row>
    <row r="13" spans="1:18" ht="15.75" x14ac:dyDescent="0.25">
      <c r="A13" s="162">
        <f>A12+1</f>
        <v>2</v>
      </c>
      <c r="B13" s="251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165"/>
      <c r="Q13" s="162">
        <f>Q12+1</f>
        <v>2</v>
      </c>
    </row>
    <row r="14" spans="1:18" ht="16.5" thickBot="1" x14ac:dyDescent="0.3">
      <c r="A14" s="162">
        <f t="shared" ref="A14:A24" si="0">A13+1</f>
        <v>3</v>
      </c>
      <c r="B14" s="252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165"/>
      <c r="Q14" s="162">
        <f t="shared" ref="Q14:Q24" si="1">Q13+1</f>
        <v>3</v>
      </c>
    </row>
    <row r="15" spans="1:18" ht="18.75" x14ac:dyDescent="0.25">
      <c r="A15" s="162">
        <f t="shared" si="0"/>
        <v>4</v>
      </c>
      <c r="B15" s="253" t="s">
        <v>250</v>
      </c>
      <c r="C15" s="271">
        <v>1.4019999999999999E-2</v>
      </c>
      <c r="D15" s="272">
        <f>$C$15</f>
        <v>1.4019999999999999E-2</v>
      </c>
      <c r="E15" s="272">
        <f t="shared" ref="E15:N15" si="2">$C$15</f>
        <v>1.4019999999999999E-2</v>
      </c>
      <c r="F15" s="272">
        <f t="shared" si="2"/>
        <v>1.4019999999999999E-2</v>
      </c>
      <c r="G15" s="272">
        <f t="shared" si="2"/>
        <v>1.4019999999999999E-2</v>
      </c>
      <c r="H15" s="272">
        <f t="shared" si="2"/>
        <v>1.4019999999999999E-2</v>
      </c>
      <c r="I15" s="272">
        <f t="shared" si="2"/>
        <v>1.4019999999999999E-2</v>
      </c>
      <c r="J15" s="272">
        <f t="shared" si="2"/>
        <v>1.4019999999999999E-2</v>
      </c>
      <c r="K15" s="272">
        <f t="shared" si="2"/>
        <v>1.4019999999999999E-2</v>
      </c>
      <c r="L15" s="272">
        <f t="shared" si="2"/>
        <v>1.4019999999999999E-2</v>
      </c>
      <c r="M15" s="272">
        <f t="shared" si="2"/>
        <v>1.4019999999999999E-2</v>
      </c>
      <c r="N15" s="273">
        <f t="shared" si="2"/>
        <v>1.4019999999999999E-2</v>
      </c>
      <c r="O15" s="221"/>
      <c r="P15" s="165" t="s">
        <v>251</v>
      </c>
      <c r="Q15" s="162">
        <f t="shared" si="1"/>
        <v>4</v>
      </c>
    </row>
    <row r="16" spans="1:18" ht="15.75" x14ac:dyDescent="0.25">
      <c r="A16" s="162">
        <f t="shared" si="0"/>
        <v>5</v>
      </c>
      <c r="B16" s="252"/>
      <c r="C16" s="222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4"/>
      <c r="P16" s="165"/>
      <c r="Q16" s="162">
        <f t="shared" si="1"/>
        <v>5</v>
      </c>
    </row>
    <row r="17" spans="1:18" ht="16.5" thickBot="1" x14ac:dyDescent="0.3">
      <c r="A17" s="162">
        <f t="shared" si="0"/>
        <v>6</v>
      </c>
      <c r="B17" s="253" t="s">
        <v>252</v>
      </c>
      <c r="C17" s="266">
        <f>'Wholesale TAC Rates'!H23/1000</f>
        <v>3.0299934141457038E-2</v>
      </c>
      <c r="D17" s="254">
        <f>$C$17</f>
        <v>3.0299934141457038E-2</v>
      </c>
      <c r="E17" s="254">
        <f t="shared" ref="E17:N17" si="3">$C$17</f>
        <v>3.0299934141457038E-2</v>
      </c>
      <c r="F17" s="254">
        <f t="shared" si="3"/>
        <v>3.0299934141457038E-2</v>
      </c>
      <c r="G17" s="254">
        <f t="shared" si="3"/>
        <v>3.0299934141457038E-2</v>
      </c>
      <c r="H17" s="254">
        <f t="shared" si="3"/>
        <v>3.0299934141457038E-2</v>
      </c>
      <c r="I17" s="254">
        <f t="shared" si="3"/>
        <v>3.0299934141457038E-2</v>
      </c>
      <c r="J17" s="254">
        <f t="shared" si="3"/>
        <v>3.0299934141457038E-2</v>
      </c>
      <c r="K17" s="254">
        <f t="shared" si="3"/>
        <v>3.0299934141457038E-2</v>
      </c>
      <c r="L17" s="254">
        <f t="shared" si="3"/>
        <v>3.0299934141457038E-2</v>
      </c>
      <c r="M17" s="254">
        <f t="shared" si="3"/>
        <v>3.0299934141457038E-2</v>
      </c>
      <c r="N17" s="254">
        <f t="shared" si="3"/>
        <v>3.0299934141457038E-2</v>
      </c>
      <c r="O17" s="225"/>
      <c r="P17" s="165" t="s">
        <v>253</v>
      </c>
      <c r="Q17" s="162">
        <f t="shared" si="1"/>
        <v>6</v>
      </c>
      <c r="R17" s="218"/>
    </row>
    <row r="18" spans="1:18" ht="15.75" x14ac:dyDescent="0.25">
      <c r="A18" s="162">
        <f t="shared" si="0"/>
        <v>7</v>
      </c>
      <c r="B18" s="248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55"/>
      <c r="Q18" s="162">
        <f t="shared" si="1"/>
        <v>7</v>
      </c>
    </row>
    <row r="19" spans="1:18" ht="15.75" x14ac:dyDescent="0.25">
      <c r="A19" s="162">
        <f t="shared" si="0"/>
        <v>8</v>
      </c>
      <c r="B19" s="248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55"/>
      <c r="Q19" s="162">
        <f t="shared" si="1"/>
        <v>8</v>
      </c>
    </row>
    <row r="20" spans="1:18" ht="15.75" x14ac:dyDescent="0.25">
      <c r="A20" s="162">
        <f t="shared" si="0"/>
        <v>9</v>
      </c>
      <c r="B20" s="251" t="s">
        <v>254</v>
      </c>
      <c r="C20" s="232">
        <f>C12*C15</f>
        <v>106.11114888888889</v>
      </c>
      <c r="D20" s="232">
        <f t="shared" ref="D20:N20" si="4">D12*D15</f>
        <v>106.11114888888889</v>
      </c>
      <c r="E20" s="232">
        <f t="shared" si="4"/>
        <v>106.11114888888889</v>
      </c>
      <c r="F20" s="232">
        <f t="shared" si="4"/>
        <v>106.11114888888889</v>
      </c>
      <c r="G20" s="232">
        <f t="shared" si="4"/>
        <v>106.11114888888889</v>
      </c>
      <c r="H20" s="232">
        <f t="shared" si="4"/>
        <v>106.11114888888889</v>
      </c>
      <c r="I20" s="232">
        <f t="shared" si="4"/>
        <v>106.11114888888889</v>
      </c>
      <c r="J20" s="232">
        <f t="shared" si="4"/>
        <v>106.11114888888889</v>
      </c>
      <c r="K20" s="232">
        <f t="shared" si="4"/>
        <v>106.11114888888889</v>
      </c>
      <c r="L20" s="232">
        <f t="shared" si="4"/>
        <v>106.11114888888889</v>
      </c>
      <c r="M20" s="232">
        <f t="shared" si="4"/>
        <v>106.11114888888889</v>
      </c>
      <c r="N20" s="232">
        <f t="shared" si="4"/>
        <v>106.11114888888889</v>
      </c>
      <c r="O20" s="232">
        <f>SUM(C20:N20)</f>
        <v>1273.3337866666668</v>
      </c>
      <c r="P20" s="165" t="s">
        <v>255</v>
      </c>
      <c r="Q20" s="162">
        <f t="shared" si="1"/>
        <v>9</v>
      </c>
      <c r="R20" s="218"/>
    </row>
    <row r="21" spans="1:18" ht="15.75" x14ac:dyDescent="0.25">
      <c r="A21" s="162">
        <f t="shared" si="0"/>
        <v>10</v>
      </c>
      <c r="B21" s="251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55"/>
      <c r="Q21" s="162">
        <f t="shared" si="1"/>
        <v>10</v>
      </c>
    </row>
    <row r="22" spans="1:18" ht="15.75" x14ac:dyDescent="0.25">
      <c r="A22" s="162">
        <f t="shared" si="0"/>
        <v>11</v>
      </c>
      <c r="B22" s="251" t="s">
        <v>256</v>
      </c>
      <c r="C22" s="237">
        <f>C12*C17</f>
        <v>229.3267348792921</v>
      </c>
      <c r="D22" s="237">
        <f t="shared" ref="D22:N22" si="5">D12*D17</f>
        <v>229.3267348792921</v>
      </c>
      <c r="E22" s="237">
        <f t="shared" si="5"/>
        <v>229.3267348792921</v>
      </c>
      <c r="F22" s="237">
        <f t="shared" si="5"/>
        <v>229.3267348792921</v>
      </c>
      <c r="G22" s="237">
        <f t="shared" si="5"/>
        <v>229.3267348792921</v>
      </c>
      <c r="H22" s="237">
        <f t="shared" si="5"/>
        <v>229.3267348792921</v>
      </c>
      <c r="I22" s="237">
        <f t="shared" si="5"/>
        <v>229.3267348792921</v>
      </c>
      <c r="J22" s="237">
        <f t="shared" si="5"/>
        <v>229.3267348792921</v>
      </c>
      <c r="K22" s="237">
        <f t="shared" si="5"/>
        <v>229.3267348792921</v>
      </c>
      <c r="L22" s="237">
        <f t="shared" si="5"/>
        <v>229.3267348792921</v>
      </c>
      <c r="M22" s="237">
        <f t="shared" si="5"/>
        <v>229.3267348792921</v>
      </c>
      <c r="N22" s="237">
        <f t="shared" si="5"/>
        <v>229.3267348792921</v>
      </c>
      <c r="O22" s="237">
        <f>SUM(C22:N22)</f>
        <v>2751.9208185515049</v>
      </c>
      <c r="P22" s="255" t="s">
        <v>257</v>
      </c>
      <c r="Q22" s="162">
        <f t="shared" si="1"/>
        <v>11</v>
      </c>
      <c r="R22" s="218"/>
    </row>
    <row r="23" spans="1:18" ht="15.75" customHeight="1" x14ac:dyDescent="0.25">
      <c r="A23" s="162">
        <f t="shared" si="0"/>
        <v>12</v>
      </c>
      <c r="B23" s="248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55"/>
      <c r="Q23" s="162">
        <f t="shared" si="1"/>
        <v>12</v>
      </c>
    </row>
    <row r="24" spans="1:18" ht="16.5" thickBot="1" x14ac:dyDescent="0.3">
      <c r="A24" s="162">
        <f t="shared" si="0"/>
        <v>13</v>
      </c>
      <c r="B24" s="251" t="s">
        <v>258</v>
      </c>
      <c r="C24" s="166">
        <f>C20+C22</f>
        <v>335.437883768181</v>
      </c>
      <c r="D24" s="166">
        <f t="shared" ref="D24:O24" si="6">D20+D22</f>
        <v>335.437883768181</v>
      </c>
      <c r="E24" s="166">
        <f t="shared" si="6"/>
        <v>335.437883768181</v>
      </c>
      <c r="F24" s="166">
        <f t="shared" si="6"/>
        <v>335.437883768181</v>
      </c>
      <c r="G24" s="166">
        <f t="shared" si="6"/>
        <v>335.437883768181</v>
      </c>
      <c r="H24" s="166">
        <f t="shared" si="6"/>
        <v>335.437883768181</v>
      </c>
      <c r="I24" s="166">
        <f t="shared" si="6"/>
        <v>335.437883768181</v>
      </c>
      <c r="J24" s="166">
        <f t="shared" si="6"/>
        <v>335.437883768181</v>
      </c>
      <c r="K24" s="166">
        <f t="shared" si="6"/>
        <v>335.437883768181</v>
      </c>
      <c r="L24" s="166">
        <f t="shared" si="6"/>
        <v>335.437883768181</v>
      </c>
      <c r="M24" s="166">
        <f t="shared" si="6"/>
        <v>335.437883768181</v>
      </c>
      <c r="N24" s="166">
        <f t="shared" si="6"/>
        <v>335.437883768181</v>
      </c>
      <c r="O24" s="166">
        <f t="shared" si="6"/>
        <v>4025.2546052181715</v>
      </c>
      <c r="P24" s="165" t="s">
        <v>259</v>
      </c>
      <c r="Q24" s="162">
        <f t="shared" si="1"/>
        <v>13</v>
      </c>
    </row>
    <row r="25" spans="1:18" ht="16.5" thickTop="1" x14ac:dyDescent="0.25">
      <c r="A25" s="163"/>
      <c r="B25" s="256"/>
      <c r="C25" s="257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9"/>
      <c r="P25" s="259"/>
      <c r="Q25" s="164"/>
    </row>
    <row r="26" spans="1:18" ht="15.75" customHeight="1" x14ac:dyDescent="0.25">
      <c r="A26" s="16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</row>
    <row r="27" spans="1:18" ht="15.75" customHeight="1" x14ac:dyDescent="0.25">
      <c r="A27" s="167"/>
      <c r="B27" s="168" t="s">
        <v>260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</row>
    <row r="28" spans="1:18" ht="15.75" customHeight="1" x14ac:dyDescent="0.25">
      <c r="A28" s="260">
        <v>1</v>
      </c>
      <c r="B28" s="274" t="s">
        <v>301</v>
      </c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</row>
    <row r="29" spans="1:18" ht="15.75" customHeight="1" x14ac:dyDescent="0.25">
      <c r="A29" s="260">
        <v>2</v>
      </c>
      <c r="B29" s="241" t="s">
        <v>295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</row>
    <row r="30" spans="1:18" ht="15.75" customHeight="1" x14ac:dyDescent="0.25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ht="15.75" customHeight="1" x14ac:dyDescent="0.25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</row>
    <row r="32" spans="1:18" ht="15.75" customHeigh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</row>
    <row r="33" spans="1:17" ht="15.75" customHeight="1" x14ac:dyDescent="0.25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</row>
    <row r="34" spans="1:17" ht="15.75" customHeight="1" x14ac:dyDescent="0.2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</row>
    <row r="35" spans="1:17" ht="15.7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</row>
    <row r="36" spans="1:17" ht="15.75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</row>
    <row r="37" spans="1:17" ht="15.75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</row>
    <row r="38" spans="1:17" ht="15.75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</row>
    <row r="39" spans="1:17" ht="15.75" customHeight="1" x14ac:dyDescent="0.25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</row>
    <row r="40" spans="1:17" ht="15.75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</row>
    <row r="41" spans="1:17" ht="15.75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</row>
    <row r="42" spans="1:17" ht="15.75" customHeight="1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</row>
    <row r="43" spans="1:17" ht="15.75" customHeight="1" x14ac:dyDescent="0.25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</row>
    <row r="44" spans="1:17" ht="15.75" customHeight="1" x14ac:dyDescent="0.25">
      <c r="A44" s="167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</row>
    <row r="45" spans="1:17" ht="15.75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</row>
    <row r="46" spans="1:17" ht="15.75" customHeight="1" x14ac:dyDescent="0.25">
      <c r="A46" s="167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</row>
    <row r="47" spans="1:17" ht="15.75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</row>
    <row r="48" spans="1:17" ht="15.75" customHeight="1" x14ac:dyDescent="0.25">
      <c r="A48" s="167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</row>
    <row r="49" spans="1:17" ht="15.75" customHeight="1" x14ac:dyDescent="0.25">
      <c r="A49" s="167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</row>
    <row r="50" spans="1:17" ht="15.75" customHeight="1" x14ac:dyDescent="0.25">
      <c r="A50" s="167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</row>
    <row r="51" spans="1:17" ht="15.75" customHeight="1" x14ac:dyDescent="0.25">
      <c r="A51" s="167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</row>
    <row r="52" spans="1:17" ht="15.75" customHeight="1" x14ac:dyDescent="0.25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</row>
    <row r="53" spans="1:17" ht="15.75" customHeight="1" x14ac:dyDescent="0.25">
      <c r="A53" s="167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</row>
    <row r="54" spans="1:17" ht="15.75" customHeight="1" x14ac:dyDescent="0.25">
      <c r="A54" s="167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</row>
    <row r="55" spans="1:17" ht="15.75" customHeight="1" x14ac:dyDescent="0.25">
      <c r="A55" s="167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</row>
    <row r="56" spans="1:17" ht="15.75" customHeight="1" x14ac:dyDescent="0.25">
      <c r="A56" s="167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</row>
    <row r="57" spans="1:17" ht="15.75" customHeight="1" x14ac:dyDescent="0.25">
      <c r="A57" s="167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</row>
    <row r="58" spans="1:17" ht="15.75" customHeight="1" x14ac:dyDescent="0.25">
      <c r="A58" s="167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</row>
    <row r="59" spans="1:17" ht="15.75" customHeight="1" x14ac:dyDescent="0.25">
      <c r="A59" s="167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</row>
    <row r="60" spans="1:17" ht="15.75" customHeight="1" x14ac:dyDescent="0.25">
      <c r="A60" s="167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</row>
    <row r="61" spans="1:17" ht="15.75" customHeight="1" x14ac:dyDescent="0.25">
      <c r="A61" s="167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5.75" customHeight="1" x14ac:dyDescent="0.25">
      <c r="A62" s="167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</row>
    <row r="63" spans="1:17" ht="15.75" customHeight="1" x14ac:dyDescent="0.25">
      <c r="A63" s="167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</row>
    <row r="64" spans="1:17" ht="15.75" customHeight="1" x14ac:dyDescent="0.25">
      <c r="A64" s="167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</row>
    <row r="65" spans="1:17" ht="15.75" customHeight="1" x14ac:dyDescent="0.25">
      <c r="A65" s="167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</row>
    <row r="66" spans="1:17" ht="15.75" customHeight="1" x14ac:dyDescent="0.25">
      <c r="A66" s="167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</row>
    <row r="67" spans="1:17" ht="15.75" customHeight="1" x14ac:dyDescent="0.25">
      <c r="A67" s="167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</row>
    <row r="68" spans="1:17" ht="15.75" customHeight="1" x14ac:dyDescent="0.25">
      <c r="A68" s="167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</row>
    <row r="69" spans="1:17" ht="15.75" customHeight="1" x14ac:dyDescent="0.25">
      <c r="A69" s="167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</row>
    <row r="70" spans="1:17" ht="15.75" customHeight="1" x14ac:dyDescent="0.25">
      <c r="A70" s="167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</row>
    <row r="71" spans="1:17" ht="15.75" customHeight="1" x14ac:dyDescent="0.25">
      <c r="A71" s="167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</row>
    <row r="72" spans="1:17" ht="15.75" customHeight="1" x14ac:dyDescent="0.25">
      <c r="A72" s="167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</row>
    <row r="73" spans="1:17" ht="15.75" customHeight="1" x14ac:dyDescent="0.25">
      <c r="A73" s="167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</row>
    <row r="74" spans="1:17" ht="15.75" customHeight="1" x14ac:dyDescent="0.25">
      <c r="A74" s="167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</row>
    <row r="75" spans="1:17" ht="15.75" customHeight="1" x14ac:dyDescent="0.25">
      <c r="A75" s="167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</row>
    <row r="76" spans="1:17" ht="15.75" customHeight="1" x14ac:dyDescent="0.25">
      <c r="A76" s="167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</row>
    <row r="77" spans="1:17" ht="15.75" customHeight="1" x14ac:dyDescent="0.25">
      <c r="A77" s="167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</row>
    <row r="78" spans="1:17" ht="15.75" customHeight="1" x14ac:dyDescent="0.25">
      <c r="A78" s="167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</row>
    <row r="79" spans="1:17" ht="15.75" customHeight="1" x14ac:dyDescent="0.25">
      <c r="A79" s="167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</row>
    <row r="80" spans="1:17" ht="15.75" customHeight="1" x14ac:dyDescent="0.25">
      <c r="A80" s="167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</row>
    <row r="81" spans="1:17" ht="15.75" customHeight="1" x14ac:dyDescent="0.25">
      <c r="A81" s="167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</row>
    <row r="82" spans="1:17" ht="15.75" customHeight="1" x14ac:dyDescent="0.25">
      <c r="A82" s="167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</row>
    <row r="83" spans="1:17" ht="15.75" customHeight="1" x14ac:dyDescent="0.25">
      <c r="A83" s="167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</row>
    <row r="84" spans="1:17" ht="15.75" customHeight="1" x14ac:dyDescent="0.25">
      <c r="A84" s="167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</row>
    <row r="85" spans="1:17" ht="15.75" customHeight="1" x14ac:dyDescent="0.25">
      <c r="A85" s="167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</row>
    <row r="86" spans="1:17" ht="15.75" customHeight="1" x14ac:dyDescent="0.25">
      <c r="A86" s="167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</row>
    <row r="87" spans="1:17" ht="15.75" customHeight="1" x14ac:dyDescent="0.25">
      <c r="A87" s="167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</row>
    <row r="88" spans="1:17" ht="15.75" customHeight="1" x14ac:dyDescent="0.25">
      <c r="A88" s="167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</row>
    <row r="89" spans="1:17" ht="15.75" customHeight="1" x14ac:dyDescent="0.25">
      <c r="A89" s="167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</row>
    <row r="90" spans="1:17" ht="15.75" customHeight="1" x14ac:dyDescent="0.25">
      <c r="A90" s="167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</row>
    <row r="91" spans="1:17" ht="15.75" customHeight="1" x14ac:dyDescent="0.25">
      <c r="A91" s="167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</row>
    <row r="92" spans="1:17" ht="15.75" customHeight="1" x14ac:dyDescent="0.25">
      <c r="A92" s="167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</row>
    <row r="93" spans="1:17" ht="15.75" customHeight="1" x14ac:dyDescent="0.25">
      <c r="A93" s="167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</row>
    <row r="94" spans="1:17" ht="15.75" customHeight="1" x14ac:dyDescent="0.25">
      <c r="A94" s="167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</row>
    <row r="95" spans="1:17" ht="15.75" customHeight="1" x14ac:dyDescent="0.25">
      <c r="A95" s="167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</row>
    <row r="96" spans="1:17" ht="15.75" customHeight="1" x14ac:dyDescent="0.25">
      <c r="A96" s="167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</row>
    <row r="97" spans="1:17" ht="15.75" customHeight="1" x14ac:dyDescent="0.25">
      <c r="A97" s="167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</row>
    <row r="98" spans="1:17" ht="15.75" customHeight="1" x14ac:dyDescent="0.25">
      <c r="A98" s="167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</row>
    <row r="99" spans="1:17" ht="15.75" customHeight="1" x14ac:dyDescent="0.25">
      <c r="A99" s="167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</row>
    <row r="100" spans="1:17" ht="15.75" customHeight="1" x14ac:dyDescent="0.25">
      <c r="A100" s="167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</row>
    <row r="101" spans="1:17" ht="15.75" customHeight="1" x14ac:dyDescent="0.25">
      <c r="A101" s="167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</row>
    <row r="102" spans="1:17" ht="15.75" customHeight="1" x14ac:dyDescent="0.25">
      <c r="A102" s="167"/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</row>
    <row r="103" spans="1:17" ht="15.75" customHeight="1" x14ac:dyDescent="0.25">
      <c r="A103" s="167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</row>
    <row r="104" spans="1:17" ht="15.75" customHeight="1" x14ac:dyDescent="0.25">
      <c r="A104" s="167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</row>
    <row r="105" spans="1:17" ht="15.75" customHeight="1" x14ac:dyDescent="0.25">
      <c r="A105" s="167"/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</row>
    <row r="106" spans="1:17" ht="15.75" customHeight="1" x14ac:dyDescent="0.25">
      <c r="A106" s="167"/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</row>
    <row r="107" spans="1:17" ht="15.75" customHeight="1" x14ac:dyDescent="0.25">
      <c r="A107" s="167"/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</row>
    <row r="108" spans="1:17" ht="15.75" customHeight="1" x14ac:dyDescent="0.25">
      <c r="A108" s="167"/>
      <c r="B108" s="168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</row>
    <row r="109" spans="1:17" ht="15.75" customHeight="1" x14ac:dyDescent="0.25">
      <c r="A109" s="167"/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</row>
    <row r="110" spans="1:17" ht="15.75" customHeight="1" x14ac:dyDescent="0.25">
      <c r="A110" s="167"/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</row>
    <row r="111" spans="1:17" ht="15.75" customHeight="1" x14ac:dyDescent="0.25">
      <c r="A111" s="167"/>
      <c r="B111" s="168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</row>
    <row r="112" spans="1:17" ht="15.75" customHeight="1" x14ac:dyDescent="0.25">
      <c r="A112" s="167"/>
      <c r="B112" s="168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</row>
    <row r="113" spans="1:17" ht="15.75" customHeight="1" x14ac:dyDescent="0.25">
      <c r="A113" s="167"/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</row>
    <row r="114" spans="1:17" ht="15.75" customHeight="1" x14ac:dyDescent="0.25">
      <c r="A114" s="167"/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</row>
    <row r="115" spans="1:17" ht="15.75" customHeight="1" x14ac:dyDescent="0.25">
      <c r="A115" s="167"/>
      <c r="B115" s="168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</row>
    <row r="116" spans="1:17" ht="15.75" customHeight="1" x14ac:dyDescent="0.25">
      <c r="A116" s="167"/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</row>
    <row r="117" spans="1:17" ht="15.75" customHeight="1" x14ac:dyDescent="0.25">
      <c r="A117" s="167"/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</row>
    <row r="118" spans="1:17" ht="15.75" customHeight="1" x14ac:dyDescent="0.25">
      <c r="A118" s="167"/>
      <c r="B118" s="168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</row>
    <row r="119" spans="1:17" ht="15.75" customHeight="1" x14ac:dyDescent="0.25">
      <c r="A119" s="168"/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</row>
    <row r="120" spans="1:17" ht="15.75" customHeight="1" x14ac:dyDescent="0.25">
      <c r="A120" s="168"/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</row>
    <row r="121" spans="1:17" ht="15.75" customHeight="1" x14ac:dyDescent="0.25">
      <c r="A121" s="168"/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</row>
    <row r="122" spans="1:17" ht="15.75" customHeight="1" x14ac:dyDescent="0.25">
      <c r="A122" s="168"/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.75" x14ac:dyDescent="0.25">
      <c r="A123" s="168"/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</row>
    <row r="124" spans="1:17" ht="15.75" x14ac:dyDescent="0.25">
      <c r="A124" s="168"/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</row>
    <row r="125" spans="1:17" ht="15.75" x14ac:dyDescent="0.25">
      <c r="A125" s="168"/>
      <c r="B125" s="168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</row>
    <row r="126" spans="1:17" ht="15.75" x14ac:dyDescent="0.25">
      <c r="A126" s="168"/>
      <c r="B126" s="168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</row>
    <row r="127" spans="1:17" ht="15.75" x14ac:dyDescent="0.25">
      <c r="A127" s="168"/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</row>
    <row r="128" spans="1:17" ht="15.75" x14ac:dyDescent="0.25">
      <c r="A128" s="168"/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</row>
    <row r="129" spans="1:17" ht="15.75" x14ac:dyDescent="0.25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</row>
    <row r="130" spans="1:17" ht="15.75" x14ac:dyDescent="0.25">
      <c r="A130" s="168"/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</row>
    <row r="131" spans="1:17" ht="15.75" x14ac:dyDescent="0.25">
      <c r="A131" s="168"/>
      <c r="B131" s="168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</row>
    <row r="132" spans="1:17" ht="15.75" x14ac:dyDescent="0.25">
      <c r="A132" s="168"/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</row>
    <row r="133" spans="1:17" ht="15.75" x14ac:dyDescent="0.25">
      <c r="A133" s="168"/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</row>
    <row r="134" spans="1:17" ht="15.75" x14ac:dyDescent="0.25">
      <c r="A134" s="168"/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</row>
  </sheetData>
  <printOptions horizontalCentered="1"/>
  <pageMargins left="0.25" right="0.25" top="0.5" bottom="0.5" header="0.25" footer="0.25"/>
  <pageSetup scale="50" orientation="landscape" r:id="rId1"/>
  <headerFooter scaleWithDoc="0">
    <oddFooter>&amp;L&amp;"Times New Roman,Regular"&amp;9Statement BH-City of Escondido&amp;C&amp;"Times New Roman,Regular"&amp;9Page BH-&amp;P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Q63"/>
  <sheetViews>
    <sheetView zoomScale="75" zoomScaleNormal="75" zoomScaleSheetLayoutView="75" workbookViewId="0">
      <selection activeCell="N22" sqref="N22"/>
    </sheetView>
  </sheetViews>
  <sheetFormatPr defaultColWidth="9.140625" defaultRowHeight="18.75" x14ac:dyDescent="0.3"/>
  <cols>
    <col min="1" max="1" width="5.85546875" style="2" customWidth="1"/>
    <col min="2" max="2" width="31.140625" style="2" bestFit="1" customWidth="1"/>
    <col min="3" max="8" width="15.5703125" style="2" bestFit="1" customWidth="1"/>
    <col min="9" max="9" width="16.85546875" style="2" bestFit="1" customWidth="1"/>
    <col min="10" max="10" width="55.140625" style="2" bestFit="1" customWidth="1"/>
    <col min="11" max="11" width="5.85546875" style="2" bestFit="1" customWidth="1"/>
    <col min="12" max="14" width="12.140625" style="2" customWidth="1"/>
    <col min="15" max="15" width="14.140625" style="2" customWidth="1"/>
    <col min="16" max="16" width="36.140625" style="2" customWidth="1"/>
    <col min="17" max="17" width="5.85546875" style="2" customWidth="1"/>
    <col min="18" max="28" width="12.85546875" style="2" customWidth="1"/>
    <col min="29" max="16384" width="9.140625" style="2"/>
  </cols>
  <sheetData>
    <row r="1" spans="1:17" x14ac:dyDescent="0.3">
      <c r="A1" s="280" t="str">
        <f>'Summary of Revs @ Present Rates'!A1:P1</f>
        <v>Statement BH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1"/>
      <c r="M1" s="1"/>
      <c r="N1" s="1"/>
      <c r="O1" s="1"/>
      <c r="P1" s="1"/>
    </row>
    <row r="2" spans="1:17" x14ac:dyDescent="0.3">
      <c r="A2" s="280" t="str">
        <f>'Summary of Revs @ Present Rates'!A2:P2</f>
        <v>SAN DIEGO GAS AND ELECTRIC COMPANY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1"/>
      <c r="M2" s="1"/>
      <c r="N2" s="1"/>
      <c r="O2" s="1"/>
      <c r="P2" s="1"/>
    </row>
    <row r="3" spans="1:17" x14ac:dyDescent="0.3">
      <c r="A3" s="280" t="str">
        <f>'Summary of Revs @ Present Rates'!A3:P3</f>
        <v>Transmission Revenue Data To Reflect Present Rates Per ER25-270-002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1"/>
      <c r="M3" s="1"/>
      <c r="N3" s="1"/>
      <c r="O3" s="1"/>
      <c r="P3" s="1"/>
    </row>
    <row r="4" spans="1:17" x14ac:dyDescent="0.3">
      <c r="A4" s="280" t="s">
        <v>63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1"/>
      <c r="M4" s="1"/>
      <c r="N4" s="1"/>
      <c r="O4" s="1"/>
      <c r="P4" s="1"/>
    </row>
    <row r="5" spans="1:17" x14ac:dyDescent="0.3">
      <c r="A5" s="280" t="s">
        <v>290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1"/>
      <c r="M5" s="1"/>
      <c r="N5" s="1"/>
      <c r="O5" s="1"/>
      <c r="P5" s="1"/>
    </row>
    <row r="6" spans="1:17" x14ac:dyDescent="0.3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1"/>
      <c r="M6" s="1"/>
      <c r="N6" s="1"/>
      <c r="O6" s="1"/>
      <c r="P6" s="1"/>
    </row>
    <row r="7" spans="1:17" x14ac:dyDescent="0.3">
      <c r="A7" s="2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x14ac:dyDescent="0.3">
      <c r="A8" s="3" t="s">
        <v>9</v>
      </c>
      <c r="B8" s="37"/>
      <c r="C8" s="3" t="str">
        <f>'Summary of Revs @ Present Rates'!C6</f>
        <v>(A)</v>
      </c>
      <c r="D8" s="3" t="str">
        <f>'Summary of Revs @ Present Rates'!D6</f>
        <v>(B)</v>
      </c>
      <c r="E8" s="3" t="str">
        <f>'Summary of Revs @ Present Rates'!E6</f>
        <v>(C)</v>
      </c>
      <c r="F8" s="3" t="str">
        <f>'Summary of Revs @ Present Rates'!F6</f>
        <v>(D)</v>
      </c>
      <c r="G8" s="3" t="str">
        <f>'Summary of Revs @ Present Rates'!G6</f>
        <v>(E)</v>
      </c>
      <c r="H8" s="3" t="str">
        <f>'Summary of Revs @ Present Rates'!H6</f>
        <v>(F)</v>
      </c>
      <c r="I8" s="3" t="str">
        <f>'Summary of Revs @ Present Rates'!I6</f>
        <v>(G)</v>
      </c>
      <c r="J8" s="37"/>
      <c r="K8" s="3" t="s">
        <v>9</v>
      </c>
      <c r="Q8" s="22"/>
    </row>
    <row r="9" spans="1:17" x14ac:dyDescent="0.3">
      <c r="A9" s="12" t="s">
        <v>11</v>
      </c>
      <c r="B9" s="12" t="s">
        <v>70</v>
      </c>
      <c r="C9" s="47">
        <f>'Summary of Revs @ Present Rates'!C8</f>
        <v>46023</v>
      </c>
      <c r="D9" s="47">
        <f>'Summary of Revs @ Present Rates'!D8</f>
        <v>46054</v>
      </c>
      <c r="E9" s="47">
        <f>'Summary of Revs @ Present Rates'!E8</f>
        <v>46082</v>
      </c>
      <c r="F9" s="47">
        <f>'Summary of Revs @ Present Rates'!F8</f>
        <v>46113</v>
      </c>
      <c r="G9" s="47">
        <f>'Summary of Revs @ Present Rates'!G8</f>
        <v>46143</v>
      </c>
      <c r="H9" s="47">
        <f>'Summary of Revs @ Present Rates'!H8</f>
        <v>46174</v>
      </c>
      <c r="I9" s="19"/>
      <c r="J9" s="12" t="s">
        <v>71</v>
      </c>
      <c r="K9" s="12" t="s">
        <v>11</v>
      </c>
      <c r="Q9" s="22"/>
    </row>
    <row r="10" spans="1:17" x14ac:dyDescent="0.3">
      <c r="A10" s="6"/>
      <c r="B10" s="9"/>
      <c r="C10" s="39"/>
      <c r="D10" s="39"/>
      <c r="E10" s="39"/>
      <c r="F10" s="39"/>
      <c r="G10" s="39"/>
      <c r="H10" s="39"/>
      <c r="I10" s="37"/>
      <c r="J10" s="6"/>
      <c r="K10" s="6"/>
      <c r="Q10" s="22"/>
    </row>
    <row r="11" spans="1:17" x14ac:dyDescent="0.3">
      <c r="A11" s="6">
        <v>1</v>
      </c>
      <c r="B11" s="49" t="s">
        <v>219</v>
      </c>
      <c r="C11" s="9"/>
      <c r="D11" s="9"/>
      <c r="E11" s="9"/>
      <c r="F11" s="9"/>
      <c r="G11" s="9"/>
      <c r="H11" s="9"/>
      <c r="I11" s="9"/>
      <c r="J11" s="6"/>
      <c r="K11" s="6">
        <v>1</v>
      </c>
      <c r="Q11" s="22"/>
    </row>
    <row r="12" spans="1:17" x14ac:dyDescent="0.3">
      <c r="A12" s="6">
        <f>A11+1</f>
        <v>2</v>
      </c>
      <c r="B12" s="49" t="s">
        <v>220</v>
      </c>
      <c r="C12" s="9"/>
      <c r="D12" s="9"/>
      <c r="E12" s="9"/>
      <c r="F12" s="9"/>
      <c r="G12" s="9"/>
      <c r="H12" s="9"/>
      <c r="I12" s="9"/>
      <c r="J12" s="6"/>
      <c r="K12" s="6">
        <f>K11+1</f>
        <v>2</v>
      </c>
      <c r="Q12" s="22"/>
    </row>
    <row r="13" spans="1:17" ht="22.5" x14ac:dyDescent="0.3">
      <c r="A13" s="6">
        <f t="shared" ref="A13:A32" si="0">A12+1</f>
        <v>3</v>
      </c>
      <c r="B13" s="9" t="s">
        <v>78</v>
      </c>
      <c r="C13" s="17">
        <f>'[1]Workpaper 1'!C199*1000</f>
        <v>6148</v>
      </c>
      <c r="D13" s="17">
        <f>'[1]Workpaper 1'!D199*1000</f>
        <v>6148</v>
      </c>
      <c r="E13" s="17">
        <f>'[1]Workpaper 1'!E199*1000</f>
        <v>6148</v>
      </c>
      <c r="F13" s="17">
        <f>'[1]Workpaper 1'!F199*1000</f>
        <v>6148</v>
      </c>
      <c r="G13" s="17">
        <f>'[1]Workpaper 1'!G199*1000</f>
        <v>6148</v>
      </c>
      <c r="H13" s="17">
        <f>'[1]Workpaper 1'!H199*1000</f>
        <v>6148</v>
      </c>
      <c r="I13" s="9"/>
      <c r="J13" s="6" t="s">
        <v>221</v>
      </c>
      <c r="K13" s="6">
        <f t="shared" ref="K13:K32" si="1">K12+1</f>
        <v>3</v>
      </c>
    </row>
    <row r="14" spans="1:17" ht="22.5" x14ac:dyDescent="0.3">
      <c r="A14" s="6">
        <f t="shared" si="0"/>
        <v>4</v>
      </c>
      <c r="B14" s="9" t="s">
        <v>80</v>
      </c>
      <c r="C14" s="17">
        <f>'[1]Workpaper 1'!C200*1000</f>
        <v>84682</v>
      </c>
      <c r="D14" s="17">
        <f>'[1]Workpaper 1'!D200*1000</f>
        <v>84682</v>
      </c>
      <c r="E14" s="17">
        <f>'[1]Workpaper 1'!E200*1000</f>
        <v>84682</v>
      </c>
      <c r="F14" s="17">
        <f>'[1]Workpaper 1'!F200*1000</f>
        <v>84682</v>
      </c>
      <c r="G14" s="17">
        <f>'[1]Workpaper 1'!G200*1000</f>
        <v>84682</v>
      </c>
      <c r="H14" s="17">
        <f>'[1]Workpaper 1'!H200*1000</f>
        <v>84682</v>
      </c>
      <c r="I14" s="9"/>
      <c r="J14" s="6" t="s">
        <v>222</v>
      </c>
      <c r="K14" s="6">
        <f t="shared" si="1"/>
        <v>4</v>
      </c>
    </row>
    <row r="15" spans="1:17" ht="22.5" x14ac:dyDescent="0.3">
      <c r="A15" s="6">
        <f t="shared" si="0"/>
        <v>5</v>
      </c>
      <c r="B15" s="9" t="s">
        <v>82</v>
      </c>
      <c r="C15" s="17">
        <f>'[1]Workpaper 1'!C201*1000</f>
        <v>54676</v>
      </c>
      <c r="D15" s="17">
        <f>'[1]Workpaper 1'!D201*1000</f>
        <v>54676</v>
      </c>
      <c r="E15" s="17">
        <f>'[1]Workpaper 1'!E201*1000</f>
        <v>54676</v>
      </c>
      <c r="F15" s="17">
        <f>'[1]Workpaper 1'!F201*1000</f>
        <v>54676</v>
      </c>
      <c r="G15" s="17">
        <f>'[1]Workpaper 1'!G201*1000</f>
        <v>54676</v>
      </c>
      <c r="H15" s="17">
        <f>'[1]Workpaper 1'!H201*1000</f>
        <v>54676</v>
      </c>
      <c r="I15" s="9"/>
      <c r="J15" s="6" t="s">
        <v>223</v>
      </c>
      <c r="K15" s="6">
        <f t="shared" si="1"/>
        <v>5</v>
      </c>
    </row>
    <row r="16" spans="1:17" ht="19.5" thickBot="1" x14ac:dyDescent="0.35">
      <c r="A16" s="6">
        <f t="shared" si="0"/>
        <v>6</v>
      </c>
      <c r="B16" s="9" t="s">
        <v>84</v>
      </c>
      <c r="C16" s="50">
        <f t="shared" ref="C16:H16" si="2">SUM(C13:C15)</f>
        <v>145506</v>
      </c>
      <c r="D16" s="50">
        <f t="shared" si="2"/>
        <v>145506</v>
      </c>
      <c r="E16" s="50">
        <f t="shared" si="2"/>
        <v>145506</v>
      </c>
      <c r="F16" s="50">
        <f t="shared" si="2"/>
        <v>145506</v>
      </c>
      <c r="G16" s="50">
        <f t="shared" si="2"/>
        <v>145506</v>
      </c>
      <c r="H16" s="50">
        <f t="shared" si="2"/>
        <v>145506</v>
      </c>
      <c r="I16" s="9"/>
      <c r="J16" s="51" t="s">
        <v>116</v>
      </c>
      <c r="K16" s="6">
        <f t="shared" si="1"/>
        <v>6</v>
      </c>
    </row>
    <row r="17" spans="1:11" ht="24" thickTop="1" thickBot="1" x14ac:dyDescent="0.35">
      <c r="A17" s="6">
        <f t="shared" si="0"/>
        <v>7</v>
      </c>
      <c r="B17" s="9" t="s">
        <v>86</v>
      </c>
      <c r="C17" s="52">
        <f>'[1]A-Billing Determinants'!D36</f>
        <v>145506</v>
      </c>
      <c r="D17" s="52">
        <f>'[1]A-Billing Determinants'!F36</f>
        <v>145506</v>
      </c>
      <c r="E17" s="52">
        <f>'[1]A-Billing Determinants'!H36</f>
        <v>145506</v>
      </c>
      <c r="F17" s="52">
        <f>'[1]A-Billing Determinants'!J36</f>
        <v>145506</v>
      </c>
      <c r="G17" s="52">
        <f>'[1]A-Billing Determinants'!L36</f>
        <v>145506</v>
      </c>
      <c r="H17" s="52">
        <f>'[1]A-Billing Determinants'!N36</f>
        <v>145506</v>
      </c>
      <c r="I17" s="9"/>
      <c r="J17" s="6" t="s">
        <v>224</v>
      </c>
      <c r="K17" s="6">
        <f t="shared" si="1"/>
        <v>7</v>
      </c>
    </row>
    <row r="18" spans="1:11" ht="20.25" thickTop="1" thickBot="1" x14ac:dyDescent="0.35">
      <c r="A18" s="6">
        <f t="shared" si="0"/>
        <v>8</v>
      </c>
      <c r="B18" s="9" t="s">
        <v>88</v>
      </c>
      <c r="C18" s="52">
        <f t="shared" ref="C18:H18" si="3">C16-C17</f>
        <v>0</v>
      </c>
      <c r="D18" s="52">
        <f t="shared" si="3"/>
        <v>0</v>
      </c>
      <c r="E18" s="52">
        <f t="shared" si="3"/>
        <v>0</v>
      </c>
      <c r="F18" s="52">
        <f t="shared" si="3"/>
        <v>0</v>
      </c>
      <c r="G18" s="52">
        <f t="shared" si="3"/>
        <v>0</v>
      </c>
      <c r="H18" s="52">
        <f t="shared" si="3"/>
        <v>0</v>
      </c>
      <c r="I18" s="9"/>
      <c r="J18" s="53" t="s">
        <v>118</v>
      </c>
      <c r="K18" s="6">
        <f t="shared" si="1"/>
        <v>8</v>
      </c>
    </row>
    <row r="19" spans="1:11" ht="19.5" thickTop="1" x14ac:dyDescent="0.3">
      <c r="A19" s="6">
        <f t="shared" si="0"/>
        <v>9</v>
      </c>
      <c r="B19" s="6"/>
      <c r="C19" s="54"/>
      <c r="D19" s="54"/>
      <c r="E19" s="54"/>
      <c r="F19" s="54"/>
      <c r="G19" s="54"/>
      <c r="H19" s="54"/>
      <c r="I19" s="9"/>
      <c r="J19" s="53"/>
      <c r="K19" s="6">
        <f t="shared" si="1"/>
        <v>9</v>
      </c>
    </row>
    <row r="20" spans="1:11" x14ac:dyDescent="0.3">
      <c r="A20" s="6">
        <f t="shared" si="0"/>
        <v>10</v>
      </c>
      <c r="B20" s="55" t="s">
        <v>225</v>
      </c>
      <c r="C20" s="9"/>
      <c r="D20" s="9"/>
      <c r="E20" s="9"/>
      <c r="F20" s="9"/>
      <c r="G20" s="9"/>
      <c r="H20" s="9"/>
      <c r="I20" s="9"/>
      <c r="J20" s="6"/>
      <c r="K20" s="6">
        <f t="shared" si="1"/>
        <v>10</v>
      </c>
    </row>
    <row r="21" spans="1:11" ht="22.5" x14ac:dyDescent="0.3">
      <c r="A21" s="6">
        <f t="shared" si="0"/>
        <v>11</v>
      </c>
      <c r="B21" s="9" t="s">
        <v>78</v>
      </c>
      <c r="C21" s="56">
        <f>'[2]Transmission Rates Summary'!$F$54</f>
        <v>6.82</v>
      </c>
      <c r="D21" s="56">
        <f t="shared" ref="D21:H23" si="4">C21</f>
        <v>6.82</v>
      </c>
      <c r="E21" s="56">
        <f t="shared" si="4"/>
        <v>6.82</v>
      </c>
      <c r="F21" s="56">
        <f t="shared" si="4"/>
        <v>6.82</v>
      </c>
      <c r="G21" s="56">
        <f t="shared" si="4"/>
        <v>6.82</v>
      </c>
      <c r="H21" s="56">
        <f t="shared" si="4"/>
        <v>6.82</v>
      </c>
      <c r="I21" s="9"/>
      <c r="J21" s="6" t="s">
        <v>226</v>
      </c>
      <c r="K21" s="6">
        <f t="shared" si="1"/>
        <v>11</v>
      </c>
    </row>
    <row r="22" spans="1:11" ht="22.5" x14ac:dyDescent="0.3">
      <c r="A22" s="6">
        <f t="shared" si="0"/>
        <v>12</v>
      </c>
      <c r="B22" s="9" t="s">
        <v>93</v>
      </c>
      <c r="C22" s="56">
        <f>'[2]Transmission Rates Summary'!$E$54</f>
        <v>6.6</v>
      </c>
      <c r="D22" s="56">
        <f t="shared" si="4"/>
        <v>6.6</v>
      </c>
      <c r="E22" s="56">
        <f t="shared" si="4"/>
        <v>6.6</v>
      </c>
      <c r="F22" s="56">
        <f t="shared" si="4"/>
        <v>6.6</v>
      </c>
      <c r="G22" s="56">
        <f t="shared" si="4"/>
        <v>6.6</v>
      </c>
      <c r="H22" s="56">
        <f t="shared" si="4"/>
        <v>6.6</v>
      </c>
      <c r="I22" s="9"/>
      <c r="J22" s="6" t="s">
        <v>227</v>
      </c>
      <c r="K22" s="6">
        <f t="shared" si="1"/>
        <v>12</v>
      </c>
    </row>
    <row r="23" spans="1:11" ht="22.5" x14ac:dyDescent="0.3">
      <c r="A23" s="6">
        <f t="shared" si="0"/>
        <v>13</v>
      </c>
      <c r="B23" s="9" t="s">
        <v>82</v>
      </c>
      <c r="C23" s="56">
        <f>'[2]Transmission Rates Summary'!$D$54</f>
        <v>6.57</v>
      </c>
      <c r="D23" s="56">
        <f t="shared" si="4"/>
        <v>6.57</v>
      </c>
      <c r="E23" s="56">
        <f t="shared" si="4"/>
        <v>6.57</v>
      </c>
      <c r="F23" s="56">
        <f t="shared" si="4"/>
        <v>6.57</v>
      </c>
      <c r="G23" s="56">
        <f t="shared" si="4"/>
        <v>6.57</v>
      </c>
      <c r="H23" s="56">
        <f t="shared" si="4"/>
        <v>6.57</v>
      </c>
      <c r="I23" s="9"/>
      <c r="J23" s="6" t="s">
        <v>228</v>
      </c>
      <c r="K23" s="6">
        <f t="shared" si="1"/>
        <v>13</v>
      </c>
    </row>
    <row r="24" spans="1:11" x14ac:dyDescent="0.3">
      <c r="A24" s="6">
        <f t="shared" si="0"/>
        <v>14</v>
      </c>
      <c r="B24" s="9"/>
      <c r="C24" s="9"/>
      <c r="D24" s="9"/>
      <c r="E24" s="9"/>
      <c r="F24" s="9"/>
      <c r="G24" s="9"/>
      <c r="H24" s="9"/>
      <c r="I24" s="9"/>
      <c r="J24" s="6"/>
      <c r="K24" s="6">
        <f t="shared" si="1"/>
        <v>14</v>
      </c>
    </row>
    <row r="25" spans="1:11" x14ac:dyDescent="0.3">
      <c r="A25" s="6">
        <f t="shared" si="0"/>
        <v>15</v>
      </c>
      <c r="B25" s="49" t="s">
        <v>97</v>
      </c>
      <c r="C25" s="9"/>
      <c r="D25" s="9"/>
      <c r="E25" s="9"/>
      <c r="F25" s="9"/>
      <c r="G25" s="9"/>
      <c r="H25" s="9"/>
      <c r="I25" s="9"/>
      <c r="J25" s="6"/>
      <c r="K25" s="6">
        <f t="shared" si="1"/>
        <v>15</v>
      </c>
    </row>
    <row r="26" spans="1:11" x14ac:dyDescent="0.3">
      <c r="A26" s="6">
        <f t="shared" si="0"/>
        <v>16</v>
      </c>
      <c r="B26" s="9" t="s">
        <v>78</v>
      </c>
      <c r="C26" s="27">
        <f t="shared" ref="C26:H28" si="5">ROUND(C13*C21,0)</f>
        <v>41929</v>
      </c>
      <c r="D26" s="27">
        <f t="shared" si="5"/>
        <v>41929</v>
      </c>
      <c r="E26" s="27">
        <f t="shared" si="5"/>
        <v>41929</v>
      </c>
      <c r="F26" s="27">
        <f t="shared" si="5"/>
        <v>41929</v>
      </c>
      <c r="G26" s="27">
        <f t="shared" si="5"/>
        <v>41929</v>
      </c>
      <c r="H26" s="27">
        <f t="shared" si="5"/>
        <v>41929</v>
      </c>
      <c r="I26" s="9"/>
      <c r="J26" s="57" t="s">
        <v>229</v>
      </c>
      <c r="K26" s="6">
        <f t="shared" si="1"/>
        <v>16</v>
      </c>
    </row>
    <row r="27" spans="1:11" x14ac:dyDescent="0.3">
      <c r="A27" s="6">
        <f t="shared" si="0"/>
        <v>17</v>
      </c>
      <c r="B27" s="9" t="s">
        <v>80</v>
      </c>
      <c r="C27" s="17">
        <f t="shared" si="5"/>
        <v>558901</v>
      </c>
      <c r="D27" s="17">
        <f t="shared" si="5"/>
        <v>558901</v>
      </c>
      <c r="E27" s="17">
        <f t="shared" si="5"/>
        <v>558901</v>
      </c>
      <c r="F27" s="17">
        <f t="shared" si="5"/>
        <v>558901</v>
      </c>
      <c r="G27" s="17">
        <f t="shared" si="5"/>
        <v>558901</v>
      </c>
      <c r="H27" s="17">
        <f t="shared" si="5"/>
        <v>558901</v>
      </c>
      <c r="I27" s="9"/>
      <c r="J27" s="57" t="s">
        <v>230</v>
      </c>
      <c r="K27" s="6">
        <f t="shared" si="1"/>
        <v>17</v>
      </c>
    </row>
    <row r="28" spans="1:11" x14ac:dyDescent="0.3">
      <c r="A28" s="6">
        <f t="shared" si="0"/>
        <v>18</v>
      </c>
      <c r="B28" s="9" t="s">
        <v>82</v>
      </c>
      <c r="C28" s="17">
        <f t="shared" si="5"/>
        <v>359221</v>
      </c>
      <c r="D28" s="17">
        <f t="shared" si="5"/>
        <v>359221</v>
      </c>
      <c r="E28" s="17">
        <f t="shared" si="5"/>
        <v>359221</v>
      </c>
      <c r="F28" s="17">
        <f t="shared" si="5"/>
        <v>359221</v>
      </c>
      <c r="G28" s="17">
        <f t="shared" si="5"/>
        <v>359221</v>
      </c>
      <c r="H28" s="17">
        <f t="shared" si="5"/>
        <v>359221</v>
      </c>
      <c r="I28" s="9"/>
      <c r="J28" s="57" t="s">
        <v>231</v>
      </c>
      <c r="K28" s="6">
        <f t="shared" si="1"/>
        <v>18</v>
      </c>
    </row>
    <row r="29" spans="1:11" ht="19.5" thickBot="1" x14ac:dyDescent="0.35">
      <c r="A29" s="6">
        <f t="shared" si="0"/>
        <v>19</v>
      </c>
      <c r="B29" s="9" t="s">
        <v>174</v>
      </c>
      <c r="C29" s="58">
        <f t="shared" ref="C29:H29" si="6">SUM(C26:C28)</f>
        <v>960051</v>
      </c>
      <c r="D29" s="58">
        <f t="shared" si="6"/>
        <v>960051</v>
      </c>
      <c r="E29" s="58">
        <f t="shared" si="6"/>
        <v>960051</v>
      </c>
      <c r="F29" s="58">
        <f t="shared" si="6"/>
        <v>960051</v>
      </c>
      <c r="G29" s="58">
        <f t="shared" si="6"/>
        <v>960051</v>
      </c>
      <c r="H29" s="58">
        <f t="shared" si="6"/>
        <v>960051</v>
      </c>
      <c r="I29" s="9"/>
      <c r="J29" s="59" t="s">
        <v>232</v>
      </c>
      <c r="K29" s="6">
        <f t="shared" si="1"/>
        <v>19</v>
      </c>
    </row>
    <row r="30" spans="1:11" ht="19.5" thickTop="1" x14ac:dyDescent="0.3">
      <c r="A30" s="6">
        <f t="shared" si="0"/>
        <v>20</v>
      </c>
      <c r="B30" s="9"/>
      <c r="C30" s="27"/>
      <c r="D30" s="27"/>
      <c r="E30" s="27"/>
      <c r="F30" s="27"/>
      <c r="G30" s="27"/>
      <c r="H30" s="27"/>
      <c r="I30" s="9"/>
      <c r="J30" s="59"/>
      <c r="K30" s="6">
        <f t="shared" si="1"/>
        <v>20</v>
      </c>
    </row>
    <row r="31" spans="1:11" x14ac:dyDescent="0.3">
      <c r="A31" s="6">
        <f t="shared" si="0"/>
        <v>21</v>
      </c>
      <c r="B31" s="55" t="s">
        <v>198</v>
      </c>
      <c r="C31" s="9"/>
      <c r="D31" s="9"/>
      <c r="E31" s="9"/>
      <c r="F31" s="9"/>
      <c r="G31" s="9"/>
      <c r="H31" s="9"/>
      <c r="I31" s="9"/>
      <c r="J31" s="6"/>
      <c r="K31" s="6">
        <f t="shared" si="1"/>
        <v>21</v>
      </c>
    </row>
    <row r="32" spans="1:11" ht="19.5" thickBot="1" x14ac:dyDescent="0.35">
      <c r="A32" s="6">
        <f t="shared" si="0"/>
        <v>22</v>
      </c>
      <c r="B32" s="55" t="s">
        <v>233</v>
      </c>
      <c r="C32" s="61">
        <f t="shared" ref="C32:G32" si="7">C29</f>
        <v>960051</v>
      </c>
      <c r="D32" s="61">
        <f t="shared" si="7"/>
        <v>960051</v>
      </c>
      <c r="E32" s="61">
        <f t="shared" si="7"/>
        <v>960051</v>
      </c>
      <c r="F32" s="61">
        <f t="shared" si="7"/>
        <v>960051</v>
      </c>
      <c r="G32" s="61">
        <f t="shared" si="7"/>
        <v>960051</v>
      </c>
      <c r="H32" s="61">
        <f>H29</f>
        <v>960051</v>
      </c>
      <c r="I32" s="9"/>
      <c r="J32" s="57" t="s">
        <v>234</v>
      </c>
      <c r="K32" s="6">
        <f t="shared" si="1"/>
        <v>22</v>
      </c>
    </row>
    <row r="33" spans="1:17" ht="19.5" thickTop="1" x14ac:dyDescent="0.3">
      <c r="A33" s="12"/>
      <c r="B33" s="19"/>
      <c r="C33" s="19"/>
      <c r="D33" s="19"/>
      <c r="E33" s="19"/>
      <c r="F33" s="19"/>
      <c r="G33" s="19"/>
      <c r="H33" s="19"/>
      <c r="I33" s="19"/>
      <c r="J33" s="12"/>
      <c r="K33" s="12"/>
      <c r="Q33" s="22"/>
    </row>
    <row r="34" spans="1:17" x14ac:dyDescent="0.3">
      <c r="A34" s="22"/>
      <c r="O34" s="62"/>
      <c r="P34" s="22"/>
      <c r="Q34" s="22"/>
    </row>
    <row r="35" spans="1:17" x14ac:dyDescent="0.3">
      <c r="A35" s="3" t="s">
        <v>9</v>
      </c>
      <c r="B35" s="37"/>
      <c r="C35" s="3" t="str">
        <f>C8</f>
        <v>(A)</v>
      </c>
      <c r="D35" s="3" t="str">
        <f t="shared" ref="D35:I35" si="8">D8</f>
        <v>(B)</v>
      </c>
      <c r="E35" s="3" t="str">
        <f t="shared" si="8"/>
        <v>(C)</v>
      </c>
      <c r="F35" s="3" t="str">
        <f t="shared" si="8"/>
        <v>(D)</v>
      </c>
      <c r="G35" s="3" t="str">
        <f t="shared" si="8"/>
        <v>(E)</v>
      </c>
      <c r="H35" s="3" t="str">
        <f t="shared" si="8"/>
        <v>(F)</v>
      </c>
      <c r="I35" s="3" t="str">
        <f t="shared" si="8"/>
        <v>(G)</v>
      </c>
      <c r="J35" s="37"/>
      <c r="K35" s="3" t="s">
        <v>9</v>
      </c>
      <c r="P35" s="22"/>
      <c r="Q35" s="22"/>
    </row>
    <row r="36" spans="1:17" x14ac:dyDescent="0.3">
      <c r="A36" s="12" t="s">
        <v>11</v>
      </c>
      <c r="B36" s="12" t="s">
        <v>70</v>
      </c>
      <c r="C36" s="47">
        <f>'Summary of Revs @ Present Rates'!C30</f>
        <v>46204</v>
      </c>
      <c r="D36" s="47">
        <f>'Summary of Revs @ Present Rates'!D30</f>
        <v>46235</v>
      </c>
      <c r="E36" s="47">
        <f>'Summary of Revs @ Present Rates'!E30</f>
        <v>46266</v>
      </c>
      <c r="F36" s="47">
        <f>'Summary of Revs @ Present Rates'!F30</f>
        <v>46296</v>
      </c>
      <c r="G36" s="47">
        <f>'Summary of Revs @ Present Rates'!G30</f>
        <v>46327</v>
      </c>
      <c r="H36" s="47">
        <f>'Summary of Revs @ Present Rates'!H30</f>
        <v>46357</v>
      </c>
      <c r="I36" s="48" t="s">
        <v>20</v>
      </c>
      <c r="J36" s="12" t="s">
        <v>71</v>
      </c>
      <c r="K36" s="12" t="s">
        <v>11</v>
      </c>
      <c r="O36" s="62"/>
      <c r="P36" s="22"/>
      <c r="Q36" s="22"/>
    </row>
    <row r="37" spans="1:17" x14ac:dyDescent="0.3">
      <c r="A37" s="6"/>
      <c r="B37" s="9"/>
      <c r="C37" s="39"/>
      <c r="D37" s="39"/>
      <c r="E37" s="39"/>
      <c r="F37" s="39"/>
      <c r="G37" s="39"/>
      <c r="H37" s="39"/>
      <c r="I37" s="6"/>
      <c r="J37" s="6"/>
      <c r="K37" s="6"/>
      <c r="P37" s="22"/>
      <c r="Q37" s="22"/>
    </row>
    <row r="38" spans="1:17" x14ac:dyDescent="0.3">
      <c r="A38" s="6">
        <f>A32+1</f>
        <v>23</v>
      </c>
      <c r="B38" s="49" t="s">
        <v>219</v>
      </c>
      <c r="C38" s="9"/>
      <c r="D38" s="9"/>
      <c r="E38" s="9"/>
      <c r="F38" s="9"/>
      <c r="G38" s="9"/>
      <c r="H38" s="9"/>
      <c r="I38" s="9"/>
      <c r="J38" s="6"/>
      <c r="K38" s="6">
        <f>K32+1</f>
        <v>23</v>
      </c>
      <c r="P38" s="22"/>
    </row>
    <row r="39" spans="1:17" x14ac:dyDescent="0.3">
      <c r="A39" s="6">
        <f>A38+1</f>
        <v>24</v>
      </c>
      <c r="B39" s="49" t="s">
        <v>220</v>
      </c>
      <c r="C39" s="9"/>
      <c r="D39" s="9"/>
      <c r="E39" s="9"/>
      <c r="F39" s="9"/>
      <c r="G39" s="9"/>
      <c r="H39" s="9"/>
      <c r="I39" s="9"/>
      <c r="J39" s="6"/>
      <c r="K39" s="6">
        <f>K38+1</f>
        <v>24</v>
      </c>
    </row>
    <row r="40" spans="1:17" ht="22.5" x14ac:dyDescent="0.3">
      <c r="A40" s="6">
        <f t="shared" ref="A40:A59" si="9">A39+1</f>
        <v>25</v>
      </c>
      <c r="B40" s="9" t="s">
        <v>78</v>
      </c>
      <c r="C40" s="17">
        <f>'[1]Workpaper 1'!I199*1000</f>
        <v>6148</v>
      </c>
      <c r="D40" s="17">
        <f>'[1]Workpaper 1'!J199*1000</f>
        <v>6148</v>
      </c>
      <c r="E40" s="17">
        <f>'[1]Workpaper 1'!K199*1000</f>
        <v>6148</v>
      </c>
      <c r="F40" s="17">
        <f>'[1]Workpaper 1'!L199*1000</f>
        <v>6148</v>
      </c>
      <c r="G40" s="17">
        <f>'[1]Workpaper 1'!M199*1000</f>
        <v>6148</v>
      </c>
      <c r="H40" s="17">
        <f>'[1]Workpaper 1'!N199*1000</f>
        <v>6148</v>
      </c>
      <c r="I40" s="17">
        <f>SUM(C13:H13,C40:H40)</f>
        <v>73776</v>
      </c>
      <c r="J40" s="6" t="s">
        <v>221</v>
      </c>
      <c r="K40" s="6">
        <f t="shared" ref="K40:K59" si="10">K39+1</f>
        <v>25</v>
      </c>
    </row>
    <row r="41" spans="1:17" ht="22.5" x14ac:dyDescent="0.3">
      <c r="A41" s="6">
        <f t="shared" si="9"/>
        <v>26</v>
      </c>
      <c r="B41" s="9" t="s">
        <v>80</v>
      </c>
      <c r="C41" s="17">
        <f>'[1]Workpaper 1'!I200*1000</f>
        <v>84682</v>
      </c>
      <c r="D41" s="17">
        <f>'[1]Workpaper 1'!J200*1000</f>
        <v>84682</v>
      </c>
      <c r="E41" s="17">
        <f>'[1]Workpaper 1'!K200*1000</f>
        <v>84682</v>
      </c>
      <c r="F41" s="17">
        <f>'[1]Workpaper 1'!L200*1000</f>
        <v>84682</v>
      </c>
      <c r="G41" s="17">
        <f>'[1]Workpaper 1'!M200*1000</f>
        <v>84682</v>
      </c>
      <c r="H41" s="17">
        <f>'[1]Workpaper 1'!N200*1000</f>
        <v>84682</v>
      </c>
      <c r="I41" s="17">
        <f>SUM(C14:H14,C41:H41)</f>
        <v>1016184</v>
      </c>
      <c r="J41" s="6" t="s">
        <v>222</v>
      </c>
      <c r="K41" s="6">
        <f t="shared" si="10"/>
        <v>26</v>
      </c>
    </row>
    <row r="42" spans="1:17" ht="22.5" x14ac:dyDescent="0.3">
      <c r="A42" s="6">
        <f t="shared" si="9"/>
        <v>27</v>
      </c>
      <c r="B42" s="9" t="s">
        <v>82</v>
      </c>
      <c r="C42" s="17">
        <f>'[1]Workpaper 1'!I201*1000</f>
        <v>54676</v>
      </c>
      <c r="D42" s="17">
        <f>'[1]Workpaper 1'!J201*1000</f>
        <v>54676</v>
      </c>
      <c r="E42" s="17">
        <f>'[1]Workpaper 1'!K201*1000</f>
        <v>54676</v>
      </c>
      <c r="F42" s="17">
        <f>'[1]Workpaper 1'!L201*1000</f>
        <v>54676</v>
      </c>
      <c r="G42" s="17">
        <f>'[1]Workpaper 1'!M201*1000</f>
        <v>54676</v>
      </c>
      <c r="H42" s="17">
        <f>'[1]Workpaper 1'!N201*1000</f>
        <v>54676</v>
      </c>
      <c r="I42" s="17">
        <f>SUM(C15:H15,C42:H42)</f>
        <v>656112</v>
      </c>
      <c r="J42" s="6" t="s">
        <v>223</v>
      </c>
      <c r="K42" s="6">
        <f t="shared" si="10"/>
        <v>27</v>
      </c>
    </row>
    <row r="43" spans="1:17" ht="19.5" thickBot="1" x14ac:dyDescent="0.35">
      <c r="A43" s="6">
        <f t="shared" si="9"/>
        <v>28</v>
      </c>
      <c r="B43" s="9" t="s">
        <v>84</v>
      </c>
      <c r="C43" s="50">
        <f t="shared" ref="C43:I43" si="11">SUM(C40:C42)</f>
        <v>145506</v>
      </c>
      <c r="D43" s="50">
        <f t="shared" si="11"/>
        <v>145506</v>
      </c>
      <c r="E43" s="50">
        <f t="shared" si="11"/>
        <v>145506</v>
      </c>
      <c r="F43" s="50">
        <f t="shared" si="11"/>
        <v>145506</v>
      </c>
      <c r="G43" s="50">
        <f t="shared" si="11"/>
        <v>145506</v>
      </c>
      <c r="H43" s="50">
        <f t="shared" si="11"/>
        <v>145506</v>
      </c>
      <c r="I43" s="50">
        <f t="shared" si="11"/>
        <v>1746072</v>
      </c>
      <c r="J43" s="51" t="s">
        <v>235</v>
      </c>
      <c r="K43" s="6">
        <f t="shared" si="10"/>
        <v>28</v>
      </c>
    </row>
    <row r="44" spans="1:17" ht="24" thickTop="1" thickBot="1" x14ac:dyDescent="0.35">
      <c r="A44" s="6">
        <f t="shared" si="9"/>
        <v>29</v>
      </c>
      <c r="B44" s="9" t="s">
        <v>86</v>
      </c>
      <c r="C44" s="52">
        <f>'[1]B-Billing Determinants'!D36</f>
        <v>145506</v>
      </c>
      <c r="D44" s="52">
        <f>'[1]B-Billing Determinants'!F36</f>
        <v>145506</v>
      </c>
      <c r="E44" s="52">
        <f>'[1]B-Billing Determinants'!H36</f>
        <v>145506</v>
      </c>
      <c r="F44" s="52">
        <f>'[1]B-Billing Determinants'!J36</f>
        <v>145506</v>
      </c>
      <c r="G44" s="52">
        <f>'[1]B-Billing Determinants'!L36</f>
        <v>145506</v>
      </c>
      <c r="H44" s="52">
        <f>'[1]B-Billing Determinants'!N36</f>
        <v>145506</v>
      </c>
      <c r="I44" s="52">
        <f>SUM(C17:H17,C44:H44)</f>
        <v>1746072</v>
      </c>
      <c r="J44" s="6" t="s">
        <v>236</v>
      </c>
      <c r="K44" s="6">
        <f t="shared" si="10"/>
        <v>29</v>
      </c>
    </row>
    <row r="45" spans="1:17" ht="20.25" thickTop="1" thickBot="1" x14ac:dyDescent="0.35">
      <c r="A45" s="6">
        <f t="shared" si="9"/>
        <v>30</v>
      </c>
      <c r="B45" s="9" t="s">
        <v>88</v>
      </c>
      <c r="C45" s="52">
        <f t="shared" ref="C45:I45" si="12">C43-C44</f>
        <v>0</v>
      </c>
      <c r="D45" s="52">
        <f t="shared" si="12"/>
        <v>0</v>
      </c>
      <c r="E45" s="52">
        <f t="shared" si="12"/>
        <v>0</v>
      </c>
      <c r="F45" s="52">
        <f t="shared" si="12"/>
        <v>0</v>
      </c>
      <c r="G45" s="52">
        <f t="shared" si="12"/>
        <v>0</v>
      </c>
      <c r="H45" s="52">
        <f t="shared" si="12"/>
        <v>0</v>
      </c>
      <c r="I45" s="52">
        <f t="shared" si="12"/>
        <v>0</v>
      </c>
      <c r="J45" s="53" t="s">
        <v>237</v>
      </c>
      <c r="K45" s="6">
        <f t="shared" si="10"/>
        <v>30</v>
      </c>
    </row>
    <row r="46" spans="1:17" ht="19.5" thickTop="1" x14ac:dyDescent="0.3">
      <c r="A46" s="6">
        <f t="shared" si="9"/>
        <v>31</v>
      </c>
      <c r="B46" s="6"/>
      <c r="C46" s="54"/>
      <c r="D46" s="54"/>
      <c r="E46" s="54"/>
      <c r="F46" s="54"/>
      <c r="G46" s="54"/>
      <c r="H46" s="54"/>
      <c r="I46" s="54"/>
      <c r="J46" s="53"/>
      <c r="K46" s="6">
        <f t="shared" si="10"/>
        <v>31</v>
      </c>
    </row>
    <row r="47" spans="1:17" x14ac:dyDescent="0.3">
      <c r="A47" s="6">
        <f t="shared" si="9"/>
        <v>32</v>
      </c>
      <c r="B47" s="55" t="s">
        <v>225</v>
      </c>
      <c r="C47" s="9"/>
      <c r="D47" s="9"/>
      <c r="E47" s="9"/>
      <c r="F47" s="9"/>
      <c r="G47" s="9"/>
      <c r="H47" s="9"/>
      <c r="I47" s="9"/>
      <c r="J47" s="6"/>
      <c r="K47" s="6">
        <f t="shared" si="10"/>
        <v>32</v>
      </c>
    </row>
    <row r="48" spans="1:17" ht="22.5" x14ac:dyDescent="0.3">
      <c r="A48" s="6">
        <f t="shared" si="9"/>
        <v>33</v>
      </c>
      <c r="B48" s="9" t="s">
        <v>78</v>
      </c>
      <c r="C48" s="56">
        <f>H21</f>
        <v>6.82</v>
      </c>
      <c r="D48" s="56">
        <f t="shared" ref="D48:H50" si="13">C48</f>
        <v>6.82</v>
      </c>
      <c r="E48" s="56">
        <f t="shared" si="13"/>
        <v>6.82</v>
      </c>
      <c r="F48" s="56">
        <f t="shared" si="13"/>
        <v>6.82</v>
      </c>
      <c r="G48" s="56">
        <f t="shared" si="13"/>
        <v>6.82</v>
      </c>
      <c r="H48" s="56">
        <f t="shared" si="13"/>
        <v>6.82</v>
      </c>
      <c r="I48" s="9"/>
      <c r="J48" s="6" t="s">
        <v>226</v>
      </c>
      <c r="K48" s="6">
        <f t="shared" si="10"/>
        <v>33</v>
      </c>
    </row>
    <row r="49" spans="1:11" ht="22.5" x14ac:dyDescent="0.3">
      <c r="A49" s="6">
        <f t="shared" si="9"/>
        <v>34</v>
      </c>
      <c r="B49" s="9" t="s">
        <v>93</v>
      </c>
      <c r="C49" s="56">
        <f>H22</f>
        <v>6.6</v>
      </c>
      <c r="D49" s="56">
        <f t="shared" si="13"/>
        <v>6.6</v>
      </c>
      <c r="E49" s="56">
        <f t="shared" si="13"/>
        <v>6.6</v>
      </c>
      <c r="F49" s="56">
        <f t="shared" si="13"/>
        <v>6.6</v>
      </c>
      <c r="G49" s="56">
        <f t="shared" si="13"/>
        <v>6.6</v>
      </c>
      <c r="H49" s="56">
        <f t="shared" si="13"/>
        <v>6.6</v>
      </c>
      <c r="I49" s="9"/>
      <c r="J49" s="6" t="s">
        <v>227</v>
      </c>
      <c r="K49" s="6">
        <f t="shared" si="10"/>
        <v>34</v>
      </c>
    </row>
    <row r="50" spans="1:11" ht="22.5" x14ac:dyDescent="0.3">
      <c r="A50" s="6">
        <f t="shared" si="9"/>
        <v>35</v>
      </c>
      <c r="B50" s="9" t="s">
        <v>82</v>
      </c>
      <c r="C50" s="56">
        <f>H23</f>
        <v>6.57</v>
      </c>
      <c r="D50" s="56">
        <f t="shared" si="13"/>
        <v>6.57</v>
      </c>
      <c r="E50" s="56">
        <f t="shared" si="13"/>
        <v>6.57</v>
      </c>
      <c r="F50" s="56">
        <f t="shared" si="13"/>
        <v>6.57</v>
      </c>
      <c r="G50" s="56">
        <f t="shared" si="13"/>
        <v>6.57</v>
      </c>
      <c r="H50" s="56">
        <f t="shared" si="13"/>
        <v>6.57</v>
      </c>
      <c r="I50" s="9"/>
      <c r="J50" s="6" t="s">
        <v>228</v>
      </c>
      <c r="K50" s="6">
        <f t="shared" si="10"/>
        <v>35</v>
      </c>
    </row>
    <row r="51" spans="1:11" x14ac:dyDescent="0.3">
      <c r="A51" s="6">
        <f t="shared" si="9"/>
        <v>36</v>
      </c>
      <c r="B51" s="9"/>
      <c r="C51" s="9"/>
      <c r="D51" s="9"/>
      <c r="E51" s="9"/>
      <c r="F51" s="9"/>
      <c r="G51" s="9"/>
      <c r="H51" s="9"/>
      <c r="I51" s="9"/>
      <c r="J51" s="6"/>
      <c r="K51" s="6">
        <f t="shared" si="10"/>
        <v>36</v>
      </c>
    </row>
    <row r="52" spans="1:11" x14ac:dyDescent="0.3">
      <c r="A52" s="6">
        <f t="shared" si="9"/>
        <v>37</v>
      </c>
      <c r="B52" s="49" t="s">
        <v>97</v>
      </c>
      <c r="C52" s="9"/>
      <c r="D52" s="9"/>
      <c r="E52" s="9"/>
      <c r="F52" s="9"/>
      <c r="G52" s="9"/>
      <c r="H52" s="9"/>
      <c r="I52" s="9"/>
      <c r="J52" s="6"/>
      <c r="K52" s="6">
        <f t="shared" si="10"/>
        <v>37</v>
      </c>
    </row>
    <row r="53" spans="1:11" x14ac:dyDescent="0.3">
      <c r="A53" s="6">
        <f t="shared" si="9"/>
        <v>38</v>
      </c>
      <c r="B53" s="9" t="s">
        <v>78</v>
      </c>
      <c r="C53" s="27">
        <f t="shared" ref="C53:H55" si="14">ROUND(C40*C48,0)</f>
        <v>41929</v>
      </c>
      <c r="D53" s="27">
        <f t="shared" si="14"/>
        <v>41929</v>
      </c>
      <c r="E53" s="27">
        <f t="shared" si="14"/>
        <v>41929</v>
      </c>
      <c r="F53" s="27">
        <f t="shared" si="14"/>
        <v>41929</v>
      </c>
      <c r="G53" s="27">
        <f t="shared" si="14"/>
        <v>41929</v>
      </c>
      <c r="H53" s="27">
        <f t="shared" si="14"/>
        <v>41929</v>
      </c>
      <c r="I53" s="27">
        <f>SUM(C26:H26,C53:H53)</f>
        <v>503148</v>
      </c>
      <c r="J53" s="57" t="s">
        <v>238</v>
      </c>
      <c r="K53" s="6">
        <f t="shared" si="10"/>
        <v>38</v>
      </c>
    </row>
    <row r="54" spans="1:11" x14ac:dyDescent="0.3">
      <c r="A54" s="6">
        <f t="shared" si="9"/>
        <v>39</v>
      </c>
      <c r="B54" s="9" t="s">
        <v>80</v>
      </c>
      <c r="C54" s="17">
        <f t="shared" si="14"/>
        <v>558901</v>
      </c>
      <c r="D54" s="17">
        <f t="shared" si="14"/>
        <v>558901</v>
      </c>
      <c r="E54" s="17">
        <f t="shared" si="14"/>
        <v>558901</v>
      </c>
      <c r="F54" s="17">
        <f t="shared" si="14"/>
        <v>558901</v>
      </c>
      <c r="G54" s="17">
        <f t="shared" si="14"/>
        <v>558901</v>
      </c>
      <c r="H54" s="17">
        <f t="shared" si="14"/>
        <v>558901</v>
      </c>
      <c r="I54" s="17">
        <f>SUM(C27:H27,C54:H54)</f>
        <v>6706812</v>
      </c>
      <c r="J54" s="57" t="s">
        <v>239</v>
      </c>
      <c r="K54" s="6">
        <f t="shared" si="10"/>
        <v>39</v>
      </c>
    </row>
    <row r="55" spans="1:11" x14ac:dyDescent="0.3">
      <c r="A55" s="6">
        <f t="shared" si="9"/>
        <v>40</v>
      </c>
      <c r="B55" s="9" t="s">
        <v>82</v>
      </c>
      <c r="C55" s="17">
        <f t="shared" si="14"/>
        <v>359221</v>
      </c>
      <c r="D55" s="17">
        <f t="shared" si="14"/>
        <v>359221</v>
      </c>
      <c r="E55" s="17">
        <f t="shared" si="14"/>
        <v>359221</v>
      </c>
      <c r="F55" s="17">
        <f t="shared" si="14"/>
        <v>359221</v>
      </c>
      <c r="G55" s="17">
        <f t="shared" si="14"/>
        <v>359221</v>
      </c>
      <c r="H55" s="17">
        <f t="shared" si="14"/>
        <v>359221</v>
      </c>
      <c r="I55" s="17">
        <f>SUM(C28:H28,C55:H55)</f>
        <v>4310652</v>
      </c>
      <c r="J55" s="57" t="s">
        <v>240</v>
      </c>
      <c r="K55" s="6">
        <f t="shared" si="10"/>
        <v>40</v>
      </c>
    </row>
    <row r="56" spans="1:11" ht="19.5" thickBot="1" x14ac:dyDescent="0.35">
      <c r="A56" s="6">
        <f t="shared" si="9"/>
        <v>41</v>
      </c>
      <c r="B56" s="9" t="s">
        <v>174</v>
      </c>
      <c r="C56" s="58">
        <f t="shared" ref="C56:I56" si="15">SUM(C53:C55)</f>
        <v>960051</v>
      </c>
      <c r="D56" s="58">
        <f t="shared" si="15"/>
        <v>960051</v>
      </c>
      <c r="E56" s="58">
        <f t="shared" si="15"/>
        <v>960051</v>
      </c>
      <c r="F56" s="58">
        <f t="shared" si="15"/>
        <v>960051</v>
      </c>
      <c r="G56" s="58">
        <f t="shared" si="15"/>
        <v>960051</v>
      </c>
      <c r="H56" s="58">
        <f t="shared" si="15"/>
        <v>960051</v>
      </c>
      <c r="I56" s="58">
        <f t="shared" si="15"/>
        <v>11520612</v>
      </c>
      <c r="J56" s="59" t="s">
        <v>241</v>
      </c>
      <c r="K56" s="6">
        <f t="shared" si="10"/>
        <v>41</v>
      </c>
    </row>
    <row r="57" spans="1:11" ht="19.5" thickTop="1" x14ac:dyDescent="0.3">
      <c r="A57" s="6">
        <f t="shared" si="9"/>
        <v>42</v>
      </c>
      <c r="B57" s="9"/>
      <c r="C57" s="27"/>
      <c r="D57" s="27"/>
      <c r="E57" s="27"/>
      <c r="F57" s="27"/>
      <c r="G57" s="27"/>
      <c r="H57" s="27"/>
      <c r="I57" s="27"/>
      <c r="J57" s="59"/>
      <c r="K57" s="6">
        <f t="shared" si="10"/>
        <v>42</v>
      </c>
    </row>
    <row r="58" spans="1:11" x14ac:dyDescent="0.3">
      <c r="A58" s="6">
        <f t="shared" si="9"/>
        <v>43</v>
      </c>
      <c r="B58" s="55" t="s">
        <v>198</v>
      </c>
      <c r="C58" s="9"/>
      <c r="D58" s="9"/>
      <c r="E58" s="9"/>
      <c r="F58" s="9"/>
      <c r="G58" s="9"/>
      <c r="H58" s="9"/>
      <c r="I58" s="60"/>
      <c r="J58" s="6"/>
      <c r="K58" s="6">
        <f t="shared" si="10"/>
        <v>43</v>
      </c>
    </row>
    <row r="59" spans="1:11" ht="19.5" thickBot="1" x14ac:dyDescent="0.35">
      <c r="A59" s="6">
        <f t="shared" si="9"/>
        <v>44</v>
      </c>
      <c r="B59" s="55" t="s">
        <v>233</v>
      </c>
      <c r="C59" s="61">
        <f t="shared" ref="C59:H59" si="16">C56</f>
        <v>960051</v>
      </c>
      <c r="D59" s="61">
        <f t="shared" si="16"/>
        <v>960051</v>
      </c>
      <c r="E59" s="61">
        <f t="shared" si="16"/>
        <v>960051</v>
      </c>
      <c r="F59" s="61">
        <f t="shared" si="16"/>
        <v>960051</v>
      </c>
      <c r="G59" s="61">
        <f t="shared" si="16"/>
        <v>960051</v>
      </c>
      <c r="H59" s="61">
        <f t="shared" si="16"/>
        <v>960051</v>
      </c>
      <c r="I59" s="61">
        <f>SUM(C32:H32)+SUM(C59:H59)</f>
        <v>11520612</v>
      </c>
      <c r="J59" s="57" t="s">
        <v>242</v>
      </c>
      <c r="K59" s="6">
        <f t="shared" si="10"/>
        <v>44</v>
      </c>
    </row>
    <row r="60" spans="1:11" ht="19.5" thickTop="1" x14ac:dyDescent="0.3">
      <c r="A60" s="12"/>
      <c r="B60" s="19"/>
      <c r="C60" s="19"/>
      <c r="D60" s="19"/>
      <c r="E60" s="19"/>
      <c r="F60" s="19"/>
      <c r="G60" s="19"/>
      <c r="H60" s="19"/>
      <c r="I60" s="19"/>
      <c r="J60" s="12"/>
      <c r="K60" s="12"/>
    </row>
    <row r="61" spans="1:11" x14ac:dyDescent="0.3">
      <c r="B61" s="21" t="s">
        <v>21</v>
      </c>
    </row>
    <row r="62" spans="1:11" ht="22.5" x14ac:dyDescent="0.3">
      <c r="A62" s="33">
        <v>1</v>
      </c>
      <c r="B62" s="2" t="s">
        <v>243</v>
      </c>
    </row>
    <row r="63" spans="1:11" ht="22.5" x14ac:dyDescent="0.3">
      <c r="A63" s="33">
        <v>2</v>
      </c>
      <c r="B63" s="2" t="str">
        <f>'A-Med &amp; Lrg C-I'!B66</f>
        <v>Present rates are defined as rates presented in the TO6 Cycle 1 Settlement File, pursuant to Docket No. ER25-270-002.</v>
      </c>
    </row>
  </sheetData>
  <mergeCells count="6">
    <mergeCell ref="A6:K6"/>
    <mergeCell ref="A1:K1"/>
    <mergeCell ref="A2:K2"/>
    <mergeCell ref="A3:K3"/>
    <mergeCell ref="A5:K5"/>
    <mergeCell ref="A4:K4"/>
  </mergeCells>
  <phoneticPr fontId="0" type="noConversion"/>
  <printOptions horizontalCentered="1"/>
  <pageMargins left="0.25" right="0.25" top="0.5" bottom="0.5" header="0.25" footer="0.25"/>
  <pageSetup scale="49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166"/>
  <sheetViews>
    <sheetView zoomScale="70" zoomScaleNormal="70" zoomScaleSheetLayoutView="75" zoomScalePageLayoutView="70" workbookViewId="0">
      <selection activeCell="B58" sqref="B58"/>
    </sheetView>
  </sheetViews>
  <sheetFormatPr defaultColWidth="9.140625" defaultRowHeight="18.75" x14ac:dyDescent="0.3"/>
  <cols>
    <col min="1" max="1" width="5.85546875" style="2" customWidth="1"/>
    <col min="2" max="2" width="70.85546875" style="2" customWidth="1"/>
    <col min="3" max="3" width="19.140625" style="2" customWidth="1"/>
    <col min="4" max="4" width="18.5703125" style="2" bestFit="1" customWidth="1"/>
    <col min="5" max="5" width="19.140625" style="2" bestFit="1" customWidth="1"/>
    <col min="6" max="6" width="17.140625" style="2" bestFit="1" customWidth="1"/>
    <col min="7" max="7" width="19.140625" style="2" bestFit="1" customWidth="1"/>
    <col min="8" max="8" width="17.140625" style="2" bestFit="1" customWidth="1"/>
    <col min="9" max="9" width="19.140625" style="2" bestFit="1" customWidth="1"/>
    <col min="10" max="10" width="17.140625" style="2" bestFit="1" customWidth="1"/>
    <col min="11" max="11" width="5.85546875" style="2" customWidth="1"/>
    <col min="12" max="16384" width="9.140625" style="2"/>
  </cols>
  <sheetData>
    <row r="1" spans="1:11" x14ac:dyDescent="0.3">
      <c r="A1" s="276" t="str">
        <f>'Summary of Revs @ Present Rates'!A1:P1</f>
        <v>Statement BH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x14ac:dyDescent="0.3">
      <c r="A2" s="276" t="str">
        <f>'Summary of Revs @ Present Rates'!A2:P2</f>
        <v>SAN DIEGO GAS AND ELECTRIC COMPANY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ht="18.75" customHeight="1" x14ac:dyDescent="0.3">
      <c r="A3" s="276" t="str">
        <f>'Summary of Revs @ Present Rates'!A3:P3</f>
        <v>Transmission Revenue Data To Reflect Present Rates Per ER25-270-002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</row>
    <row r="4" spans="1:11" ht="18.75" customHeight="1" x14ac:dyDescent="0.3">
      <c r="A4" s="276" t="s">
        <v>290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6" spans="1:11" x14ac:dyDescent="0.3">
      <c r="A6" s="3"/>
      <c r="B6" s="3"/>
      <c r="C6" s="4" t="s">
        <v>2</v>
      </c>
      <c r="D6" s="5"/>
      <c r="E6" s="4" t="s">
        <v>3</v>
      </c>
      <c r="F6" s="5"/>
      <c r="G6" s="4" t="s">
        <v>4</v>
      </c>
      <c r="H6" s="5"/>
      <c r="I6" s="4" t="s">
        <v>5</v>
      </c>
      <c r="J6" s="5"/>
      <c r="K6" s="3"/>
    </row>
    <row r="7" spans="1:11" x14ac:dyDescent="0.3">
      <c r="A7" s="6"/>
      <c r="B7" s="6"/>
      <c r="C7" s="278">
        <f>'Summary of Revs @ Present Rates'!C8</f>
        <v>46023</v>
      </c>
      <c r="D7" s="279"/>
      <c r="E7" s="278">
        <f>'Summary of Revs @ Present Rates'!D8</f>
        <v>46054</v>
      </c>
      <c r="F7" s="279"/>
      <c r="G7" s="278">
        <f>'Summary of Revs @ Present Rates'!E8</f>
        <v>46082</v>
      </c>
      <c r="H7" s="279"/>
      <c r="I7" s="278">
        <f>'Summary of Revs @ Present Rates'!F8</f>
        <v>46113</v>
      </c>
      <c r="J7" s="279"/>
      <c r="K7" s="6"/>
    </row>
    <row r="8" spans="1:11" ht="22.5" x14ac:dyDescent="0.3">
      <c r="A8" s="6" t="s">
        <v>9</v>
      </c>
      <c r="B8" s="9"/>
      <c r="C8" s="10" t="s">
        <v>29</v>
      </c>
      <c r="D8" s="11"/>
      <c r="E8" s="10" t="s">
        <v>29</v>
      </c>
      <c r="F8" s="11"/>
      <c r="G8" s="10" t="s">
        <v>29</v>
      </c>
      <c r="H8" s="11"/>
      <c r="I8" s="10" t="s">
        <v>29</v>
      </c>
      <c r="J8" s="11"/>
      <c r="K8" s="6" t="s">
        <v>9</v>
      </c>
    </row>
    <row r="9" spans="1:11" x14ac:dyDescent="0.3">
      <c r="A9" s="12" t="s">
        <v>11</v>
      </c>
      <c r="B9" s="12" t="s">
        <v>10</v>
      </c>
      <c r="C9" s="12" t="s">
        <v>30</v>
      </c>
      <c r="D9" s="12" t="s">
        <v>31</v>
      </c>
      <c r="E9" s="12" t="s">
        <v>30</v>
      </c>
      <c r="F9" s="12" t="s">
        <v>31</v>
      </c>
      <c r="G9" s="12" t="s">
        <v>30</v>
      </c>
      <c r="H9" s="12" t="s">
        <v>31</v>
      </c>
      <c r="I9" s="12" t="s">
        <v>30</v>
      </c>
      <c r="J9" s="12" t="s">
        <v>31</v>
      </c>
      <c r="K9" s="12" t="s">
        <v>11</v>
      </c>
    </row>
    <row r="10" spans="1:1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">
      <c r="A11" s="6">
        <v>1</v>
      </c>
      <c r="B11" s="9" t="s">
        <v>32</v>
      </c>
      <c r="C11" s="13">
        <f>'[1]A-Billing Determinants'!C12</f>
        <v>530371780.21673936</v>
      </c>
      <c r="D11" s="13"/>
      <c r="E11" s="13">
        <f>'[1]A-Billing Determinants'!E12</f>
        <v>444010801.21434939</v>
      </c>
      <c r="F11" s="13"/>
      <c r="G11" s="13">
        <f>'[1]A-Billing Determinants'!G12</f>
        <v>387988589.33156246</v>
      </c>
      <c r="H11" s="13"/>
      <c r="I11" s="13">
        <f>'[1]A-Billing Determinants'!I12</f>
        <v>316248347.79226029</v>
      </c>
      <c r="J11" s="13"/>
      <c r="K11" s="6">
        <v>1</v>
      </c>
    </row>
    <row r="12" spans="1:11" x14ac:dyDescent="0.3">
      <c r="A12" s="6">
        <f>A11+1</f>
        <v>2</v>
      </c>
      <c r="B12" s="14"/>
      <c r="C12" s="13"/>
      <c r="D12" s="13"/>
      <c r="E12" s="13"/>
      <c r="F12" s="13"/>
      <c r="G12" s="13"/>
      <c r="H12" s="13"/>
      <c r="I12" s="13"/>
      <c r="J12" s="13"/>
      <c r="K12" s="6">
        <f>K11+1</f>
        <v>2</v>
      </c>
    </row>
    <row r="13" spans="1:11" x14ac:dyDescent="0.3">
      <c r="A13" s="6">
        <f t="shared" ref="A13:A33" si="0">A12+1</f>
        <v>3</v>
      </c>
      <c r="B13" s="9" t="s">
        <v>33</v>
      </c>
      <c r="C13" s="13">
        <f>'[1]A-Billing Determinants'!C14</f>
        <v>201410884.6648258</v>
      </c>
      <c r="D13" s="13"/>
      <c r="E13" s="13">
        <f>'[1]A-Billing Determinants'!E14</f>
        <v>193878034.3113372</v>
      </c>
      <c r="F13" s="13"/>
      <c r="G13" s="13">
        <f>'[1]A-Billing Determinants'!G14</f>
        <v>189903298.63903418</v>
      </c>
      <c r="H13" s="13"/>
      <c r="I13" s="13">
        <f>'[1]A-Billing Determinants'!I14</f>
        <v>188108260.87251216</v>
      </c>
      <c r="J13" s="13"/>
      <c r="K13" s="6">
        <f t="shared" ref="K13:K33" si="1">K12+1</f>
        <v>3</v>
      </c>
    </row>
    <row r="14" spans="1:11" x14ac:dyDescent="0.3">
      <c r="A14" s="6">
        <f t="shared" si="0"/>
        <v>4</v>
      </c>
      <c r="B14" s="15"/>
      <c r="C14" s="13"/>
      <c r="D14" s="13"/>
      <c r="E14" s="13"/>
      <c r="F14" s="13"/>
      <c r="G14" s="13"/>
      <c r="H14" s="13"/>
      <c r="I14" s="13"/>
      <c r="J14" s="13"/>
      <c r="K14" s="6">
        <f t="shared" si="1"/>
        <v>4</v>
      </c>
    </row>
    <row r="15" spans="1:11" x14ac:dyDescent="0.3">
      <c r="A15" s="6">
        <f t="shared" si="0"/>
        <v>5</v>
      </c>
      <c r="B15" s="9" t="s">
        <v>34</v>
      </c>
      <c r="C15" s="13">
        <f>'[1]A-Billing Determinants'!C16</f>
        <v>718797731.45195258</v>
      </c>
      <c r="D15" s="13"/>
      <c r="E15" s="13">
        <f>'[1]A-Billing Determinants'!E16</f>
        <v>680989309.74619114</v>
      </c>
      <c r="F15" s="13"/>
      <c r="G15" s="13">
        <f>'[1]A-Billing Determinants'!G16</f>
        <v>682843723.33270192</v>
      </c>
      <c r="H15" s="13"/>
      <c r="I15" s="13">
        <f>'[1]A-Billing Determinants'!I16</f>
        <v>686833634.35529459</v>
      </c>
      <c r="J15" s="13"/>
      <c r="K15" s="6">
        <f t="shared" si="1"/>
        <v>5</v>
      </c>
    </row>
    <row r="16" spans="1:11" x14ac:dyDescent="0.3">
      <c r="A16" s="6">
        <f t="shared" si="0"/>
        <v>6</v>
      </c>
      <c r="B16" s="9" t="s">
        <v>35</v>
      </c>
      <c r="C16" s="13"/>
      <c r="D16" s="13">
        <f>'[1]A-Billing Determinants'!D17</f>
        <v>0</v>
      </c>
      <c r="E16" s="13"/>
      <c r="F16" s="13">
        <f>'[1]A-Billing Determinants'!F17</f>
        <v>0</v>
      </c>
      <c r="G16" s="13"/>
      <c r="H16" s="13">
        <f>'[1]A-Billing Determinants'!H17</f>
        <v>0</v>
      </c>
      <c r="I16" s="13"/>
      <c r="J16" s="13">
        <f>'[1]A-Billing Determinants'!J17</f>
        <v>0</v>
      </c>
      <c r="K16" s="6">
        <f>K15+1</f>
        <v>6</v>
      </c>
    </row>
    <row r="17" spans="1:11" x14ac:dyDescent="0.3">
      <c r="A17" s="6">
        <f t="shared" si="0"/>
        <v>7</v>
      </c>
      <c r="B17" s="9" t="s">
        <v>36</v>
      </c>
      <c r="C17" s="13"/>
      <c r="D17" s="13">
        <f>'[1]A-Billing Determinants'!D18</f>
        <v>1721733.8179591398</v>
      </c>
      <c r="E17" s="13"/>
      <c r="F17" s="13">
        <f>'[1]A-Billing Determinants'!F18</f>
        <v>1634939.2610468876</v>
      </c>
      <c r="G17" s="13"/>
      <c r="H17" s="13">
        <f>'[1]A-Billing Determinants'!H18</f>
        <v>1634749.6326954789</v>
      </c>
      <c r="I17" s="13"/>
      <c r="J17" s="13">
        <f>'[1]A-Billing Determinants'!J18</f>
        <v>1643129.4192703895</v>
      </c>
      <c r="K17" s="6">
        <f t="shared" si="1"/>
        <v>7</v>
      </c>
    </row>
    <row r="18" spans="1:11" x14ac:dyDescent="0.3">
      <c r="A18" s="6">
        <f t="shared" si="0"/>
        <v>8</v>
      </c>
      <c r="B18" s="9" t="s">
        <v>37</v>
      </c>
      <c r="C18" s="13"/>
      <c r="D18" s="13">
        <f>'[1]A-Billing Determinants'!D19</f>
        <v>1470657.189877115</v>
      </c>
      <c r="E18" s="13"/>
      <c r="F18" s="13">
        <f>'[1]A-Billing Determinants'!F19</f>
        <v>1408622.0647134136</v>
      </c>
      <c r="G18" s="13"/>
      <c r="H18" s="13">
        <f>'[1]A-Billing Determinants'!H19</f>
        <v>1393583.5867550662</v>
      </c>
      <c r="I18" s="13"/>
      <c r="J18" s="13">
        <f>'[1]A-Billing Determinants'!J19</f>
        <v>1396960.0594136131</v>
      </c>
      <c r="K18" s="6">
        <f t="shared" si="1"/>
        <v>8</v>
      </c>
    </row>
    <row r="19" spans="1:11" x14ac:dyDescent="0.3">
      <c r="A19" s="6">
        <f t="shared" si="0"/>
        <v>9</v>
      </c>
      <c r="B19" s="9" t="s">
        <v>38</v>
      </c>
      <c r="C19" s="13"/>
      <c r="D19" s="13">
        <f>'[1]A-Billing Determinants'!D20</f>
        <v>136381.49643896159</v>
      </c>
      <c r="E19" s="13"/>
      <c r="F19" s="13">
        <f>'[1]A-Billing Determinants'!F20</f>
        <v>119784.45513360342</v>
      </c>
      <c r="G19" s="13"/>
      <c r="H19" s="13">
        <f>'[1]A-Billing Determinants'!H20</f>
        <v>131719.80063948987</v>
      </c>
      <c r="I19" s="13"/>
      <c r="J19" s="13">
        <f>'[1]A-Billing Determinants'!J20</f>
        <v>135421.12104644522</v>
      </c>
      <c r="K19" s="6">
        <f t="shared" si="1"/>
        <v>9</v>
      </c>
    </row>
    <row r="20" spans="1:11" x14ac:dyDescent="0.3">
      <c r="A20" s="6">
        <f t="shared" si="0"/>
        <v>10</v>
      </c>
      <c r="B20" s="9"/>
      <c r="C20" s="13"/>
      <c r="D20" s="13"/>
      <c r="E20" s="13"/>
      <c r="F20" s="13"/>
      <c r="G20" s="13"/>
      <c r="H20" s="13"/>
      <c r="I20" s="13"/>
      <c r="J20" s="13"/>
      <c r="K20" s="6">
        <f t="shared" si="1"/>
        <v>10</v>
      </c>
    </row>
    <row r="21" spans="1:11" x14ac:dyDescent="0.3">
      <c r="A21" s="6">
        <f t="shared" si="0"/>
        <v>11</v>
      </c>
      <c r="B21" s="38" t="s">
        <v>39</v>
      </c>
      <c r="C21" s="13">
        <f>'[1]A-Billing Determinants'!C24</f>
        <v>216720</v>
      </c>
      <c r="D21" s="13"/>
      <c r="E21" s="13">
        <f>'[1]A-Billing Determinants'!E24</f>
        <v>453590</v>
      </c>
      <c r="F21" s="13"/>
      <c r="G21" s="13">
        <f>'[1]A-Billing Determinants'!G24</f>
        <v>352390</v>
      </c>
      <c r="H21" s="13"/>
      <c r="I21" s="13">
        <f>'[1]A-Billing Determinants'!I24</f>
        <v>1098010</v>
      </c>
      <c r="J21" s="13"/>
      <c r="K21" s="6">
        <f t="shared" si="1"/>
        <v>11</v>
      </c>
    </row>
    <row r="22" spans="1:11" x14ac:dyDescent="0.3">
      <c r="A22" s="6">
        <f t="shared" si="0"/>
        <v>12</v>
      </c>
      <c r="B22" s="9" t="s">
        <v>36</v>
      </c>
      <c r="C22" s="13"/>
      <c r="D22" s="13">
        <f>'[1]A-Billing Determinants'!D25</f>
        <v>11900</v>
      </c>
      <c r="E22" s="13"/>
      <c r="F22" s="13">
        <f>'[1]A-Billing Determinants'!F25</f>
        <v>16000</v>
      </c>
      <c r="G22" s="13"/>
      <c r="H22" s="13">
        <f>'[1]A-Billing Determinants'!H25</f>
        <v>15700</v>
      </c>
      <c r="I22" s="13"/>
      <c r="J22" s="13">
        <f>'[1]A-Billing Determinants'!J25</f>
        <v>15800</v>
      </c>
      <c r="K22" s="6">
        <f t="shared" si="1"/>
        <v>12</v>
      </c>
    </row>
    <row r="23" spans="1:11" x14ac:dyDescent="0.3">
      <c r="A23" s="6">
        <f t="shared" si="0"/>
        <v>13</v>
      </c>
      <c r="B23" s="14" t="s">
        <v>38</v>
      </c>
      <c r="C23" s="13"/>
      <c r="D23" s="13">
        <f>'[1]A-Billing Determinants'!D26</f>
        <v>0</v>
      </c>
      <c r="E23" s="13"/>
      <c r="F23" s="13">
        <f>'[1]A-Billing Determinants'!F26</f>
        <v>0</v>
      </c>
      <c r="G23" s="13"/>
      <c r="H23" s="13">
        <f>'[1]A-Billing Determinants'!H26</f>
        <v>0</v>
      </c>
      <c r="I23" s="13"/>
      <c r="J23" s="13">
        <f>'[1]A-Billing Determinants'!J26</f>
        <v>0</v>
      </c>
      <c r="K23" s="6">
        <f t="shared" si="1"/>
        <v>13</v>
      </c>
    </row>
    <row r="24" spans="1:11" x14ac:dyDescent="0.3">
      <c r="A24" s="6">
        <f t="shared" si="0"/>
        <v>14</v>
      </c>
      <c r="B24" s="9"/>
      <c r="C24" s="13"/>
      <c r="D24" s="13"/>
      <c r="E24" s="13"/>
      <c r="F24" s="13"/>
      <c r="G24" s="13"/>
      <c r="H24" s="13"/>
      <c r="I24" s="13"/>
      <c r="J24" s="13"/>
      <c r="K24" s="6">
        <f t="shared" si="1"/>
        <v>14</v>
      </c>
    </row>
    <row r="25" spans="1:11" x14ac:dyDescent="0.3">
      <c r="A25" s="6">
        <f t="shared" si="0"/>
        <v>15</v>
      </c>
      <c r="B25" s="9" t="s">
        <v>40</v>
      </c>
      <c r="C25" s="13"/>
      <c r="D25" s="13"/>
      <c r="E25" s="13"/>
      <c r="F25" s="13"/>
      <c r="G25" s="13"/>
      <c r="H25" s="13"/>
      <c r="I25" s="13"/>
      <c r="J25" s="13"/>
      <c r="K25" s="6">
        <f t="shared" si="1"/>
        <v>15</v>
      </c>
    </row>
    <row r="26" spans="1:11" x14ac:dyDescent="0.3">
      <c r="A26" s="6">
        <f t="shared" si="0"/>
        <v>16</v>
      </c>
      <c r="B26" s="9" t="s">
        <v>41</v>
      </c>
      <c r="C26" s="13">
        <f>'[1]A-Billing Determinants'!C29</f>
        <v>8770898.1289841495</v>
      </c>
      <c r="D26" s="13"/>
      <c r="E26" s="13">
        <f>'[1]A-Billing Determinants'!E29</f>
        <v>8598197.7953569908</v>
      </c>
      <c r="F26" s="13"/>
      <c r="G26" s="13">
        <f>'[1]A-Billing Determinants'!G29</f>
        <v>8121460.1021894859</v>
      </c>
      <c r="H26" s="13"/>
      <c r="I26" s="13">
        <f>'[1]A-Billing Determinants'!I29</f>
        <v>8972645.7992273159</v>
      </c>
      <c r="J26" s="13"/>
      <c r="K26" s="6">
        <f t="shared" si="1"/>
        <v>16</v>
      </c>
    </row>
    <row r="27" spans="1:11" x14ac:dyDescent="0.3">
      <c r="A27" s="6">
        <f t="shared" si="0"/>
        <v>17</v>
      </c>
      <c r="B27" s="9" t="s">
        <v>42</v>
      </c>
      <c r="C27" s="13">
        <f>'[1]A-Billing Determinants'!C30</f>
        <v>16096194.488099385</v>
      </c>
      <c r="D27" s="13">
        <f>'[1]A-Billing Determinants'!D30</f>
        <v>54365.808997032727</v>
      </c>
      <c r="E27" s="13">
        <f>'[1]A-Billing Determinants'!E30</f>
        <v>16324789.675258994</v>
      </c>
      <c r="F27" s="13">
        <f>'[1]A-Billing Determinants'!F30</f>
        <v>55137.902195331786</v>
      </c>
      <c r="G27" s="13">
        <f>'[1]A-Billing Determinants'!G30</f>
        <v>15210058.425003275</v>
      </c>
      <c r="H27" s="13">
        <f>'[1]A-Billing Determinants'!H30</f>
        <v>51372.834229780514</v>
      </c>
      <c r="I27" s="13">
        <f>'[1]A-Billing Determinants'!I30</f>
        <v>15790788.262185775</v>
      </c>
      <c r="J27" s="13">
        <f>'[1]A-Billing Determinants'!J30</f>
        <v>53334.282162736599</v>
      </c>
      <c r="K27" s="6">
        <f t="shared" si="1"/>
        <v>17</v>
      </c>
    </row>
    <row r="28" spans="1:11" x14ac:dyDescent="0.3">
      <c r="A28" s="6">
        <f t="shared" si="0"/>
        <v>18</v>
      </c>
      <c r="B28" s="9"/>
      <c r="C28" s="13"/>
      <c r="D28" s="13"/>
      <c r="E28" s="13"/>
      <c r="F28" s="13"/>
      <c r="G28" s="13"/>
      <c r="H28" s="13"/>
      <c r="I28" s="13"/>
      <c r="J28" s="13"/>
      <c r="K28" s="6">
        <f t="shared" si="1"/>
        <v>18</v>
      </c>
    </row>
    <row r="29" spans="1:11" x14ac:dyDescent="0.3">
      <c r="A29" s="6">
        <f t="shared" si="0"/>
        <v>19</v>
      </c>
      <c r="B29" s="9" t="s">
        <v>43</v>
      </c>
      <c r="C29" s="13">
        <f>'[1]A-Billing Determinants'!C32</f>
        <v>7050041.3726688055</v>
      </c>
      <c r="D29" s="13"/>
      <c r="E29" s="13">
        <f>'[1]A-Billing Determinants'!E32</f>
        <v>6963639.3231486995</v>
      </c>
      <c r="F29" s="13"/>
      <c r="G29" s="13">
        <f>'[1]A-Billing Determinants'!G32</f>
        <v>6821384.377889757</v>
      </c>
      <c r="H29" s="13"/>
      <c r="I29" s="13">
        <f>'[1]A-Billing Determinants'!I32</f>
        <v>6696433.9907789938</v>
      </c>
      <c r="J29" s="13"/>
      <c r="K29" s="6">
        <f t="shared" si="1"/>
        <v>19</v>
      </c>
    </row>
    <row r="30" spans="1:11" x14ac:dyDescent="0.3">
      <c r="A30" s="6">
        <f t="shared" si="0"/>
        <v>20</v>
      </c>
      <c r="B30" s="9"/>
      <c r="C30" s="13"/>
      <c r="D30" s="13"/>
      <c r="E30" s="13"/>
      <c r="F30" s="13"/>
      <c r="G30" s="13"/>
      <c r="H30" s="13"/>
      <c r="I30" s="13"/>
      <c r="J30" s="13"/>
      <c r="K30" s="6">
        <f t="shared" si="1"/>
        <v>20</v>
      </c>
    </row>
    <row r="31" spans="1:11" x14ac:dyDescent="0.3">
      <c r="A31" s="6">
        <f t="shared" si="0"/>
        <v>21</v>
      </c>
      <c r="B31" s="9" t="s">
        <v>44</v>
      </c>
      <c r="C31" s="97"/>
      <c r="D31" s="97">
        <f>'[1]A-Billing Determinants'!D36</f>
        <v>145506</v>
      </c>
      <c r="E31" s="97"/>
      <c r="F31" s="97">
        <f>'[1]A-Billing Determinants'!F36</f>
        <v>145506</v>
      </c>
      <c r="G31" s="97"/>
      <c r="H31" s="97">
        <f>'[1]A-Billing Determinants'!H36</f>
        <v>145506</v>
      </c>
      <c r="I31" s="97"/>
      <c r="J31" s="97">
        <f>'[1]A-Billing Determinants'!J36</f>
        <v>145506</v>
      </c>
      <c r="K31" s="6">
        <f t="shared" si="1"/>
        <v>21</v>
      </c>
    </row>
    <row r="32" spans="1:11" x14ac:dyDescent="0.3">
      <c r="A32" s="6">
        <f t="shared" si="0"/>
        <v>22</v>
      </c>
      <c r="B32" s="9"/>
      <c r="C32" s="17"/>
      <c r="D32" s="17"/>
      <c r="E32" s="17"/>
      <c r="F32" s="17"/>
      <c r="G32" s="17"/>
      <c r="H32" s="17"/>
      <c r="I32" s="17"/>
      <c r="J32" s="17"/>
      <c r="K32" s="6">
        <f t="shared" si="1"/>
        <v>22</v>
      </c>
    </row>
    <row r="33" spans="1:11" ht="19.5" thickBot="1" x14ac:dyDescent="0.35">
      <c r="A33" s="6">
        <f t="shared" si="0"/>
        <v>23</v>
      </c>
      <c r="B33" s="14" t="s">
        <v>19</v>
      </c>
      <c r="C33" s="18">
        <f>SUM(C11:C31)</f>
        <v>1482714250.3232698</v>
      </c>
      <c r="D33" s="18"/>
      <c r="E33" s="18">
        <f>SUM(E11:E31)</f>
        <v>1351218362.0656424</v>
      </c>
      <c r="F33" s="18"/>
      <c r="G33" s="18">
        <f>SUM(G11:G31)</f>
        <v>1291240904.2083812</v>
      </c>
      <c r="H33" s="18"/>
      <c r="I33" s="18">
        <f>SUM(I11:I31)</f>
        <v>1223748121.0722589</v>
      </c>
      <c r="J33" s="18"/>
      <c r="K33" s="6">
        <f t="shared" si="1"/>
        <v>23</v>
      </c>
    </row>
    <row r="34" spans="1:11" ht="19.5" thickTop="1" x14ac:dyDescent="0.3">
      <c r="A34" s="12"/>
      <c r="B34" s="19"/>
      <c r="C34" s="16"/>
      <c r="D34" s="16"/>
      <c r="E34" s="16"/>
      <c r="F34" s="16"/>
      <c r="G34" s="16"/>
      <c r="H34" s="16"/>
      <c r="I34" s="16"/>
      <c r="J34" s="16"/>
      <c r="K34" s="19"/>
    </row>
    <row r="35" spans="1:11" x14ac:dyDescent="0.3">
      <c r="B35" s="34" t="s">
        <v>21</v>
      </c>
      <c r="C35" s="21"/>
      <c r="D35" s="21"/>
      <c r="E35" s="21"/>
      <c r="F35" s="21"/>
      <c r="G35" s="21"/>
      <c r="H35" s="21"/>
      <c r="I35" s="21"/>
      <c r="J35" s="21"/>
    </row>
    <row r="36" spans="1:11" ht="22.5" x14ac:dyDescent="0.3">
      <c r="A36" s="33">
        <v>1</v>
      </c>
      <c r="B36" s="174" t="s">
        <v>292</v>
      </c>
      <c r="C36" s="21"/>
      <c r="D36" s="21"/>
      <c r="E36" s="21"/>
      <c r="F36" s="21"/>
      <c r="G36" s="21"/>
      <c r="H36" s="21"/>
      <c r="I36" s="21"/>
      <c r="J36" s="21"/>
    </row>
    <row r="37" spans="1:11" x14ac:dyDescent="0.3">
      <c r="A37" s="22"/>
    </row>
    <row r="38" spans="1:11" x14ac:dyDescent="0.3">
      <c r="A38" s="3"/>
      <c r="B38" s="3"/>
      <c r="C38" s="4" t="s">
        <v>2</v>
      </c>
      <c r="D38" s="5"/>
      <c r="E38" s="4" t="s">
        <v>3</v>
      </c>
      <c r="F38" s="5"/>
      <c r="G38" s="4" t="s">
        <v>4</v>
      </c>
      <c r="H38" s="5"/>
      <c r="I38" s="4" t="s">
        <v>5</v>
      </c>
      <c r="J38" s="5"/>
      <c r="K38" s="3"/>
    </row>
    <row r="39" spans="1:11" x14ac:dyDescent="0.3">
      <c r="A39" s="6"/>
      <c r="B39" s="6"/>
      <c r="C39" s="278">
        <f>C7</f>
        <v>46023</v>
      </c>
      <c r="D39" s="279"/>
      <c r="E39" s="278">
        <f>E7</f>
        <v>46054</v>
      </c>
      <c r="F39" s="279"/>
      <c r="G39" s="278">
        <f>G7</f>
        <v>46082</v>
      </c>
      <c r="H39" s="279"/>
      <c r="I39" s="278">
        <f>I7</f>
        <v>46113</v>
      </c>
      <c r="J39" s="279"/>
      <c r="K39" s="6"/>
    </row>
    <row r="40" spans="1:11" x14ac:dyDescent="0.3">
      <c r="A40" s="6" t="s">
        <v>9</v>
      </c>
      <c r="B40" s="9"/>
      <c r="C40" s="10" t="s">
        <v>45</v>
      </c>
      <c r="D40" s="11"/>
      <c r="E40" s="10" t="s">
        <v>45</v>
      </c>
      <c r="F40" s="11"/>
      <c r="G40" s="10" t="s">
        <v>45</v>
      </c>
      <c r="H40" s="11"/>
      <c r="I40" s="10" t="s">
        <v>45</v>
      </c>
      <c r="J40" s="11"/>
      <c r="K40" s="6" t="s">
        <v>9</v>
      </c>
    </row>
    <row r="41" spans="1:11" x14ac:dyDescent="0.3">
      <c r="A41" s="12" t="s">
        <v>11</v>
      </c>
      <c r="B41" s="12" t="s">
        <v>10</v>
      </c>
      <c r="C41" s="12" t="s">
        <v>30</v>
      </c>
      <c r="D41" s="12" t="s">
        <v>31</v>
      </c>
      <c r="E41" s="12" t="s">
        <v>30</v>
      </c>
      <c r="F41" s="12" t="s">
        <v>31</v>
      </c>
      <c r="G41" s="12" t="s">
        <v>30</v>
      </c>
      <c r="H41" s="12" t="s">
        <v>31</v>
      </c>
      <c r="I41" s="12" t="s">
        <v>30</v>
      </c>
      <c r="J41" s="12" t="s">
        <v>31</v>
      </c>
      <c r="K41" s="12" t="s">
        <v>11</v>
      </c>
    </row>
    <row r="42" spans="1:1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22.5" x14ac:dyDescent="0.3">
      <c r="A43" s="6">
        <f>A33+1</f>
        <v>24</v>
      </c>
      <c r="B43" s="9" t="s">
        <v>46</v>
      </c>
      <c r="C43" s="23">
        <f>'[2]Transmission Rates Summary'!$C$14</f>
        <v>8.9440000000000006E-2</v>
      </c>
      <c r="D43" s="13"/>
      <c r="E43" s="23">
        <f>C43</f>
        <v>8.9440000000000006E-2</v>
      </c>
      <c r="F43" s="13"/>
      <c r="G43" s="23">
        <f>E43</f>
        <v>8.9440000000000006E-2</v>
      </c>
      <c r="H43" s="13"/>
      <c r="I43" s="23">
        <f>G43</f>
        <v>8.9440000000000006E-2</v>
      </c>
      <c r="J43" s="13"/>
      <c r="K43" s="6">
        <f>K33+1</f>
        <v>24</v>
      </c>
    </row>
    <row r="44" spans="1:11" x14ac:dyDescent="0.3">
      <c r="A44" s="6">
        <f>A43+1</f>
        <v>25</v>
      </c>
      <c r="B44" s="14"/>
      <c r="C44" s="24"/>
      <c r="D44" s="24"/>
      <c r="E44" s="24"/>
      <c r="F44" s="24"/>
      <c r="G44" s="24"/>
      <c r="H44" s="24"/>
      <c r="I44" s="24"/>
      <c r="J44" s="24"/>
      <c r="K44" s="6">
        <f>K43+1</f>
        <v>25</v>
      </c>
    </row>
    <row r="45" spans="1:11" ht="22.5" x14ac:dyDescent="0.3">
      <c r="A45" s="6">
        <f t="shared" ref="A45:A55" si="2">A44+1</f>
        <v>26</v>
      </c>
      <c r="B45" s="9" t="s">
        <v>47</v>
      </c>
      <c r="C45" s="23">
        <f>'[2]Transmission Rates Summary'!$C$16</f>
        <v>5.108E-2</v>
      </c>
      <c r="D45" s="13"/>
      <c r="E45" s="23">
        <f>C45</f>
        <v>5.108E-2</v>
      </c>
      <c r="F45" s="13"/>
      <c r="G45" s="23">
        <f>E45</f>
        <v>5.108E-2</v>
      </c>
      <c r="H45" s="13"/>
      <c r="I45" s="23">
        <f>G45</f>
        <v>5.108E-2</v>
      </c>
      <c r="J45" s="13"/>
      <c r="K45" s="6">
        <f t="shared" ref="K45:K55" si="3">K44+1</f>
        <v>26</v>
      </c>
    </row>
    <row r="46" spans="1:11" x14ac:dyDescent="0.3">
      <c r="A46" s="6">
        <f t="shared" si="2"/>
        <v>27</v>
      </c>
      <c r="B46" s="15"/>
      <c r="C46" s="25"/>
      <c r="D46" s="25"/>
      <c r="E46" s="25"/>
      <c r="F46" s="25"/>
      <c r="G46" s="25"/>
      <c r="H46" s="25"/>
      <c r="I46" s="25"/>
      <c r="J46" s="25"/>
      <c r="K46" s="6">
        <f t="shared" si="3"/>
        <v>27</v>
      </c>
    </row>
    <row r="47" spans="1:11" ht="22.5" x14ac:dyDescent="0.3">
      <c r="A47" s="6">
        <f t="shared" si="2"/>
        <v>28</v>
      </c>
      <c r="B47" s="9" t="s">
        <v>48</v>
      </c>
      <c r="C47" s="13"/>
      <c r="D47" s="13"/>
      <c r="E47" s="13"/>
      <c r="F47" s="13"/>
      <c r="G47" s="13"/>
      <c r="H47" s="13"/>
      <c r="I47" s="13"/>
      <c r="J47" s="13"/>
      <c r="K47" s="6">
        <f t="shared" si="3"/>
        <v>28</v>
      </c>
    </row>
    <row r="48" spans="1:11" x14ac:dyDescent="0.3">
      <c r="A48" s="6">
        <f t="shared" si="2"/>
        <v>29</v>
      </c>
      <c r="B48" s="9"/>
      <c r="C48" s="13"/>
      <c r="D48" s="13"/>
      <c r="E48" s="13"/>
      <c r="F48" s="13"/>
      <c r="G48" s="13"/>
      <c r="H48" s="13"/>
      <c r="I48" s="13"/>
      <c r="J48" s="13"/>
      <c r="K48" s="6">
        <f t="shared" si="3"/>
        <v>29</v>
      </c>
    </row>
    <row r="49" spans="1:11" ht="22.5" x14ac:dyDescent="0.3">
      <c r="A49" s="6">
        <f t="shared" si="2"/>
        <v>30</v>
      </c>
      <c r="B49" s="38" t="s">
        <v>49</v>
      </c>
      <c r="C49" s="13"/>
      <c r="D49" s="13"/>
      <c r="E49" s="13"/>
      <c r="F49" s="13"/>
      <c r="G49" s="13"/>
      <c r="H49" s="13"/>
      <c r="I49" s="13"/>
      <c r="J49" s="13"/>
      <c r="K49" s="6">
        <f t="shared" si="3"/>
        <v>30</v>
      </c>
    </row>
    <row r="50" spans="1:11" x14ac:dyDescent="0.3">
      <c r="A50" s="6">
        <f t="shared" si="2"/>
        <v>31</v>
      </c>
      <c r="B50" s="9"/>
      <c r="C50" s="13"/>
      <c r="D50" s="13"/>
      <c r="E50" s="13"/>
      <c r="F50" s="13"/>
      <c r="G50" s="13"/>
      <c r="H50" s="13"/>
      <c r="I50" s="13"/>
      <c r="J50" s="13"/>
      <c r="K50" s="6">
        <f t="shared" si="3"/>
        <v>31</v>
      </c>
    </row>
    <row r="51" spans="1:11" ht="22.5" x14ac:dyDescent="0.3">
      <c r="A51" s="6">
        <f t="shared" si="2"/>
        <v>32</v>
      </c>
      <c r="B51" s="9" t="s">
        <v>50</v>
      </c>
      <c r="C51" s="23">
        <f>'[2]Transmission Rates Summary'!$C$47</f>
        <v>3.4770000000000002E-2</v>
      </c>
      <c r="D51" s="13"/>
      <c r="E51" s="23">
        <f>C51</f>
        <v>3.4770000000000002E-2</v>
      </c>
      <c r="F51" s="13"/>
      <c r="G51" s="23">
        <f>E51</f>
        <v>3.4770000000000002E-2</v>
      </c>
      <c r="H51" s="13"/>
      <c r="I51" s="23">
        <f>G51</f>
        <v>3.4770000000000002E-2</v>
      </c>
      <c r="J51" s="13"/>
      <c r="K51" s="6">
        <f t="shared" si="3"/>
        <v>32</v>
      </c>
    </row>
    <row r="52" spans="1:11" x14ac:dyDescent="0.3">
      <c r="A52" s="6">
        <f t="shared" si="2"/>
        <v>33</v>
      </c>
      <c r="B52" s="9"/>
      <c r="C52" s="13"/>
      <c r="D52" s="13"/>
      <c r="E52" s="13"/>
      <c r="F52" s="13"/>
      <c r="G52" s="13"/>
      <c r="H52" s="13"/>
      <c r="I52" s="13"/>
      <c r="J52" s="13"/>
      <c r="K52" s="6">
        <f t="shared" si="3"/>
        <v>33</v>
      </c>
    </row>
    <row r="53" spans="1:11" ht="22.5" x14ac:dyDescent="0.3">
      <c r="A53" s="6">
        <f t="shared" si="2"/>
        <v>34</v>
      </c>
      <c r="B53" s="9" t="s">
        <v>51</v>
      </c>
      <c r="C53" s="23">
        <f>'[2]Transmission Rates Summary'!$C$52</f>
        <v>4.6960000000000002E-2</v>
      </c>
      <c r="D53" s="13"/>
      <c r="E53" s="23">
        <f>C53</f>
        <v>4.6960000000000002E-2</v>
      </c>
      <c r="F53" s="13"/>
      <c r="G53" s="23">
        <f>E53</f>
        <v>4.6960000000000002E-2</v>
      </c>
      <c r="H53" s="13"/>
      <c r="I53" s="23">
        <f>G53</f>
        <v>4.6960000000000002E-2</v>
      </c>
      <c r="J53" s="13"/>
      <c r="K53" s="6">
        <f t="shared" si="3"/>
        <v>34</v>
      </c>
    </row>
    <row r="54" spans="1:11" x14ac:dyDescent="0.3">
      <c r="A54" s="6">
        <f t="shared" si="2"/>
        <v>35</v>
      </c>
      <c r="B54" s="9"/>
      <c r="C54" s="17"/>
      <c r="D54" s="17"/>
      <c r="E54" s="17"/>
      <c r="F54" s="17"/>
      <c r="G54" s="17"/>
      <c r="H54" s="17"/>
      <c r="I54" s="17"/>
      <c r="J54" s="17"/>
      <c r="K54" s="6">
        <f t="shared" si="3"/>
        <v>35</v>
      </c>
    </row>
    <row r="55" spans="1:11" ht="22.5" x14ac:dyDescent="0.3">
      <c r="A55" s="6">
        <f t="shared" si="2"/>
        <v>36</v>
      </c>
      <c r="B55" s="14" t="s">
        <v>52</v>
      </c>
      <c r="C55" s="24"/>
      <c r="D55" s="24"/>
      <c r="E55" s="24"/>
      <c r="F55" s="24"/>
      <c r="G55" s="24"/>
      <c r="H55" s="24"/>
      <c r="I55" s="24"/>
      <c r="J55" s="24"/>
      <c r="K55" s="6">
        <f t="shared" si="3"/>
        <v>36</v>
      </c>
    </row>
    <row r="56" spans="1:11" x14ac:dyDescent="0.3">
      <c r="A56" s="12"/>
      <c r="B56" s="19"/>
      <c r="C56" s="16"/>
      <c r="D56" s="16"/>
      <c r="E56" s="16"/>
      <c r="F56" s="16"/>
      <c r="G56" s="16"/>
      <c r="H56" s="16"/>
      <c r="I56" s="16"/>
      <c r="J56" s="16"/>
      <c r="K56" s="19"/>
    </row>
    <row r="57" spans="1:11" x14ac:dyDescent="0.3">
      <c r="B57" s="34" t="s">
        <v>21</v>
      </c>
      <c r="C57" s="32"/>
      <c r="D57" s="32"/>
      <c r="E57" s="32"/>
      <c r="F57" s="32"/>
      <c r="G57" s="32"/>
      <c r="H57" s="32"/>
      <c r="I57" s="32"/>
      <c r="J57" s="32"/>
    </row>
    <row r="58" spans="1:11" ht="22.5" x14ac:dyDescent="0.3">
      <c r="A58" s="35" t="s">
        <v>53</v>
      </c>
      <c r="B58" s="2" t="s">
        <v>297</v>
      </c>
    </row>
    <row r="59" spans="1:11" ht="22.5" x14ac:dyDescent="0.3">
      <c r="A59" s="35"/>
    </row>
    <row r="60" spans="1:11" x14ac:dyDescent="0.3">
      <c r="A60" s="22"/>
    </row>
    <row r="61" spans="1:11" x14ac:dyDescent="0.3">
      <c r="A61" s="3"/>
      <c r="B61" s="3"/>
      <c r="C61" s="4" t="s">
        <v>2</v>
      </c>
      <c r="D61" s="5"/>
      <c r="E61" s="4" t="s">
        <v>3</v>
      </c>
      <c r="F61" s="5"/>
      <c r="G61" s="4" t="s">
        <v>4</v>
      </c>
      <c r="H61" s="5"/>
      <c r="I61" s="4" t="s">
        <v>5</v>
      </c>
      <c r="J61" s="5"/>
      <c r="K61" s="3"/>
    </row>
    <row r="62" spans="1:11" x14ac:dyDescent="0.3">
      <c r="A62" s="6"/>
      <c r="B62" s="6"/>
      <c r="C62" s="278">
        <f>C7</f>
        <v>46023</v>
      </c>
      <c r="D62" s="279"/>
      <c r="E62" s="278">
        <f>E7</f>
        <v>46054</v>
      </c>
      <c r="F62" s="279"/>
      <c r="G62" s="278">
        <f>G7</f>
        <v>46082</v>
      </c>
      <c r="H62" s="279"/>
      <c r="I62" s="278">
        <f>I7</f>
        <v>46113</v>
      </c>
      <c r="J62" s="279"/>
      <c r="K62" s="6"/>
    </row>
    <row r="63" spans="1:11" ht="22.5" x14ac:dyDescent="0.3">
      <c r="A63" s="6" t="s">
        <v>9</v>
      </c>
      <c r="B63" s="9"/>
      <c r="C63" s="10" t="s">
        <v>54</v>
      </c>
      <c r="D63" s="11"/>
      <c r="E63" s="10" t="s">
        <v>54</v>
      </c>
      <c r="F63" s="11"/>
      <c r="G63" s="10" t="s">
        <v>54</v>
      </c>
      <c r="H63" s="11"/>
      <c r="I63" s="10" t="s">
        <v>54</v>
      </c>
      <c r="J63" s="11"/>
      <c r="K63" s="6" t="s">
        <v>9</v>
      </c>
    </row>
    <row r="64" spans="1:11" x14ac:dyDescent="0.3">
      <c r="A64" s="12" t="s">
        <v>11</v>
      </c>
      <c r="B64" s="12" t="s">
        <v>10</v>
      </c>
      <c r="C64" s="12" t="s">
        <v>30</v>
      </c>
      <c r="D64" s="12" t="s">
        <v>31</v>
      </c>
      <c r="E64" s="12" t="s">
        <v>30</v>
      </c>
      <c r="F64" s="12" t="s">
        <v>31</v>
      </c>
      <c r="G64" s="12" t="s">
        <v>30</v>
      </c>
      <c r="H64" s="12" t="s">
        <v>31</v>
      </c>
      <c r="I64" s="12" t="s">
        <v>30</v>
      </c>
      <c r="J64" s="12" t="s">
        <v>31</v>
      </c>
      <c r="K64" s="12" t="s">
        <v>11</v>
      </c>
    </row>
    <row r="65" spans="1:1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3">
      <c r="A66" s="6">
        <f>A55+1</f>
        <v>37</v>
      </c>
      <c r="B66" s="9" t="str">
        <f>B11</f>
        <v>Residential</v>
      </c>
      <c r="C66" s="27">
        <f>C11*C43</f>
        <v>47436452.022585168</v>
      </c>
      <c r="D66" s="17"/>
      <c r="E66" s="27">
        <f>E11*E43</f>
        <v>39712326.060611412</v>
      </c>
      <c r="F66" s="17"/>
      <c r="G66" s="27">
        <f>G11*G43</f>
        <v>34701699.42981495</v>
      </c>
      <c r="H66" s="17"/>
      <c r="I66" s="27">
        <f>I11*I43</f>
        <v>28285252.226539761</v>
      </c>
      <c r="J66" s="17"/>
      <c r="K66" s="6">
        <f>K55+1</f>
        <v>37</v>
      </c>
    </row>
    <row r="67" spans="1:11" x14ac:dyDescent="0.3">
      <c r="A67" s="6">
        <f>A66+1</f>
        <v>38</v>
      </c>
      <c r="B67" s="14"/>
      <c r="C67" s="24"/>
      <c r="D67" s="24"/>
      <c r="E67" s="24"/>
      <c r="F67" s="24"/>
      <c r="G67" s="24"/>
      <c r="H67" s="24"/>
      <c r="I67" s="24"/>
      <c r="J67" s="24"/>
      <c r="K67" s="6">
        <f>K66+1</f>
        <v>38</v>
      </c>
    </row>
    <row r="68" spans="1:11" x14ac:dyDescent="0.3">
      <c r="A68" s="6">
        <f t="shared" ref="A68:A90" si="4">A67+1</f>
        <v>39</v>
      </c>
      <c r="B68" s="9" t="str">
        <f>B13</f>
        <v xml:space="preserve">Small Commercial </v>
      </c>
      <c r="C68" s="27">
        <f>C13*C45</f>
        <v>10288067.988679301</v>
      </c>
      <c r="D68" s="17"/>
      <c r="E68" s="27">
        <f>E13*E45</f>
        <v>9903289.9926231038</v>
      </c>
      <c r="F68" s="17"/>
      <c r="G68" s="27">
        <f>G13*G45</f>
        <v>9700260.4944818653</v>
      </c>
      <c r="H68" s="17"/>
      <c r="I68" s="27">
        <f>I13*I45</f>
        <v>9608569.9653679207</v>
      </c>
      <c r="J68" s="17"/>
      <c r="K68" s="6">
        <f t="shared" ref="K68:K90" si="5">K67+1</f>
        <v>39</v>
      </c>
    </row>
    <row r="69" spans="1:11" x14ac:dyDescent="0.3">
      <c r="A69" s="6">
        <f t="shared" si="4"/>
        <v>40</v>
      </c>
      <c r="B69" s="15"/>
      <c r="C69" s="28"/>
      <c r="D69" s="25"/>
      <c r="E69" s="28"/>
      <c r="F69" s="25"/>
      <c r="G69" s="28"/>
      <c r="H69" s="25"/>
      <c r="I69" s="28"/>
      <c r="J69" s="25"/>
      <c r="K69" s="6">
        <f t="shared" si="5"/>
        <v>40</v>
      </c>
    </row>
    <row r="70" spans="1:11" x14ac:dyDescent="0.3">
      <c r="A70" s="6">
        <f t="shared" si="4"/>
        <v>41</v>
      </c>
      <c r="B70" s="9" t="str">
        <f>B15</f>
        <v xml:space="preserve">Medium and Large Commercial/Industrial </v>
      </c>
      <c r="C70" s="27">
        <f>'A-Med &amp; Lrg C-I'!C13</f>
        <v>0</v>
      </c>
      <c r="D70" s="27"/>
      <c r="E70" s="27">
        <f>'A-Med &amp; Lrg C-I'!D13</f>
        <v>0</v>
      </c>
      <c r="F70" s="27"/>
      <c r="G70" s="27">
        <f>'A-Med &amp; Lrg C-I'!E13</f>
        <v>0</v>
      </c>
      <c r="H70" s="27"/>
      <c r="I70" s="27">
        <f>'A-Med &amp; Lrg C-I'!F13</f>
        <v>0</v>
      </c>
      <c r="J70" s="27"/>
      <c r="K70" s="6">
        <f t="shared" si="5"/>
        <v>41</v>
      </c>
    </row>
    <row r="71" spans="1:11" x14ac:dyDescent="0.3">
      <c r="A71" s="6">
        <f t="shared" si="4"/>
        <v>42</v>
      </c>
      <c r="B71" s="9" t="str">
        <f>B16</f>
        <v xml:space="preserve">     Non-Coincident (100%)</v>
      </c>
      <c r="C71" s="27"/>
      <c r="D71" s="27">
        <f>'A-Med &amp; Lrg C-I'!C33</f>
        <v>0</v>
      </c>
      <c r="E71" s="27"/>
      <c r="F71" s="27">
        <f>'A-Med &amp; Lrg C-I'!D33</f>
        <v>0</v>
      </c>
      <c r="G71" s="27"/>
      <c r="H71" s="27">
        <f>'A-Med &amp; Lrg C-I'!E33</f>
        <v>0</v>
      </c>
      <c r="I71" s="27"/>
      <c r="J71" s="27">
        <f>'A-Med &amp; Lrg C-I'!F33</f>
        <v>0</v>
      </c>
      <c r="K71" s="6">
        <f t="shared" si="5"/>
        <v>42</v>
      </c>
    </row>
    <row r="72" spans="1:11" x14ac:dyDescent="0.3">
      <c r="A72" s="6">
        <f t="shared" si="4"/>
        <v>43</v>
      </c>
      <c r="B72" s="9" t="str">
        <f>B17</f>
        <v xml:space="preserve">     Non-Coincident (90%)</v>
      </c>
      <c r="C72" s="27"/>
      <c r="D72" s="27">
        <f>'B-Med &amp; Lrg C-I'!C29</f>
        <v>32240796.499454051</v>
      </c>
      <c r="E72" s="27"/>
      <c r="F72" s="27">
        <f>'B-Med &amp; Lrg C-I'!D29</f>
        <v>30622534.975709789</v>
      </c>
      <c r="G72" s="27"/>
      <c r="H72" s="27">
        <f>'B-Med &amp; Lrg C-I'!E29</f>
        <v>30610338.134732459</v>
      </c>
      <c r="I72" s="27"/>
      <c r="J72" s="27">
        <f>'B-Med &amp; Lrg C-I'!F29</f>
        <v>30765058.500196978</v>
      </c>
      <c r="K72" s="6">
        <f t="shared" si="5"/>
        <v>43</v>
      </c>
    </row>
    <row r="73" spans="1:11" x14ac:dyDescent="0.3">
      <c r="A73" s="6">
        <f t="shared" si="4"/>
        <v>44</v>
      </c>
      <c r="B73" s="9" t="str">
        <f>B18</f>
        <v xml:space="preserve">     Maximum On-Peak Period Demand</v>
      </c>
      <c r="C73" s="27"/>
      <c r="D73" s="27">
        <f>'C-Med &amp; Lrg C-I'!C29</f>
        <v>1139780.1669274122</v>
      </c>
      <c r="E73" s="27"/>
      <c r="F73" s="27">
        <f>'C-Med &amp; Lrg C-I'!D29</f>
        <v>1091702.0656532773</v>
      </c>
      <c r="G73" s="27"/>
      <c r="H73" s="27">
        <f>'C-Med &amp; Lrg C-I'!E29</f>
        <v>1080047.032083468</v>
      </c>
      <c r="I73" s="27"/>
      <c r="J73" s="27">
        <f>'C-Med &amp; Lrg C-I'!F29</f>
        <v>1082663.8462512249</v>
      </c>
      <c r="K73" s="6">
        <f t="shared" si="5"/>
        <v>44</v>
      </c>
    </row>
    <row r="74" spans="1:11" x14ac:dyDescent="0.3">
      <c r="A74" s="6">
        <f t="shared" si="4"/>
        <v>45</v>
      </c>
      <c r="B74" s="9" t="str">
        <f>B19</f>
        <v xml:space="preserve">     Maximum Demand at the Time of System Peak</v>
      </c>
      <c r="C74" s="27"/>
      <c r="D74" s="27">
        <f>'D-Med &amp; Lrg C-I'!C30</f>
        <v>129562.4216170135</v>
      </c>
      <c r="E74" s="27"/>
      <c r="F74" s="27">
        <f>'D-Med &amp; Lrg C-I'!D30</f>
        <v>113795.23237692325</v>
      </c>
      <c r="G74" s="27"/>
      <c r="H74" s="27">
        <f>'D-Med &amp; Lrg C-I'!E30</f>
        <v>125133.81060751538</v>
      </c>
      <c r="I74" s="27"/>
      <c r="J74" s="27">
        <f>'D-Med &amp; Lrg C-I'!F30</f>
        <v>128650.06499412295</v>
      </c>
      <c r="K74" s="6">
        <f t="shared" si="5"/>
        <v>45</v>
      </c>
    </row>
    <row r="75" spans="1:11" x14ac:dyDescent="0.3">
      <c r="A75" s="6">
        <f t="shared" si="4"/>
        <v>46</v>
      </c>
      <c r="B75" s="9"/>
      <c r="C75" s="27"/>
      <c r="D75" s="27"/>
      <c r="E75" s="27"/>
      <c r="F75" s="27"/>
      <c r="G75" s="27"/>
      <c r="H75" s="27"/>
      <c r="I75" s="27"/>
      <c r="J75" s="27"/>
      <c r="K75" s="6">
        <f t="shared" si="5"/>
        <v>46</v>
      </c>
    </row>
    <row r="76" spans="1:11" x14ac:dyDescent="0.3">
      <c r="A76" s="6">
        <f t="shared" si="4"/>
        <v>47</v>
      </c>
      <c r="B76" s="38" t="s">
        <v>39</v>
      </c>
      <c r="C76" s="27">
        <f>'San Diego Unified Port District'!C13</f>
        <v>0</v>
      </c>
      <c r="D76" s="27"/>
      <c r="E76" s="27">
        <f>'San Diego Unified Port District'!D13</f>
        <v>0</v>
      </c>
      <c r="F76" s="27"/>
      <c r="G76" s="27">
        <f>'San Diego Unified Port District'!E13</f>
        <v>0</v>
      </c>
      <c r="H76" s="27"/>
      <c r="I76" s="27">
        <f>'San Diego Unified Port District'!F13</f>
        <v>0</v>
      </c>
      <c r="J76" s="27"/>
      <c r="K76" s="6">
        <f t="shared" si="5"/>
        <v>47</v>
      </c>
    </row>
    <row r="77" spans="1:11" x14ac:dyDescent="0.3">
      <c r="A77" s="6">
        <f t="shared" si="4"/>
        <v>48</v>
      </c>
      <c r="B77" s="9" t="s">
        <v>36</v>
      </c>
      <c r="C77" s="27"/>
      <c r="D77" s="27">
        <f>'San Diego Unified Port District'!C23</f>
        <v>8925</v>
      </c>
      <c r="E77" s="27"/>
      <c r="F77" s="27">
        <f>'San Diego Unified Port District'!D23</f>
        <v>12000</v>
      </c>
      <c r="G77" s="27"/>
      <c r="H77" s="27">
        <f>'San Diego Unified Port District'!E23</f>
        <v>11775</v>
      </c>
      <c r="I77" s="27"/>
      <c r="J77" s="27">
        <f>'San Diego Unified Port District'!F23</f>
        <v>11850</v>
      </c>
      <c r="K77" s="6">
        <f t="shared" si="5"/>
        <v>48</v>
      </c>
    </row>
    <row r="78" spans="1:11" x14ac:dyDescent="0.3">
      <c r="A78" s="6">
        <f t="shared" si="4"/>
        <v>49</v>
      </c>
      <c r="B78" s="14" t="s">
        <v>38</v>
      </c>
      <c r="C78" s="27"/>
      <c r="D78" s="27">
        <f>'San Diego Unified Port District'!C35</f>
        <v>0</v>
      </c>
      <c r="E78" s="27"/>
      <c r="F78" s="27">
        <f>'San Diego Unified Port District'!D35</f>
        <v>0</v>
      </c>
      <c r="G78" s="27"/>
      <c r="H78" s="27">
        <f>'San Diego Unified Port District'!E35</f>
        <v>0</v>
      </c>
      <c r="I78" s="27"/>
      <c r="J78" s="27">
        <f>'San Diego Unified Port District'!F35</f>
        <v>0</v>
      </c>
      <c r="K78" s="6">
        <f t="shared" si="5"/>
        <v>49</v>
      </c>
    </row>
    <row r="79" spans="1:11" x14ac:dyDescent="0.3">
      <c r="A79" s="6">
        <f t="shared" si="4"/>
        <v>50</v>
      </c>
      <c r="B79" s="9"/>
      <c r="C79" s="27"/>
      <c r="D79" s="27"/>
      <c r="E79" s="27"/>
      <c r="F79" s="27"/>
      <c r="G79" s="27"/>
      <c r="H79" s="27"/>
      <c r="I79" s="27"/>
      <c r="J79" s="27"/>
      <c r="K79" s="6">
        <f t="shared" si="5"/>
        <v>50</v>
      </c>
    </row>
    <row r="80" spans="1:11" x14ac:dyDescent="0.3">
      <c r="A80" s="6">
        <f t="shared" si="4"/>
        <v>51</v>
      </c>
      <c r="B80" s="9" t="str">
        <f>B25</f>
        <v>Agricultural</v>
      </c>
      <c r="C80" s="27"/>
      <c r="D80" s="27"/>
      <c r="E80" s="27"/>
      <c r="F80" s="27"/>
      <c r="G80" s="27"/>
      <c r="H80" s="27"/>
      <c r="I80" s="27"/>
      <c r="J80" s="27"/>
      <c r="K80" s="6">
        <f t="shared" si="5"/>
        <v>51</v>
      </c>
    </row>
    <row r="81" spans="1:11" x14ac:dyDescent="0.3">
      <c r="A81" s="6">
        <f t="shared" si="4"/>
        <v>52</v>
      </c>
      <c r="B81" s="9" t="str">
        <f>B26</f>
        <v xml:space="preserve">     Schedules PA and TOU-PA</v>
      </c>
      <c r="C81" s="27">
        <f>C26*C51</f>
        <v>304964.12794477888</v>
      </c>
      <c r="D81" s="27"/>
      <c r="E81" s="27">
        <f>E26*E51</f>
        <v>298959.33734456258</v>
      </c>
      <c r="F81" s="27"/>
      <c r="G81" s="27">
        <f>G26*G51</f>
        <v>282383.16775312845</v>
      </c>
      <c r="H81" s="27"/>
      <c r="I81" s="27">
        <f>I26*I51</f>
        <v>311978.89443913382</v>
      </c>
      <c r="J81" s="27"/>
      <c r="K81" s="6">
        <f t="shared" si="5"/>
        <v>52</v>
      </c>
    </row>
    <row r="82" spans="1:11" x14ac:dyDescent="0.3">
      <c r="A82" s="6">
        <f t="shared" si="4"/>
        <v>53</v>
      </c>
      <c r="B82" s="9" t="str">
        <f>B27</f>
        <v xml:space="preserve">     Schedule PA-T-1 - Non-Coincident (100%)</v>
      </c>
      <c r="C82" s="27"/>
      <c r="D82" s="27">
        <f>'PA-T-1'!C34</f>
        <v>522446.9581544823</v>
      </c>
      <c r="E82" s="27"/>
      <c r="F82" s="27">
        <f>'PA-T-1'!D34</f>
        <v>529866.65355320461</v>
      </c>
      <c r="G82" s="27"/>
      <c r="H82" s="27">
        <f>'PA-T-1'!E34</f>
        <v>493684.93673272093</v>
      </c>
      <c r="I82" s="27"/>
      <c r="J82" s="27">
        <f>'PA-T-1'!F34</f>
        <v>512534.1459150443</v>
      </c>
      <c r="K82" s="6">
        <f t="shared" si="5"/>
        <v>53</v>
      </c>
    </row>
    <row r="83" spans="1:11" x14ac:dyDescent="0.3">
      <c r="A83" s="6">
        <f t="shared" si="4"/>
        <v>54</v>
      </c>
      <c r="B83" s="9"/>
      <c r="C83" s="27"/>
      <c r="D83" s="27"/>
      <c r="E83" s="27"/>
      <c r="F83" s="27"/>
      <c r="G83" s="27"/>
      <c r="H83" s="27"/>
      <c r="I83" s="27"/>
      <c r="J83" s="27"/>
      <c r="K83" s="6">
        <f t="shared" si="5"/>
        <v>54</v>
      </c>
    </row>
    <row r="84" spans="1:11" x14ac:dyDescent="0.3">
      <c r="A84" s="6">
        <f t="shared" si="4"/>
        <v>55</v>
      </c>
      <c r="B84" s="9" t="str">
        <f>B29</f>
        <v>Street Lighting</v>
      </c>
      <c r="C84" s="27">
        <f>C29*C53</f>
        <v>331069.94286052714</v>
      </c>
      <c r="D84" s="27"/>
      <c r="E84" s="27">
        <f>E29*E53</f>
        <v>327012.50261506293</v>
      </c>
      <c r="F84" s="27"/>
      <c r="G84" s="27">
        <f>G29*G53</f>
        <v>320332.21038570302</v>
      </c>
      <c r="H84" s="27"/>
      <c r="I84" s="27">
        <f>I29*I53</f>
        <v>314464.54020698159</v>
      </c>
      <c r="J84" s="27"/>
      <c r="K84" s="6">
        <f t="shared" si="5"/>
        <v>55</v>
      </c>
    </row>
    <row r="85" spans="1:11" x14ac:dyDescent="0.3">
      <c r="A85" s="6">
        <f t="shared" si="4"/>
        <v>56</v>
      </c>
      <c r="B85" s="9"/>
      <c r="C85" s="27"/>
      <c r="D85" s="27"/>
      <c r="E85" s="27"/>
      <c r="F85" s="27"/>
      <c r="G85" s="27"/>
      <c r="H85" s="27"/>
      <c r="I85" s="27"/>
      <c r="J85" s="27"/>
      <c r="K85" s="6">
        <f t="shared" si="5"/>
        <v>56</v>
      </c>
    </row>
    <row r="86" spans="1:11" x14ac:dyDescent="0.3">
      <c r="A86" s="6">
        <f t="shared" si="4"/>
        <v>57</v>
      </c>
      <c r="B86" s="9" t="str">
        <f>B31</f>
        <v>Standby</v>
      </c>
      <c r="C86" s="27"/>
      <c r="D86" s="27">
        <f>Standby!C32</f>
        <v>960051</v>
      </c>
      <c r="E86" s="27"/>
      <c r="F86" s="27">
        <f>Standby!D32</f>
        <v>960051</v>
      </c>
      <c r="G86" s="27"/>
      <c r="H86" s="27">
        <f>Standby!E32</f>
        <v>960051</v>
      </c>
      <c r="I86" s="27"/>
      <c r="J86" s="27">
        <f>Standby!F32</f>
        <v>960051</v>
      </c>
      <c r="K86" s="6">
        <f t="shared" si="5"/>
        <v>57</v>
      </c>
    </row>
    <row r="87" spans="1:11" x14ac:dyDescent="0.3">
      <c r="A87" s="6">
        <f t="shared" si="4"/>
        <v>58</v>
      </c>
      <c r="B87" s="9"/>
      <c r="C87" s="27"/>
      <c r="D87" s="27"/>
      <c r="E87" s="27"/>
      <c r="F87" s="27"/>
      <c r="G87" s="27"/>
      <c r="H87" s="27"/>
      <c r="I87" s="27"/>
      <c r="J87" s="27"/>
      <c r="K87" s="6">
        <f t="shared" si="5"/>
        <v>58</v>
      </c>
    </row>
    <row r="88" spans="1:11" x14ac:dyDescent="0.3">
      <c r="A88" s="6">
        <f t="shared" si="4"/>
        <v>59</v>
      </c>
      <c r="B88" s="14" t="s">
        <v>55</v>
      </c>
      <c r="C88" s="29">
        <f>SUM(C66:C86)</f>
        <v>58360554.082069784</v>
      </c>
      <c r="D88" s="29">
        <f t="shared" ref="D88:J88" si="6">SUM(D66:D86)</f>
        <v>35001562.046152957</v>
      </c>
      <c r="E88" s="29">
        <f t="shared" si="6"/>
        <v>50241587.893194146</v>
      </c>
      <c r="F88" s="29">
        <f t="shared" si="6"/>
        <v>33329949.927293189</v>
      </c>
      <c r="G88" s="29">
        <f t="shared" si="6"/>
        <v>45004675.302435644</v>
      </c>
      <c r="H88" s="29">
        <f t="shared" si="6"/>
        <v>33281029.914156161</v>
      </c>
      <c r="I88" s="29">
        <f t="shared" si="6"/>
        <v>38520265.626553796</v>
      </c>
      <c r="J88" s="29">
        <f t="shared" si="6"/>
        <v>33460807.557357367</v>
      </c>
      <c r="K88" s="6">
        <f t="shared" si="5"/>
        <v>59</v>
      </c>
    </row>
    <row r="89" spans="1:11" x14ac:dyDescent="0.3">
      <c r="A89" s="6">
        <f t="shared" si="4"/>
        <v>60</v>
      </c>
      <c r="B89" s="14"/>
      <c r="C89" s="30"/>
      <c r="D89" s="30"/>
      <c r="E89" s="30"/>
      <c r="F89" s="24"/>
      <c r="G89" s="30"/>
      <c r="H89" s="24"/>
      <c r="I89" s="30"/>
      <c r="J89" s="24"/>
      <c r="K89" s="6">
        <f t="shared" si="5"/>
        <v>60</v>
      </c>
    </row>
    <row r="90" spans="1:11" ht="19.5" thickBot="1" x14ac:dyDescent="0.35">
      <c r="A90" s="6">
        <f t="shared" si="4"/>
        <v>61</v>
      </c>
      <c r="B90" s="9" t="s">
        <v>56</v>
      </c>
      <c r="C90" s="17"/>
      <c r="D90" s="31">
        <f>D88+C88</f>
        <v>93362116.128222734</v>
      </c>
      <c r="E90" s="17"/>
      <c r="F90" s="31">
        <f>F88+E88</f>
        <v>83571537.820487335</v>
      </c>
      <c r="G90" s="17"/>
      <c r="H90" s="31">
        <f>H88+G88</f>
        <v>78285705.216591805</v>
      </c>
      <c r="I90" s="17"/>
      <c r="J90" s="31">
        <f>J88+I88</f>
        <v>71981073.18391116</v>
      </c>
      <c r="K90" s="6">
        <f t="shared" si="5"/>
        <v>61</v>
      </c>
    </row>
    <row r="91" spans="1:11" ht="19.5" thickTop="1" x14ac:dyDescent="0.3">
      <c r="A91" s="12"/>
      <c r="B91" s="19"/>
      <c r="C91" s="16"/>
      <c r="D91" s="16"/>
      <c r="E91" s="16"/>
      <c r="F91" s="16"/>
      <c r="G91" s="16"/>
      <c r="H91" s="16"/>
      <c r="I91" s="16"/>
      <c r="J91" s="16"/>
      <c r="K91" s="19"/>
    </row>
    <row r="92" spans="1:11" x14ac:dyDescent="0.3">
      <c r="B92" s="21" t="s">
        <v>21</v>
      </c>
    </row>
    <row r="93" spans="1:11" ht="22.5" x14ac:dyDescent="0.3">
      <c r="A93" s="33">
        <v>3</v>
      </c>
      <c r="B93" s="2" t="s">
        <v>57</v>
      </c>
    </row>
    <row r="94" spans="1:11" x14ac:dyDescent="0.3">
      <c r="A94" s="22"/>
      <c r="B94" s="2" t="s">
        <v>58</v>
      </c>
    </row>
    <row r="95" spans="1:11" x14ac:dyDescent="0.3">
      <c r="A95" s="22"/>
    </row>
    <row r="96" spans="1:11" x14ac:dyDescent="0.3">
      <c r="A96" s="22"/>
    </row>
    <row r="97" spans="1:1" x14ac:dyDescent="0.3">
      <c r="A97" s="22"/>
    </row>
    <row r="98" spans="1:1" x14ac:dyDescent="0.3">
      <c r="A98" s="22"/>
    </row>
    <row r="99" spans="1:1" x14ac:dyDescent="0.3">
      <c r="A99" s="22"/>
    </row>
    <row r="100" spans="1:1" x14ac:dyDescent="0.3">
      <c r="A100" s="22"/>
    </row>
    <row r="101" spans="1:1" x14ac:dyDescent="0.3">
      <c r="A101" s="22"/>
    </row>
    <row r="102" spans="1:1" x14ac:dyDescent="0.3">
      <c r="A102" s="22"/>
    </row>
    <row r="103" spans="1:1" x14ac:dyDescent="0.3">
      <c r="A103" s="22"/>
    </row>
    <row r="104" spans="1:1" x14ac:dyDescent="0.3">
      <c r="A104" s="22"/>
    </row>
    <row r="105" spans="1:1" x14ac:dyDescent="0.3">
      <c r="A105" s="22"/>
    </row>
    <row r="106" spans="1:1" x14ac:dyDescent="0.3">
      <c r="A106" s="22"/>
    </row>
    <row r="107" spans="1:1" x14ac:dyDescent="0.3">
      <c r="A107" s="22"/>
    </row>
    <row r="108" spans="1:1" x14ac:dyDescent="0.3">
      <c r="A108" s="22"/>
    </row>
    <row r="109" spans="1:1" x14ac:dyDescent="0.3">
      <c r="A109" s="22"/>
    </row>
    <row r="110" spans="1:1" x14ac:dyDescent="0.3">
      <c r="A110" s="22"/>
    </row>
    <row r="111" spans="1:1" x14ac:dyDescent="0.3">
      <c r="A111" s="22"/>
    </row>
    <row r="112" spans="1:1" x14ac:dyDescent="0.3">
      <c r="A112" s="22"/>
    </row>
    <row r="113" spans="1:1" x14ac:dyDescent="0.3">
      <c r="A113" s="22"/>
    </row>
    <row r="114" spans="1:1" x14ac:dyDescent="0.3">
      <c r="A114" s="22"/>
    </row>
    <row r="115" spans="1:1" x14ac:dyDescent="0.3">
      <c r="A115" s="22"/>
    </row>
    <row r="116" spans="1:1" x14ac:dyDescent="0.3">
      <c r="A116" s="22"/>
    </row>
    <row r="117" spans="1:1" x14ac:dyDescent="0.3">
      <c r="A117" s="22"/>
    </row>
    <row r="118" spans="1:1" x14ac:dyDescent="0.3">
      <c r="A118" s="22"/>
    </row>
    <row r="119" spans="1:1" x14ac:dyDescent="0.3">
      <c r="A119" s="22"/>
    </row>
    <row r="120" spans="1:1" x14ac:dyDescent="0.3">
      <c r="A120" s="22"/>
    </row>
    <row r="121" spans="1:1" x14ac:dyDescent="0.3">
      <c r="A121" s="22"/>
    </row>
    <row r="122" spans="1:1" x14ac:dyDescent="0.3">
      <c r="A122" s="22"/>
    </row>
    <row r="123" spans="1:1" x14ac:dyDescent="0.3">
      <c r="A123" s="22"/>
    </row>
    <row r="124" spans="1:1" x14ac:dyDescent="0.3">
      <c r="A124" s="22"/>
    </row>
    <row r="125" spans="1:1" x14ac:dyDescent="0.3">
      <c r="A125" s="22"/>
    </row>
    <row r="126" spans="1:1" x14ac:dyDescent="0.3">
      <c r="A126" s="22"/>
    </row>
    <row r="127" spans="1:1" x14ac:dyDescent="0.3">
      <c r="A127" s="22"/>
    </row>
    <row r="128" spans="1:1" x14ac:dyDescent="0.3">
      <c r="A128" s="22"/>
    </row>
    <row r="129" spans="1:1" x14ac:dyDescent="0.3">
      <c r="A129" s="22"/>
    </row>
    <row r="130" spans="1:1" x14ac:dyDescent="0.3">
      <c r="A130" s="22"/>
    </row>
    <row r="131" spans="1:1" x14ac:dyDescent="0.3">
      <c r="A131" s="22"/>
    </row>
    <row r="132" spans="1:1" x14ac:dyDescent="0.3">
      <c r="A132" s="22"/>
    </row>
    <row r="133" spans="1:1" x14ac:dyDescent="0.3">
      <c r="A133" s="22"/>
    </row>
    <row r="134" spans="1:1" x14ac:dyDescent="0.3">
      <c r="A134" s="22"/>
    </row>
    <row r="135" spans="1:1" x14ac:dyDescent="0.3">
      <c r="A135" s="22"/>
    </row>
    <row r="136" spans="1:1" x14ac:dyDescent="0.3">
      <c r="A136" s="22"/>
    </row>
    <row r="137" spans="1:1" x14ac:dyDescent="0.3">
      <c r="A137" s="22"/>
    </row>
    <row r="138" spans="1:1" x14ac:dyDescent="0.3">
      <c r="A138" s="22"/>
    </row>
    <row r="139" spans="1:1" x14ac:dyDescent="0.3">
      <c r="A139" s="22"/>
    </row>
    <row r="140" spans="1:1" x14ac:dyDescent="0.3">
      <c r="A140" s="22"/>
    </row>
    <row r="141" spans="1:1" x14ac:dyDescent="0.3">
      <c r="A141" s="22"/>
    </row>
    <row r="142" spans="1:1" x14ac:dyDescent="0.3">
      <c r="A142" s="22"/>
    </row>
    <row r="143" spans="1:1" x14ac:dyDescent="0.3">
      <c r="A143" s="22"/>
    </row>
    <row r="144" spans="1:1" x14ac:dyDescent="0.3">
      <c r="A144" s="22"/>
    </row>
    <row r="145" spans="1:1" x14ac:dyDescent="0.3">
      <c r="A145" s="22"/>
    </row>
    <row r="146" spans="1:1" x14ac:dyDescent="0.3">
      <c r="A146" s="22"/>
    </row>
    <row r="147" spans="1:1" x14ac:dyDescent="0.3">
      <c r="A147" s="22"/>
    </row>
    <row r="148" spans="1:1" x14ac:dyDescent="0.3">
      <c r="A148" s="22"/>
    </row>
    <row r="149" spans="1:1" x14ac:dyDescent="0.3">
      <c r="A149" s="22"/>
    </row>
    <row r="150" spans="1:1" x14ac:dyDescent="0.3">
      <c r="A150" s="22"/>
    </row>
    <row r="151" spans="1:1" x14ac:dyDescent="0.3">
      <c r="A151" s="22"/>
    </row>
    <row r="152" spans="1:1" x14ac:dyDescent="0.3">
      <c r="A152" s="22"/>
    </row>
    <row r="153" spans="1:1" x14ac:dyDescent="0.3">
      <c r="A153" s="22"/>
    </row>
    <row r="154" spans="1:1" x14ac:dyDescent="0.3">
      <c r="A154" s="22"/>
    </row>
    <row r="155" spans="1:1" x14ac:dyDescent="0.3">
      <c r="A155" s="22"/>
    </row>
    <row r="156" spans="1:1" x14ac:dyDescent="0.3">
      <c r="A156" s="22"/>
    </row>
    <row r="157" spans="1:1" x14ac:dyDescent="0.3">
      <c r="A157" s="22"/>
    </row>
    <row r="158" spans="1:1" x14ac:dyDescent="0.3">
      <c r="A158" s="22"/>
    </row>
    <row r="159" spans="1:1" x14ac:dyDescent="0.3">
      <c r="A159" s="22"/>
    </row>
    <row r="160" spans="1:1" x14ac:dyDescent="0.3">
      <c r="A160" s="22"/>
    </row>
    <row r="161" spans="1:1" x14ac:dyDescent="0.3">
      <c r="A161" s="22"/>
    </row>
    <row r="162" spans="1:1" x14ac:dyDescent="0.3">
      <c r="A162" s="22"/>
    </row>
    <row r="163" spans="1:1" x14ac:dyDescent="0.3">
      <c r="A163" s="22"/>
    </row>
    <row r="164" spans="1:1" x14ac:dyDescent="0.3">
      <c r="A164" s="22"/>
    </row>
    <row r="165" spans="1:1" x14ac:dyDescent="0.3">
      <c r="A165" s="22"/>
    </row>
    <row r="166" spans="1:1" x14ac:dyDescent="0.3">
      <c r="A166" s="22"/>
    </row>
  </sheetData>
  <mergeCells count="16">
    <mergeCell ref="C62:D62"/>
    <mergeCell ref="E62:F62"/>
    <mergeCell ref="G62:H62"/>
    <mergeCell ref="I62:J62"/>
    <mergeCell ref="A1:K1"/>
    <mergeCell ref="A2:K2"/>
    <mergeCell ref="A3:K3"/>
    <mergeCell ref="A4:K4"/>
    <mergeCell ref="C7:D7"/>
    <mergeCell ref="E7:F7"/>
    <mergeCell ref="G7:H7"/>
    <mergeCell ref="I7:J7"/>
    <mergeCell ref="C39:D39"/>
    <mergeCell ref="E39:F39"/>
    <mergeCell ref="G39:H39"/>
    <mergeCell ref="I39:J39"/>
  </mergeCells>
  <phoneticPr fontId="0" type="noConversion"/>
  <printOptions horizontalCentered="1"/>
  <pageMargins left="0.25" right="0.25" top="0.5" bottom="0.5" header="0.25" footer="0.25"/>
  <pageSetup scale="40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167"/>
  <sheetViews>
    <sheetView zoomScale="70" zoomScaleNormal="70" zoomScaleSheetLayoutView="70" workbookViewId="0">
      <selection activeCell="G19" sqref="G19"/>
    </sheetView>
  </sheetViews>
  <sheetFormatPr defaultColWidth="9.140625" defaultRowHeight="18.75" x14ac:dyDescent="0.3"/>
  <cols>
    <col min="1" max="1" width="5.85546875" style="2" customWidth="1"/>
    <col min="2" max="2" width="70.85546875" style="2" customWidth="1"/>
    <col min="3" max="3" width="19.140625" style="2" bestFit="1" customWidth="1"/>
    <col min="4" max="4" width="17.140625" style="2" bestFit="1" customWidth="1"/>
    <col min="5" max="5" width="19.140625" style="2" bestFit="1" customWidth="1"/>
    <col min="6" max="6" width="17.140625" style="2" bestFit="1" customWidth="1"/>
    <col min="7" max="7" width="19.140625" style="2" bestFit="1" customWidth="1"/>
    <col min="8" max="8" width="17.140625" style="2" bestFit="1" customWidth="1"/>
    <col min="9" max="9" width="19.140625" style="2" bestFit="1" customWidth="1"/>
    <col min="10" max="10" width="17.140625" style="2" bestFit="1" customWidth="1"/>
    <col min="11" max="11" width="5.85546875" style="2" bestFit="1" customWidth="1"/>
    <col min="12" max="20" width="17.42578125" style="2" customWidth="1"/>
    <col min="21" max="21" width="5.85546875" style="2" customWidth="1"/>
    <col min="22" max="16384" width="9.140625" style="2"/>
  </cols>
  <sheetData>
    <row r="1" spans="1:21" x14ac:dyDescent="0.3">
      <c r="A1" s="276" t="str">
        <f>'Summary of Revs @ Present Rates'!A1:P1</f>
        <v>Statement BH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3">
      <c r="A2" s="276" t="str">
        <f>'Summary of Revs @ Present Rates'!A2:P2</f>
        <v>SAN DIEGO GAS AND ELECTRIC COMPANY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3">
      <c r="A3" s="276" t="str">
        <f>'Summary of Revs @ Present Rates'!A3:P3</f>
        <v>Transmission Revenue Data To Reflect Present Rates Per ER25-270-002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3">
      <c r="A4" s="277" t="s">
        <v>290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1"/>
      <c r="M4" s="1"/>
      <c r="N4" s="1"/>
      <c r="O4" s="1"/>
      <c r="P4" s="1"/>
      <c r="Q4" s="1"/>
      <c r="R4" s="1"/>
      <c r="S4" s="1"/>
      <c r="T4" s="1"/>
      <c r="U4" s="1"/>
    </row>
    <row r="6" spans="1:21" x14ac:dyDescent="0.3">
      <c r="A6" s="3"/>
      <c r="B6" s="3"/>
      <c r="C6" s="4" t="s">
        <v>6</v>
      </c>
      <c r="D6" s="5"/>
      <c r="E6" s="4" t="s">
        <v>7</v>
      </c>
      <c r="F6" s="5"/>
      <c r="G6" s="4" t="s">
        <v>8</v>
      </c>
      <c r="H6" s="5"/>
      <c r="I6" s="4" t="s">
        <v>59</v>
      </c>
      <c r="J6" s="5"/>
      <c r="K6" s="3"/>
    </row>
    <row r="7" spans="1:21" x14ac:dyDescent="0.3">
      <c r="A7" s="6"/>
      <c r="B7" s="6"/>
      <c r="C7" s="278">
        <f>'Summary of Revs @ Present Rates'!G8</f>
        <v>46143</v>
      </c>
      <c r="D7" s="279"/>
      <c r="E7" s="278">
        <f>'Summary of Revs @ Present Rates'!H8</f>
        <v>46174</v>
      </c>
      <c r="F7" s="279"/>
      <c r="G7" s="278">
        <f>'Summary of Revs @ Present Rates'!C30</f>
        <v>46204</v>
      </c>
      <c r="H7" s="279"/>
      <c r="I7" s="278">
        <f>'Summary of Revs @ Present Rates'!D30</f>
        <v>46235</v>
      </c>
      <c r="J7" s="279"/>
      <c r="K7" s="6"/>
    </row>
    <row r="8" spans="1:21" ht="22.5" x14ac:dyDescent="0.3">
      <c r="A8" s="6" t="s">
        <v>9</v>
      </c>
      <c r="B8" s="9"/>
      <c r="C8" s="10" t="s">
        <v>29</v>
      </c>
      <c r="D8" s="11"/>
      <c r="E8" s="10" t="s">
        <v>29</v>
      </c>
      <c r="F8" s="11"/>
      <c r="G8" s="10" t="s">
        <v>29</v>
      </c>
      <c r="H8" s="11"/>
      <c r="I8" s="10" t="s">
        <v>29</v>
      </c>
      <c r="J8" s="11"/>
      <c r="K8" s="6" t="s">
        <v>9</v>
      </c>
    </row>
    <row r="9" spans="1:21" x14ac:dyDescent="0.3">
      <c r="A9" s="12" t="s">
        <v>11</v>
      </c>
      <c r="B9" s="12" t="s">
        <v>10</v>
      </c>
      <c r="C9" s="12" t="s">
        <v>30</v>
      </c>
      <c r="D9" s="12" t="s">
        <v>31</v>
      </c>
      <c r="E9" s="12" t="s">
        <v>30</v>
      </c>
      <c r="F9" s="12" t="s">
        <v>31</v>
      </c>
      <c r="G9" s="12" t="s">
        <v>30</v>
      </c>
      <c r="H9" s="12" t="s">
        <v>31</v>
      </c>
      <c r="I9" s="12" t="s">
        <v>30</v>
      </c>
      <c r="J9" s="12" t="s">
        <v>31</v>
      </c>
      <c r="K9" s="12" t="s">
        <v>11</v>
      </c>
    </row>
    <row r="10" spans="1:2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21" x14ac:dyDescent="0.3">
      <c r="A11" s="6">
        <v>1</v>
      </c>
      <c r="B11" s="9" t="str">
        <f>'A-Revenues@Present Rates'!B11</f>
        <v>Residential</v>
      </c>
      <c r="C11" s="13">
        <f>'[1]A-Billing Determinants'!K12</f>
        <v>290350126.1599583</v>
      </c>
      <c r="D11" s="13"/>
      <c r="E11" s="13">
        <f>'[1]A-Billing Determinants'!M12</f>
        <v>309972841.32164389</v>
      </c>
      <c r="F11" s="13"/>
      <c r="G11" s="17">
        <f>'[1]B-Billing Determinants'!C12</f>
        <v>410150317.97409266</v>
      </c>
      <c r="H11" s="17"/>
      <c r="I11" s="17">
        <f>'[1]B-Billing Determinants'!E12</f>
        <v>547959042.84375727</v>
      </c>
      <c r="J11" s="17"/>
      <c r="K11" s="6">
        <v>1</v>
      </c>
    </row>
    <row r="12" spans="1:21" x14ac:dyDescent="0.3">
      <c r="A12" s="6">
        <f>A11+1</f>
        <v>2</v>
      </c>
      <c r="B12" s="9"/>
      <c r="C12" s="13"/>
      <c r="D12" s="13"/>
      <c r="E12" s="13"/>
      <c r="F12" s="13"/>
      <c r="G12" s="24"/>
      <c r="H12" s="24"/>
      <c r="I12" s="24"/>
      <c r="J12" s="24"/>
      <c r="K12" s="6">
        <f t="shared" ref="K12:K33" si="0">K11+1</f>
        <v>2</v>
      </c>
    </row>
    <row r="13" spans="1:21" x14ac:dyDescent="0.3">
      <c r="A13" s="6">
        <f t="shared" ref="A13:A33" si="1">A12+1</f>
        <v>3</v>
      </c>
      <c r="B13" s="9" t="str">
        <f>'A-Revenues@Present Rates'!B13</f>
        <v xml:space="preserve">Small Commercial </v>
      </c>
      <c r="C13" s="13">
        <f>'[1]A-Billing Determinants'!K14</f>
        <v>187866125.35447705</v>
      </c>
      <c r="D13" s="13"/>
      <c r="E13" s="13">
        <f>'[1]A-Billing Determinants'!M14</f>
        <v>194140303.01661658</v>
      </c>
      <c r="F13" s="13"/>
      <c r="G13" s="17">
        <f>'[1]B-Billing Determinants'!C14</f>
        <v>217323569.30803531</v>
      </c>
      <c r="H13" s="13"/>
      <c r="I13" s="17">
        <f>'[1]B-Billing Determinants'!E14</f>
        <v>229243879.39853665</v>
      </c>
      <c r="J13" s="13"/>
      <c r="K13" s="6">
        <f t="shared" si="0"/>
        <v>3</v>
      </c>
    </row>
    <row r="14" spans="1:21" x14ac:dyDescent="0.3">
      <c r="A14" s="6">
        <f t="shared" si="1"/>
        <v>4</v>
      </c>
      <c r="B14" s="9"/>
      <c r="C14" s="13"/>
      <c r="D14" s="13"/>
      <c r="E14" s="13"/>
      <c r="F14" s="13"/>
      <c r="G14" s="25"/>
      <c r="H14" s="25"/>
      <c r="I14" s="25"/>
      <c r="J14" s="25"/>
      <c r="K14" s="6">
        <f t="shared" si="0"/>
        <v>4</v>
      </c>
    </row>
    <row r="15" spans="1:21" x14ac:dyDescent="0.3">
      <c r="A15" s="6">
        <f t="shared" si="1"/>
        <v>5</v>
      </c>
      <c r="B15" s="9" t="str">
        <f>'A-Revenues@Present Rates'!B15</f>
        <v xml:space="preserve">Medium and Large Commercial/Industrial </v>
      </c>
      <c r="C15" s="13">
        <f>'[1]A-Billing Determinants'!K16</f>
        <v>693440612.41296256</v>
      </c>
      <c r="D15" s="13"/>
      <c r="E15" s="13">
        <f>'[1]A-Billing Determinants'!M16</f>
        <v>723617546.56166637</v>
      </c>
      <c r="F15" s="13"/>
      <c r="G15" s="17">
        <f>'[1]B-Billing Determinants'!C16</f>
        <v>806489656.84811842</v>
      </c>
      <c r="H15" s="17"/>
      <c r="I15" s="17">
        <f>'[1]B-Billing Determinants'!E16</f>
        <v>833968518.35937226</v>
      </c>
      <c r="J15" s="17"/>
      <c r="K15" s="6">
        <f t="shared" si="0"/>
        <v>5</v>
      </c>
    </row>
    <row r="16" spans="1:21" x14ac:dyDescent="0.3">
      <c r="A16" s="6">
        <f t="shared" si="1"/>
        <v>6</v>
      </c>
      <c r="B16" s="9" t="s">
        <v>35</v>
      </c>
      <c r="C16" s="13"/>
      <c r="D16" s="13">
        <f>'[1]A-Billing Determinants'!L17</f>
        <v>0</v>
      </c>
      <c r="E16" s="13"/>
      <c r="F16" s="13">
        <f>'[1]A-Billing Determinants'!N17</f>
        <v>0</v>
      </c>
      <c r="G16" s="17"/>
      <c r="H16" s="17">
        <f>'[1]B-Billing Determinants'!D17</f>
        <v>0</v>
      </c>
      <c r="I16" s="17"/>
      <c r="J16" s="17">
        <f>'[1]B-Billing Determinants'!F17</f>
        <v>0</v>
      </c>
      <c r="K16" s="6">
        <f t="shared" si="0"/>
        <v>6</v>
      </c>
    </row>
    <row r="17" spans="1:11" x14ac:dyDescent="0.3">
      <c r="A17" s="6">
        <f t="shared" si="1"/>
        <v>7</v>
      </c>
      <c r="B17" s="9" t="s">
        <v>36</v>
      </c>
      <c r="C17" s="13"/>
      <c r="D17" s="13">
        <f>'[1]A-Billing Determinants'!L18</f>
        <v>1661266.930896152</v>
      </c>
      <c r="E17" s="13"/>
      <c r="F17" s="13">
        <f>'[1]A-Billing Determinants'!N18</f>
        <v>1731620.4057714671</v>
      </c>
      <c r="G17" s="17"/>
      <c r="H17" s="17">
        <f>'[1]B-Billing Determinants'!D18</f>
        <v>1928989.3912187191</v>
      </c>
      <c r="I17" s="17"/>
      <c r="J17" s="17">
        <f>'[1]B-Billing Determinants'!F18</f>
        <v>1996935.5768869664</v>
      </c>
      <c r="K17" s="6">
        <f t="shared" si="0"/>
        <v>7</v>
      </c>
    </row>
    <row r="18" spans="1:11" x14ac:dyDescent="0.3">
      <c r="A18" s="6">
        <f t="shared" si="1"/>
        <v>8</v>
      </c>
      <c r="B18" s="9" t="s">
        <v>37</v>
      </c>
      <c r="C18" s="13"/>
      <c r="D18" s="13">
        <f>'[1]A-Billing Determinants'!L19</f>
        <v>1419878.3086426107</v>
      </c>
      <c r="E18" s="13"/>
      <c r="F18" s="13">
        <f>'[1]A-Billing Determinants'!N19</f>
        <v>1504852.9713927018</v>
      </c>
      <c r="G18" s="17"/>
      <c r="H18" s="17">
        <f>'[1]B-Billing Determinants'!D19</f>
        <v>1673288.1227493715</v>
      </c>
      <c r="I18" s="17"/>
      <c r="J18" s="17">
        <f>'[1]B-Billing Determinants'!F19</f>
        <v>1739492.1533405944</v>
      </c>
      <c r="K18" s="6">
        <f t="shared" si="0"/>
        <v>8</v>
      </c>
    </row>
    <row r="19" spans="1:11" x14ac:dyDescent="0.3">
      <c r="A19" s="6">
        <f t="shared" si="1"/>
        <v>9</v>
      </c>
      <c r="B19" s="9" t="str">
        <f>'A-Revenues@Present Rates'!B19</f>
        <v xml:space="preserve">     Maximum Demand at the Time of System Peak</v>
      </c>
      <c r="C19" s="13"/>
      <c r="D19" s="13">
        <f>'[1]A-Billing Determinants'!L20</f>
        <v>130892.73138003012</v>
      </c>
      <c r="E19" s="13"/>
      <c r="F19" s="13">
        <f>'[1]A-Billing Determinants'!N20</f>
        <v>126774.89078669998</v>
      </c>
      <c r="G19" s="17"/>
      <c r="H19" s="17">
        <f>'[1]B-Billing Determinants'!D20</f>
        <v>143618.92444637683</v>
      </c>
      <c r="I19" s="17"/>
      <c r="J19" s="17">
        <f>'[1]B-Billing Determinants'!F20</f>
        <v>143043.26313787894</v>
      </c>
      <c r="K19" s="6">
        <f t="shared" si="0"/>
        <v>9</v>
      </c>
    </row>
    <row r="20" spans="1:11" x14ac:dyDescent="0.3">
      <c r="A20" s="6">
        <f t="shared" si="1"/>
        <v>10</v>
      </c>
      <c r="B20" s="9"/>
      <c r="C20" s="13"/>
      <c r="D20" s="13"/>
      <c r="E20" s="13"/>
      <c r="F20" s="13"/>
      <c r="G20" s="17"/>
      <c r="H20" s="17"/>
      <c r="I20" s="17"/>
      <c r="J20" s="17"/>
      <c r="K20" s="6">
        <f t="shared" si="0"/>
        <v>10</v>
      </c>
    </row>
    <row r="21" spans="1:11" x14ac:dyDescent="0.3">
      <c r="A21" s="6">
        <f t="shared" si="1"/>
        <v>11</v>
      </c>
      <c r="B21" s="38" t="s">
        <v>39</v>
      </c>
      <c r="C21" s="13">
        <f>'[1]A-Billing Determinants'!K24</f>
        <v>195560</v>
      </c>
      <c r="D21" s="13"/>
      <c r="E21" s="13">
        <f>'[1]A-Billing Determinants'!M24</f>
        <v>0</v>
      </c>
      <c r="F21" s="13"/>
      <c r="G21" s="17">
        <f>'[1]B-Billing Determinants'!C24</f>
        <v>0</v>
      </c>
      <c r="H21" s="17"/>
      <c r="I21" s="17">
        <f>'[1]B-Billing Determinants'!E24</f>
        <v>0</v>
      </c>
      <c r="J21" s="17"/>
      <c r="K21" s="6">
        <f t="shared" si="0"/>
        <v>11</v>
      </c>
    </row>
    <row r="22" spans="1:11" x14ac:dyDescent="0.3">
      <c r="A22" s="6">
        <f t="shared" si="1"/>
        <v>12</v>
      </c>
      <c r="B22" s="9" t="s">
        <v>36</v>
      </c>
      <c r="C22" s="13"/>
      <c r="D22" s="13">
        <f>'[1]A-Billing Determinants'!L25</f>
        <v>8700</v>
      </c>
      <c r="E22" s="13"/>
      <c r="F22" s="13">
        <f>'[1]A-Billing Determinants'!N25</f>
        <v>8800</v>
      </c>
      <c r="G22" s="17"/>
      <c r="H22" s="17">
        <f>'[1]B-Billing Determinants'!D25</f>
        <v>9900</v>
      </c>
      <c r="I22" s="17"/>
      <c r="J22" s="17">
        <f>'[1]B-Billing Determinants'!F25</f>
        <v>8000</v>
      </c>
      <c r="K22" s="6">
        <f t="shared" si="0"/>
        <v>12</v>
      </c>
    </row>
    <row r="23" spans="1:11" x14ac:dyDescent="0.3">
      <c r="A23" s="6">
        <f t="shared" si="1"/>
        <v>13</v>
      </c>
      <c r="B23" s="14" t="s">
        <v>38</v>
      </c>
      <c r="C23" s="13"/>
      <c r="D23" s="13">
        <f>'[1]A-Billing Determinants'!L26</f>
        <v>0</v>
      </c>
      <c r="E23" s="13"/>
      <c r="F23" s="13">
        <f>'[1]A-Billing Determinants'!N26</f>
        <v>0</v>
      </c>
      <c r="G23" s="17"/>
      <c r="H23" s="17">
        <f>'[1]B-Billing Determinants'!D26</f>
        <v>0</v>
      </c>
      <c r="I23" s="17"/>
      <c r="J23" s="17">
        <f>'[1]B-Billing Determinants'!F26</f>
        <v>0</v>
      </c>
      <c r="K23" s="6">
        <f t="shared" si="0"/>
        <v>13</v>
      </c>
    </row>
    <row r="24" spans="1:11" x14ac:dyDescent="0.3">
      <c r="A24" s="6">
        <f t="shared" si="1"/>
        <v>14</v>
      </c>
      <c r="B24" s="9"/>
      <c r="C24" s="13"/>
      <c r="D24" s="13"/>
      <c r="E24" s="13"/>
      <c r="F24" s="13"/>
      <c r="G24" s="17"/>
      <c r="H24" s="17"/>
      <c r="I24" s="17"/>
      <c r="J24" s="17"/>
      <c r="K24" s="6">
        <f t="shared" si="0"/>
        <v>14</v>
      </c>
    </row>
    <row r="25" spans="1:11" x14ac:dyDescent="0.3">
      <c r="A25" s="6">
        <f t="shared" si="1"/>
        <v>15</v>
      </c>
      <c r="B25" s="9" t="s">
        <v>40</v>
      </c>
      <c r="C25" s="13"/>
      <c r="D25" s="13"/>
      <c r="E25" s="13"/>
      <c r="F25" s="13"/>
      <c r="G25" s="17"/>
      <c r="H25" s="17"/>
      <c r="I25" s="17"/>
      <c r="J25" s="17"/>
      <c r="K25" s="6">
        <f t="shared" si="0"/>
        <v>15</v>
      </c>
    </row>
    <row r="26" spans="1:11" x14ac:dyDescent="0.3">
      <c r="A26" s="6">
        <f t="shared" si="1"/>
        <v>16</v>
      </c>
      <c r="B26" s="9" t="s">
        <v>41</v>
      </c>
      <c r="C26" s="13">
        <f>'[1]A-Billing Determinants'!K29</f>
        <v>13494394.209383002</v>
      </c>
      <c r="D26" s="13"/>
      <c r="E26" s="13">
        <f>'[1]A-Billing Determinants'!M29</f>
        <v>15277102.085518412</v>
      </c>
      <c r="F26" s="13"/>
      <c r="G26" s="17">
        <f>'[1]B-Billing Determinants'!C29</f>
        <v>17674212.425930995</v>
      </c>
      <c r="H26" s="17"/>
      <c r="I26" s="17">
        <f>'[1]B-Billing Determinants'!E29</f>
        <v>19350930.552889984</v>
      </c>
      <c r="J26" s="17"/>
      <c r="K26" s="6">
        <f t="shared" si="0"/>
        <v>16</v>
      </c>
    </row>
    <row r="27" spans="1:11" x14ac:dyDescent="0.3">
      <c r="A27" s="6">
        <f t="shared" si="1"/>
        <v>17</v>
      </c>
      <c r="B27" s="9" t="s">
        <v>42</v>
      </c>
      <c r="C27" s="13">
        <f>'[1]A-Billing Determinants'!K30</f>
        <v>18980076.654593214</v>
      </c>
      <c r="D27" s="13">
        <f>'[1]A-Billing Determinants'!L30</f>
        <v>64106.284433600675</v>
      </c>
      <c r="E27" s="13">
        <f>'[1]A-Billing Determinants'!M30</f>
        <v>19791045.53676001</v>
      </c>
      <c r="F27" s="13">
        <f>'[1]A-Billing Determinants'!N30</f>
        <v>67541.628115989137</v>
      </c>
      <c r="G27" s="17">
        <f>'[1]B-Billing Determinants'!C30</f>
        <v>21824505.864378165</v>
      </c>
      <c r="H27" s="17">
        <f>'[1]B-Billing Determinants'!D30</f>
        <v>74481.29287404858</v>
      </c>
      <c r="I27" s="17">
        <f>'[1]B-Billing Determinants'!E30</f>
        <v>21947825.423344754</v>
      </c>
      <c r="J27" s="17">
        <f>'[1]B-Billing Determinants'!F30</f>
        <v>74902.150063007008</v>
      </c>
      <c r="K27" s="6">
        <f t="shared" si="0"/>
        <v>17</v>
      </c>
    </row>
    <row r="28" spans="1:11" x14ac:dyDescent="0.3">
      <c r="A28" s="6">
        <f t="shared" si="1"/>
        <v>18</v>
      </c>
      <c r="B28" s="9"/>
      <c r="C28" s="13"/>
      <c r="D28" s="13"/>
      <c r="E28" s="13"/>
      <c r="F28" s="13"/>
      <c r="G28" s="17"/>
      <c r="H28" s="17"/>
      <c r="I28" s="17"/>
      <c r="J28" s="17"/>
      <c r="K28" s="6">
        <f t="shared" si="0"/>
        <v>18</v>
      </c>
    </row>
    <row r="29" spans="1:11" x14ac:dyDescent="0.3">
      <c r="A29" s="6">
        <f t="shared" si="1"/>
        <v>19</v>
      </c>
      <c r="B29" s="9" t="str">
        <f>'A-Revenues@Present Rates'!B29</f>
        <v>Street Lighting</v>
      </c>
      <c r="C29" s="13">
        <f>'[1]A-Billing Determinants'!K32</f>
        <v>6687434.930758276</v>
      </c>
      <c r="D29" s="13"/>
      <c r="E29" s="13">
        <f>'[1]A-Billing Determinants'!M32</f>
        <v>6721237.4505943088</v>
      </c>
      <c r="F29" s="13"/>
      <c r="G29" s="17">
        <f>'[1]B-Billing Determinants'!C32</f>
        <v>6678722.3135911068</v>
      </c>
      <c r="H29" s="17"/>
      <c r="I29" s="17">
        <f>'[1]B-Billing Determinants'!E32</f>
        <v>6838779.9659992624</v>
      </c>
      <c r="J29" s="17"/>
      <c r="K29" s="6">
        <f t="shared" si="0"/>
        <v>19</v>
      </c>
    </row>
    <row r="30" spans="1:11" x14ac:dyDescent="0.3">
      <c r="A30" s="6">
        <f t="shared" si="1"/>
        <v>20</v>
      </c>
      <c r="B30" s="9"/>
      <c r="C30" s="13"/>
      <c r="D30" s="13"/>
      <c r="E30" s="13"/>
      <c r="F30" s="13"/>
      <c r="G30" s="17"/>
      <c r="H30" s="17"/>
      <c r="I30" s="17"/>
      <c r="J30" s="17"/>
      <c r="K30" s="6">
        <f t="shared" si="0"/>
        <v>20</v>
      </c>
    </row>
    <row r="31" spans="1:11" x14ac:dyDescent="0.3">
      <c r="A31" s="6">
        <f t="shared" si="1"/>
        <v>21</v>
      </c>
      <c r="B31" s="9" t="str">
        <f>'A-Revenues@Present Rates'!B31</f>
        <v>Standby</v>
      </c>
      <c r="C31" s="16"/>
      <c r="D31" s="97">
        <f>'[1]A-Billing Determinants'!L36</f>
        <v>145506</v>
      </c>
      <c r="E31" s="16"/>
      <c r="F31" s="97">
        <f>'[1]A-Billing Determinants'!N36</f>
        <v>145506</v>
      </c>
      <c r="G31" s="16"/>
      <c r="H31" s="16">
        <f>'[1]B-Billing Determinants'!D36</f>
        <v>145506</v>
      </c>
      <c r="I31" s="16"/>
      <c r="J31" s="16">
        <f>'[1]B-Billing Determinants'!F36</f>
        <v>145506</v>
      </c>
      <c r="K31" s="6">
        <f t="shared" si="0"/>
        <v>21</v>
      </c>
    </row>
    <row r="32" spans="1:11" x14ac:dyDescent="0.3">
      <c r="A32" s="6">
        <f t="shared" si="1"/>
        <v>22</v>
      </c>
      <c r="B32" s="9"/>
      <c r="C32" s="17"/>
      <c r="D32" s="17"/>
      <c r="E32" s="17"/>
      <c r="F32" s="17"/>
      <c r="G32" s="17"/>
      <c r="H32" s="17"/>
      <c r="I32" s="17"/>
      <c r="J32" s="17"/>
      <c r="K32" s="6">
        <f t="shared" si="0"/>
        <v>22</v>
      </c>
    </row>
    <row r="33" spans="1:11" ht="19.5" thickBot="1" x14ac:dyDescent="0.35">
      <c r="A33" s="6">
        <f t="shared" si="1"/>
        <v>23</v>
      </c>
      <c r="B33" s="9" t="str">
        <f>'A-Revenues@Present Rates'!B33</f>
        <v>TOTAL</v>
      </c>
      <c r="C33" s="18">
        <f>SUM(C11:C31)</f>
        <v>1211014329.7221324</v>
      </c>
      <c r="D33" s="18"/>
      <c r="E33" s="18">
        <f>SUM(E11:E31)</f>
        <v>1269520075.9727998</v>
      </c>
      <c r="F33" s="18"/>
      <c r="G33" s="18">
        <f>SUM(G11:G31)</f>
        <v>1480140984.7341466</v>
      </c>
      <c r="H33" s="18"/>
      <c r="I33" s="18">
        <f>SUM(I11:I31)</f>
        <v>1659308976.5439005</v>
      </c>
      <c r="J33" s="18"/>
      <c r="K33" s="6">
        <f t="shared" si="0"/>
        <v>23</v>
      </c>
    </row>
    <row r="34" spans="1:11" ht="19.5" thickTop="1" x14ac:dyDescent="0.3">
      <c r="A34" s="12"/>
      <c r="B34" s="19"/>
      <c r="C34" s="16"/>
      <c r="D34" s="16"/>
      <c r="E34" s="16"/>
      <c r="F34" s="16"/>
      <c r="G34" s="16"/>
      <c r="H34" s="16"/>
      <c r="I34" s="16"/>
      <c r="J34" s="16"/>
      <c r="K34" s="19"/>
    </row>
    <row r="35" spans="1:11" ht="19.5" x14ac:dyDescent="0.35">
      <c r="A35" s="20"/>
      <c r="B35" s="21" t="s">
        <v>21</v>
      </c>
      <c r="C35" s="21"/>
      <c r="D35" s="21"/>
      <c r="E35" s="21"/>
      <c r="F35" s="21"/>
      <c r="G35" s="21"/>
      <c r="H35" s="21"/>
      <c r="I35" s="21"/>
      <c r="J35" s="21"/>
    </row>
    <row r="36" spans="1:11" ht="22.5" x14ac:dyDescent="0.3">
      <c r="A36" s="33">
        <v>1</v>
      </c>
      <c r="B36" s="174" t="s">
        <v>293</v>
      </c>
      <c r="C36" s="21"/>
      <c r="D36" s="21"/>
      <c r="E36" s="21"/>
      <c r="F36" s="21"/>
      <c r="G36" s="21"/>
      <c r="H36" s="21"/>
      <c r="I36" s="21"/>
      <c r="J36" s="21"/>
    </row>
    <row r="37" spans="1:11" x14ac:dyDescent="0.3">
      <c r="A37" s="22"/>
    </row>
    <row r="38" spans="1:11" x14ac:dyDescent="0.3">
      <c r="A38" s="3"/>
      <c r="B38" s="3"/>
      <c r="C38" s="4" t="s">
        <v>6</v>
      </c>
      <c r="D38" s="5"/>
      <c r="E38" s="4" t="s">
        <v>7</v>
      </c>
      <c r="F38" s="5"/>
      <c r="G38" s="4" t="s">
        <v>8</v>
      </c>
      <c r="H38" s="5"/>
      <c r="I38" s="4" t="s">
        <v>59</v>
      </c>
      <c r="J38" s="5"/>
      <c r="K38" s="3"/>
    </row>
    <row r="39" spans="1:11" x14ac:dyDescent="0.3">
      <c r="A39" s="6"/>
      <c r="B39" s="6"/>
      <c r="C39" s="278">
        <f>C7</f>
        <v>46143</v>
      </c>
      <c r="D39" s="279"/>
      <c r="E39" s="278">
        <f>E7</f>
        <v>46174</v>
      </c>
      <c r="F39" s="279"/>
      <c r="G39" s="278">
        <f>G7</f>
        <v>46204</v>
      </c>
      <c r="H39" s="279"/>
      <c r="I39" s="278">
        <f>I7</f>
        <v>46235</v>
      </c>
      <c r="J39" s="279"/>
      <c r="K39" s="6"/>
    </row>
    <row r="40" spans="1:11" x14ac:dyDescent="0.3">
      <c r="A40" s="6" t="s">
        <v>9</v>
      </c>
      <c r="B40" s="9"/>
      <c r="C40" s="10" t="s">
        <v>45</v>
      </c>
      <c r="D40" s="11"/>
      <c r="E40" s="10" t="s">
        <v>45</v>
      </c>
      <c r="F40" s="11"/>
      <c r="G40" s="10" t="s">
        <v>45</v>
      </c>
      <c r="H40" s="11"/>
      <c r="I40" s="10" t="s">
        <v>45</v>
      </c>
      <c r="J40" s="11"/>
      <c r="K40" s="6" t="s">
        <v>9</v>
      </c>
    </row>
    <row r="41" spans="1:11" x14ac:dyDescent="0.3">
      <c r="A41" s="12" t="s">
        <v>11</v>
      </c>
      <c r="B41" s="12" t="s">
        <v>10</v>
      </c>
      <c r="C41" s="12" t="s">
        <v>30</v>
      </c>
      <c r="D41" s="12" t="s">
        <v>31</v>
      </c>
      <c r="E41" s="12" t="s">
        <v>30</v>
      </c>
      <c r="F41" s="12" t="s">
        <v>31</v>
      </c>
      <c r="G41" s="12" t="s">
        <v>30</v>
      </c>
      <c r="H41" s="12" t="s">
        <v>31</v>
      </c>
      <c r="I41" s="12" t="s">
        <v>30</v>
      </c>
      <c r="J41" s="12" t="s">
        <v>31</v>
      </c>
      <c r="K41" s="12" t="s">
        <v>11</v>
      </c>
    </row>
    <row r="42" spans="1:1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22.5" x14ac:dyDescent="0.3">
      <c r="A43" s="6">
        <f>A33+1</f>
        <v>24</v>
      </c>
      <c r="B43" s="9" t="s">
        <v>46</v>
      </c>
      <c r="C43" s="23">
        <f>'A-Revenues@Present Rates'!I43</f>
        <v>8.9440000000000006E-2</v>
      </c>
      <c r="D43" s="13"/>
      <c r="E43" s="23">
        <f>C43</f>
        <v>8.9440000000000006E-2</v>
      </c>
      <c r="F43" s="17"/>
      <c r="G43" s="23">
        <f>E43</f>
        <v>8.9440000000000006E-2</v>
      </c>
      <c r="H43" s="13"/>
      <c r="I43" s="23">
        <f>G43</f>
        <v>8.9440000000000006E-2</v>
      </c>
      <c r="J43" s="13"/>
      <c r="K43" s="6">
        <f>K33+1</f>
        <v>24</v>
      </c>
    </row>
    <row r="44" spans="1:11" x14ac:dyDescent="0.3">
      <c r="A44" s="6">
        <f>A43+1</f>
        <v>25</v>
      </c>
      <c r="B44" s="14"/>
      <c r="C44" s="24"/>
      <c r="D44" s="24"/>
      <c r="E44" s="24"/>
      <c r="F44" s="24"/>
      <c r="G44" s="24"/>
      <c r="H44" s="24"/>
      <c r="I44" s="24"/>
      <c r="J44" s="24"/>
      <c r="K44" s="6">
        <f t="shared" ref="K44:K55" si="2">K43+1</f>
        <v>25</v>
      </c>
    </row>
    <row r="45" spans="1:11" ht="22.5" x14ac:dyDescent="0.3">
      <c r="A45" s="6">
        <f t="shared" ref="A45:A55" si="3">A44+1</f>
        <v>26</v>
      </c>
      <c r="B45" s="9" t="s">
        <v>47</v>
      </c>
      <c r="C45" s="23">
        <f>'A-Revenues@Present Rates'!I45</f>
        <v>5.108E-2</v>
      </c>
      <c r="D45" s="13"/>
      <c r="E45" s="23">
        <f>C45</f>
        <v>5.108E-2</v>
      </c>
      <c r="F45" s="17"/>
      <c r="G45" s="23">
        <f>E45</f>
        <v>5.108E-2</v>
      </c>
      <c r="H45" s="13"/>
      <c r="I45" s="23">
        <f>G45</f>
        <v>5.108E-2</v>
      </c>
      <c r="J45" s="13"/>
      <c r="K45" s="6">
        <f t="shared" si="2"/>
        <v>26</v>
      </c>
    </row>
    <row r="46" spans="1:11" x14ac:dyDescent="0.3">
      <c r="A46" s="6">
        <f t="shared" si="3"/>
        <v>27</v>
      </c>
      <c r="B46" s="15"/>
      <c r="C46" s="25"/>
      <c r="D46" s="25"/>
      <c r="E46" s="25"/>
      <c r="F46" s="25"/>
      <c r="G46" s="25"/>
      <c r="H46" s="25"/>
      <c r="I46" s="25"/>
      <c r="J46" s="25"/>
      <c r="K46" s="6">
        <f t="shared" si="2"/>
        <v>27</v>
      </c>
    </row>
    <row r="47" spans="1:11" ht="22.5" x14ac:dyDescent="0.3">
      <c r="A47" s="6">
        <f t="shared" si="3"/>
        <v>28</v>
      </c>
      <c r="B47" s="9" t="s">
        <v>48</v>
      </c>
      <c r="C47" s="13"/>
      <c r="D47" s="13"/>
      <c r="E47" s="13"/>
      <c r="F47" s="17"/>
      <c r="G47" s="13"/>
      <c r="H47" s="13"/>
      <c r="I47" s="13"/>
      <c r="J47" s="13"/>
      <c r="K47" s="6">
        <f t="shared" si="2"/>
        <v>28</v>
      </c>
    </row>
    <row r="48" spans="1:11" x14ac:dyDescent="0.3">
      <c r="A48" s="6">
        <f t="shared" si="3"/>
        <v>29</v>
      </c>
      <c r="B48" s="9"/>
      <c r="C48" s="13"/>
      <c r="D48" s="13"/>
      <c r="E48" s="13"/>
      <c r="F48" s="17"/>
      <c r="G48" s="13"/>
      <c r="H48" s="13"/>
      <c r="I48" s="13"/>
      <c r="J48" s="13"/>
      <c r="K48" s="6">
        <f t="shared" si="2"/>
        <v>29</v>
      </c>
    </row>
    <row r="49" spans="1:11" ht="22.5" x14ac:dyDescent="0.3">
      <c r="A49" s="6">
        <f t="shared" si="3"/>
        <v>30</v>
      </c>
      <c r="B49" s="38" t="s">
        <v>49</v>
      </c>
      <c r="C49" s="13"/>
      <c r="D49" s="13"/>
      <c r="E49" s="13"/>
      <c r="F49" s="17"/>
      <c r="G49" s="13"/>
      <c r="H49" s="13"/>
      <c r="I49" s="13"/>
      <c r="J49" s="13"/>
      <c r="K49" s="6">
        <f t="shared" si="2"/>
        <v>30</v>
      </c>
    </row>
    <row r="50" spans="1:11" x14ac:dyDescent="0.3">
      <c r="A50" s="6">
        <f t="shared" si="3"/>
        <v>31</v>
      </c>
      <c r="B50" s="9"/>
      <c r="C50" s="13"/>
      <c r="D50" s="13"/>
      <c r="E50" s="13"/>
      <c r="F50" s="17"/>
      <c r="G50" s="13"/>
      <c r="H50" s="13"/>
      <c r="I50" s="13"/>
      <c r="J50" s="13"/>
      <c r="K50" s="6">
        <f t="shared" si="2"/>
        <v>31</v>
      </c>
    </row>
    <row r="51" spans="1:11" ht="22.5" x14ac:dyDescent="0.3">
      <c r="A51" s="6">
        <f t="shared" si="3"/>
        <v>32</v>
      </c>
      <c r="B51" s="9" t="s">
        <v>50</v>
      </c>
      <c r="C51" s="23">
        <f>'A-Revenues@Present Rates'!I51</f>
        <v>3.4770000000000002E-2</v>
      </c>
      <c r="D51" s="13"/>
      <c r="E51" s="23">
        <f>C51</f>
        <v>3.4770000000000002E-2</v>
      </c>
      <c r="F51" s="17"/>
      <c r="G51" s="23">
        <f>E51</f>
        <v>3.4770000000000002E-2</v>
      </c>
      <c r="H51" s="13"/>
      <c r="I51" s="23">
        <f>G51</f>
        <v>3.4770000000000002E-2</v>
      </c>
      <c r="J51" s="13"/>
      <c r="K51" s="6">
        <f t="shared" si="2"/>
        <v>32</v>
      </c>
    </row>
    <row r="52" spans="1:11" x14ac:dyDescent="0.3">
      <c r="A52" s="6">
        <f t="shared" si="3"/>
        <v>33</v>
      </c>
      <c r="B52" s="9"/>
      <c r="C52" s="13"/>
      <c r="D52" s="13"/>
      <c r="E52" s="13"/>
      <c r="F52" s="17"/>
      <c r="G52" s="13"/>
      <c r="H52" s="13"/>
      <c r="I52" s="13"/>
      <c r="J52" s="13"/>
      <c r="K52" s="6">
        <f t="shared" si="2"/>
        <v>33</v>
      </c>
    </row>
    <row r="53" spans="1:11" ht="22.5" x14ac:dyDescent="0.3">
      <c r="A53" s="6">
        <f t="shared" si="3"/>
        <v>34</v>
      </c>
      <c r="B53" s="9" t="s">
        <v>51</v>
      </c>
      <c r="C53" s="23">
        <f>'A-Revenues@Present Rates'!I53</f>
        <v>4.6960000000000002E-2</v>
      </c>
      <c r="D53" s="13"/>
      <c r="E53" s="23">
        <f>C53</f>
        <v>4.6960000000000002E-2</v>
      </c>
      <c r="F53" s="17"/>
      <c r="G53" s="23">
        <f>E53</f>
        <v>4.6960000000000002E-2</v>
      </c>
      <c r="H53" s="13"/>
      <c r="I53" s="23">
        <f>G53</f>
        <v>4.6960000000000002E-2</v>
      </c>
      <c r="J53" s="13"/>
      <c r="K53" s="6">
        <f t="shared" si="2"/>
        <v>34</v>
      </c>
    </row>
    <row r="54" spans="1:11" x14ac:dyDescent="0.3">
      <c r="A54" s="6">
        <f t="shared" si="3"/>
        <v>35</v>
      </c>
      <c r="B54" s="9"/>
      <c r="C54" s="17"/>
      <c r="D54" s="17"/>
      <c r="E54" s="17"/>
      <c r="F54" s="17"/>
      <c r="G54" s="98"/>
      <c r="H54" s="17"/>
      <c r="I54" s="98"/>
      <c r="J54" s="17"/>
      <c r="K54" s="6">
        <f t="shared" si="2"/>
        <v>35</v>
      </c>
    </row>
    <row r="55" spans="1:11" ht="22.5" x14ac:dyDescent="0.3">
      <c r="A55" s="6">
        <f t="shared" si="3"/>
        <v>36</v>
      </c>
      <c r="B55" s="14" t="s">
        <v>52</v>
      </c>
      <c r="C55" s="24"/>
      <c r="D55" s="24"/>
      <c r="E55" s="24"/>
      <c r="F55" s="24"/>
      <c r="G55" s="24"/>
      <c r="H55" s="24"/>
      <c r="I55" s="24"/>
      <c r="J55" s="24"/>
      <c r="K55" s="6">
        <f t="shared" si="2"/>
        <v>36</v>
      </c>
    </row>
    <row r="56" spans="1:11" x14ac:dyDescent="0.3">
      <c r="A56" s="12"/>
      <c r="B56" s="19"/>
      <c r="C56" s="16"/>
      <c r="D56" s="16"/>
      <c r="E56" s="16"/>
      <c r="F56" s="16"/>
      <c r="G56" s="16"/>
      <c r="H56" s="16"/>
      <c r="I56" s="16"/>
      <c r="J56" s="16"/>
      <c r="K56" s="19"/>
    </row>
    <row r="57" spans="1:11" x14ac:dyDescent="0.3">
      <c r="A57" s="22"/>
      <c r="B57" s="21" t="s">
        <v>21</v>
      </c>
      <c r="C57" s="32"/>
      <c r="D57" s="32"/>
      <c r="E57" s="32"/>
      <c r="F57" s="32"/>
      <c r="G57" s="32"/>
      <c r="H57" s="32"/>
      <c r="I57" s="32"/>
      <c r="J57" s="32"/>
    </row>
    <row r="58" spans="1:11" ht="22.5" x14ac:dyDescent="0.3">
      <c r="A58" s="35" t="s">
        <v>53</v>
      </c>
      <c r="B58" s="2" t="str">
        <f>'A-Revenues@Present Rates'!B58</f>
        <v>The present rates information comes from Statement BL, Page BL-1, Column A, Lines 1 through 35, Docket ER25-270-002, to change TO6 Cycle 1 rates.</v>
      </c>
    </row>
    <row r="59" spans="1:11" ht="22.5" x14ac:dyDescent="0.3">
      <c r="A59" s="35"/>
    </row>
    <row r="60" spans="1:11" x14ac:dyDescent="0.3">
      <c r="A60" s="22"/>
    </row>
    <row r="61" spans="1:11" x14ac:dyDescent="0.3">
      <c r="A61" s="3"/>
      <c r="B61" s="3"/>
      <c r="C61" s="4" t="s">
        <v>6</v>
      </c>
      <c r="D61" s="5"/>
      <c r="E61" s="4" t="s">
        <v>7</v>
      </c>
      <c r="F61" s="5"/>
      <c r="G61" s="4" t="s">
        <v>8</v>
      </c>
      <c r="H61" s="5"/>
      <c r="I61" s="4" t="s">
        <v>59</v>
      </c>
      <c r="J61" s="5"/>
      <c r="K61" s="3"/>
    </row>
    <row r="62" spans="1:11" x14ac:dyDescent="0.3">
      <c r="A62" s="6"/>
      <c r="B62" s="6"/>
      <c r="C62" s="278">
        <f>C7</f>
        <v>46143</v>
      </c>
      <c r="D62" s="279"/>
      <c r="E62" s="278">
        <f>E7</f>
        <v>46174</v>
      </c>
      <c r="F62" s="279"/>
      <c r="G62" s="278">
        <f>G7</f>
        <v>46204</v>
      </c>
      <c r="H62" s="279"/>
      <c r="I62" s="278">
        <f>I7</f>
        <v>46235</v>
      </c>
      <c r="J62" s="279"/>
      <c r="K62" s="6"/>
    </row>
    <row r="63" spans="1:11" ht="22.5" x14ac:dyDescent="0.3">
      <c r="A63" s="6" t="s">
        <v>9</v>
      </c>
      <c r="B63" s="9"/>
      <c r="C63" s="10" t="s">
        <v>60</v>
      </c>
      <c r="D63" s="11"/>
      <c r="E63" s="10" t="s">
        <v>60</v>
      </c>
      <c r="F63" s="11"/>
      <c r="G63" s="10" t="s">
        <v>60</v>
      </c>
      <c r="H63" s="11"/>
      <c r="I63" s="10" t="s">
        <v>60</v>
      </c>
      <c r="J63" s="11"/>
      <c r="K63" s="6" t="s">
        <v>9</v>
      </c>
    </row>
    <row r="64" spans="1:11" x14ac:dyDescent="0.3">
      <c r="A64" s="12" t="s">
        <v>11</v>
      </c>
      <c r="B64" s="12" t="s">
        <v>10</v>
      </c>
      <c r="C64" s="12" t="s">
        <v>30</v>
      </c>
      <c r="D64" s="12" t="s">
        <v>31</v>
      </c>
      <c r="E64" s="12" t="s">
        <v>30</v>
      </c>
      <c r="F64" s="12" t="s">
        <v>31</v>
      </c>
      <c r="G64" s="12" t="s">
        <v>30</v>
      </c>
      <c r="H64" s="12" t="s">
        <v>31</v>
      </c>
      <c r="I64" s="12" t="s">
        <v>30</v>
      </c>
      <c r="J64" s="12" t="s">
        <v>31</v>
      </c>
      <c r="K64" s="12" t="s">
        <v>11</v>
      </c>
    </row>
    <row r="65" spans="1:1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3">
      <c r="A66" s="6">
        <f>A55+1</f>
        <v>37</v>
      </c>
      <c r="B66" s="9" t="s">
        <v>61</v>
      </c>
      <c r="C66" s="27">
        <f>C11*C43</f>
        <v>25968915.283746671</v>
      </c>
      <c r="D66" s="17"/>
      <c r="E66" s="27">
        <f>E11*E43</f>
        <v>27723970.92780783</v>
      </c>
      <c r="F66" s="17"/>
      <c r="G66" s="27">
        <f>G11*G43</f>
        <v>36683844.439602852</v>
      </c>
      <c r="H66" s="17"/>
      <c r="I66" s="27">
        <f>I11*I43</f>
        <v>49009456.791945651</v>
      </c>
      <c r="J66" s="17"/>
      <c r="K66" s="6">
        <f>K55+1</f>
        <v>37</v>
      </c>
    </row>
    <row r="67" spans="1:11" x14ac:dyDescent="0.3">
      <c r="A67" s="6">
        <f>A66+1</f>
        <v>38</v>
      </c>
      <c r="B67" s="14"/>
      <c r="C67" s="24"/>
      <c r="D67" s="24"/>
      <c r="E67" s="24"/>
      <c r="F67" s="24"/>
      <c r="G67" s="24"/>
      <c r="H67" s="24"/>
      <c r="I67" s="24"/>
      <c r="J67" s="24"/>
      <c r="K67" s="6">
        <f t="shared" ref="K67:K90" si="4">K66+1</f>
        <v>38</v>
      </c>
    </row>
    <row r="68" spans="1:11" x14ac:dyDescent="0.3">
      <c r="A68" s="6">
        <f t="shared" ref="A68:A90" si="5">A67+1</f>
        <v>39</v>
      </c>
      <c r="B68" s="9" t="s">
        <v>33</v>
      </c>
      <c r="C68" s="27">
        <f>C13*C45</f>
        <v>9596201.6831066869</v>
      </c>
      <c r="D68" s="17"/>
      <c r="E68" s="27">
        <f>E13*E45</f>
        <v>9916686.6780887749</v>
      </c>
      <c r="F68" s="17"/>
      <c r="G68" s="27">
        <f>G13*G45</f>
        <v>11100887.920254445</v>
      </c>
      <c r="H68" s="17"/>
      <c r="I68" s="27">
        <f>I13*I45</f>
        <v>11709777.359677251</v>
      </c>
      <c r="J68" s="17"/>
      <c r="K68" s="6">
        <f t="shared" si="4"/>
        <v>39</v>
      </c>
    </row>
    <row r="69" spans="1:11" x14ac:dyDescent="0.3">
      <c r="A69" s="6">
        <f t="shared" si="5"/>
        <v>40</v>
      </c>
      <c r="B69" s="15"/>
      <c r="C69" s="28"/>
      <c r="D69" s="25"/>
      <c r="E69" s="28"/>
      <c r="F69" s="25"/>
      <c r="G69" s="28"/>
      <c r="H69" s="25"/>
      <c r="I69" s="28"/>
      <c r="J69" s="25"/>
      <c r="K69" s="6">
        <f t="shared" si="4"/>
        <v>40</v>
      </c>
    </row>
    <row r="70" spans="1:11" x14ac:dyDescent="0.3">
      <c r="A70" s="6">
        <f t="shared" si="5"/>
        <v>41</v>
      </c>
      <c r="B70" s="9" t="s">
        <v>62</v>
      </c>
      <c r="C70" s="27">
        <f>'A-Med &amp; Lrg C-I'!G13</f>
        <v>0</v>
      </c>
      <c r="D70" s="27"/>
      <c r="E70" s="27">
        <f>'A-Med &amp; Lrg C-I'!H13</f>
        <v>0</v>
      </c>
      <c r="F70" s="27"/>
      <c r="G70" s="27">
        <f>'A-Med &amp; Lrg C-I'!C42</f>
        <v>0</v>
      </c>
      <c r="H70" s="27"/>
      <c r="I70" s="27">
        <f>'A-Med &amp; Lrg C-I'!D42</f>
        <v>0</v>
      </c>
      <c r="J70" s="27"/>
      <c r="K70" s="6">
        <f t="shared" si="4"/>
        <v>41</v>
      </c>
    </row>
    <row r="71" spans="1:11" x14ac:dyDescent="0.3">
      <c r="A71" s="6">
        <f t="shared" si="5"/>
        <v>42</v>
      </c>
      <c r="B71" s="9" t="s">
        <v>35</v>
      </c>
      <c r="C71" s="27"/>
      <c r="D71" s="27">
        <f>'A-Med &amp; Lrg C-I'!G33</f>
        <v>0</v>
      </c>
      <c r="E71" s="27"/>
      <c r="F71" s="27">
        <f>'A-Med &amp; Lrg C-I'!H33</f>
        <v>0</v>
      </c>
      <c r="G71" s="27"/>
      <c r="H71" s="27">
        <f>'A-Med &amp; Lrg C-I'!C62</f>
        <v>0</v>
      </c>
      <c r="I71" s="27"/>
      <c r="J71" s="27">
        <f>'A-Med &amp; Lrg C-I'!D62</f>
        <v>0</v>
      </c>
      <c r="K71" s="6">
        <f t="shared" si="4"/>
        <v>42</v>
      </c>
    </row>
    <row r="72" spans="1:11" x14ac:dyDescent="0.3">
      <c r="A72" s="6">
        <f t="shared" si="5"/>
        <v>43</v>
      </c>
      <c r="B72" s="9" t="s">
        <v>36</v>
      </c>
      <c r="C72" s="27"/>
      <c r="D72" s="27">
        <f>'B-Med &amp; Lrg C-I'!G29</f>
        <v>31109013.076000337</v>
      </c>
      <c r="E72" s="27"/>
      <c r="F72" s="27">
        <f>'B-Med &amp; Lrg C-I'!H29</f>
        <v>32428142.430653531</v>
      </c>
      <c r="G72" s="27"/>
      <c r="H72" s="27">
        <f>'B-Med &amp; Lrg C-I'!C54</f>
        <v>36122512.05029846</v>
      </c>
      <c r="I72" s="27"/>
      <c r="J72" s="27">
        <f>'B-Med &amp; Lrg C-I'!D54</f>
        <v>37399044.992707714</v>
      </c>
      <c r="K72" s="6">
        <f t="shared" si="4"/>
        <v>43</v>
      </c>
    </row>
    <row r="73" spans="1:11" x14ac:dyDescent="0.3">
      <c r="A73" s="6">
        <f t="shared" si="5"/>
        <v>44</v>
      </c>
      <c r="B73" s="9" t="s">
        <v>37</v>
      </c>
      <c r="C73" s="27"/>
      <c r="D73" s="27">
        <f>'C-Med &amp; Lrg C-I'!G29</f>
        <v>1100425.814241939</v>
      </c>
      <c r="E73" s="27"/>
      <c r="F73" s="27">
        <f>'C-Med &amp; Lrg C-I'!H29</f>
        <v>5774650.9739050129</v>
      </c>
      <c r="G73" s="27"/>
      <c r="H73" s="27">
        <f>'C-Med &amp; Lrg C-I'!C54</f>
        <v>6420995.9852196174</v>
      </c>
      <c r="I73" s="27"/>
      <c r="J73" s="27">
        <f>'C-Med &amp; Lrg C-I'!D54</f>
        <v>6675044.1726490026</v>
      </c>
      <c r="K73" s="6">
        <f t="shared" si="4"/>
        <v>44</v>
      </c>
    </row>
    <row r="74" spans="1:11" x14ac:dyDescent="0.3">
      <c r="A74" s="6">
        <f t="shared" si="5"/>
        <v>45</v>
      </c>
      <c r="B74" s="9" t="s">
        <v>38</v>
      </c>
      <c r="C74" s="27"/>
      <c r="D74" s="27">
        <f>'D-Med &amp; Lrg C-I'!G30</f>
        <v>124348.0948110286</v>
      </c>
      <c r="E74" s="27"/>
      <c r="F74" s="27">
        <f>'D-Med &amp; Lrg C-I'!H30</f>
        <v>618662.07566202385</v>
      </c>
      <c r="G74" s="27"/>
      <c r="H74" s="27">
        <f>'D-Med &amp; Lrg C-I'!C63</f>
        <v>700861.04078635364</v>
      </c>
      <c r="I74" s="27"/>
      <c r="J74" s="27">
        <f>'D-Med &amp; Lrg C-I'!D63</f>
        <v>698051.81083723996</v>
      </c>
      <c r="K74" s="6">
        <f t="shared" si="4"/>
        <v>45</v>
      </c>
    </row>
    <row r="75" spans="1:11" x14ac:dyDescent="0.3">
      <c r="A75" s="6">
        <f t="shared" si="5"/>
        <v>46</v>
      </c>
      <c r="B75" s="9"/>
      <c r="C75" s="27"/>
      <c r="D75" s="27"/>
      <c r="E75" s="27"/>
      <c r="F75" s="27"/>
      <c r="G75" s="27"/>
      <c r="H75" s="27"/>
      <c r="I75" s="27"/>
      <c r="J75" s="27"/>
      <c r="K75" s="6">
        <f t="shared" si="4"/>
        <v>46</v>
      </c>
    </row>
    <row r="76" spans="1:11" x14ac:dyDescent="0.3">
      <c r="A76" s="6">
        <f t="shared" si="5"/>
        <v>47</v>
      </c>
      <c r="B76" s="38" t="s">
        <v>39</v>
      </c>
      <c r="C76" s="27">
        <f>'San Diego Unified Port District'!G13</f>
        <v>0</v>
      </c>
      <c r="D76" s="27"/>
      <c r="E76" s="27">
        <f>'San Diego Unified Port District'!H13</f>
        <v>0</v>
      </c>
      <c r="F76" s="27"/>
      <c r="G76" s="27">
        <f>'San Diego Unified Port District'!C46</f>
        <v>0</v>
      </c>
      <c r="H76" s="27"/>
      <c r="I76" s="27">
        <f>'San Diego Unified Port District'!D46</f>
        <v>0</v>
      </c>
      <c r="J76" s="27"/>
      <c r="K76" s="6">
        <f t="shared" si="4"/>
        <v>47</v>
      </c>
    </row>
    <row r="77" spans="1:11" x14ac:dyDescent="0.3">
      <c r="A77" s="6">
        <f t="shared" si="5"/>
        <v>48</v>
      </c>
      <c r="B77" s="9" t="s">
        <v>36</v>
      </c>
      <c r="C77" s="27"/>
      <c r="D77" s="27">
        <f>'San Diego Unified Port District'!G23</f>
        <v>6525</v>
      </c>
      <c r="E77" s="27"/>
      <c r="F77" s="27">
        <f>'San Diego Unified Port District'!H23</f>
        <v>6600</v>
      </c>
      <c r="G77" s="27"/>
      <c r="H77" s="27">
        <f>'San Diego Unified Port District'!C56</f>
        <v>7425</v>
      </c>
      <c r="I77" s="27"/>
      <c r="J77" s="27">
        <f>'San Diego Unified Port District'!D56</f>
        <v>6000</v>
      </c>
      <c r="K77" s="6">
        <f t="shared" si="4"/>
        <v>48</v>
      </c>
    </row>
    <row r="78" spans="1:11" x14ac:dyDescent="0.3">
      <c r="A78" s="6">
        <f t="shared" si="5"/>
        <v>49</v>
      </c>
      <c r="B78" s="14" t="s">
        <v>38</v>
      </c>
      <c r="C78" s="27"/>
      <c r="D78" s="27">
        <f>'San Diego Unified Port District'!G35</f>
        <v>0</v>
      </c>
      <c r="E78" s="27"/>
      <c r="F78" s="27">
        <f>'San Diego Unified Port District'!H35</f>
        <v>0</v>
      </c>
      <c r="G78" s="27"/>
      <c r="H78" s="27">
        <f>'San Diego Unified Port District'!C68</f>
        <v>0</v>
      </c>
      <c r="I78" s="27"/>
      <c r="J78" s="27">
        <f>'San Diego Unified Port District'!D68</f>
        <v>0</v>
      </c>
      <c r="K78" s="6">
        <f t="shared" si="4"/>
        <v>49</v>
      </c>
    </row>
    <row r="79" spans="1:11" x14ac:dyDescent="0.3">
      <c r="A79" s="6">
        <f t="shared" si="5"/>
        <v>50</v>
      </c>
      <c r="B79" s="9"/>
      <c r="C79" s="27"/>
      <c r="D79" s="27"/>
      <c r="E79" s="27"/>
      <c r="F79" s="27"/>
      <c r="G79" s="27"/>
      <c r="H79" s="27"/>
      <c r="I79" s="27"/>
      <c r="J79" s="27"/>
      <c r="K79" s="6">
        <f t="shared" si="4"/>
        <v>50</v>
      </c>
    </row>
    <row r="80" spans="1:11" x14ac:dyDescent="0.3">
      <c r="A80" s="6">
        <f t="shared" si="5"/>
        <v>51</v>
      </c>
      <c r="B80" s="9" t="s">
        <v>40</v>
      </c>
      <c r="C80" s="27"/>
      <c r="D80" s="27"/>
      <c r="E80" s="27"/>
      <c r="F80" s="27"/>
      <c r="G80" s="27"/>
      <c r="H80" s="27"/>
      <c r="I80" s="27"/>
      <c r="J80" s="27"/>
      <c r="K80" s="6">
        <f t="shared" si="4"/>
        <v>51</v>
      </c>
    </row>
    <row r="81" spans="1:11" x14ac:dyDescent="0.3">
      <c r="A81" s="6">
        <f t="shared" si="5"/>
        <v>52</v>
      </c>
      <c r="B81" s="9" t="s">
        <v>41</v>
      </c>
      <c r="C81" s="27">
        <f>C26*C51</f>
        <v>469200.08666024701</v>
      </c>
      <c r="D81" s="27"/>
      <c r="E81" s="27">
        <f>E26*E51</f>
        <v>531184.83951347519</v>
      </c>
      <c r="F81" s="27"/>
      <c r="G81" s="27">
        <f>G26*G51</f>
        <v>614532.36604962079</v>
      </c>
      <c r="H81" s="27"/>
      <c r="I81" s="27">
        <f>I26*I51</f>
        <v>672831.85532398475</v>
      </c>
      <c r="J81" s="27"/>
      <c r="K81" s="6">
        <f t="shared" si="4"/>
        <v>52</v>
      </c>
    </row>
    <row r="82" spans="1:11" x14ac:dyDescent="0.3">
      <c r="A82" s="6">
        <f t="shared" si="5"/>
        <v>53</v>
      </c>
      <c r="B82" s="9" t="s">
        <v>42</v>
      </c>
      <c r="C82" s="27"/>
      <c r="D82" s="27">
        <f>'PA-T-1'!G34</f>
        <v>616051.41023007117</v>
      </c>
      <c r="E82" s="27"/>
      <c r="F82" s="27">
        <f>'PA-T-1'!H34</f>
        <v>649950.12549615628</v>
      </c>
      <c r="G82" s="27"/>
      <c r="H82" s="27">
        <f>'PA-T-1'!C63</f>
        <v>716730.21514185169</v>
      </c>
      <c r="I82" s="27"/>
      <c r="J82" s="27">
        <f>'PA-T-1'!D63</f>
        <v>720780.1054155915</v>
      </c>
      <c r="K82" s="6">
        <f t="shared" si="4"/>
        <v>53</v>
      </c>
    </row>
    <row r="83" spans="1:11" x14ac:dyDescent="0.3">
      <c r="A83" s="6">
        <f t="shared" si="5"/>
        <v>54</v>
      </c>
      <c r="B83" s="9"/>
      <c r="C83" s="27"/>
      <c r="D83" s="27"/>
      <c r="E83" s="27"/>
      <c r="F83" s="27"/>
      <c r="G83" s="27"/>
      <c r="H83" s="27"/>
      <c r="I83" s="27"/>
      <c r="J83" s="17"/>
      <c r="K83" s="6">
        <f t="shared" si="4"/>
        <v>54</v>
      </c>
    </row>
    <row r="84" spans="1:11" x14ac:dyDescent="0.3">
      <c r="A84" s="6">
        <f t="shared" si="5"/>
        <v>55</v>
      </c>
      <c r="B84" s="9" t="s">
        <v>43</v>
      </c>
      <c r="C84" s="27">
        <f>C29*C53</f>
        <v>314041.94434840867</v>
      </c>
      <c r="D84" s="27"/>
      <c r="E84" s="27">
        <f>E29*E53</f>
        <v>315629.31067990873</v>
      </c>
      <c r="F84" s="27"/>
      <c r="G84" s="27">
        <f>G29*G53</f>
        <v>313632.7998462384</v>
      </c>
      <c r="H84" s="27"/>
      <c r="I84" s="27">
        <f>I29*I53</f>
        <v>321149.10720332537</v>
      </c>
      <c r="J84" s="17"/>
      <c r="K84" s="6">
        <f t="shared" si="4"/>
        <v>55</v>
      </c>
    </row>
    <row r="85" spans="1:11" x14ac:dyDescent="0.3">
      <c r="A85" s="6">
        <f t="shared" si="5"/>
        <v>56</v>
      </c>
      <c r="B85" s="9"/>
      <c r="C85" s="27"/>
      <c r="D85" s="27"/>
      <c r="E85" s="27"/>
      <c r="F85" s="27"/>
      <c r="G85" s="27"/>
      <c r="H85" s="27"/>
      <c r="I85" s="27"/>
      <c r="J85" s="17"/>
      <c r="K85" s="6">
        <f t="shared" si="4"/>
        <v>56</v>
      </c>
    </row>
    <row r="86" spans="1:11" x14ac:dyDescent="0.3">
      <c r="A86" s="6">
        <f t="shared" si="5"/>
        <v>57</v>
      </c>
      <c r="B86" s="9" t="s">
        <v>63</v>
      </c>
      <c r="C86" s="27"/>
      <c r="D86" s="27">
        <f>Standby!G32</f>
        <v>960051</v>
      </c>
      <c r="E86" s="27"/>
      <c r="F86" s="27">
        <f>Standby!H32</f>
        <v>960051</v>
      </c>
      <c r="G86" s="27"/>
      <c r="H86" s="27">
        <f>Standby!C59</f>
        <v>960051</v>
      </c>
      <c r="I86" s="27"/>
      <c r="J86" s="27">
        <f>Standby!D59</f>
        <v>960051</v>
      </c>
      <c r="K86" s="6">
        <f t="shared" si="4"/>
        <v>57</v>
      </c>
    </row>
    <row r="87" spans="1:11" x14ac:dyDescent="0.3">
      <c r="A87" s="6">
        <f t="shared" si="5"/>
        <v>58</v>
      </c>
      <c r="B87" s="9"/>
      <c r="C87" s="27"/>
      <c r="D87" s="27"/>
      <c r="E87" s="27"/>
      <c r="F87" s="27"/>
      <c r="G87" s="27"/>
      <c r="H87" s="27"/>
      <c r="I87" s="27"/>
      <c r="J87" s="17"/>
      <c r="K87" s="6">
        <f t="shared" si="4"/>
        <v>58</v>
      </c>
    </row>
    <row r="88" spans="1:11" x14ac:dyDescent="0.3">
      <c r="A88" s="6">
        <f t="shared" si="5"/>
        <v>59</v>
      </c>
      <c r="B88" s="14" t="s">
        <v>55</v>
      </c>
      <c r="C88" s="29">
        <f>SUM(C66:C86)</f>
        <v>36348358.997862011</v>
      </c>
      <c r="D88" s="29">
        <f t="shared" ref="D88:J88" si="6">SUM(D66:D86)</f>
        <v>33916414.395283371</v>
      </c>
      <c r="E88" s="29">
        <f t="shared" si="6"/>
        <v>38487471.756089985</v>
      </c>
      <c r="F88" s="29">
        <f t="shared" si="6"/>
        <v>40438056.605716728</v>
      </c>
      <c r="G88" s="29">
        <f t="shared" si="6"/>
        <v>48712897.525753155</v>
      </c>
      <c r="H88" s="29">
        <f t="shared" si="6"/>
        <v>44928575.291446291</v>
      </c>
      <c r="I88" s="29">
        <f t="shared" si="6"/>
        <v>61713215.114150219</v>
      </c>
      <c r="J88" s="29">
        <f t="shared" si="6"/>
        <v>46458972.081609547</v>
      </c>
      <c r="K88" s="6">
        <f t="shared" si="4"/>
        <v>59</v>
      </c>
    </row>
    <row r="89" spans="1:11" x14ac:dyDescent="0.3">
      <c r="A89" s="6">
        <f t="shared" si="5"/>
        <v>60</v>
      </c>
      <c r="B89" s="14"/>
      <c r="C89" s="30"/>
      <c r="D89" s="30"/>
      <c r="E89" s="30"/>
      <c r="F89" s="30"/>
      <c r="G89" s="30"/>
      <c r="H89" s="30"/>
      <c r="I89" s="30"/>
      <c r="J89" s="30"/>
      <c r="K89" s="6">
        <f t="shared" si="4"/>
        <v>60</v>
      </c>
    </row>
    <row r="90" spans="1:11" ht="19.5" thickBot="1" x14ac:dyDescent="0.35">
      <c r="A90" s="6">
        <f t="shared" si="5"/>
        <v>61</v>
      </c>
      <c r="B90" s="14" t="s">
        <v>56</v>
      </c>
      <c r="C90" s="17"/>
      <c r="D90" s="31">
        <f>D88+C88</f>
        <v>70264773.393145382</v>
      </c>
      <c r="E90" s="17"/>
      <c r="F90" s="31">
        <f>F88+E88</f>
        <v>78925528.36180672</v>
      </c>
      <c r="G90" s="30"/>
      <c r="H90" s="42">
        <f>H88+G88</f>
        <v>93641472.817199439</v>
      </c>
      <c r="I90" s="30"/>
      <c r="J90" s="42">
        <f>J88+I88</f>
        <v>108172187.19575977</v>
      </c>
      <c r="K90" s="6">
        <f t="shared" si="4"/>
        <v>61</v>
      </c>
    </row>
    <row r="91" spans="1:11" ht="19.5" thickTop="1" x14ac:dyDescent="0.3">
      <c r="A91" s="12"/>
      <c r="B91" s="19"/>
      <c r="C91" s="16"/>
      <c r="D91" s="16"/>
      <c r="E91" s="16"/>
      <c r="F91" s="16"/>
      <c r="G91" s="16"/>
      <c r="H91" s="16"/>
      <c r="I91" s="16"/>
      <c r="J91" s="16"/>
      <c r="K91" s="19"/>
    </row>
    <row r="92" spans="1:11" ht="19.5" x14ac:dyDescent="0.35">
      <c r="A92" s="26"/>
      <c r="B92" s="21" t="s">
        <v>21</v>
      </c>
      <c r="C92" s="21"/>
      <c r="D92" s="21"/>
      <c r="E92" s="21"/>
      <c r="F92" s="21"/>
    </row>
    <row r="93" spans="1:11" ht="22.5" x14ac:dyDescent="0.3">
      <c r="A93" s="33">
        <v>3</v>
      </c>
      <c r="B93" s="2" t="str">
        <f>'A-Revenues@Present Rates'!B93</f>
        <v>The revenues above are derived by multiplying the forecast billing determinants by the rates, except for Medium &amp; Large Commercial/Industrial, San Diego Unified Port District, Schedule PA-T-1, and Standby customers.</v>
      </c>
    </row>
    <row r="94" spans="1:11" x14ac:dyDescent="0.3">
      <c r="A94" s="22"/>
      <c r="B94" s="2" t="str">
        <f>'A-Revenues@Present Rates'!B94</f>
        <v>The derivation of revenues for Medium &amp; Large Commercial/Industrial, San Diego Unified Port District, Schedule PA-T-1, and Standby customers are shown on pages BH-5 through BH-11.</v>
      </c>
    </row>
    <row r="95" spans="1:11" x14ac:dyDescent="0.3">
      <c r="A95" s="22"/>
    </row>
    <row r="96" spans="1:11" x14ac:dyDescent="0.3">
      <c r="A96" s="22"/>
    </row>
    <row r="97" spans="1:1" x14ac:dyDescent="0.3">
      <c r="A97" s="22"/>
    </row>
    <row r="98" spans="1:1" x14ac:dyDescent="0.3">
      <c r="A98" s="22"/>
    </row>
    <row r="99" spans="1:1" x14ac:dyDescent="0.3">
      <c r="A99" s="22"/>
    </row>
    <row r="100" spans="1:1" x14ac:dyDescent="0.3">
      <c r="A100" s="22"/>
    </row>
    <row r="101" spans="1:1" x14ac:dyDescent="0.3">
      <c r="A101" s="22"/>
    </row>
    <row r="102" spans="1:1" x14ac:dyDescent="0.3">
      <c r="A102" s="22"/>
    </row>
    <row r="103" spans="1:1" x14ac:dyDescent="0.3">
      <c r="A103" s="22"/>
    </row>
    <row r="104" spans="1:1" x14ac:dyDescent="0.3">
      <c r="A104" s="22"/>
    </row>
    <row r="105" spans="1:1" x14ac:dyDescent="0.3">
      <c r="A105" s="22"/>
    </row>
    <row r="106" spans="1:1" x14ac:dyDescent="0.3">
      <c r="A106" s="22"/>
    </row>
    <row r="107" spans="1:1" x14ac:dyDescent="0.3">
      <c r="A107" s="22"/>
    </row>
    <row r="108" spans="1:1" x14ac:dyDescent="0.3">
      <c r="A108" s="22"/>
    </row>
    <row r="109" spans="1:1" x14ac:dyDescent="0.3">
      <c r="A109" s="22"/>
    </row>
    <row r="110" spans="1:1" x14ac:dyDescent="0.3">
      <c r="A110" s="22"/>
    </row>
    <row r="111" spans="1:1" x14ac:dyDescent="0.3">
      <c r="A111" s="22"/>
    </row>
    <row r="112" spans="1:1" x14ac:dyDescent="0.3">
      <c r="A112" s="22"/>
    </row>
    <row r="113" spans="1:1" x14ac:dyDescent="0.3">
      <c r="A113" s="22"/>
    </row>
    <row r="114" spans="1:1" x14ac:dyDescent="0.3">
      <c r="A114" s="22"/>
    </row>
    <row r="115" spans="1:1" x14ac:dyDescent="0.3">
      <c r="A115" s="22"/>
    </row>
    <row r="116" spans="1:1" x14ac:dyDescent="0.3">
      <c r="A116" s="22"/>
    </row>
    <row r="117" spans="1:1" x14ac:dyDescent="0.3">
      <c r="A117" s="22"/>
    </row>
    <row r="118" spans="1:1" x14ac:dyDescent="0.3">
      <c r="A118" s="22"/>
    </row>
    <row r="119" spans="1:1" x14ac:dyDescent="0.3">
      <c r="A119" s="22"/>
    </row>
    <row r="120" spans="1:1" x14ac:dyDescent="0.3">
      <c r="A120" s="22"/>
    </row>
    <row r="121" spans="1:1" x14ac:dyDescent="0.3">
      <c r="A121" s="22"/>
    </row>
    <row r="122" spans="1:1" x14ac:dyDescent="0.3">
      <c r="A122" s="22"/>
    </row>
    <row r="123" spans="1:1" x14ac:dyDescent="0.3">
      <c r="A123" s="22"/>
    </row>
    <row r="124" spans="1:1" x14ac:dyDescent="0.3">
      <c r="A124" s="22"/>
    </row>
    <row r="125" spans="1:1" x14ac:dyDescent="0.3">
      <c r="A125" s="22"/>
    </row>
    <row r="126" spans="1:1" x14ac:dyDescent="0.3">
      <c r="A126" s="22"/>
    </row>
    <row r="127" spans="1:1" x14ac:dyDescent="0.3">
      <c r="A127" s="22"/>
    </row>
    <row r="128" spans="1:1" x14ac:dyDescent="0.3">
      <c r="A128" s="22"/>
    </row>
    <row r="129" spans="1:1" x14ac:dyDescent="0.3">
      <c r="A129" s="22"/>
    </row>
    <row r="130" spans="1:1" x14ac:dyDescent="0.3">
      <c r="A130" s="22"/>
    </row>
    <row r="131" spans="1:1" x14ac:dyDescent="0.3">
      <c r="A131" s="22"/>
    </row>
    <row r="132" spans="1:1" x14ac:dyDescent="0.3">
      <c r="A132" s="22"/>
    </row>
    <row r="133" spans="1:1" x14ac:dyDescent="0.3">
      <c r="A133" s="22"/>
    </row>
    <row r="134" spans="1:1" x14ac:dyDescent="0.3">
      <c r="A134" s="22"/>
    </row>
    <row r="135" spans="1:1" x14ac:dyDescent="0.3">
      <c r="A135" s="22"/>
    </row>
    <row r="136" spans="1:1" x14ac:dyDescent="0.3">
      <c r="A136" s="22"/>
    </row>
    <row r="137" spans="1:1" x14ac:dyDescent="0.3">
      <c r="A137" s="22"/>
    </row>
    <row r="138" spans="1:1" x14ac:dyDescent="0.3">
      <c r="A138" s="22"/>
    </row>
    <row r="139" spans="1:1" x14ac:dyDescent="0.3">
      <c r="A139" s="22"/>
    </row>
    <row r="140" spans="1:1" x14ac:dyDescent="0.3">
      <c r="A140" s="22"/>
    </row>
    <row r="141" spans="1:1" x14ac:dyDescent="0.3">
      <c r="A141" s="22"/>
    </row>
    <row r="142" spans="1:1" x14ac:dyDescent="0.3">
      <c r="A142" s="22"/>
    </row>
    <row r="143" spans="1:1" x14ac:dyDescent="0.3">
      <c r="A143" s="22"/>
    </row>
    <row r="144" spans="1:1" x14ac:dyDescent="0.3">
      <c r="A144" s="22"/>
    </row>
    <row r="145" spans="1:1" x14ac:dyDescent="0.3">
      <c r="A145" s="22"/>
    </row>
    <row r="146" spans="1:1" x14ac:dyDescent="0.3">
      <c r="A146" s="22"/>
    </row>
    <row r="147" spans="1:1" x14ac:dyDescent="0.3">
      <c r="A147" s="22"/>
    </row>
    <row r="148" spans="1:1" x14ac:dyDescent="0.3">
      <c r="A148" s="22"/>
    </row>
    <row r="149" spans="1:1" x14ac:dyDescent="0.3">
      <c r="A149" s="22"/>
    </row>
    <row r="150" spans="1:1" x14ac:dyDescent="0.3">
      <c r="A150" s="22"/>
    </row>
    <row r="151" spans="1:1" x14ac:dyDescent="0.3">
      <c r="A151" s="22"/>
    </row>
    <row r="152" spans="1:1" x14ac:dyDescent="0.3">
      <c r="A152" s="22"/>
    </row>
    <row r="153" spans="1:1" x14ac:dyDescent="0.3">
      <c r="A153" s="22"/>
    </row>
    <row r="154" spans="1:1" x14ac:dyDescent="0.3">
      <c r="A154" s="22"/>
    </row>
    <row r="155" spans="1:1" x14ac:dyDescent="0.3">
      <c r="A155" s="22"/>
    </row>
    <row r="156" spans="1:1" x14ac:dyDescent="0.3">
      <c r="A156" s="22"/>
    </row>
    <row r="157" spans="1:1" x14ac:dyDescent="0.3">
      <c r="A157" s="22"/>
    </row>
    <row r="158" spans="1:1" x14ac:dyDescent="0.3">
      <c r="A158" s="22"/>
    </row>
    <row r="159" spans="1:1" x14ac:dyDescent="0.3">
      <c r="A159" s="22"/>
    </row>
    <row r="160" spans="1:1" x14ac:dyDescent="0.3">
      <c r="A160" s="22"/>
    </row>
    <row r="161" spans="1:1" x14ac:dyDescent="0.3">
      <c r="A161" s="22"/>
    </row>
    <row r="162" spans="1:1" x14ac:dyDescent="0.3">
      <c r="A162" s="22"/>
    </row>
    <row r="163" spans="1:1" x14ac:dyDescent="0.3">
      <c r="A163" s="22"/>
    </row>
    <row r="164" spans="1:1" x14ac:dyDescent="0.3">
      <c r="A164" s="22"/>
    </row>
    <row r="165" spans="1:1" x14ac:dyDescent="0.3">
      <c r="A165" s="22"/>
    </row>
    <row r="166" spans="1:1" x14ac:dyDescent="0.3">
      <c r="A166" s="22"/>
    </row>
    <row r="167" spans="1:1" x14ac:dyDescent="0.3">
      <c r="A167" s="22"/>
    </row>
  </sheetData>
  <mergeCells count="16">
    <mergeCell ref="A1:K1"/>
    <mergeCell ref="A2:K2"/>
    <mergeCell ref="A3:K3"/>
    <mergeCell ref="A4:K4"/>
    <mergeCell ref="G7:H7"/>
    <mergeCell ref="I7:J7"/>
    <mergeCell ref="G62:H62"/>
    <mergeCell ref="I62:J62"/>
    <mergeCell ref="C62:D62"/>
    <mergeCell ref="E62:F62"/>
    <mergeCell ref="C7:D7"/>
    <mergeCell ref="E7:F7"/>
    <mergeCell ref="C39:D39"/>
    <mergeCell ref="E39:F39"/>
    <mergeCell ref="I39:J39"/>
    <mergeCell ref="G39:H39"/>
  </mergeCells>
  <phoneticPr fontId="0" type="noConversion"/>
  <printOptions horizontalCentered="1"/>
  <pageMargins left="0.25" right="0.25" top="0.5" bottom="0.5" header="0.25" footer="0.25"/>
  <pageSetup scale="40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P94"/>
  <sheetViews>
    <sheetView zoomScale="70" zoomScaleNormal="70" zoomScaleSheetLayoutView="70" workbookViewId="0">
      <selection activeCell="I11" sqref="I11"/>
    </sheetView>
  </sheetViews>
  <sheetFormatPr defaultColWidth="9.140625" defaultRowHeight="18.75" x14ac:dyDescent="0.3"/>
  <cols>
    <col min="1" max="1" width="5.85546875" style="2" bestFit="1" customWidth="1"/>
    <col min="2" max="2" width="70.5703125" style="2" customWidth="1"/>
    <col min="3" max="3" width="19.140625" style="2" bestFit="1" customWidth="1"/>
    <col min="4" max="4" width="17.140625" style="2" bestFit="1" customWidth="1"/>
    <col min="5" max="5" width="19.140625" style="2" bestFit="1" customWidth="1"/>
    <col min="6" max="6" width="17.140625" style="2" bestFit="1" customWidth="1"/>
    <col min="7" max="7" width="19.140625" style="2" bestFit="1" customWidth="1"/>
    <col min="8" max="8" width="17.140625" style="2" bestFit="1" customWidth="1"/>
    <col min="9" max="9" width="19.140625" style="2" bestFit="1" customWidth="1"/>
    <col min="10" max="10" width="17.140625" style="2" bestFit="1" customWidth="1"/>
    <col min="11" max="11" width="20.5703125" style="2" customWidth="1"/>
    <col min="12" max="12" width="18.85546875" style="2" customWidth="1"/>
    <col min="13" max="13" width="5.85546875" style="2" bestFit="1" customWidth="1"/>
    <col min="14" max="14" width="9.140625" style="2"/>
    <col min="15" max="15" width="20.5703125" style="2" bestFit="1" customWidth="1"/>
    <col min="16" max="16" width="16.85546875" style="2" bestFit="1" customWidth="1"/>
    <col min="17" max="16384" width="9.140625" style="2"/>
  </cols>
  <sheetData>
    <row r="1" spans="1:16" x14ac:dyDescent="0.3">
      <c r="A1" s="276" t="str">
        <f>'Summary of Revs @ Present Rates'!A1:P1</f>
        <v>Statement BH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6" x14ac:dyDescent="0.3">
      <c r="A2" s="276" t="str">
        <f>'Summary of Revs @ Present Rates'!A2:P2</f>
        <v>SAN DIEGO GAS AND ELECTRIC COMPANY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</row>
    <row r="3" spans="1:16" x14ac:dyDescent="0.3">
      <c r="A3" s="280" t="str">
        <f>'Summary of Revs @ Present Rates'!A3:P3</f>
        <v>Transmission Revenue Data To Reflect Present Rates Per ER25-270-002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1:16" x14ac:dyDescent="0.3">
      <c r="A4" s="277" t="s">
        <v>290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</row>
    <row r="6" spans="1:16" x14ac:dyDescent="0.3">
      <c r="A6" s="3"/>
      <c r="B6" s="3"/>
      <c r="C6" s="4" t="s">
        <v>64</v>
      </c>
      <c r="D6" s="5"/>
      <c r="E6" s="4" t="s">
        <v>65</v>
      </c>
      <c r="F6" s="5"/>
      <c r="G6" s="4" t="s">
        <v>66</v>
      </c>
      <c r="H6" s="5"/>
      <c r="I6" s="4" t="s">
        <v>67</v>
      </c>
      <c r="J6" s="5"/>
      <c r="K6" s="4" t="s">
        <v>68</v>
      </c>
      <c r="L6" s="5"/>
      <c r="M6" s="3"/>
    </row>
    <row r="7" spans="1:16" x14ac:dyDescent="0.3">
      <c r="A7" s="6"/>
      <c r="B7" s="6"/>
      <c r="C7" s="278">
        <f>'Summary of Revs @ Present Rates'!E30</f>
        <v>46266</v>
      </c>
      <c r="D7" s="279"/>
      <c r="E7" s="278">
        <f>'Summary of Revs @ Present Rates'!F30</f>
        <v>46296</v>
      </c>
      <c r="F7" s="279"/>
      <c r="G7" s="278">
        <f>'Summary of Revs @ Present Rates'!G30</f>
        <v>46327</v>
      </c>
      <c r="H7" s="279"/>
      <c r="I7" s="278">
        <f>'Summary of Revs @ Present Rates'!H30</f>
        <v>46357</v>
      </c>
      <c r="J7" s="279"/>
      <c r="K7" s="7" t="s">
        <v>20</v>
      </c>
      <c r="L7" s="8"/>
      <c r="M7" s="6"/>
    </row>
    <row r="8" spans="1:16" ht="22.5" x14ac:dyDescent="0.3">
      <c r="A8" s="6" t="s">
        <v>9</v>
      </c>
      <c r="B8" s="9"/>
      <c r="C8" s="10" t="s">
        <v>29</v>
      </c>
      <c r="D8" s="11"/>
      <c r="E8" s="10" t="s">
        <v>29</v>
      </c>
      <c r="F8" s="11"/>
      <c r="G8" s="10" t="s">
        <v>29</v>
      </c>
      <c r="H8" s="11"/>
      <c r="I8" s="10" t="s">
        <v>29</v>
      </c>
      <c r="J8" s="11"/>
      <c r="K8" s="10" t="s">
        <v>29</v>
      </c>
      <c r="L8" s="11"/>
      <c r="M8" s="6" t="s">
        <v>9</v>
      </c>
    </row>
    <row r="9" spans="1:16" x14ac:dyDescent="0.3">
      <c r="A9" s="12" t="s">
        <v>11</v>
      </c>
      <c r="B9" s="12" t="s">
        <v>10</v>
      </c>
      <c r="C9" s="12" t="s">
        <v>30</v>
      </c>
      <c r="D9" s="12" t="s">
        <v>31</v>
      </c>
      <c r="E9" s="12" t="s">
        <v>30</v>
      </c>
      <c r="F9" s="12" t="s">
        <v>31</v>
      </c>
      <c r="G9" s="12" t="s">
        <v>30</v>
      </c>
      <c r="H9" s="12" t="s">
        <v>31</v>
      </c>
      <c r="I9" s="12" t="s">
        <v>30</v>
      </c>
      <c r="J9" s="12" t="s">
        <v>31</v>
      </c>
      <c r="K9" s="12" t="s">
        <v>30</v>
      </c>
      <c r="L9" s="12" t="s">
        <v>31</v>
      </c>
      <c r="M9" s="12" t="s">
        <v>11</v>
      </c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6" x14ac:dyDescent="0.3">
      <c r="A11" s="6">
        <v>1</v>
      </c>
      <c r="B11" s="9" t="str">
        <f>'A-Revenues@Present Rates'!B11</f>
        <v>Residential</v>
      </c>
      <c r="C11" s="17">
        <f>'[1]B-Billing Determinants'!G12</f>
        <v>615949423.59624326</v>
      </c>
      <c r="D11" s="17"/>
      <c r="E11" s="17">
        <f>'[1]B-Billing Determinants'!I12</f>
        <v>448222747.76523018</v>
      </c>
      <c r="F11" s="17"/>
      <c r="G11" s="17">
        <f>'[1]B-Billing Determinants'!K12</f>
        <v>385784288.64210707</v>
      </c>
      <c r="H11" s="17"/>
      <c r="I11" s="17">
        <f>'[1]B-Billing Determinants'!M12</f>
        <v>452476117.17941707</v>
      </c>
      <c r="J11" s="17"/>
      <c r="K11" s="13">
        <f>C11+E11+G11+I11+'B-Revenues@Present Rates'!C11+'B-Revenues@Present Rates'!E11+'B-Revenues@Present Rates'!G11+'B-Revenues@Present Rates'!I11+'A-Revenues@Present Rates'!C11+'A-Revenues@Present Rates'!E11+'A-Revenues@Present Rates'!G11+'A-Revenues@Present Rates'!I11</f>
        <v>5139484424.0373602</v>
      </c>
      <c r="L11" s="13"/>
      <c r="M11" s="6">
        <v>1</v>
      </c>
      <c r="O11" s="90"/>
    </row>
    <row r="12" spans="1:16" x14ac:dyDescent="0.3">
      <c r="A12" s="6">
        <f>A11+1</f>
        <v>2</v>
      </c>
      <c r="B12" s="9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>
        <f t="shared" ref="M12:M33" si="0">M11+1</f>
        <v>2</v>
      </c>
    </row>
    <row r="13" spans="1:16" x14ac:dyDescent="0.3">
      <c r="A13" s="6">
        <f t="shared" ref="A13:A33" si="1">A12+1</f>
        <v>3</v>
      </c>
      <c r="B13" s="9" t="str">
        <f>'A-Revenues@Present Rates'!B13</f>
        <v xml:space="preserve">Small Commercial </v>
      </c>
      <c r="C13" s="17">
        <f>'[1]B-Billing Determinants'!G14</f>
        <v>239317965.71833527</v>
      </c>
      <c r="D13" s="17"/>
      <c r="E13" s="17">
        <f>'[1]B-Billing Determinants'!I14</f>
        <v>211348576.79099375</v>
      </c>
      <c r="F13" s="17"/>
      <c r="G13" s="17">
        <f>'[1]B-Billing Determinants'!K14</f>
        <v>195315561.0568178</v>
      </c>
      <c r="H13" s="17"/>
      <c r="I13" s="17">
        <f>'[1]B-Billing Determinants'!M14</f>
        <v>194243997.91473109</v>
      </c>
      <c r="J13" s="17"/>
      <c r="K13" s="13">
        <f>C13+E13+G13+I13+'B-Revenues@Present Rates'!C13+'B-Revenues@Present Rates'!E13+'B-Revenues@Present Rates'!G13+'B-Revenues@Present Rates'!I13+'A-Revenues@Present Rates'!C13+'A-Revenues@Present Rates'!E13+'A-Revenues@Present Rates'!G13+'A-Revenues@Present Rates'!I13</f>
        <v>2442100457.0462532</v>
      </c>
      <c r="L13" s="13"/>
      <c r="M13" s="6">
        <f t="shared" si="0"/>
        <v>3</v>
      </c>
      <c r="O13" s="90"/>
    </row>
    <row r="14" spans="1:16" x14ac:dyDescent="0.3">
      <c r="A14" s="6">
        <f t="shared" si="1"/>
        <v>4</v>
      </c>
      <c r="B14" s="9"/>
      <c r="C14" s="25"/>
      <c r="D14" s="25"/>
      <c r="E14" s="25"/>
      <c r="F14" s="25"/>
      <c r="G14" s="25"/>
      <c r="H14" s="25"/>
      <c r="I14" s="25"/>
      <c r="J14" s="25"/>
      <c r="K14" s="13"/>
      <c r="L14" s="13"/>
      <c r="M14" s="6">
        <f t="shared" si="0"/>
        <v>4</v>
      </c>
    </row>
    <row r="15" spans="1:16" x14ac:dyDescent="0.3">
      <c r="A15" s="6">
        <f t="shared" si="1"/>
        <v>5</v>
      </c>
      <c r="B15" s="9" t="str">
        <f>'A-Revenues@Present Rates'!B15</f>
        <v xml:space="preserve">Medium and Large Commercial/Industrial </v>
      </c>
      <c r="C15" s="17">
        <f>'[1]B-Billing Determinants'!G16</f>
        <v>867016873.16453326</v>
      </c>
      <c r="D15" s="17"/>
      <c r="E15" s="17">
        <f>'[1]B-Billing Determinants'!I16</f>
        <v>796536574.47793376</v>
      </c>
      <c r="F15" s="17"/>
      <c r="G15" s="17">
        <f>'[1]B-Billing Determinants'!K16</f>
        <v>728103253.38593173</v>
      </c>
      <c r="H15" s="17"/>
      <c r="I15" s="17">
        <f>'[1]B-Billing Determinants'!M16</f>
        <v>763709820.81237149</v>
      </c>
      <c r="J15" s="17"/>
      <c r="K15" s="13">
        <f>C15+E15+G15+I15+'B-Revenues@Present Rates'!C15+'B-Revenues@Present Rates'!E15+'B-Revenues@Present Rates'!G15+'B-Revenues@Present Rates'!I15+'A-Revenues@Present Rates'!C15+'A-Revenues@Present Rates'!E15+'A-Revenues@Present Rates'!G15+'A-Revenues@Present Rates'!I15</f>
        <v>8982347254.909029</v>
      </c>
      <c r="L15" s="13"/>
      <c r="M15" s="6">
        <f t="shared" si="0"/>
        <v>5</v>
      </c>
      <c r="O15" s="90"/>
    </row>
    <row r="16" spans="1:16" x14ac:dyDescent="0.3">
      <c r="A16" s="6">
        <f t="shared" si="1"/>
        <v>6</v>
      </c>
      <c r="B16" s="9" t="s">
        <v>35</v>
      </c>
      <c r="C16" s="17"/>
      <c r="D16" s="17">
        <f>'[1]B-Billing Determinants'!H17</f>
        <v>0</v>
      </c>
      <c r="E16" s="17"/>
      <c r="F16" s="17">
        <f>'[1]B-Billing Determinants'!J17</f>
        <v>0</v>
      </c>
      <c r="G16" s="17"/>
      <c r="H16" s="17">
        <f>'[1]B-Billing Determinants'!L17</f>
        <v>0</v>
      </c>
      <c r="I16" s="17"/>
      <c r="J16" s="17">
        <f>'[1]B-Billing Determinants'!N17</f>
        <v>0</v>
      </c>
      <c r="K16" s="13"/>
      <c r="L16" s="13">
        <f>D16+F16+H16+J16+'B-Revenues@Present Rates'!D16+'B-Revenues@Present Rates'!F16+'B-Revenues@Present Rates'!H16+'B-Revenues@Present Rates'!J16+'A-Revenues@Present Rates'!D16+'A-Revenues@Present Rates'!F16+'A-Revenues@Present Rates'!H16+'A-Revenues@Present Rates'!J16</f>
        <v>0</v>
      </c>
      <c r="M16" s="6">
        <f t="shared" si="0"/>
        <v>6</v>
      </c>
      <c r="P16" s="90"/>
    </row>
    <row r="17" spans="1:16" x14ac:dyDescent="0.3">
      <c r="A17" s="6">
        <f t="shared" si="1"/>
        <v>7</v>
      </c>
      <c r="B17" s="9" t="s">
        <v>36</v>
      </c>
      <c r="C17" s="17"/>
      <c r="D17" s="17">
        <f>'[1]B-Billing Determinants'!H18</f>
        <v>2078031.1831154083</v>
      </c>
      <c r="E17" s="17"/>
      <c r="F17" s="17">
        <f>'[1]B-Billing Determinants'!J18</f>
        <v>1907674.9101579236</v>
      </c>
      <c r="G17" s="17"/>
      <c r="H17" s="17">
        <f>'[1]B-Billing Determinants'!L18</f>
        <v>1745882.8488525513</v>
      </c>
      <c r="I17" s="17"/>
      <c r="J17" s="17">
        <f>'[1]B-Billing Determinants'!N18</f>
        <v>1825593.487219753</v>
      </c>
      <c r="K17" s="13"/>
      <c r="L17" s="13">
        <f>D17+F17+H17+J17+'B-Revenues@Present Rates'!D17+'B-Revenues@Present Rates'!F17+'B-Revenues@Present Rates'!H17+'B-Revenues@Present Rates'!J17+'A-Revenues@Present Rates'!D17+'A-Revenues@Present Rates'!F17+'A-Revenues@Present Rates'!H17+'A-Revenues@Present Rates'!J17</f>
        <v>21510546.865090836</v>
      </c>
      <c r="M17" s="6">
        <f t="shared" si="0"/>
        <v>7</v>
      </c>
      <c r="P17" s="90"/>
    </row>
    <row r="18" spans="1:16" x14ac:dyDescent="0.3">
      <c r="A18" s="6">
        <f t="shared" si="1"/>
        <v>8</v>
      </c>
      <c r="B18" s="9" t="s">
        <v>37</v>
      </c>
      <c r="C18" s="17"/>
      <c r="D18" s="17">
        <f>'[1]B-Billing Determinants'!H19</f>
        <v>1816540.427557766</v>
      </c>
      <c r="E18" s="17"/>
      <c r="F18" s="17">
        <f>'[1]B-Billing Determinants'!J19</f>
        <v>1662947.7122979141</v>
      </c>
      <c r="G18" s="17"/>
      <c r="H18" s="17">
        <f>'[1]B-Billing Determinants'!L19</f>
        <v>1497257.5313144273</v>
      </c>
      <c r="I18" s="17"/>
      <c r="J18" s="17">
        <f>'[1]B-Billing Determinants'!N19</f>
        <v>1547428.5644992178</v>
      </c>
      <c r="K18" s="13"/>
      <c r="L18" s="13">
        <f>D18+F18+H18+J18+'B-Revenues@Present Rates'!D18+'B-Revenues@Present Rates'!F18+'B-Revenues@Present Rates'!H18+'B-Revenues@Present Rates'!J18+'A-Revenues@Present Rates'!D18+'A-Revenues@Present Rates'!F18+'A-Revenues@Present Rates'!H18+'A-Revenues@Present Rates'!J18</f>
        <v>18531508.692553811</v>
      </c>
      <c r="M18" s="6">
        <f t="shared" si="0"/>
        <v>8</v>
      </c>
      <c r="P18" s="90"/>
    </row>
    <row r="19" spans="1:16" x14ac:dyDescent="0.3">
      <c r="A19" s="6">
        <f t="shared" si="1"/>
        <v>9</v>
      </c>
      <c r="B19" s="9" t="str">
        <f>'A-Revenues@Present Rates'!B19</f>
        <v xml:space="preserve">     Maximum Demand at the Time of System Peak</v>
      </c>
      <c r="C19" s="17"/>
      <c r="D19" s="17">
        <f>'[1]B-Billing Determinants'!H20</f>
        <v>143882.60368267121</v>
      </c>
      <c r="E19" s="17"/>
      <c r="F19" s="17">
        <f>'[1]B-Billing Determinants'!J20</f>
        <v>135711.84062240092</v>
      </c>
      <c r="G19" s="17"/>
      <c r="H19" s="17">
        <f>'[1]B-Billing Determinants'!L20</f>
        <v>133496.31514596919</v>
      </c>
      <c r="I19" s="17"/>
      <c r="J19" s="17">
        <f>'[1]B-Billing Determinants'!N20</f>
        <v>154202.00313587949</v>
      </c>
      <c r="K19" s="13"/>
      <c r="L19" s="13">
        <f>D19+F19+H19+J19+'B-Revenues@Present Rates'!D19+'B-Revenues@Present Rates'!F19+'B-Revenues@Present Rates'!H19+'B-Revenues@Present Rates'!J19+'A-Revenues@Present Rates'!D19+'A-Revenues@Present Rates'!F19+'A-Revenues@Present Rates'!H19+'A-Revenues@Present Rates'!J19</f>
        <v>1634929.4455964067</v>
      </c>
      <c r="M19" s="6">
        <f t="shared" si="0"/>
        <v>9</v>
      </c>
      <c r="P19" s="90"/>
    </row>
    <row r="20" spans="1:16" x14ac:dyDescent="0.3">
      <c r="A20" s="6">
        <f t="shared" si="1"/>
        <v>10</v>
      </c>
      <c r="B20" s="9"/>
      <c r="C20" s="17"/>
      <c r="D20" s="17"/>
      <c r="E20" s="17"/>
      <c r="F20" s="17"/>
      <c r="G20" s="17"/>
      <c r="H20" s="17"/>
      <c r="I20" s="17"/>
      <c r="J20" s="17"/>
      <c r="K20" s="13"/>
      <c r="L20" s="13"/>
      <c r="M20" s="6">
        <f t="shared" si="0"/>
        <v>10</v>
      </c>
      <c r="P20" s="90"/>
    </row>
    <row r="21" spans="1:16" x14ac:dyDescent="0.3">
      <c r="A21" s="6">
        <f t="shared" si="1"/>
        <v>11</v>
      </c>
      <c r="B21" s="38" t="s">
        <v>39</v>
      </c>
      <c r="C21" s="17">
        <f>'[1]B-Billing Determinants'!G24</f>
        <v>102320</v>
      </c>
      <c r="D21" s="17"/>
      <c r="E21" s="17">
        <f>'[1]B-Billing Determinants'!I24</f>
        <v>747300</v>
      </c>
      <c r="F21" s="17"/>
      <c r="G21" s="17">
        <f>'[1]B-Billing Determinants'!K24</f>
        <v>703620</v>
      </c>
      <c r="H21" s="17"/>
      <c r="I21" s="17">
        <f>'[1]B-Billing Determinants'!M24</f>
        <v>339300</v>
      </c>
      <c r="J21" s="17"/>
      <c r="K21" s="13">
        <f>C21+E21+G21+I21+'B-Revenues@Present Rates'!C21+'B-Revenues@Present Rates'!E21+'B-Revenues@Present Rates'!G21+'B-Revenues@Present Rates'!I21+'A-Revenues@Present Rates'!C21+'A-Revenues@Present Rates'!E21+'A-Revenues@Present Rates'!G21+'A-Revenues@Present Rates'!I21</f>
        <v>4208810</v>
      </c>
      <c r="L21" s="13"/>
      <c r="M21" s="6">
        <f t="shared" si="0"/>
        <v>11</v>
      </c>
      <c r="P21" s="90"/>
    </row>
    <row r="22" spans="1:16" x14ac:dyDescent="0.3">
      <c r="A22" s="6">
        <f t="shared" si="1"/>
        <v>12</v>
      </c>
      <c r="B22" s="9" t="s">
        <v>36</v>
      </c>
      <c r="C22" s="17"/>
      <c r="D22" s="17">
        <f>'[1]B-Billing Determinants'!H25</f>
        <v>8000</v>
      </c>
      <c r="E22" s="17"/>
      <c r="F22" s="17">
        <f>'[1]B-Billing Determinants'!J25</f>
        <v>16900</v>
      </c>
      <c r="G22" s="17"/>
      <c r="H22" s="17">
        <f>'[1]B-Billing Determinants'!L25</f>
        <v>16600</v>
      </c>
      <c r="I22" s="17"/>
      <c r="J22" s="17">
        <f>'[1]B-Billing Determinants'!N25</f>
        <v>9800</v>
      </c>
      <c r="K22" s="13"/>
      <c r="L22" s="13">
        <f>D22+F22+H22+J22+'B-Revenues@Present Rates'!D22+'B-Revenues@Present Rates'!F22+'B-Revenues@Present Rates'!H22+'B-Revenues@Present Rates'!J22+'A-Revenues@Present Rates'!D22+'A-Revenues@Present Rates'!F22+'A-Revenues@Present Rates'!H22+'A-Revenues@Present Rates'!J22</f>
        <v>146100</v>
      </c>
      <c r="M22" s="6">
        <f t="shared" si="0"/>
        <v>12</v>
      </c>
      <c r="P22" s="90"/>
    </row>
    <row r="23" spans="1:16" x14ac:dyDescent="0.3">
      <c r="A23" s="6">
        <f t="shared" si="1"/>
        <v>13</v>
      </c>
      <c r="B23" s="14" t="s">
        <v>38</v>
      </c>
      <c r="C23" s="17"/>
      <c r="D23" s="17">
        <f>'[1]B-Billing Determinants'!H26</f>
        <v>0</v>
      </c>
      <c r="E23" s="17"/>
      <c r="F23" s="17">
        <f>'[1]B-Billing Determinants'!J26</f>
        <v>0</v>
      </c>
      <c r="G23" s="17"/>
      <c r="H23" s="17">
        <f>'[1]B-Billing Determinants'!L26</f>
        <v>7580</v>
      </c>
      <c r="I23" s="17"/>
      <c r="J23" s="17">
        <f>'[1]B-Billing Determinants'!N26</f>
        <v>0</v>
      </c>
      <c r="K23" s="13"/>
      <c r="L23" s="13">
        <f>D23+F23+H23+J23+'B-Revenues@Present Rates'!D23+'B-Revenues@Present Rates'!F23+'B-Revenues@Present Rates'!H23+'B-Revenues@Present Rates'!J23+'A-Revenues@Present Rates'!D23+'A-Revenues@Present Rates'!F23+'A-Revenues@Present Rates'!H23+'A-Revenues@Present Rates'!J23</f>
        <v>7580</v>
      </c>
      <c r="M23" s="6">
        <f t="shared" si="0"/>
        <v>13</v>
      </c>
      <c r="P23" s="90"/>
    </row>
    <row r="24" spans="1:16" x14ac:dyDescent="0.3">
      <c r="A24" s="6">
        <f t="shared" si="1"/>
        <v>14</v>
      </c>
      <c r="B24" s="9"/>
      <c r="C24" s="17"/>
      <c r="D24" s="17"/>
      <c r="E24" s="17"/>
      <c r="F24" s="17"/>
      <c r="G24" s="17"/>
      <c r="H24" s="17"/>
      <c r="I24" s="17"/>
      <c r="J24" s="17"/>
      <c r="K24" s="13"/>
      <c r="L24" s="13"/>
      <c r="M24" s="6">
        <f t="shared" si="0"/>
        <v>14</v>
      </c>
      <c r="P24" s="90"/>
    </row>
    <row r="25" spans="1:16" x14ac:dyDescent="0.3">
      <c r="A25" s="6">
        <f t="shared" si="1"/>
        <v>15</v>
      </c>
      <c r="B25" s="9" t="s">
        <v>40</v>
      </c>
      <c r="C25" s="17"/>
      <c r="D25" s="17"/>
      <c r="E25" s="17"/>
      <c r="F25" s="17"/>
      <c r="G25" s="17"/>
      <c r="H25" s="17"/>
      <c r="I25" s="17"/>
      <c r="J25" s="17"/>
      <c r="K25" s="13"/>
      <c r="L25" s="13"/>
      <c r="M25" s="6">
        <f t="shared" si="0"/>
        <v>15</v>
      </c>
      <c r="P25" s="90"/>
    </row>
    <row r="26" spans="1:16" x14ac:dyDescent="0.3">
      <c r="A26" s="6">
        <f t="shared" si="1"/>
        <v>16</v>
      </c>
      <c r="B26" s="9" t="s">
        <v>41</v>
      </c>
      <c r="C26" s="17">
        <f>'[1]B-Billing Determinants'!G29</f>
        <v>18944800.132352281</v>
      </c>
      <c r="D26" s="17"/>
      <c r="E26" s="17">
        <f>'[1]B-Billing Determinants'!I29</f>
        <v>17483777.143699218</v>
      </c>
      <c r="F26" s="17"/>
      <c r="G26" s="17">
        <f>'[1]B-Billing Determinants'!K29</f>
        <v>14421116.292368243</v>
      </c>
      <c r="H26" s="17"/>
      <c r="I26" s="17">
        <f>'[1]B-Billing Determinants'!M29</f>
        <v>13285180.217291201</v>
      </c>
      <c r="J26" s="17"/>
      <c r="K26" s="13">
        <f>C26+E26+G26+I26+'B-Revenues@Present Rates'!C26+'B-Revenues@Present Rates'!E26+'B-Revenues@Present Rates'!G26+'B-Revenues@Present Rates'!I26+'A-Revenues@Present Rates'!C26+'A-Revenues@Present Rates'!E26+'A-Revenues@Present Rates'!G26+'A-Revenues@Present Rates'!I26</f>
        <v>164394714.88519129</v>
      </c>
      <c r="L26" s="13"/>
      <c r="M26" s="6">
        <f t="shared" si="0"/>
        <v>16</v>
      </c>
      <c r="P26" s="90"/>
    </row>
    <row r="27" spans="1:16" x14ac:dyDescent="0.3">
      <c r="A27" s="6">
        <f t="shared" si="1"/>
        <v>17</v>
      </c>
      <c r="B27" s="9" t="s">
        <v>42</v>
      </c>
      <c r="C27" s="17">
        <f>'[1]B-Billing Determinants'!G30</f>
        <v>21857831.109899174</v>
      </c>
      <c r="D27" s="17">
        <f>'[1]B-Billing Determinants'!H30</f>
        <v>74595.023163621881</v>
      </c>
      <c r="E27" s="17">
        <f>'[1]B-Billing Determinants'!I30</f>
        <v>21118824.263870798</v>
      </c>
      <c r="F27" s="17">
        <f>'[1]B-Billing Determinants'!J30</f>
        <v>72072.987353188888</v>
      </c>
      <c r="G27" s="17">
        <f>'[1]B-Billing Determinants'!K30</f>
        <v>19755426.797113776</v>
      </c>
      <c r="H27" s="17">
        <f>'[1]B-Billing Determinants'!L30</f>
        <v>66725.073476269128</v>
      </c>
      <c r="I27" s="17">
        <f>'[1]B-Billing Determinants'!M30</f>
        <v>18182715.474677801</v>
      </c>
      <c r="J27" s="17">
        <f>'[1]B-Billing Determinants'!N30</f>
        <v>61413.151864844753</v>
      </c>
      <c r="K27" s="13">
        <f>C27+E27+G27+I27+'B-Revenues@Present Rates'!C27+'B-Revenues@Present Rates'!E27+'B-Revenues@Present Rates'!G27+'B-Revenues@Present Rates'!I27+'A-Revenues@Present Rates'!C27+'A-Revenues@Present Rates'!E27+'A-Revenues@Present Rates'!G27+'A-Revenues@Present Rates'!I27</f>
        <v>226880081.97518513</v>
      </c>
      <c r="L27" s="13">
        <f>D27+F27+H27+J27+'B-Revenues@Present Rates'!D27+'B-Revenues@Present Rates'!F27+'B-Revenues@Present Rates'!H27+'B-Revenues@Present Rates'!J27+'A-Revenues@Present Rates'!D27+'A-Revenues@Present Rates'!F27+'A-Revenues@Present Rates'!H27+'A-Revenues@Present Rates'!J27</f>
        <v>770048.41892945161</v>
      </c>
      <c r="M27" s="6">
        <f t="shared" si="0"/>
        <v>17</v>
      </c>
      <c r="P27" s="90"/>
    </row>
    <row r="28" spans="1:16" x14ac:dyDescent="0.3">
      <c r="A28" s="6">
        <f t="shared" si="1"/>
        <v>18</v>
      </c>
      <c r="B28" s="9"/>
      <c r="C28" s="17"/>
      <c r="D28" s="17"/>
      <c r="E28" s="17"/>
      <c r="F28" s="17"/>
      <c r="G28" s="17"/>
      <c r="H28" s="17"/>
      <c r="I28" s="17"/>
      <c r="J28" s="17"/>
      <c r="K28" s="13"/>
      <c r="L28" s="13"/>
      <c r="M28" s="6">
        <f t="shared" si="0"/>
        <v>18</v>
      </c>
    </row>
    <row r="29" spans="1:16" x14ac:dyDescent="0.3">
      <c r="A29" s="6">
        <f t="shared" si="1"/>
        <v>19</v>
      </c>
      <c r="B29" s="9" t="str">
        <f>'A-Revenues@Present Rates'!B29</f>
        <v>Street Lighting</v>
      </c>
      <c r="C29" s="17">
        <f>'[1]B-Billing Determinants'!G32</f>
        <v>6753591.5071859909</v>
      </c>
      <c r="D29" s="17"/>
      <c r="E29" s="17">
        <f>'[1]B-Billing Determinants'!I32</f>
        <v>6782648.6053437786</v>
      </c>
      <c r="F29" s="17"/>
      <c r="G29" s="17">
        <f>'[1]B-Billing Determinants'!K32</f>
        <v>7119936.6196114337</v>
      </c>
      <c r="H29" s="17"/>
      <c r="I29" s="17">
        <f>'[1]B-Billing Determinants'!M32</f>
        <v>7138909.4377961857</v>
      </c>
      <c r="J29" s="17"/>
      <c r="K29" s="13">
        <f>C29+E29+G29+I29+'B-Revenues@Present Rates'!C29+'B-Revenues@Present Rates'!E29+'B-Revenues@Present Rates'!G29+'B-Revenues@Present Rates'!I29+'A-Revenues@Present Rates'!C29+'A-Revenues@Present Rates'!E29+'A-Revenues@Present Rates'!G29+'A-Revenues@Present Rates'!I29</f>
        <v>82252759.895366594</v>
      </c>
      <c r="L29" s="13"/>
      <c r="M29" s="6">
        <f t="shared" si="0"/>
        <v>19</v>
      </c>
      <c r="O29" s="90"/>
    </row>
    <row r="30" spans="1:16" x14ac:dyDescent="0.3">
      <c r="A30" s="6">
        <f t="shared" si="1"/>
        <v>20</v>
      </c>
      <c r="B30" s="9"/>
      <c r="C30" s="17"/>
      <c r="D30" s="17"/>
      <c r="E30" s="17"/>
      <c r="F30" s="17"/>
      <c r="G30" s="17"/>
      <c r="H30" s="17"/>
      <c r="I30" s="17"/>
      <c r="J30" s="17"/>
      <c r="K30" s="13"/>
      <c r="L30" s="13"/>
      <c r="M30" s="6">
        <f t="shared" si="0"/>
        <v>20</v>
      </c>
    </row>
    <row r="31" spans="1:16" x14ac:dyDescent="0.3">
      <c r="A31" s="6">
        <f t="shared" si="1"/>
        <v>21</v>
      </c>
      <c r="B31" s="9" t="str">
        <f>'A-Revenues@Present Rates'!B31</f>
        <v>Standby</v>
      </c>
      <c r="C31" s="16"/>
      <c r="D31" s="16">
        <f>'[1]B-Billing Determinants'!H36</f>
        <v>145506</v>
      </c>
      <c r="E31" s="16"/>
      <c r="F31" s="16">
        <f>'[1]B-Billing Determinants'!J36</f>
        <v>145506</v>
      </c>
      <c r="G31" s="16"/>
      <c r="H31" s="16">
        <f>'[1]B-Billing Determinants'!L36</f>
        <v>145506</v>
      </c>
      <c r="I31" s="16"/>
      <c r="J31" s="16">
        <f>'[1]B-Billing Determinants'!N36</f>
        <v>145506</v>
      </c>
      <c r="K31" s="97"/>
      <c r="L31" s="97">
        <f>D31+F31+H31+J31+'B-Revenues@Present Rates'!D31+'B-Revenues@Present Rates'!F31+'B-Revenues@Present Rates'!H31+'B-Revenues@Present Rates'!J31+'A-Revenues@Present Rates'!D31+'A-Revenues@Present Rates'!F31+'A-Revenues@Present Rates'!H31+'A-Revenues@Present Rates'!J31</f>
        <v>1746072</v>
      </c>
      <c r="M31" s="6">
        <f t="shared" si="0"/>
        <v>21</v>
      </c>
      <c r="O31" s="90"/>
      <c r="P31" s="90"/>
    </row>
    <row r="32" spans="1:16" x14ac:dyDescent="0.3">
      <c r="A32" s="6">
        <f t="shared" si="1"/>
        <v>22</v>
      </c>
      <c r="B32" s="9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6">
        <f t="shared" si="0"/>
        <v>22</v>
      </c>
    </row>
    <row r="33" spans="1:15" ht="19.5" thickBot="1" x14ac:dyDescent="0.35">
      <c r="A33" s="6">
        <f t="shared" si="1"/>
        <v>23</v>
      </c>
      <c r="B33" s="9" t="str">
        <f>'A-Revenues@Present Rates'!B33</f>
        <v>TOTAL</v>
      </c>
      <c r="C33" s="18">
        <f>SUM(C11:C31)</f>
        <v>1769942805.2285492</v>
      </c>
      <c r="D33" s="18"/>
      <c r="E33" s="18">
        <f>SUM(E11:E31)</f>
        <v>1502240449.0470715</v>
      </c>
      <c r="F33" s="18"/>
      <c r="G33" s="18">
        <f>SUM(G11:G31)</f>
        <v>1351203202.7939498</v>
      </c>
      <c r="H33" s="18"/>
      <c r="I33" s="18">
        <f>SUM(I11:I31)</f>
        <v>1449376041.0362847</v>
      </c>
      <c r="J33" s="18"/>
      <c r="K33" s="18">
        <f>SUM(K11:K31)</f>
        <v>17041668502.748384</v>
      </c>
      <c r="L33" s="18"/>
      <c r="M33" s="6">
        <f t="shared" si="0"/>
        <v>23</v>
      </c>
      <c r="O33" s="90"/>
    </row>
    <row r="34" spans="1:15" ht="19.5" thickTop="1" x14ac:dyDescent="0.3">
      <c r="A34" s="12"/>
      <c r="B34" s="19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9"/>
    </row>
    <row r="35" spans="1:15" ht="19.5" x14ac:dyDescent="0.35">
      <c r="A35" s="20"/>
      <c r="B35" s="21" t="s">
        <v>21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5" ht="22.5" x14ac:dyDescent="0.3">
      <c r="A36" s="33">
        <v>1</v>
      </c>
      <c r="B36" s="174" t="s">
        <v>294</v>
      </c>
      <c r="D36" s="21"/>
      <c r="E36" s="21"/>
      <c r="F36" s="21"/>
      <c r="G36" s="21"/>
      <c r="H36" s="21"/>
      <c r="I36" s="21"/>
      <c r="J36" s="21"/>
      <c r="K36" s="21"/>
      <c r="L36" s="110"/>
    </row>
    <row r="37" spans="1:15" x14ac:dyDescent="0.3">
      <c r="A37" s="22"/>
    </row>
    <row r="38" spans="1:15" x14ac:dyDescent="0.3">
      <c r="A38" s="3"/>
      <c r="B38" s="3"/>
      <c r="C38" s="4" t="s">
        <v>64</v>
      </c>
      <c r="D38" s="5"/>
      <c r="E38" s="4" t="s">
        <v>65</v>
      </c>
      <c r="F38" s="5"/>
      <c r="G38" s="4" t="s">
        <v>66</v>
      </c>
      <c r="H38" s="5"/>
      <c r="I38" s="4" t="s">
        <v>67</v>
      </c>
      <c r="J38" s="5"/>
      <c r="K38" s="4" t="s">
        <v>68</v>
      </c>
      <c r="L38" s="5"/>
      <c r="M38" s="3"/>
    </row>
    <row r="39" spans="1:15" x14ac:dyDescent="0.3">
      <c r="A39" s="6"/>
      <c r="B39" s="6"/>
      <c r="C39" s="278">
        <f>C7</f>
        <v>46266</v>
      </c>
      <c r="D39" s="279"/>
      <c r="E39" s="278">
        <f>E7</f>
        <v>46296</v>
      </c>
      <c r="F39" s="279"/>
      <c r="G39" s="278">
        <f>G7</f>
        <v>46327</v>
      </c>
      <c r="H39" s="279"/>
      <c r="I39" s="278">
        <f>I7</f>
        <v>46357</v>
      </c>
      <c r="J39" s="279"/>
      <c r="K39" s="7" t="str">
        <f>K7</f>
        <v>Total</v>
      </c>
      <c r="L39" s="8"/>
      <c r="M39" s="6"/>
    </row>
    <row r="40" spans="1:15" x14ac:dyDescent="0.3">
      <c r="A40" s="6" t="s">
        <v>9</v>
      </c>
      <c r="B40" s="9"/>
      <c r="C40" s="10" t="s">
        <v>45</v>
      </c>
      <c r="D40" s="11"/>
      <c r="E40" s="10" t="s">
        <v>45</v>
      </c>
      <c r="F40" s="11"/>
      <c r="G40" s="10" t="s">
        <v>45</v>
      </c>
      <c r="H40" s="11"/>
      <c r="I40" s="10" t="s">
        <v>45</v>
      </c>
      <c r="J40" s="11"/>
      <c r="K40" s="10" t="s">
        <v>45</v>
      </c>
      <c r="L40" s="11"/>
      <c r="M40" s="6" t="s">
        <v>9</v>
      </c>
    </row>
    <row r="41" spans="1:15" x14ac:dyDescent="0.3">
      <c r="A41" s="12" t="s">
        <v>11</v>
      </c>
      <c r="B41" s="12" t="s">
        <v>10</v>
      </c>
      <c r="C41" s="12" t="s">
        <v>30</v>
      </c>
      <c r="D41" s="12" t="s">
        <v>31</v>
      </c>
      <c r="E41" s="12" t="s">
        <v>30</v>
      </c>
      <c r="F41" s="12" t="s">
        <v>31</v>
      </c>
      <c r="G41" s="12" t="s">
        <v>30</v>
      </c>
      <c r="H41" s="12" t="s">
        <v>31</v>
      </c>
      <c r="I41" s="12" t="s">
        <v>30</v>
      </c>
      <c r="J41" s="12" t="s">
        <v>31</v>
      </c>
      <c r="K41" s="12" t="s">
        <v>30</v>
      </c>
      <c r="L41" s="12" t="s">
        <v>31</v>
      </c>
      <c r="M41" s="12" t="s">
        <v>11</v>
      </c>
    </row>
    <row r="42" spans="1:1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5" ht="22.5" x14ac:dyDescent="0.3">
      <c r="A43" s="6">
        <f>A33+1</f>
        <v>24</v>
      </c>
      <c r="B43" s="9" t="s">
        <v>46</v>
      </c>
      <c r="C43" s="23">
        <f>'B-Revenues@Present Rates'!I43</f>
        <v>8.9440000000000006E-2</v>
      </c>
      <c r="D43" s="13"/>
      <c r="E43" s="23">
        <f>C43</f>
        <v>8.9440000000000006E-2</v>
      </c>
      <c r="F43" s="13"/>
      <c r="G43" s="23">
        <f>E43</f>
        <v>8.9440000000000006E-2</v>
      </c>
      <c r="H43" s="13"/>
      <c r="I43" s="23">
        <f>G43</f>
        <v>8.9440000000000006E-2</v>
      </c>
      <c r="J43" s="17"/>
      <c r="K43" s="17"/>
      <c r="L43" s="17"/>
      <c r="M43" s="6">
        <f>M33+1</f>
        <v>24</v>
      </c>
    </row>
    <row r="44" spans="1:15" x14ac:dyDescent="0.3">
      <c r="A44" s="6">
        <f>A43+1</f>
        <v>25</v>
      </c>
      <c r="B44" s="1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6">
        <f t="shared" ref="M44:M55" si="2">M43+1</f>
        <v>25</v>
      </c>
    </row>
    <row r="45" spans="1:15" ht="22.5" x14ac:dyDescent="0.3">
      <c r="A45" s="6">
        <f t="shared" ref="A45:A55" si="3">A44+1</f>
        <v>26</v>
      </c>
      <c r="B45" s="9" t="s">
        <v>47</v>
      </c>
      <c r="C45" s="23">
        <f>'B-Revenues@Present Rates'!I45</f>
        <v>5.108E-2</v>
      </c>
      <c r="D45" s="13"/>
      <c r="E45" s="23">
        <f>C45</f>
        <v>5.108E-2</v>
      </c>
      <c r="F45" s="13"/>
      <c r="G45" s="23">
        <f>E45</f>
        <v>5.108E-2</v>
      </c>
      <c r="H45" s="13"/>
      <c r="I45" s="23">
        <f>G45</f>
        <v>5.108E-2</v>
      </c>
      <c r="J45" s="17"/>
      <c r="K45" s="17"/>
      <c r="L45" s="17"/>
      <c r="M45" s="6">
        <f t="shared" si="2"/>
        <v>26</v>
      </c>
    </row>
    <row r="46" spans="1:15" x14ac:dyDescent="0.3">
      <c r="A46" s="6">
        <f t="shared" si="3"/>
        <v>27</v>
      </c>
      <c r="B46" s="1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6">
        <f t="shared" si="2"/>
        <v>27</v>
      </c>
    </row>
    <row r="47" spans="1:15" ht="22.5" x14ac:dyDescent="0.3">
      <c r="A47" s="6">
        <f t="shared" si="3"/>
        <v>28</v>
      </c>
      <c r="B47" s="9" t="s">
        <v>48</v>
      </c>
      <c r="C47" s="13"/>
      <c r="D47" s="13"/>
      <c r="E47" s="13"/>
      <c r="F47" s="13"/>
      <c r="G47" s="13"/>
      <c r="H47" s="13"/>
      <c r="I47" s="13"/>
      <c r="J47" s="17"/>
      <c r="K47" s="17"/>
      <c r="L47" s="17"/>
      <c r="M47" s="6">
        <f t="shared" si="2"/>
        <v>28</v>
      </c>
    </row>
    <row r="48" spans="1:15" x14ac:dyDescent="0.3">
      <c r="A48" s="6">
        <f t="shared" si="3"/>
        <v>29</v>
      </c>
      <c r="B48" s="9"/>
      <c r="C48" s="13"/>
      <c r="D48" s="13"/>
      <c r="E48" s="13"/>
      <c r="F48" s="13"/>
      <c r="G48" s="13"/>
      <c r="H48" s="13"/>
      <c r="I48" s="13"/>
      <c r="J48" s="17"/>
      <c r="K48" s="17"/>
      <c r="L48" s="17"/>
      <c r="M48" s="6">
        <f t="shared" si="2"/>
        <v>29</v>
      </c>
    </row>
    <row r="49" spans="1:13" ht="22.5" x14ac:dyDescent="0.3">
      <c r="A49" s="6">
        <f t="shared" si="3"/>
        <v>30</v>
      </c>
      <c r="B49" s="38" t="s">
        <v>49</v>
      </c>
      <c r="C49" s="13"/>
      <c r="D49" s="13"/>
      <c r="E49" s="13"/>
      <c r="F49" s="13"/>
      <c r="G49" s="13"/>
      <c r="H49" s="13"/>
      <c r="I49" s="13"/>
      <c r="J49" s="17"/>
      <c r="K49" s="17"/>
      <c r="L49" s="17"/>
      <c r="M49" s="6">
        <f t="shared" si="2"/>
        <v>30</v>
      </c>
    </row>
    <row r="50" spans="1:13" x14ac:dyDescent="0.3">
      <c r="A50" s="6">
        <f t="shared" si="3"/>
        <v>31</v>
      </c>
      <c r="B50" s="9"/>
      <c r="C50" s="13"/>
      <c r="D50" s="13"/>
      <c r="E50" s="13"/>
      <c r="F50" s="13"/>
      <c r="G50" s="13"/>
      <c r="H50" s="13"/>
      <c r="I50" s="13"/>
      <c r="J50" s="17"/>
      <c r="K50" s="17"/>
      <c r="L50" s="17"/>
      <c r="M50" s="6">
        <f t="shared" si="2"/>
        <v>31</v>
      </c>
    </row>
    <row r="51" spans="1:13" ht="22.5" x14ac:dyDescent="0.3">
      <c r="A51" s="6">
        <f t="shared" si="3"/>
        <v>32</v>
      </c>
      <c r="B51" s="9" t="s">
        <v>50</v>
      </c>
      <c r="C51" s="23">
        <f>'B-Revenues@Present Rates'!I51</f>
        <v>3.4770000000000002E-2</v>
      </c>
      <c r="D51" s="13"/>
      <c r="E51" s="23">
        <f>C51</f>
        <v>3.4770000000000002E-2</v>
      </c>
      <c r="F51" s="13"/>
      <c r="G51" s="23">
        <f>E51</f>
        <v>3.4770000000000002E-2</v>
      </c>
      <c r="H51" s="13"/>
      <c r="I51" s="23">
        <f>G51</f>
        <v>3.4770000000000002E-2</v>
      </c>
      <c r="J51" s="17"/>
      <c r="K51" s="17"/>
      <c r="L51" s="17"/>
      <c r="M51" s="6">
        <f t="shared" si="2"/>
        <v>32</v>
      </c>
    </row>
    <row r="52" spans="1:13" x14ac:dyDescent="0.3">
      <c r="A52" s="6">
        <f t="shared" si="3"/>
        <v>33</v>
      </c>
      <c r="B52" s="9"/>
      <c r="C52" s="13"/>
      <c r="D52" s="13"/>
      <c r="E52" s="13"/>
      <c r="F52" s="13"/>
      <c r="G52" s="13"/>
      <c r="H52" s="13"/>
      <c r="I52" s="13"/>
      <c r="J52" s="17"/>
      <c r="K52" s="17"/>
      <c r="L52" s="17"/>
      <c r="M52" s="6">
        <f t="shared" si="2"/>
        <v>33</v>
      </c>
    </row>
    <row r="53" spans="1:13" ht="22.5" x14ac:dyDescent="0.3">
      <c r="A53" s="6">
        <f t="shared" si="3"/>
        <v>34</v>
      </c>
      <c r="B53" s="9" t="s">
        <v>51</v>
      </c>
      <c r="C53" s="23">
        <f>'B-Revenues@Present Rates'!I53</f>
        <v>4.6960000000000002E-2</v>
      </c>
      <c r="D53" s="13"/>
      <c r="E53" s="23">
        <f>C53</f>
        <v>4.6960000000000002E-2</v>
      </c>
      <c r="F53" s="13"/>
      <c r="G53" s="23">
        <f>E53</f>
        <v>4.6960000000000002E-2</v>
      </c>
      <c r="H53" s="13"/>
      <c r="I53" s="23">
        <f>G53</f>
        <v>4.6960000000000002E-2</v>
      </c>
      <c r="J53" s="17"/>
      <c r="K53" s="17"/>
      <c r="L53" s="17"/>
      <c r="M53" s="6">
        <f t="shared" si="2"/>
        <v>34</v>
      </c>
    </row>
    <row r="54" spans="1:13" x14ac:dyDescent="0.3">
      <c r="A54" s="6">
        <f t="shared" si="3"/>
        <v>35</v>
      </c>
      <c r="B54" s="9"/>
      <c r="C54" s="98"/>
      <c r="D54" s="17"/>
      <c r="E54" s="98"/>
      <c r="F54" s="17"/>
      <c r="G54" s="98"/>
      <c r="H54" s="17"/>
      <c r="I54" s="98"/>
      <c r="J54" s="17"/>
      <c r="K54" s="17"/>
      <c r="L54" s="17"/>
      <c r="M54" s="6">
        <f t="shared" si="2"/>
        <v>35</v>
      </c>
    </row>
    <row r="55" spans="1:13" ht="22.5" x14ac:dyDescent="0.3">
      <c r="A55" s="6">
        <f t="shared" si="3"/>
        <v>36</v>
      </c>
      <c r="B55" s="14" t="s">
        <v>52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6">
        <f t="shared" si="2"/>
        <v>36</v>
      </c>
    </row>
    <row r="56" spans="1:13" x14ac:dyDescent="0.3">
      <c r="A56" s="12"/>
      <c r="B56" s="19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9"/>
    </row>
    <row r="57" spans="1:13" x14ac:dyDescent="0.3">
      <c r="A57" s="22"/>
      <c r="B57" s="21" t="s">
        <v>21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3" ht="22.5" x14ac:dyDescent="0.3">
      <c r="A58" s="35" t="s">
        <v>53</v>
      </c>
      <c r="B58" s="2" t="str">
        <f>'A-Revenues@Present Rates'!B58</f>
        <v>The present rates information comes from Statement BL, Page BL-1, Column A, Lines 1 through 35, Docket ER25-270-002, to change TO6 Cycle 1 rates.</v>
      </c>
    </row>
    <row r="59" spans="1:13" ht="22.5" x14ac:dyDescent="0.3">
      <c r="A59" s="35"/>
    </row>
    <row r="60" spans="1:13" x14ac:dyDescent="0.3">
      <c r="A60" s="22"/>
    </row>
    <row r="61" spans="1:13" x14ac:dyDescent="0.3">
      <c r="A61" s="3"/>
      <c r="B61" s="3"/>
      <c r="C61" s="4" t="s">
        <v>64</v>
      </c>
      <c r="D61" s="5"/>
      <c r="E61" s="4" t="s">
        <v>65</v>
      </c>
      <c r="F61" s="5"/>
      <c r="G61" s="4" t="s">
        <v>66</v>
      </c>
      <c r="H61" s="5"/>
      <c r="I61" s="4" t="s">
        <v>67</v>
      </c>
      <c r="J61" s="5"/>
      <c r="K61" s="4" t="s">
        <v>68</v>
      </c>
      <c r="L61" s="5"/>
      <c r="M61" s="3"/>
    </row>
    <row r="62" spans="1:13" x14ac:dyDescent="0.3">
      <c r="A62" s="6"/>
      <c r="B62" s="6"/>
      <c r="C62" s="278">
        <f>C7</f>
        <v>46266</v>
      </c>
      <c r="D62" s="279"/>
      <c r="E62" s="278">
        <f>E7</f>
        <v>46296</v>
      </c>
      <c r="F62" s="279"/>
      <c r="G62" s="278">
        <f>G7</f>
        <v>46327</v>
      </c>
      <c r="H62" s="279"/>
      <c r="I62" s="278">
        <f>I7</f>
        <v>46357</v>
      </c>
      <c r="J62" s="279"/>
      <c r="K62" s="7" t="s">
        <v>20</v>
      </c>
      <c r="L62" s="8"/>
      <c r="M62" s="6"/>
    </row>
    <row r="63" spans="1:13" ht="22.5" x14ac:dyDescent="0.3">
      <c r="A63" s="6" t="s">
        <v>9</v>
      </c>
      <c r="B63" s="9"/>
      <c r="C63" s="10" t="s">
        <v>60</v>
      </c>
      <c r="D63" s="11"/>
      <c r="E63" s="10" t="s">
        <v>60</v>
      </c>
      <c r="F63" s="11"/>
      <c r="G63" s="10" t="s">
        <v>60</v>
      </c>
      <c r="H63" s="11"/>
      <c r="I63" s="10" t="s">
        <v>60</v>
      </c>
      <c r="J63" s="11"/>
      <c r="K63" s="10" t="s">
        <v>60</v>
      </c>
      <c r="L63" s="11"/>
      <c r="M63" s="6" t="s">
        <v>9</v>
      </c>
    </row>
    <row r="64" spans="1:13" x14ac:dyDescent="0.3">
      <c r="A64" s="12" t="s">
        <v>11</v>
      </c>
      <c r="B64" s="12" t="s">
        <v>10</v>
      </c>
      <c r="C64" s="12" t="s">
        <v>30</v>
      </c>
      <c r="D64" s="12" t="s">
        <v>31</v>
      </c>
      <c r="E64" s="12" t="s">
        <v>30</v>
      </c>
      <c r="F64" s="12" t="s">
        <v>31</v>
      </c>
      <c r="G64" s="12" t="s">
        <v>30</v>
      </c>
      <c r="H64" s="12" t="s">
        <v>31</v>
      </c>
      <c r="I64" s="12" t="s">
        <v>30</v>
      </c>
      <c r="J64" s="12" t="s">
        <v>31</v>
      </c>
      <c r="K64" s="12" t="s">
        <v>30</v>
      </c>
      <c r="L64" s="12" t="s">
        <v>31</v>
      </c>
      <c r="M64" s="12" t="s">
        <v>11</v>
      </c>
    </row>
    <row r="65" spans="1:16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6" x14ac:dyDescent="0.3">
      <c r="A66" s="6">
        <f>A55+1</f>
        <v>37</v>
      </c>
      <c r="B66" s="9" t="s">
        <v>61</v>
      </c>
      <c r="C66" s="27">
        <f>C11*C43</f>
        <v>55090516.446447998</v>
      </c>
      <c r="D66" s="17"/>
      <c r="E66" s="27">
        <f>E11*E43</f>
        <v>40089042.560122192</v>
      </c>
      <c r="F66" s="17"/>
      <c r="G66" s="27">
        <f>G11*G43</f>
        <v>34504546.776150055</v>
      </c>
      <c r="H66" s="17"/>
      <c r="I66" s="27">
        <f>I11*I43</f>
        <v>40469463.920527063</v>
      </c>
      <c r="J66" s="17"/>
      <c r="K66" s="17">
        <f>'A-Revenues@Present Rates'!C66+'A-Revenues@Present Rates'!E66+'A-Revenues@Present Rates'!G66+'A-Revenues@Present Rates'!I66+'B-Revenues@Present Rates'!C66+'B-Revenues@Present Rates'!E66+'B-Revenues@Present Rates'!G66+'B-Revenues@Present Rates'!I66+'C-Revenues@Present Rates'!C66+'C-Revenues@Present Rates'!E66+'C-Revenues@Present Rates'!G66+'C-Revenues@Present Rates'!I66</f>
        <v>459675486.88590163</v>
      </c>
      <c r="L66" s="17">
        <f>'A-Revenues@Present Rates'!D66+'A-Revenues@Present Rates'!F66+'A-Revenues@Present Rates'!H66+'A-Revenues@Present Rates'!J66+'B-Revenues@Present Rates'!D66+'B-Revenues@Present Rates'!F66+'B-Revenues@Present Rates'!H66+'B-Revenues@Present Rates'!J66+'C-Revenues@Present Rates'!D66+'C-Revenues@Present Rates'!F66+'C-Revenues@Present Rates'!H66+'C-Revenues@Present Rates'!J66</f>
        <v>0</v>
      </c>
      <c r="M66" s="6">
        <f>M55+1</f>
        <v>37</v>
      </c>
      <c r="O66" s="90"/>
    </row>
    <row r="67" spans="1:16" x14ac:dyDescent="0.3">
      <c r="A67" s="6">
        <f>A66+1</f>
        <v>38</v>
      </c>
      <c r="B67" s="1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6">
        <f t="shared" ref="M67:M90" si="4">M66+1</f>
        <v>38</v>
      </c>
    </row>
    <row r="68" spans="1:16" x14ac:dyDescent="0.3">
      <c r="A68" s="6">
        <f t="shared" ref="A68:A90" si="5">A67+1</f>
        <v>39</v>
      </c>
      <c r="B68" s="9" t="s">
        <v>33</v>
      </c>
      <c r="C68" s="27">
        <f>C13*C45</f>
        <v>12224361.688892566</v>
      </c>
      <c r="D68" s="17"/>
      <c r="E68" s="27">
        <f>E13*E45</f>
        <v>10795685.302483961</v>
      </c>
      <c r="F68" s="17"/>
      <c r="G68" s="27">
        <f>G13*G45</f>
        <v>9976718.8587822542</v>
      </c>
      <c r="H68" s="17"/>
      <c r="I68" s="27">
        <f>I13*I45</f>
        <v>9921983.4134844635</v>
      </c>
      <c r="J68" s="17"/>
      <c r="K68" s="17">
        <f>'A-Revenues@Present Rates'!C68+'A-Revenues@Present Rates'!E68+'A-Revenues@Present Rates'!G68+'A-Revenues@Present Rates'!I68+'B-Revenues@Present Rates'!C68+'B-Revenues@Present Rates'!E68+'B-Revenues@Present Rates'!G68+'B-Revenues@Present Rates'!I68+'C-Revenues@Present Rates'!C68+'C-Revenues@Present Rates'!E68+'C-Revenues@Present Rates'!G68+'C-Revenues@Present Rates'!I68</f>
        <v>124742491.3459226</v>
      </c>
      <c r="L68" s="17">
        <f>'A-Revenues@Present Rates'!D68+'A-Revenues@Present Rates'!F68+'A-Revenues@Present Rates'!H68+'A-Revenues@Present Rates'!J68+'B-Revenues@Present Rates'!D68+'B-Revenues@Present Rates'!F68+'B-Revenues@Present Rates'!H68+'B-Revenues@Present Rates'!J68+'C-Revenues@Present Rates'!D68+'C-Revenues@Present Rates'!F68+'C-Revenues@Present Rates'!H68+'C-Revenues@Present Rates'!J68</f>
        <v>0</v>
      </c>
      <c r="M68" s="6">
        <f t="shared" si="4"/>
        <v>39</v>
      </c>
      <c r="O68" s="90"/>
    </row>
    <row r="69" spans="1:16" x14ac:dyDescent="0.3">
      <c r="A69" s="6">
        <f t="shared" si="5"/>
        <v>40</v>
      </c>
      <c r="B69" s="15"/>
      <c r="C69" s="28"/>
      <c r="D69" s="25"/>
      <c r="E69" s="28"/>
      <c r="F69" s="25"/>
      <c r="G69" s="28"/>
      <c r="H69" s="25"/>
      <c r="I69" s="28"/>
      <c r="J69" s="25"/>
      <c r="K69" s="17"/>
      <c r="L69" s="17"/>
      <c r="M69" s="6">
        <f t="shared" si="4"/>
        <v>40</v>
      </c>
    </row>
    <row r="70" spans="1:16" x14ac:dyDescent="0.3">
      <c r="A70" s="6">
        <f t="shared" si="5"/>
        <v>41</v>
      </c>
      <c r="B70" s="9" t="s">
        <v>62</v>
      </c>
      <c r="C70" s="27">
        <f>'A-Med &amp; Lrg C-I'!E42</f>
        <v>0</v>
      </c>
      <c r="D70" s="27"/>
      <c r="E70" s="27">
        <f>'A-Med &amp; Lrg C-I'!F42</f>
        <v>0</v>
      </c>
      <c r="F70" s="27"/>
      <c r="G70" s="27">
        <f>'A-Med &amp; Lrg C-I'!G42</f>
        <v>0</v>
      </c>
      <c r="H70" s="27"/>
      <c r="I70" s="27">
        <f>'A-Med &amp; Lrg C-I'!H42</f>
        <v>0</v>
      </c>
      <c r="J70" s="27"/>
      <c r="K70" s="17">
        <f>'A-Revenues@Present Rates'!C70+'A-Revenues@Present Rates'!E70+'A-Revenues@Present Rates'!G70+'A-Revenues@Present Rates'!I70+'B-Revenues@Present Rates'!C70+'B-Revenues@Present Rates'!E70+'B-Revenues@Present Rates'!G70+'B-Revenues@Present Rates'!I70+'C-Revenues@Present Rates'!C70+'C-Revenues@Present Rates'!E70+'C-Revenues@Present Rates'!G70+'C-Revenues@Present Rates'!I70</f>
        <v>0</v>
      </c>
      <c r="L70" s="17"/>
      <c r="M70" s="6">
        <f t="shared" si="4"/>
        <v>41</v>
      </c>
      <c r="O70" s="90"/>
      <c r="P70" s="90"/>
    </row>
    <row r="71" spans="1:16" x14ac:dyDescent="0.3">
      <c r="A71" s="6">
        <f t="shared" si="5"/>
        <v>42</v>
      </c>
      <c r="B71" s="9" t="s">
        <v>35</v>
      </c>
      <c r="C71" s="27"/>
      <c r="D71" s="27">
        <f>'A-Med &amp; Lrg C-I'!E62</f>
        <v>0</v>
      </c>
      <c r="E71" s="27"/>
      <c r="F71" s="27">
        <f>'A-Med &amp; Lrg C-I'!F62</f>
        <v>0</v>
      </c>
      <c r="G71" s="27"/>
      <c r="H71" s="27">
        <f>'A-Med &amp; Lrg C-I'!G62</f>
        <v>0</v>
      </c>
      <c r="I71" s="27"/>
      <c r="J71" s="27">
        <f>'A-Med &amp; Lrg C-I'!H62</f>
        <v>0</v>
      </c>
      <c r="K71" s="17"/>
      <c r="L71" s="17">
        <f>'A-Revenues@Present Rates'!D71+'A-Revenues@Present Rates'!F71+'A-Revenues@Present Rates'!H71+'A-Revenues@Present Rates'!J71+'B-Revenues@Present Rates'!D71+'B-Revenues@Present Rates'!F71+'B-Revenues@Present Rates'!H71+'B-Revenues@Present Rates'!J71+'C-Revenues@Present Rates'!D71+'C-Revenues@Present Rates'!F71+'C-Revenues@Present Rates'!H71+'C-Revenues@Present Rates'!J71</f>
        <v>0</v>
      </c>
      <c r="M71" s="6">
        <f t="shared" si="4"/>
        <v>42</v>
      </c>
      <c r="P71" s="90"/>
    </row>
    <row r="72" spans="1:16" x14ac:dyDescent="0.3">
      <c r="A72" s="6">
        <f t="shared" si="5"/>
        <v>43</v>
      </c>
      <c r="B72" s="9" t="s">
        <v>36</v>
      </c>
      <c r="C72" s="27"/>
      <c r="D72" s="27">
        <f>'B-Med &amp; Lrg C-I'!E54</f>
        <v>38921493.556815289</v>
      </c>
      <c r="E72" s="27"/>
      <c r="F72" s="27">
        <f>'B-Med &amp; Lrg C-I'!F54</f>
        <v>35728044.57526391</v>
      </c>
      <c r="G72" s="27"/>
      <c r="H72" s="27">
        <f>'B-Med &amp; Lrg C-I'!G54</f>
        <v>32696477.095145907</v>
      </c>
      <c r="I72" s="27"/>
      <c r="J72" s="27">
        <f>'B-Med &amp; Lrg C-I'!H54</f>
        <v>34178708.258745484</v>
      </c>
      <c r="K72" s="17"/>
      <c r="L72" s="17">
        <f>'A-Revenues@Present Rates'!D72+'A-Revenues@Present Rates'!F72+'A-Revenues@Present Rates'!H72+'A-Revenues@Present Rates'!J72+'B-Revenues@Present Rates'!D72+'B-Revenues@Present Rates'!F72+'B-Revenues@Present Rates'!H72+'B-Revenues@Present Rates'!J72+'C-Revenues@Present Rates'!D72+'C-Revenues@Present Rates'!F72+'C-Revenues@Present Rates'!H72+'C-Revenues@Present Rates'!J72</f>
        <v>402822164.14572388</v>
      </c>
      <c r="M72" s="6">
        <f t="shared" si="4"/>
        <v>43</v>
      </c>
      <c r="P72" s="90"/>
    </row>
    <row r="73" spans="1:16" x14ac:dyDescent="0.3">
      <c r="A73" s="6">
        <f t="shared" si="5"/>
        <v>44</v>
      </c>
      <c r="B73" s="9" t="s">
        <v>37</v>
      </c>
      <c r="C73" s="27"/>
      <c r="D73" s="27">
        <f>'C-Med &amp; Lrg C-I'!E54</f>
        <v>6970705.5430313358</v>
      </c>
      <c r="E73" s="27"/>
      <c r="F73" s="27">
        <f>'C-Med &amp; Lrg C-I'!F54</f>
        <v>6381316.187645223</v>
      </c>
      <c r="G73" s="27"/>
      <c r="H73" s="27">
        <f>'C-Med &amp; Lrg C-I'!G54</f>
        <v>1160395.8085687382</v>
      </c>
      <c r="I73" s="27"/>
      <c r="J73" s="27">
        <f>'C-Med &amp; Lrg C-I'!H54</f>
        <v>1199279.0704001777</v>
      </c>
      <c r="K73" s="17"/>
      <c r="L73" s="17">
        <f>'A-Revenues@Present Rates'!D73+'A-Revenues@Present Rates'!F73+'A-Revenues@Present Rates'!H73+'A-Revenues@Present Rates'!J73+'B-Revenues@Present Rates'!D73+'B-Revenues@Present Rates'!F73+'B-Revenues@Present Rates'!H73+'B-Revenues@Present Rates'!J73+'C-Revenues@Present Rates'!D73+'C-Revenues@Present Rates'!F73+'C-Revenues@Present Rates'!H73+'C-Revenues@Present Rates'!J73</f>
        <v>40077006.66657643</v>
      </c>
      <c r="M73" s="6">
        <f t="shared" si="4"/>
        <v>44</v>
      </c>
      <c r="P73" s="90"/>
    </row>
    <row r="74" spans="1:16" x14ac:dyDescent="0.3">
      <c r="A74" s="6">
        <f t="shared" si="5"/>
        <v>45</v>
      </c>
      <c r="B74" s="9" t="s">
        <v>38</v>
      </c>
      <c r="C74" s="27"/>
      <c r="D74" s="27">
        <f>'D-Med &amp; Lrg C-I'!E63</f>
        <v>702147.79672534578</v>
      </c>
      <c r="E74" s="27"/>
      <c r="F74" s="27">
        <f>'D-Med &amp; Lrg C-I'!F63</f>
        <v>662274.43376489659</v>
      </c>
      <c r="G74" s="27"/>
      <c r="H74" s="27">
        <f>'D-Med &amp; Lrg C-I'!G63</f>
        <v>126821.49938867072</v>
      </c>
      <c r="I74" s="27"/>
      <c r="J74" s="27">
        <f>'D-Med &amp; Lrg C-I'!H63</f>
        <v>146491.90297908551</v>
      </c>
      <c r="K74" s="17"/>
      <c r="L74" s="17">
        <f>'A-Revenues@Present Rates'!D74+'A-Revenues@Present Rates'!F74+'A-Revenues@Present Rates'!H74+'A-Revenues@Present Rates'!J74+'B-Revenues@Present Rates'!D74+'B-Revenues@Present Rates'!F74+'B-Revenues@Present Rates'!H74+'B-Revenues@Present Rates'!J74+'C-Revenues@Present Rates'!D74+'C-Revenues@Present Rates'!F74+'C-Revenues@Present Rates'!H74+'C-Revenues@Present Rates'!J74</f>
        <v>4276800.1845502192</v>
      </c>
      <c r="M74" s="6">
        <f t="shared" si="4"/>
        <v>45</v>
      </c>
      <c r="P74" s="90"/>
    </row>
    <row r="75" spans="1:16" x14ac:dyDescent="0.3">
      <c r="A75" s="6">
        <f t="shared" si="5"/>
        <v>46</v>
      </c>
      <c r="B75" s="9"/>
      <c r="C75" s="27"/>
      <c r="D75" s="27"/>
      <c r="E75" s="27"/>
      <c r="F75" s="27"/>
      <c r="G75" s="27"/>
      <c r="H75" s="27"/>
      <c r="I75" s="27"/>
      <c r="J75" s="27"/>
      <c r="K75" s="17"/>
      <c r="L75" s="17"/>
      <c r="M75" s="6">
        <f t="shared" si="4"/>
        <v>46</v>
      </c>
      <c r="P75" s="90"/>
    </row>
    <row r="76" spans="1:16" x14ac:dyDescent="0.3">
      <c r="A76" s="6">
        <f t="shared" si="5"/>
        <v>47</v>
      </c>
      <c r="B76" s="38" t="s">
        <v>39</v>
      </c>
      <c r="C76" s="27">
        <f>'San Diego Unified Port District'!E46</f>
        <v>0</v>
      </c>
      <c r="D76" s="27"/>
      <c r="E76" s="27">
        <f>'San Diego Unified Port District'!F46</f>
        <v>0</v>
      </c>
      <c r="F76" s="27"/>
      <c r="G76" s="27">
        <f>'San Diego Unified Port District'!G46</f>
        <v>0</v>
      </c>
      <c r="H76" s="27"/>
      <c r="I76" s="27">
        <f>'San Diego Unified Port District'!H46</f>
        <v>0</v>
      </c>
      <c r="J76" s="27"/>
      <c r="K76" s="17">
        <f>'A-Revenues@Present Rates'!C76+'A-Revenues@Present Rates'!E76+'A-Revenues@Present Rates'!G76+'A-Revenues@Present Rates'!I76+'B-Revenues@Present Rates'!C76+'B-Revenues@Present Rates'!E76+'B-Revenues@Present Rates'!G76+'B-Revenues@Present Rates'!I76+'C-Revenues@Present Rates'!C76+'C-Revenues@Present Rates'!E76+'C-Revenues@Present Rates'!G76+'C-Revenues@Present Rates'!I76</f>
        <v>0</v>
      </c>
      <c r="L76" s="17"/>
      <c r="M76" s="6">
        <f t="shared" si="4"/>
        <v>47</v>
      </c>
      <c r="P76" s="90"/>
    </row>
    <row r="77" spans="1:16" x14ac:dyDescent="0.3">
      <c r="A77" s="6">
        <f t="shared" si="5"/>
        <v>48</v>
      </c>
      <c r="B77" s="9" t="s">
        <v>36</v>
      </c>
      <c r="C77" s="27"/>
      <c r="D77" s="27">
        <f>'San Diego Unified Port District'!E56</f>
        <v>6000</v>
      </c>
      <c r="E77" s="27"/>
      <c r="F77" s="27">
        <f>'San Diego Unified Port District'!F56</f>
        <v>12675</v>
      </c>
      <c r="G77" s="27"/>
      <c r="H77" s="27">
        <f>'San Diego Unified Port District'!G56</f>
        <v>12450</v>
      </c>
      <c r="I77" s="27"/>
      <c r="J77" s="27">
        <f>'San Diego Unified Port District'!H56</f>
        <v>7350</v>
      </c>
      <c r="K77" s="17"/>
      <c r="L77" s="17">
        <f>'A-Revenues@Present Rates'!D77+'A-Revenues@Present Rates'!F77+'A-Revenues@Present Rates'!H77+'A-Revenues@Present Rates'!J77+'B-Revenues@Present Rates'!D77+'B-Revenues@Present Rates'!F77+'B-Revenues@Present Rates'!H77+'B-Revenues@Present Rates'!J77+'C-Revenues@Present Rates'!D77+'C-Revenues@Present Rates'!F77+'C-Revenues@Present Rates'!H77+'C-Revenues@Present Rates'!J77</f>
        <v>109575</v>
      </c>
      <c r="M77" s="6">
        <f t="shared" si="4"/>
        <v>48</v>
      </c>
      <c r="P77" s="90"/>
    </row>
    <row r="78" spans="1:16" x14ac:dyDescent="0.3">
      <c r="A78" s="6">
        <f t="shared" si="5"/>
        <v>49</v>
      </c>
      <c r="B78" s="14" t="s">
        <v>38</v>
      </c>
      <c r="C78" s="27"/>
      <c r="D78" s="27">
        <f>'San Diego Unified Port District'!E68</f>
        <v>0</v>
      </c>
      <c r="E78" s="27"/>
      <c r="F78" s="27">
        <f>'San Diego Unified Port District'!F68</f>
        <v>0</v>
      </c>
      <c r="G78" s="27"/>
      <c r="H78" s="27">
        <f>'San Diego Unified Port District'!G68</f>
        <v>11597.4</v>
      </c>
      <c r="I78" s="27"/>
      <c r="J78" s="27">
        <f>'San Diego Unified Port District'!H68</f>
        <v>0</v>
      </c>
      <c r="K78" s="17"/>
      <c r="L78" s="17">
        <f>'A-Revenues@Present Rates'!D78+'A-Revenues@Present Rates'!F78+'A-Revenues@Present Rates'!H78+'A-Revenues@Present Rates'!J78+'B-Revenues@Present Rates'!D78+'B-Revenues@Present Rates'!F78+'B-Revenues@Present Rates'!H78+'B-Revenues@Present Rates'!J78+'C-Revenues@Present Rates'!D78+'C-Revenues@Present Rates'!F78+'C-Revenues@Present Rates'!H78+'C-Revenues@Present Rates'!J78</f>
        <v>11597.4</v>
      </c>
      <c r="M78" s="6">
        <f t="shared" si="4"/>
        <v>49</v>
      </c>
      <c r="P78" s="90"/>
    </row>
    <row r="79" spans="1:16" x14ac:dyDescent="0.3">
      <c r="A79" s="6">
        <f t="shared" si="5"/>
        <v>50</v>
      </c>
      <c r="B79" s="9"/>
      <c r="C79" s="27"/>
      <c r="D79" s="27"/>
      <c r="E79" s="27"/>
      <c r="F79" s="27"/>
      <c r="G79" s="27"/>
      <c r="H79" s="27"/>
      <c r="I79" s="27"/>
      <c r="J79" s="27"/>
      <c r="K79" s="17"/>
      <c r="L79" s="17"/>
      <c r="M79" s="6">
        <f t="shared" si="4"/>
        <v>50</v>
      </c>
      <c r="P79" s="90"/>
    </row>
    <row r="80" spans="1:16" x14ac:dyDescent="0.3">
      <c r="A80" s="6">
        <f t="shared" si="5"/>
        <v>51</v>
      </c>
      <c r="B80" s="9" t="s">
        <v>40</v>
      </c>
      <c r="C80" s="27"/>
      <c r="D80" s="27"/>
      <c r="E80" s="27"/>
      <c r="F80" s="27"/>
      <c r="G80" s="27"/>
      <c r="H80" s="27"/>
      <c r="I80" s="27"/>
      <c r="J80" s="27"/>
      <c r="K80" s="17"/>
      <c r="L80" s="17"/>
      <c r="M80" s="6">
        <f t="shared" si="4"/>
        <v>51</v>
      </c>
      <c r="P80" s="90"/>
    </row>
    <row r="81" spans="1:16" x14ac:dyDescent="0.3">
      <c r="A81" s="6">
        <f t="shared" si="5"/>
        <v>52</v>
      </c>
      <c r="B81" s="9" t="s">
        <v>41</v>
      </c>
      <c r="C81" s="27">
        <f>C26*C51</f>
        <v>658710.70060188882</v>
      </c>
      <c r="D81" s="27"/>
      <c r="E81" s="27">
        <f>E26*E51</f>
        <v>607910.93128642184</v>
      </c>
      <c r="F81" s="27"/>
      <c r="G81" s="27">
        <f>G26*G51</f>
        <v>501422.21348564385</v>
      </c>
      <c r="H81" s="27"/>
      <c r="I81" s="27">
        <f>I26*I51</f>
        <v>461925.71615521505</v>
      </c>
      <c r="J81" s="27"/>
      <c r="K81" s="17">
        <f>'A-Revenues@Present Rates'!C81+'A-Revenues@Present Rates'!E81+'A-Revenues@Present Rates'!G81+'A-Revenues@Present Rates'!I81+'B-Revenues@Present Rates'!C81+'B-Revenues@Present Rates'!E81+'B-Revenues@Present Rates'!G81+'B-Revenues@Present Rates'!I81+'C-Revenues@Present Rates'!C81+'C-Revenues@Present Rates'!E81+'C-Revenues@Present Rates'!G81+'C-Revenues@Present Rates'!I81</f>
        <v>5716004.2365581021</v>
      </c>
      <c r="L81" s="17"/>
      <c r="M81" s="6">
        <f t="shared" si="4"/>
        <v>52</v>
      </c>
      <c r="P81" s="90"/>
    </row>
    <row r="82" spans="1:16" x14ac:dyDescent="0.3">
      <c r="A82" s="6">
        <f t="shared" si="5"/>
        <v>53</v>
      </c>
      <c r="B82" s="9" t="s">
        <v>42</v>
      </c>
      <c r="C82" s="27"/>
      <c r="D82" s="27">
        <f>'PA-T-1'!E63</f>
        <v>717824.63673106686</v>
      </c>
      <c r="E82" s="27"/>
      <c r="F82" s="27">
        <f>'PA-T-1'!F63</f>
        <v>693555.19672464998</v>
      </c>
      <c r="G82" s="27"/>
      <c r="H82" s="27">
        <f>'PA-T-1'!G63</f>
        <v>641217.56510997203</v>
      </c>
      <c r="I82" s="27"/>
      <c r="J82" s="27">
        <f>'PA-T-1'!H63</f>
        <v>590170.82564187737</v>
      </c>
      <c r="K82" s="17"/>
      <c r="L82" s="17">
        <f>'A-Revenues@Present Rates'!D82+'A-Revenues@Present Rates'!F82+'A-Revenues@Present Rates'!H82+'A-Revenues@Present Rates'!J82+'B-Revenues@Present Rates'!D82+'B-Revenues@Present Rates'!F82+'B-Revenues@Present Rates'!H82+'B-Revenues@Present Rates'!J82+'C-Revenues@Present Rates'!D82+'C-Revenues@Present Rates'!F82+'C-Revenues@Present Rates'!H82+'C-Revenues@Present Rates'!J82</f>
        <v>7404812.7748466888</v>
      </c>
      <c r="M82" s="6">
        <f t="shared" si="4"/>
        <v>53</v>
      </c>
      <c r="P82" s="90"/>
    </row>
    <row r="83" spans="1:16" x14ac:dyDescent="0.3">
      <c r="A83" s="6">
        <f t="shared" si="5"/>
        <v>54</v>
      </c>
      <c r="B83" s="9"/>
      <c r="C83" s="27"/>
      <c r="D83" s="17"/>
      <c r="E83" s="27"/>
      <c r="F83" s="17"/>
      <c r="G83" s="27"/>
      <c r="H83" s="17"/>
      <c r="I83" s="27"/>
      <c r="J83" s="17"/>
      <c r="K83" s="17"/>
      <c r="L83" s="17"/>
      <c r="M83" s="6">
        <f t="shared" si="4"/>
        <v>54</v>
      </c>
    </row>
    <row r="84" spans="1:16" x14ac:dyDescent="0.3">
      <c r="A84" s="6">
        <f t="shared" si="5"/>
        <v>55</v>
      </c>
      <c r="B84" s="9" t="s">
        <v>43</v>
      </c>
      <c r="C84" s="27">
        <f>C29*C53</f>
        <v>317148.65717745415</v>
      </c>
      <c r="D84" s="17"/>
      <c r="E84" s="27">
        <f>E29*E53</f>
        <v>318513.17850694386</v>
      </c>
      <c r="F84" s="17"/>
      <c r="G84" s="27">
        <f>G29*G53</f>
        <v>334352.22365695296</v>
      </c>
      <c r="H84" s="17"/>
      <c r="I84" s="27">
        <f>I29*I53</f>
        <v>335243.18719890888</v>
      </c>
      <c r="J84" s="17"/>
      <c r="K84" s="17">
        <f>'A-Revenues@Present Rates'!C84+'A-Revenues@Present Rates'!E84+'A-Revenues@Present Rates'!G84+'A-Revenues@Present Rates'!I84+'B-Revenues@Present Rates'!C84+'B-Revenues@Present Rates'!E84+'B-Revenues@Present Rates'!G84+'B-Revenues@Present Rates'!I84+'C-Revenues@Present Rates'!C84+'C-Revenues@Present Rates'!E84+'C-Revenues@Present Rates'!G84+'C-Revenues@Present Rates'!I84</f>
        <v>3862589.6046864158</v>
      </c>
      <c r="L84" s="17">
        <f>'A-Revenues@Present Rates'!D84+'A-Revenues@Present Rates'!F84+'A-Revenues@Present Rates'!H84+'A-Revenues@Present Rates'!J84+'B-Revenues@Present Rates'!D84+'B-Revenues@Present Rates'!F84+'B-Revenues@Present Rates'!H84+'B-Revenues@Present Rates'!J84+'C-Revenues@Present Rates'!D84+'C-Revenues@Present Rates'!F84+'C-Revenues@Present Rates'!H84+'C-Revenues@Present Rates'!J84</f>
        <v>0</v>
      </c>
      <c r="M84" s="6">
        <f t="shared" si="4"/>
        <v>55</v>
      </c>
      <c r="O84" s="90"/>
      <c r="P84" s="90"/>
    </row>
    <row r="85" spans="1:16" x14ac:dyDescent="0.3">
      <c r="A85" s="6">
        <f t="shared" si="5"/>
        <v>56</v>
      </c>
      <c r="B85" s="9"/>
      <c r="C85" s="27"/>
      <c r="D85" s="17"/>
      <c r="E85" s="27"/>
      <c r="F85" s="17"/>
      <c r="G85" s="27"/>
      <c r="H85" s="17"/>
      <c r="I85" s="27"/>
      <c r="J85" s="17"/>
      <c r="K85" s="17"/>
      <c r="L85" s="17"/>
      <c r="M85" s="6">
        <f t="shared" si="4"/>
        <v>56</v>
      </c>
    </row>
    <row r="86" spans="1:16" x14ac:dyDescent="0.3">
      <c r="A86" s="6">
        <f t="shared" si="5"/>
        <v>57</v>
      </c>
      <c r="B86" s="9" t="s">
        <v>63</v>
      </c>
      <c r="C86" s="27"/>
      <c r="D86" s="27">
        <f>Standby!E59</f>
        <v>960051</v>
      </c>
      <c r="E86" s="27"/>
      <c r="F86" s="27">
        <f>Standby!F59</f>
        <v>960051</v>
      </c>
      <c r="G86" s="27"/>
      <c r="H86" s="27">
        <f>Standby!G59</f>
        <v>960051</v>
      </c>
      <c r="I86" s="27"/>
      <c r="J86" s="27">
        <f>Standby!H59</f>
        <v>960051</v>
      </c>
      <c r="K86" s="17">
        <f>'A-Revenues@Present Rates'!C86+'A-Revenues@Present Rates'!E86+'A-Revenues@Present Rates'!G86+'A-Revenues@Present Rates'!I86+'B-Revenues@Present Rates'!C86+'B-Revenues@Present Rates'!E86+'B-Revenues@Present Rates'!G86+'B-Revenues@Present Rates'!I86+'C-Revenues@Present Rates'!C86+'C-Revenues@Present Rates'!E86+'C-Revenues@Present Rates'!G86+'C-Revenues@Present Rates'!I86</f>
        <v>0</v>
      </c>
      <c r="L86" s="17">
        <f>'A-Revenues@Present Rates'!D86+'A-Revenues@Present Rates'!F86+'A-Revenues@Present Rates'!H86+'A-Revenues@Present Rates'!J86+'B-Revenues@Present Rates'!D86+'B-Revenues@Present Rates'!F86+'B-Revenues@Present Rates'!H86+'B-Revenues@Present Rates'!J86+'C-Revenues@Present Rates'!D86+'C-Revenues@Present Rates'!F86+'C-Revenues@Present Rates'!H86+'C-Revenues@Present Rates'!J86</f>
        <v>11520612</v>
      </c>
      <c r="M86" s="6">
        <f t="shared" si="4"/>
        <v>57</v>
      </c>
      <c r="O86" s="90"/>
      <c r="P86" s="90"/>
    </row>
    <row r="87" spans="1:16" x14ac:dyDescent="0.3">
      <c r="A87" s="6">
        <f t="shared" si="5"/>
        <v>58</v>
      </c>
      <c r="B87" s="9"/>
      <c r="C87" s="27"/>
      <c r="D87" s="17"/>
      <c r="E87" s="27"/>
      <c r="F87" s="17"/>
      <c r="G87" s="27"/>
      <c r="H87" s="17"/>
      <c r="I87" s="27"/>
      <c r="J87" s="17"/>
      <c r="K87" s="27"/>
      <c r="L87" s="16"/>
      <c r="M87" s="6">
        <f t="shared" si="4"/>
        <v>58</v>
      </c>
      <c r="P87" s="90"/>
    </row>
    <row r="88" spans="1:16" x14ac:dyDescent="0.3">
      <c r="A88" s="6">
        <f t="shared" si="5"/>
        <v>59</v>
      </c>
      <c r="B88" s="14" t="s">
        <v>55</v>
      </c>
      <c r="C88" s="29">
        <f>SUM(C66:C86)</f>
        <v>68290737.49311991</v>
      </c>
      <c r="D88" s="29">
        <f t="shared" ref="D88:L88" si="6">SUM(D66:D86)</f>
        <v>48278222.533303037</v>
      </c>
      <c r="E88" s="29">
        <f t="shared" si="6"/>
        <v>51811151.972399518</v>
      </c>
      <c r="F88" s="29">
        <f t="shared" si="6"/>
        <v>44437916.39339868</v>
      </c>
      <c r="G88" s="29">
        <f t="shared" si="6"/>
        <v>45317040.072074905</v>
      </c>
      <c r="H88" s="29">
        <f t="shared" si="6"/>
        <v>35609010.368213288</v>
      </c>
      <c r="I88" s="29">
        <f t="shared" si="6"/>
        <v>51188616.237365648</v>
      </c>
      <c r="J88" s="29">
        <f t="shared" si="6"/>
        <v>37082051.057766624</v>
      </c>
      <c r="K88" s="29">
        <f t="shared" si="6"/>
        <v>593996572.07306874</v>
      </c>
      <c r="L88" s="29">
        <f t="shared" si="6"/>
        <v>466222568.1716972</v>
      </c>
      <c r="M88" s="6">
        <f t="shared" si="4"/>
        <v>59</v>
      </c>
      <c r="O88" s="90"/>
      <c r="P88" s="90"/>
    </row>
    <row r="89" spans="1:16" x14ac:dyDescent="0.3">
      <c r="A89" s="6">
        <f t="shared" si="5"/>
        <v>60</v>
      </c>
      <c r="B89" s="14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6">
        <f t="shared" si="4"/>
        <v>60</v>
      </c>
    </row>
    <row r="90" spans="1:16" ht="19.5" thickBot="1" x14ac:dyDescent="0.35">
      <c r="A90" s="6">
        <f t="shared" si="5"/>
        <v>61</v>
      </c>
      <c r="B90" s="14" t="s">
        <v>56</v>
      </c>
      <c r="C90" s="30"/>
      <c r="D90" s="42">
        <f>D88+C88</f>
        <v>116568960.02642295</v>
      </c>
      <c r="E90" s="30"/>
      <c r="F90" s="42">
        <f>F88+E88</f>
        <v>96249068.365798205</v>
      </c>
      <c r="G90" s="30"/>
      <c r="H90" s="42">
        <f>H88+G88</f>
        <v>80926050.440288186</v>
      </c>
      <c r="I90" s="30"/>
      <c r="J90" s="42">
        <f>J88+I88</f>
        <v>88270667.295132279</v>
      </c>
      <c r="K90" s="30"/>
      <c r="L90" s="42">
        <f>L88+K88</f>
        <v>1060219140.244766</v>
      </c>
      <c r="M90" s="6">
        <f t="shared" si="4"/>
        <v>61</v>
      </c>
      <c r="P90" s="90"/>
    </row>
    <row r="91" spans="1:16" ht="19.5" thickTop="1" x14ac:dyDescent="0.3">
      <c r="A91" s="12"/>
      <c r="B91" s="19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9"/>
    </row>
    <row r="92" spans="1:16" ht="19.5" x14ac:dyDescent="0.35">
      <c r="A92" s="26"/>
      <c r="B92" s="21" t="s">
        <v>21</v>
      </c>
    </row>
    <row r="93" spans="1:16" ht="22.5" x14ac:dyDescent="0.3">
      <c r="A93" s="33">
        <v>3</v>
      </c>
      <c r="B93" s="2" t="str">
        <f>'A-Revenues@Present Rates'!B93</f>
        <v>The revenues above are derived by multiplying the forecast billing determinants by the rates, except for Medium &amp; Large Commercial/Industrial, San Diego Unified Port District, Schedule PA-T-1, and Standby customers.</v>
      </c>
    </row>
    <row r="94" spans="1:16" x14ac:dyDescent="0.3">
      <c r="A94" s="22"/>
      <c r="B94" s="2" t="str">
        <f>'A-Revenues@Present Rates'!B94</f>
        <v>The derivation of revenues for Medium &amp; Large Commercial/Industrial, San Diego Unified Port District, Schedule PA-T-1, and Standby customers are shown on pages BH-5 through BH-11.</v>
      </c>
    </row>
  </sheetData>
  <mergeCells count="16">
    <mergeCell ref="A1:M1"/>
    <mergeCell ref="A2:M2"/>
    <mergeCell ref="A4:M4"/>
    <mergeCell ref="A3:M3"/>
    <mergeCell ref="C7:D7"/>
    <mergeCell ref="E7:F7"/>
    <mergeCell ref="G7:H7"/>
    <mergeCell ref="I7:J7"/>
    <mergeCell ref="C39:D39"/>
    <mergeCell ref="E39:F39"/>
    <mergeCell ref="G39:H39"/>
    <mergeCell ref="I39:J39"/>
    <mergeCell ref="C62:D62"/>
    <mergeCell ref="E62:F62"/>
    <mergeCell ref="G62:H62"/>
    <mergeCell ref="I62:J62"/>
  </mergeCells>
  <phoneticPr fontId="7" type="noConversion"/>
  <printOptions horizontalCentered="1"/>
  <pageMargins left="0.25" right="0.25" top="0.5" bottom="0.5" header="0.25" footer="0.25"/>
  <pageSetup scale="39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Q74"/>
  <sheetViews>
    <sheetView zoomScale="70" zoomScaleNormal="70" zoomScaleSheetLayoutView="70" zoomScalePageLayoutView="70" workbookViewId="0">
      <selection activeCell="B66" sqref="B66"/>
    </sheetView>
  </sheetViews>
  <sheetFormatPr defaultColWidth="9.140625" defaultRowHeight="18.75" x14ac:dyDescent="0.3"/>
  <cols>
    <col min="1" max="1" width="5.85546875" style="2" customWidth="1"/>
    <col min="2" max="2" width="47.85546875" style="2" customWidth="1"/>
    <col min="3" max="3" width="19" style="2" bestFit="1" customWidth="1"/>
    <col min="4" max="8" width="17.140625" style="2" bestFit="1" customWidth="1"/>
    <col min="9" max="9" width="20.5703125" style="2" bestFit="1" customWidth="1"/>
    <col min="10" max="10" width="56.85546875" style="2" bestFit="1" customWidth="1"/>
    <col min="11" max="11" width="5.85546875" style="2" bestFit="1" customWidth="1"/>
    <col min="12" max="14" width="13.5703125" style="2" customWidth="1"/>
    <col min="15" max="15" width="16.42578125" style="2" customWidth="1"/>
    <col min="16" max="16" width="47.140625" style="2" customWidth="1"/>
    <col min="17" max="17" width="5.85546875" style="2" customWidth="1"/>
    <col min="18" max="28" width="12.85546875" style="2" customWidth="1"/>
    <col min="29" max="16384" width="9.140625" style="2"/>
  </cols>
  <sheetData>
    <row r="1" spans="1:16" x14ac:dyDescent="0.3">
      <c r="A1" s="280" t="str">
        <f>'Summary of Revs @ Present Rates'!A1:P1</f>
        <v>Statement BH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1"/>
      <c r="M1" s="1"/>
      <c r="N1" s="1"/>
      <c r="O1" s="1"/>
      <c r="P1" s="1"/>
    </row>
    <row r="2" spans="1:16" x14ac:dyDescent="0.3">
      <c r="A2" s="280" t="str">
        <f>'Summary of Revs @ Present Rates'!A2:P2</f>
        <v>SAN DIEGO GAS AND ELECTRIC COMPANY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1"/>
      <c r="M2" s="1"/>
      <c r="N2" s="1"/>
      <c r="O2" s="1"/>
      <c r="P2" s="1"/>
    </row>
    <row r="3" spans="1:16" x14ac:dyDescent="0.3">
      <c r="A3" s="280" t="str">
        <f>'Summary of Revs @ Present Rates'!A3:P3</f>
        <v>Transmission Revenue Data To Reflect Present Rates Per ER25-270-002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1"/>
      <c r="M3" s="1"/>
      <c r="N3" s="1"/>
      <c r="O3" s="1"/>
      <c r="P3" s="1"/>
    </row>
    <row r="4" spans="1:16" ht="18.75" customHeight="1" x14ac:dyDescent="0.3">
      <c r="A4" s="281" t="s">
        <v>69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1"/>
      <c r="M4" s="1"/>
      <c r="N4" s="1"/>
      <c r="O4" s="1"/>
      <c r="P4" s="1"/>
    </row>
    <row r="5" spans="1:16" ht="18.75" customHeight="1" x14ac:dyDescent="0.3">
      <c r="A5" s="277" t="str">
        <f>'Summary of Revs @ Present Rates'!A4:P4</f>
        <v>Rate Effective Period - Twelve Months Ending December 31, 2026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1"/>
      <c r="M5" s="1"/>
      <c r="N5" s="1"/>
      <c r="O5" s="1"/>
      <c r="P5" s="1"/>
    </row>
    <row r="6" spans="1:16" x14ac:dyDescent="0.3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3" t="s">
        <v>9</v>
      </c>
      <c r="B7" s="37"/>
      <c r="C7" s="3" t="str">
        <f>'Summary of Revs @ Present Rates'!C6</f>
        <v>(A)</v>
      </c>
      <c r="D7" s="3" t="str">
        <f>'Summary of Revs @ Present Rates'!D6</f>
        <v>(B)</v>
      </c>
      <c r="E7" s="3" t="str">
        <f>'Summary of Revs @ Present Rates'!E6</f>
        <v>(C)</v>
      </c>
      <c r="F7" s="3" t="str">
        <f>'Summary of Revs @ Present Rates'!F6</f>
        <v>(D)</v>
      </c>
      <c r="G7" s="3" t="str">
        <f>'Summary of Revs @ Present Rates'!G6</f>
        <v>(E)</v>
      </c>
      <c r="H7" s="3" t="str">
        <f>'Summary of Revs @ Present Rates'!H6</f>
        <v>(F)</v>
      </c>
      <c r="I7" s="3" t="str">
        <f>'Summary of Revs @ Present Rates'!I6</f>
        <v>(G)</v>
      </c>
      <c r="J7" s="37"/>
      <c r="K7" s="3" t="s">
        <v>9</v>
      </c>
    </row>
    <row r="8" spans="1:16" x14ac:dyDescent="0.3">
      <c r="A8" s="12" t="s">
        <v>11</v>
      </c>
      <c r="B8" s="12" t="s">
        <v>70</v>
      </c>
      <c r="C8" s="47">
        <f>'Summary of Revs @ Present Rates'!C8</f>
        <v>46023</v>
      </c>
      <c r="D8" s="47">
        <f>'Summary of Revs @ Present Rates'!D8</f>
        <v>46054</v>
      </c>
      <c r="E8" s="47">
        <f>'Summary of Revs @ Present Rates'!E8</f>
        <v>46082</v>
      </c>
      <c r="F8" s="47">
        <f>'Summary of Revs @ Present Rates'!F8</f>
        <v>46113</v>
      </c>
      <c r="G8" s="47">
        <f>'Summary of Revs @ Present Rates'!G8</f>
        <v>46143</v>
      </c>
      <c r="H8" s="47">
        <f>'Summary of Revs @ Present Rates'!H8</f>
        <v>46174</v>
      </c>
      <c r="I8" s="19"/>
      <c r="J8" s="12" t="s">
        <v>71</v>
      </c>
      <c r="K8" s="12" t="s">
        <v>11</v>
      </c>
    </row>
    <row r="9" spans="1:16" x14ac:dyDescent="0.3">
      <c r="A9" s="3"/>
      <c r="B9" s="9"/>
      <c r="C9" s="39"/>
      <c r="D9" s="39"/>
      <c r="E9" s="39"/>
      <c r="F9" s="39"/>
      <c r="G9" s="39"/>
      <c r="H9" s="39"/>
      <c r="I9" s="37"/>
      <c r="J9" s="6"/>
      <c r="K9" s="6"/>
    </row>
    <row r="10" spans="1:16" x14ac:dyDescent="0.3">
      <c r="A10" s="6">
        <v>1</v>
      </c>
      <c r="B10" s="55" t="s">
        <v>72</v>
      </c>
      <c r="C10" s="9"/>
      <c r="D10" s="9"/>
      <c r="E10" s="9"/>
      <c r="F10" s="9"/>
      <c r="G10" s="9"/>
      <c r="H10" s="9"/>
      <c r="I10" s="9"/>
      <c r="J10" s="6"/>
      <c r="K10" s="6">
        <v>1</v>
      </c>
    </row>
    <row r="11" spans="1:16" ht="22.5" x14ac:dyDescent="0.3">
      <c r="A11" s="6">
        <f t="shared" ref="A11:A19" si="0">A10+1</f>
        <v>2</v>
      </c>
      <c r="B11" s="9" t="s">
        <v>73</v>
      </c>
      <c r="C11" s="17">
        <f>'[1]Workpaper 1'!C147*1000</f>
        <v>718797731.45195258</v>
      </c>
      <c r="D11" s="17">
        <f>'[1]Workpaper 1'!D147*1000</f>
        <v>680989309.74619114</v>
      </c>
      <c r="E11" s="17">
        <f>'[1]Workpaper 1'!E147*1000</f>
        <v>682843723.33270192</v>
      </c>
      <c r="F11" s="17">
        <f>'[1]Workpaper 1'!F147*1000</f>
        <v>686833634.35529459</v>
      </c>
      <c r="G11" s="17">
        <f>'[1]Workpaper 1'!G147*1000</f>
        <v>693440612.41296256</v>
      </c>
      <c r="H11" s="17">
        <f>'[1]Workpaper 1'!H147*1000</f>
        <v>723617546.56166637</v>
      </c>
      <c r="I11" s="9"/>
      <c r="J11" s="6" t="s">
        <v>74</v>
      </c>
      <c r="K11" s="6">
        <f>K10+1</f>
        <v>2</v>
      </c>
    </row>
    <row r="12" spans="1:16" x14ac:dyDescent="0.3">
      <c r="A12" s="6">
        <f t="shared" si="0"/>
        <v>3</v>
      </c>
      <c r="B12" s="9" t="s">
        <v>75</v>
      </c>
      <c r="C12" s="17">
        <v>0</v>
      </c>
      <c r="D12" s="17">
        <f>C12</f>
        <v>0</v>
      </c>
      <c r="E12" s="17">
        <f>D12</f>
        <v>0</v>
      </c>
      <c r="F12" s="17">
        <f>E12</f>
        <v>0</v>
      </c>
      <c r="G12" s="17">
        <f>F12</f>
        <v>0</v>
      </c>
      <c r="H12" s="17">
        <f>G12</f>
        <v>0</v>
      </c>
      <c r="I12" s="9"/>
      <c r="J12" s="6"/>
      <c r="K12" s="6">
        <f>K11+1</f>
        <v>3</v>
      </c>
    </row>
    <row r="13" spans="1:16" ht="19.5" thickBot="1" x14ac:dyDescent="0.35">
      <c r="A13" s="6">
        <f t="shared" si="0"/>
        <v>4</v>
      </c>
      <c r="B13" s="9" t="s">
        <v>76</v>
      </c>
      <c r="C13" s="58">
        <f t="shared" ref="C13:H13" si="1">C11*C12</f>
        <v>0</v>
      </c>
      <c r="D13" s="58">
        <f t="shared" si="1"/>
        <v>0</v>
      </c>
      <c r="E13" s="58">
        <f t="shared" si="1"/>
        <v>0</v>
      </c>
      <c r="F13" s="58">
        <f t="shared" si="1"/>
        <v>0</v>
      </c>
      <c r="G13" s="58">
        <f t="shared" si="1"/>
        <v>0</v>
      </c>
      <c r="H13" s="58">
        <f t="shared" si="1"/>
        <v>0</v>
      </c>
      <c r="I13" s="9"/>
      <c r="J13" s="6"/>
      <c r="K13" s="6">
        <f>K12+1</f>
        <v>4</v>
      </c>
    </row>
    <row r="14" spans="1:16" ht="19.5" thickTop="1" x14ac:dyDescent="0.3">
      <c r="A14" s="6">
        <f t="shared" si="0"/>
        <v>5</v>
      </c>
      <c r="B14" s="9"/>
      <c r="C14" s="9"/>
      <c r="D14" s="9"/>
      <c r="E14" s="9"/>
      <c r="F14" s="9"/>
      <c r="G14" s="9"/>
      <c r="H14" s="9"/>
      <c r="I14" s="9"/>
      <c r="J14" s="6"/>
      <c r="K14" s="6">
        <f>K13+1</f>
        <v>5</v>
      </c>
    </row>
    <row r="15" spans="1:16" x14ac:dyDescent="0.3">
      <c r="A15" s="6">
        <f t="shared" si="0"/>
        <v>6</v>
      </c>
      <c r="B15" s="49" t="s">
        <v>77</v>
      </c>
      <c r="C15" s="9"/>
      <c r="D15" s="9"/>
      <c r="E15" s="9"/>
      <c r="F15" s="9"/>
      <c r="G15" s="9"/>
      <c r="H15" s="9"/>
      <c r="I15" s="9"/>
      <c r="J15" s="6"/>
      <c r="K15" s="6">
        <f t="shared" ref="K15:K33" si="2">K14+1</f>
        <v>6</v>
      </c>
    </row>
    <row r="16" spans="1:16" ht="22.5" x14ac:dyDescent="0.3">
      <c r="A16" s="6">
        <f t="shared" si="0"/>
        <v>7</v>
      </c>
      <c r="B16" s="9" t="s">
        <v>78</v>
      </c>
      <c r="C16" s="17">
        <f>'[1]Workpaper 1'!C45*1000</f>
        <v>0</v>
      </c>
      <c r="D16" s="17">
        <f>'[1]Workpaper 1'!D45*1000</f>
        <v>0</v>
      </c>
      <c r="E16" s="17">
        <f>'[1]Workpaper 1'!E45*1000</f>
        <v>0</v>
      </c>
      <c r="F16" s="17">
        <f>'[1]Workpaper 1'!F45*1000</f>
        <v>0</v>
      </c>
      <c r="G16" s="17">
        <f>'[1]Workpaper 1'!G45*1000</f>
        <v>0</v>
      </c>
      <c r="H16" s="17">
        <f>'[1]Workpaper 1'!H45*1000</f>
        <v>0</v>
      </c>
      <c r="I16" s="9"/>
      <c r="J16" s="6" t="s">
        <v>79</v>
      </c>
      <c r="K16" s="6">
        <f t="shared" si="2"/>
        <v>7</v>
      </c>
    </row>
    <row r="17" spans="1:11" ht="22.5" x14ac:dyDescent="0.3">
      <c r="A17" s="6">
        <f t="shared" si="0"/>
        <v>8</v>
      </c>
      <c r="B17" s="9" t="s">
        <v>80</v>
      </c>
      <c r="C17" s="17">
        <f>'[1]Workpaper 1'!C46*1000</f>
        <v>0</v>
      </c>
      <c r="D17" s="17">
        <f>'[1]Workpaper 1'!D46*1000</f>
        <v>0</v>
      </c>
      <c r="E17" s="17">
        <f>'[1]Workpaper 1'!E46*1000</f>
        <v>0</v>
      </c>
      <c r="F17" s="17">
        <f>'[1]Workpaper 1'!F46*1000</f>
        <v>0</v>
      </c>
      <c r="G17" s="17">
        <f>'[1]Workpaper 1'!G46*1000</f>
        <v>0</v>
      </c>
      <c r="H17" s="17">
        <f>'[1]Workpaper 1'!H46*1000</f>
        <v>0</v>
      </c>
      <c r="I17" s="9"/>
      <c r="J17" s="6" t="s">
        <v>81</v>
      </c>
      <c r="K17" s="6">
        <f t="shared" si="2"/>
        <v>8</v>
      </c>
    </row>
    <row r="18" spans="1:11" ht="22.5" x14ac:dyDescent="0.3">
      <c r="A18" s="6">
        <f t="shared" si="0"/>
        <v>9</v>
      </c>
      <c r="B18" s="9" t="s">
        <v>82</v>
      </c>
      <c r="C18" s="17">
        <f>'[1]Workpaper 1'!C47*1000</f>
        <v>0</v>
      </c>
      <c r="D18" s="17">
        <f>'[1]Workpaper 1'!D47*1000</f>
        <v>0</v>
      </c>
      <c r="E18" s="17">
        <f>'[1]Workpaper 1'!E47*1000</f>
        <v>0</v>
      </c>
      <c r="F18" s="17">
        <f>'[1]Workpaper 1'!F47*1000</f>
        <v>0</v>
      </c>
      <c r="G18" s="17">
        <f>'[1]Workpaper 1'!G47*1000</f>
        <v>0</v>
      </c>
      <c r="H18" s="17">
        <f>'[1]Workpaper 1'!H47*1000</f>
        <v>0</v>
      </c>
      <c r="I18" s="9"/>
      <c r="J18" s="6" t="s">
        <v>83</v>
      </c>
      <c r="K18" s="6">
        <f t="shared" si="2"/>
        <v>9</v>
      </c>
    </row>
    <row r="19" spans="1:11" ht="19.5" thickBot="1" x14ac:dyDescent="0.35">
      <c r="A19" s="6">
        <f t="shared" si="0"/>
        <v>10</v>
      </c>
      <c r="B19" s="9" t="s">
        <v>84</v>
      </c>
      <c r="C19" s="50">
        <f t="shared" ref="C19:H19" si="3">SUM(C16:C18)</f>
        <v>0</v>
      </c>
      <c r="D19" s="50">
        <f t="shared" si="3"/>
        <v>0</v>
      </c>
      <c r="E19" s="50">
        <f t="shared" si="3"/>
        <v>0</v>
      </c>
      <c r="F19" s="50">
        <f t="shared" si="3"/>
        <v>0</v>
      </c>
      <c r="G19" s="50">
        <f t="shared" si="3"/>
        <v>0</v>
      </c>
      <c r="H19" s="50">
        <f t="shared" si="3"/>
        <v>0</v>
      </c>
      <c r="I19" s="9"/>
      <c r="J19" s="74" t="s">
        <v>85</v>
      </c>
      <c r="K19" s="6">
        <f t="shared" si="2"/>
        <v>10</v>
      </c>
    </row>
    <row r="20" spans="1:11" ht="24" thickTop="1" thickBot="1" x14ac:dyDescent="0.35">
      <c r="A20" s="6">
        <f t="shared" ref="A20:A33" si="4">A19+1</f>
        <v>11</v>
      </c>
      <c r="B20" s="9" t="s">
        <v>86</v>
      </c>
      <c r="C20" s="52">
        <f>'[1]A-Billing Determinants'!D17</f>
        <v>0</v>
      </c>
      <c r="D20" s="52">
        <f>'[1]A-Billing Determinants'!F17</f>
        <v>0</v>
      </c>
      <c r="E20" s="52">
        <f>'[1]A-Billing Determinants'!H17</f>
        <v>0</v>
      </c>
      <c r="F20" s="52">
        <f>'[1]A-Billing Determinants'!J17</f>
        <v>0</v>
      </c>
      <c r="G20" s="52">
        <f>'[1]A-Billing Determinants'!L17</f>
        <v>0</v>
      </c>
      <c r="H20" s="52">
        <f>'[1]A-Billing Determinants'!N17</f>
        <v>0</v>
      </c>
      <c r="I20" s="9"/>
      <c r="J20" s="6" t="s">
        <v>87</v>
      </c>
      <c r="K20" s="6">
        <f t="shared" si="2"/>
        <v>11</v>
      </c>
    </row>
    <row r="21" spans="1:11" ht="20.25" thickTop="1" thickBot="1" x14ac:dyDescent="0.35">
      <c r="A21" s="6">
        <f t="shared" si="4"/>
        <v>12</v>
      </c>
      <c r="B21" s="9" t="s">
        <v>88</v>
      </c>
      <c r="C21" s="52">
        <f t="shared" ref="C21:H21" si="5">C19-C20</f>
        <v>0</v>
      </c>
      <c r="D21" s="52">
        <f t="shared" si="5"/>
        <v>0</v>
      </c>
      <c r="E21" s="52">
        <f t="shared" si="5"/>
        <v>0</v>
      </c>
      <c r="F21" s="52">
        <f t="shared" si="5"/>
        <v>0</v>
      </c>
      <c r="G21" s="52">
        <f t="shared" si="5"/>
        <v>0</v>
      </c>
      <c r="H21" s="52">
        <f t="shared" si="5"/>
        <v>0</v>
      </c>
      <c r="I21" s="9"/>
      <c r="J21" s="53" t="s">
        <v>89</v>
      </c>
      <c r="K21" s="6">
        <f t="shared" si="2"/>
        <v>12</v>
      </c>
    </row>
    <row r="22" spans="1:11" ht="19.5" thickTop="1" x14ac:dyDescent="0.3">
      <c r="A22" s="6">
        <f t="shared" si="4"/>
        <v>13</v>
      </c>
      <c r="B22" s="9"/>
      <c r="C22" s="54"/>
      <c r="D22" s="54"/>
      <c r="E22" s="54"/>
      <c r="F22" s="54"/>
      <c r="G22" s="54"/>
      <c r="H22" s="54"/>
      <c r="I22" s="9"/>
      <c r="J22" s="53"/>
      <c r="K22" s="6">
        <f t="shared" si="2"/>
        <v>13</v>
      </c>
    </row>
    <row r="23" spans="1:11" x14ac:dyDescent="0.3">
      <c r="A23" s="6">
        <f t="shared" si="4"/>
        <v>14</v>
      </c>
      <c r="B23" s="55" t="s">
        <v>90</v>
      </c>
      <c r="C23" s="54"/>
      <c r="D23" s="54"/>
      <c r="E23" s="54"/>
      <c r="F23" s="54"/>
      <c r="G23" s="54"/>
      <c r="H23" s="54"/>
      <c r="I23" s="9"/>
      <c r="J23" s="53"/>
      <c r="K23" s="6">
        <f t="shared" si="2"/>
        <v>14</v>
      </c>
    </row>
    <row r="24" spans="1:11" x14ac:dyDescent="0.3">
      <c r="A24" s="6">
        <f t="shared" si="4"/>
        <v>15</v>
      </c>
      <c r="B24" s="55" t="s">
        <v>91</v>
      </c>
      <c r="C24" s="9"/>
      <c r="D24" s="9"/>
      <c r="E24" s="9"/>
      <c r="F24" s="9"/>
      <c r="G24" s="9"/>
      <c r="H24" s="9"/>
      <c r="I24" s="9"/>
      <c r="J24" s="6"/>
      <c r="K24" s="6">
        <f t="shared" si="2"/>
        <v>15</v>
      </c>
    </row>
    <row r="25" spans="1:11" ht="22.5" x14ac:dyDescent="0.3">
      <c r="A25" s="6">
        <f t="shared" si="4"/>
        <v>16</v>
      </c>
      <c r="B25" s="9" t="s">
        <v>78</v>
      </c>
      <c r="C25" s="56">
        <f>'[2]Transmission Rates Summary'!$F$19</f>
        <v>21.02</v>
      </c>
      <c r="D25" s="80">
        <f t="shared" ref="D25:H27" si="6">C25</f>
        <v>21.02</v>
      </c>
      <c r="E25" s="80">
        <f t="shared" si="6"/>
        <v>21.02</v>
      </c>
      <c r="F25" s="80">
        <f t="shared" si="6"/>
        <v>21.02</v>
      </c>
      <c r="G25" s="80">
        <f t="shared" si="6"/>
        <v>21.02</v>
      </c>
      <c r="H25" s="80">
        <f t="shared" si="6"/>
        <v>21.02</v>
      </c>
      <c r="I25" s="9"/>
      <c r="J25" s="6" t="s">
        <v>92</v>
      </c>
      <c r="K25" s="6">
        <f t="shared" si="2"/>
        <v>16</v>
      </c>
    </row>
    <row r="26" spans="1:11" ht="22.5" x14ac:dyDescent="0.3">
      <c r="A26" s="6">
        <f t="shared" si="4"/>
        <v>17</v>
      </c>
      <c r="B26" s="9" t="s">
        <v>93</v>
      </c>
      <c r="C26" s="56">
        <f>'[2]Transmission Rates Summary'!$E$19</f>
        <v>20.309999999999999</v>
      </c>
      <c r="D26" s="80">
        <f t="shared" si="6"/>
        <v>20.309999999999999</v>
      </c>
      <c r="E26" s="80">
        <f t="shared" si="6"/>
        <v>20.309999999999999</v>
      </c>
      <c r="F26" s="80">
        <f t="shared" si="6"/>
        <v>20.309999999999999</v>
      </c>
      <c r="G26" s="80">
        <f t="shared" si="6"/>
        <v>20.309999999999999</v>
      </c>
      <c r="H26" s="80">
        <f t="shared" si="6"/>
        <v>20.309999999999999</v>
      </c>
      <c r="I26" s="9"/>
      <c r="J26" s="6" t="s">
        <v>94</v>
      </c>
      <c r="K26" s="6">
        <f t="shared" si="2"/>
        <v>17</v>
      </c>
    </row>
    <row r="27" spans="1:11" ht="22.5" x14ac:dyDescent="0.3">
      <c r="A27" s="6">
        <f t="shared" si="4"/>
        <v>18</v>
      </c>
      <c r="B27" s="9" t="s">
        <v>82</v>
      </c>
      <c r="C27" s="56">
        <f>'[2]Transmission Rates Summary'!$D$19</f>
        <v>20.22</v>
      </c>
      <c r="D27" s="80">
        <f t="shared" si="6"/>
        <v>20.22</v>
      </c>
      <c r="E27" s="80">
        <f t="shared" si="6"/>
        <v>20.22</v>
      </c>
      <c r="F27" s="80">
        <f t="shared" si="6"/>
        <v>20.22</v>
      </c>
      <c r="G27" s="80">
        <f t="shared" si="6"/>
        <v>20.22</v>
      </c>
      <c r="H27" s="80">
        <f t="shared" si="6"/>
        <v>20.22</v>
      </c>
      <c r="I27" s="9"/>
      <c r="J27" s="6" t="s">
        <v>95</v>
      </c>
      <c r="K27" s="6">
        <f t="shared" si="2"/>
        <v>18</v>
      </c>
    </row>
    <row r="28" spans="1:11" x14ac:dyDescent="0.3">
      <c r="A28" s="6">
        <f t="shared" si="4"/>
        <v>19</v>
      </c>
      <c r="B28" s="55" t="s">
        <v>96</v>
      </c>
      <c r="C28" s="56"/>
      <c r="D28" s="80"/>
      <c r="E28" s="80"/>
      <c r="F28" s="80"/>
      <c r="G28" s="80"/>
      <c r="H28" s="80"/>
      <c r="I28" s="9"/>
      <c r="J28" s="68"/>
      <c r="K28" s="6">
        <f t="shared" si="2"/>
        <v>19</v>
      </c>
    </row>
    <row r="29" spans="1:11" x14ac:dyDescent="0.3">
      <c r="A29" s="6">
        <f t="shared" si="4"/>
        <v>20</v>
      </c>
      <c r="B29" s="55" t="s">
        <v>97</v>
      </c>
      <c r="C29" s="54"/>
      <c r="D29" s="54"/>
      <c r="E29" s="54"/>
      <c r="F29" s="54"/>
      <c r="G29" s="54"/>
      <c r="H29" s="54"/>
      <c r="I29" s="9"/>
      <c r="J29" s="76"/>
      <c r="K29" s="6">
        <f t="shared" si="2"/>
        <v>20</v>
      </c>
    </row>
    <row r="30" spans="1:11" x14ac:dyDescent="0.3">
      <c r="A30" s="6">
        <f t="shared" si="4"/>
        <v>21</v>
      </c>
      <c r="B30" s="9" t="s">
        <v>78</v>
      </c>
      <c r="C30" s="27">
        <f t="shared" ref="C30:H32" si="7">C25*C16</f>
        <v>0</v>
      </c>
      <c r="D30" s="27">
        <f t="shared" si="7"/>
        <v>0</v>
      </c>
      <c r="E30" s="27">
        <f t="shared" si="7"/>
        <v>0</v>
      </c>
      <c r="F30" s="27">
        <f t="shared" si="7"/>
        <v>0</v>
      </c>
      <c r="G30" s="27">
        <f t="shared" si="7"/>
        <v>0</v>
      </c>
      <c r="H30" s="27">
        <f t="shared" si="7"/>
        <v>0</v>
      </c>
      <c r="I30" s="9"/>
      <c r="J30" s="76" t="s">
        <v>98</v>
      </c>
      <c r="K30" s="6">
        <f t="shared" si="2"/>
        <v>21</v>
      </c>
    </row>
    <row r="31" spans="1:11" x14ac:dyDescent="0.3">
      <c r="A31" s="6">
        <f t="shared" si="4"/>
        <v>22</v>
      </c>
      <c r="B31" s="9" t="s">
        <v>80</v>
      </c>
      <c r="C31" s="54">
        <f t="shared" si="7"/>
        <v>0</v>
      </c>
      <c r="D31" s="54">
        <f t="shared" si="7"/>
        <v>0</v>
      </c>
      <c r="E31" s="54">
        <f t="shared" si="7"/>
        <v>0</v>
      </c>
      <c r="F31" s="54">
        <f t="shared" si="7"/>
        <v>0</v>
      </c>
      <c r="G31" s="54">
        <f t="shared" si="7"/>
        <v>0</v>
      </c>
      <c r="H31" s="54">
        <f t="shared" si="7"/>
        <v>0</v>
      </c>
      <c r="I31" s="9"/>
      <c r="J31" s="76" t="s">
        <v>99</v>
      </c>
      <c r="K31" s="6">
        <f t="shared" si="2"/>
        <v>22</v>
      </c>
    </row>
    <row r="32" spans="1:11" x14ac:dyDescent="0.3">
      <c r="A32" s="6">
        <f t="shared" si="4"/>
        <v>23</v>
      </c>
      <c r="B32" s="9" t="s">
        <v>82</v>
      </c>
      <c r="C32" s="54">
        <f t="shared" si="7"/>
        <v>0</v>
      </c>
      <c r="D32" s="54">
        <f t="shared" si="7"/>
        <v>0</v>
      </c>
      <c r="E32" s="54">
        <f t="shared" si="7"/>
        <v>0</v>
      </c>
      <c r="F32" s="54">
        <f t="shared" si="7"/>
        <v>0</v>
      </c>
      <c r="G32" s="54">
        <f t="shared" si="7"/>
        <v>0</v>
      </c>
      <c r="H32" s="54">
        <f t="shared" si="7"/>
        <v>0</v>
      </c>
      <c r="I32" s="9"/>
      <c r="J32" s="76" t="s">
        <v>100</v>
      </c>
      <c r="K32" s="6">
        <f t="shared" si="2"/>
        <v>23</v>
      </c>
    </row>
    <row r="33" spans="1:11" ht="19.5" thickBot="1" x14ac:dyDescent="0.35">
      <c r="A33" s="6">
        <f t="shared" si="4"/>
        <v>24</v>
      </c>
      <c r="B33" s="9" t="s">
        <v>101</v>
      </c>
      <c r="C33" s="58">
        <f t="shared" ref="C33:H33" si="8">SUM(C30:C32)</f>
        <v>0</v>
      </c>
      <c r="D33" s="58">
        <f t="shared" si="8"/>
        <v>0</v>
      </c>
      <c r="E33" s="58">
        <f t="shared" si="8"/>
        <v>0</v>
      </c>
      <c r="F33" s="58">
        <f t="shared" si="8"/>
        <v>0</v>
      </c>
      <c r="G33" s="58">
        <f t="shared" si="8"/>
        <v>0</v>
      </c>
      <c r="H33" s="58">
        <f t="shared" si="8"/>
        <v>0</v>
      </c>
      <c r="I33" s="9"/>
      <c r="J33" s="74" t="s">
        <v>102</v>
      </c>
      <c r="K33" s="6">
        <f t="shared" si="2"/>
        <v>24</v>
      </c>
    </row>
    <row r="34" spans="1:11" ht="19.5" thickTop="1" x14ac:dyDescent="0.3">
      <c r="A34" s="12"/>
      <c r="B34" s="19"/>
      <c r="C34" s="19"/>
      <c r="D34" s="19"/>
      <c r="E34" s="19"/>
      <c r="F34" s="19"/>
      <c r="G34" s="19"/>
      <c r="H34" s="19"/>
      <c r="I34" s="19"/>
      <c r="J34" s="12"/>
      <c r="K34" s="12"/>
    </row>
    <row r="36" spans="1:11" x14ac:dyDescent="0.3">
      <c r="A36" s="3" t="s">
        <v>9</v>
      </c>
      <c r="B36" s="37"/>
      <c r="C36" s="3" t="str">
        <f>C7</f>
        <v>(A)</v>
      </c>
      <c r="D36" s="3" t="str">
        <f t="shared" ref="D36:I36" si="9">D7</f>
        <v>(B)</v>
      </c>
      <c r="E36" s="3" t="str">
        <f t="shared" si="9"/>
        <v>(C)</v>
      </c>
      <c r="F36" s="3" t="str">
        <f t="shared" si="9"/>
        <v>(D)</v>
      </c>
      <c r="G36" s="3" t="str">
        <f t="shared" si="9"/>
        <v>(E)</v>
      </c>
      <c r="H36" s="3" t="str">
        <f t="shared" si="9"/>
        <v>(F)</v>
      </c>
      <c r="I36" s="3" t="str">
        <f t="shared" si="9"/>
        <v>(G)</v>
      </c>
      <c r="J36" s="37"/>
      <c r="K36" s="3" t="s">
        <v>9</v>
      </c>
    </row>
    <row r="37" spans="1:11" x14ac:dyDescent="0.3">
      <c r="A37" s="12" t="s">
        <v>11</v>
      </c>
      <c r="B37" s="12" t="s">
        <v>70</v>
      </c>
      <c r="C37" s="47">
        <f>'Summary of Revs @ Present Rates'!C30</f>
        <v>46204</v>
      </c>
      <c r="D37" s="47">
        <f>'Summary of Revs @ Present Rates'!D30</f>
        <v>46235</v>
      </c>
      <c r="E37" s="47">
        <f>'Summary of Revs @ Present Rates'!E30</f>
        <v>46266</v>
      </c>
      <c r="F37" s="47">
        <f>'Summary of Revs @ Present Rates'!F30</f>
        <v>46296</v>
      </c>
      <c r="G37" s="47">
        <f>'Summary of Revs @ Present Rates'!G30</f>
        <v>46327</v>
      </c>
      <c r="H37" s="47">
        <f>'Summary of Revs @ Present Rates'!H30</f>
        <v>46357</v>
      </c>
      <c r="I37" s="48" t="s">
        <v>20</v>
      </c>
      <c r="J37" s="12" t="s">
        <v>71</v>
      </c>
      <c r="K37" s="12" t="s">
        <v>11</v>
      </c>
    </row>
    <row r="38" spans="1:11" x14ac:dyDescent="0.3">
      <c r="A38" s="6"/>
      <c r="B38" s="9"/>
      <c r="C38" s="39"/>
      <c r="D38" s="39"/>
      <c r="E38" s="39"/>
      <c r="F38" s="39"/>
      <c r="G38" s="39"/>
      <c r="H38" s="39"/>
      <c r="I38" s="6"/>
      <c r="J38" s="6"/>
      <c r="K38" s="6"/>
    </row>
    <row r="39" spans="1:11" x14ac:dyDescent="0.3">
      <c r="A39" s="6">
        <f>A33+1</f>
        <v>25</v>
      </c>
      <c r="B39" s="55" t="s">
        <v>72</v>
      </c>
      <c r="C39" s="9"/>
      <c r="D39" s="9"/>
      <c r="E39" s="9"/>
      <c r="F39" s="9"/>
      <c r="G39" s="9"/>
      <c r="H39" s="9"/>
      <c r="I39" s="9"/>
      <c r="J39" s="6"/>
      <c r="K39" s="6">
        <f>K33+1</f>
        <v>25</v>
      </c>
    </row>
    <row r="40" spans="1:11" ht="22.5" x14ac:dyDescent="0.3">
      <c r="A40" s="6">
        <f>A39+1</f>
        <v>26</v>
      </c>
      <c r="B40" s="9" t="s">
        <v>73</v>
      </c>
      <c r="C40" s="17">
        <f>'[1]Workpaper 1'!I147*1000</f>
        <v>806489656.84811842</v>
      </c>
      <c r="D40" s="17">
        <f>'[1]Workpaper 1'!J147*1000</f>
        <v>833968518.35937226</v>
      </c>
      <c r="E40" s="17">
        <f>'[1]Workpaper 1'!K147*1000</f>
        <v>867016873.16453326</v>
      </c>
      <c r="F40" s="17">
        <f>'[1]Workpaper 1'!L147*1000</f>
        <v>796536574.47793376</v>
      </c>
      <c r="G40" s="17">
        <f>'[1]Workpaper 1'!M147*1000</f>
        <v>728103253.38593173</v>
      </c>
      <c r="H40" s="17">
        <f>'[1]Workpaper 1'!N147*1000</f>
        <v>763709820.81237149</v>
      </c>
      <c r="I40" s="54">
        <f>SUM(C11:H11,C40:H40)</f>
        <v>8982347254.9090309</v>
      </c>
      <c r="J40" s="6" t="s">
        <v>74</v>
      </c>
      <c r="K40" s="6">
        <f>K39+1</f>
        <v>26</v>
      </c>
    </row>
    <row r="41" spans="1:11" x14ac:dyDescent="0.3">
      <c r="A41" s="6">
        <f t="shared" ref="A41:A62" si="10">A40+1</f>
        <v>27</v>
      </c>
      <c r="B41" s="9" t="s">
        <v>75</v>
      </c>
      <c r="C41" s="17">
        <f>H12</f>
        <v>0</v>
      </c>
      <c r="D41" s="17">
        <f>C41</f>
        <v>0</v>
      </c>
      <c r="E41" s="17">
        <f>D41</f>
        <v>0</v>
      </c>
      <c r="F41" s="17">
        <f>E41</f>
        <v>0</v>
      </c>
      <c r="G41" s="17">
        <f>F41</f>
        <v>0</v>
      </c>
      <c r="H41" s="17">
        <f>G41</f>
        <v>0</v>
      </c>
      <c r="I41" s="54">
        <f>SUM(C12:H12,C41:H41)</f>
        <v>0</v>
      </c>
      <c r="J41" s="6"/>
      <c r="K41" s="6">
        <f t="shared" ref="K41:K62" si="11">K40+1</f>
        <v>27</v>
      </c>
    </row>
    <row r="42" spans="1:11" ht="19.5" thickBot="1" x14ac:dyDescent="0.35">
      <c r="A42" s="6">
        <f t="shared" si="10"/>
        <v>28</v>
      </c>
      <c r="B42" s="9" t="s">
        <v>76</v>
      </c>
      <c r="C42" s="58">
        <f t="shared" ref="C42:H42" si="12">C40*C41</f>
        <v>0</v>
      </c>
      <c r="D42" s="58">
        <f t="shared" si="12"/>
        <v>0</v>
      </c>
      <c r="E42" s="58">
        <f t="shared" si="12"/>
        <v>0</v>
      </c>
      <c r="F42" s="58">
        <f t="shared" si="12"/>
        <v>0</v>
      </c>
      <c r="G42" s="58">
        <f t="shared" si="12"/>
        <v>0</v>
      </c>
      <c r="H42" s="58">
        <f t="shared" si="12"/>
        <v>0</v>
      </c>
      <c r="I42" s="73">
        <f>SUM(C13:H13,C42:H42)</f>
        <v>0</v>
      </c>
      <c r="J42" s="6"/>
      <c r="K42" s="6">
        <f t="shared" si="11"/>
        <v>28</v>
      </c>
    </row>
    <row r="43" spans="1:11" ht="19.5" thickTop="1" x14ac:dyDescent="0.3">
      <c r="A43" s="6">
        <f t="shared" si="10"/>
        <v>29</v>
      </c>
      <c r="B43" s="9"/>
      <c r="C43" s="9"/>
      <c r="D43" s="9"/>
      <c r="E43" s="9"/>
      <c r="F43" s="9"/>
      <c r="G43" s="9"/>
      <c r="H43" s="9"/>
      <c r="I43" s="9"/>
      <c r="J43" s="6"/>
      <c r="K43" s="6">
        <f t="shared" si="11"/>
        <v>29</v>
      </c>
    </row>
    <row r="44" spans="1:11" x14ac:dyDescent="0.3">
      <c r="A44" s="6">
        <f t="shared" si="10"/>
        <v>30</v>
      </c>
      <c r="B44" s="49" t="s">
        <v>77</v>
      </c>
      <c r="C44" s="9"/>
      <c r="D44" s="9"/>
      <c r="E44" s="9"/>
      <c r="F44" s="9"/>
      <c r="G44" s="9"/>
      <c r="H44" s="9"/>
      <c r="I44" s="9"/>
      <c r="J44" s="6"/>
      <c r="K44" s="6">
        <f t="shared" si="11"/>
        <v>30</v>
      </c>
    </row>
    <row r="45" spans="1:11" ht="22.5" x14ac:dyDescent="0.3">
      <c r="A45" s="6">
        <f t="shared" si="10"/>
        <v>31</v>
      </c>
      <c r="B45" s="9" t="s">
        <v>78</v>
      </c>
      <c r="C45" s="17">
        <f>'[1]Workpaper 1'!I45*1000</f>
        <v>0</v>
      </c>
      <c r="D45" s="17">
        <f>'[1]Workpaper 1'!J45*1000</f>
        <v>0</v>
      </c>
      <c r="E45" s="17">
        <f>'[1]Workpaper 1'!K45*1000</f>
        <v>0</v>
      </c>
      <c r="F45" s="17">
        <f>'[1]Workpaper 1'!L45*1000</f>
        <v>0</v>
      </c>
      <c r="G45" s="17">
        <f>'[1]Workpaper 1'!M45*1000</f>
        <v>0</v>
      </c>
      <c r="H45" s="17">
        <f>'[1]Workpaper 1'!N45*1000</f>
        <v>0</v>
      </c>
      <c r="I45" s="54">
        <f>SUM(C16:H16,C45:H45)</f>
        <v>0</v>
      </c>
      <c r="J45" s="6" t="s">
        <v>79</v>
      </c>
      <c r="K45" s="6">
        <f t="shared" si="11"/>
        <v>31</v>
      </c>
    </row>
    <row r="46" spans="1:11" ht="22.5" x14ac:dyDescent="0.3">
      <c r="A46" s="6">
        <f t="shared" si="10"/>
        <v>32</v>
      </c>
      <c r="B46" s="9" t="s">
        <v>80</v>
      </c>
      <c r="C46" s="17">
        <f>'[1]Workpaper 1'!I46*1000</f>
        <v>0</v>
      </c>
      <c r="D46" s="17">
        <f>'[1]Workpaper 1'!J46*1000</f>
        <v>0</v>
      </c>
      <c r="E46" s="17">
        <f>'[1]Workpaper 1'!K46*1000</f>
        <v>0</v>
      </c>
      <c r="F46" s="17">
        <f>'[1]Workpaper 1'!L46*1000</f>
        <v>0</v>
      </c>
      <c r="G46" s="17">
        <f>'[1]Workpaper 1'!M46*1000</f>
        <v>0</v>
      </c>
      <c r="H46" s="17">
        <f>'[1]Workpaper 1'!N46*1000</f>
        <v>0</v>
      </c>
      <c r="I46" s="54">
        <f>SUM(C17:H17,C46:H46)</f>
        <v>0</v>
      </c>
      <c r="J46" s="6" t="s">
        <v>81</v>
      </c>
      <c r="K46" s="6">
        <f t="shared" si="11"/>
        <v>32</v>
      </c>
    </row>
    <row r="47" spans="1:11" ht="22.5" x14ac:dyDescent="0.3">
      <c r="A47" s="6">
        <f t="shared" si="10"/>
        <v>33</v>
      </c>
      <c r="B47" s="9" t="s">
        <v>82</v>
      </c>
      <c r="C47" s="17">
        <f>'[1]Workpaper 1'!I47*1000</f>
        <v>0</v>
      </c>
      <c r="D47" s="17">
        <f>'[1]Workpaper 1'!J47*1000</f>
        <v>0</v>
      </c>
      <c r="E47" s="17">
        <f>'[1]Workpaper 1'!K47*1000</f>
        <v>0</v>
      </c>
      <c r="F47" s="17">
        <f>'[1]Workpaper 1'!L47*1000</f>
        <v>0</v>
      </c>
      <c r="G47" s="17">
        <f>'[1]Workpaper 1'!M47*1000</f>
        <v>0</v>
      </c>
      <c r="H47" s="17">
        <f>'[1]Workpaper 1'!N47*1000</f>
        <v>0</v>
      </c>
      <c r="I47" s="54">
        <f>SUM(C18:H18,C47:H47)</f>
        <v>0</v>
      </c>
      <c r="J47" s="6" t="s">
        <v>83</v>
      </c>
      <c r="K47" s="6">
        <f t="shared" si="11"/>
        <v>33</v>
      </c>
    </row>
    <row r="48" spans="1:11" ht="19.5" thickBot="1" x14ac:dyDescent="0.35">
      <c r="A48" s="6">
        <f t="shared" si="10"/>
        <v>34</v>
      </c>
      <c r="B48" s="9" t="s">
        <v>84</v>
      </c>
      <c r="C48" s="50">
        <f t="shared" ref="C48:I48" si="13">SUM(C45:C47)</f>
        <v>0</v>
      </c>
      <c r="D48" s="50">
        <f t="shared" si="13"/>
        <v>0</v>
      </c>
      <c r="E48" s="50">
        <f t="shared" si="13"/>
        <v>0</v>
      </c>
      <c r="F48" s="50">
        <f t="shared" si="13"/>
        <v>0</v>
      </c>
      <c r="G48" s="50">
        <f t="shared" si="13"/>
        <v>0</v>
      </c>
      <c r="H48" s="50">
        <f t="shared" si="13"/>
        <v>0</v>
      </c>
      <c r="I48" s="73">
        <f t="shared" si="13"/>
        <v>0</v>
      </c>
      <c r="J48" s="74" t="s">
        <v>103</v>
      </c>
      <c r="K48" s="6">
        <f t="shared" si="11"/>
        <v>34</v>
      </c>
    </row>
    <row r="49" spans="1:17" ht="24" thickTop="1" thickBot="1" x14ac:dyDescent="0.35">
      <c r="A49" s="6">
        <f t="shared" si="10"/>
        <v>35</v>
      </c>
      <c r="B49" s="9" t="s">
        <v>86</v>
      </c>
      <c r="C49" s="52">
        <f>'[1]B-Billing Determinants'!D17</f>
        <v>0</v>
      </c>
      <c r="D49" s="52">
        <f>'[1]B-Billing Determinants'!F17</f>
        <v>0</v>
      </c>
      <c r="E49" s="52">
        <f>'[1]B-Billing Determinants'!H17</f>
        <v>0</v>
      </c>
      <c r="F49" s="52">
        <f>'[1]B-Billing Determinants'!J17</f>
        <v>0</v>
      </c>
      <c r="G49" s="52">
        <f>'[1]B-Billing Determinants'!L17</f>
        <v>0</v>
      </c>
      <c r="H49" s="52">
        <f>'[1]B-Billing Determinants'!N17</f>
        <v>0</v>
      </c>
      <c r="I49" s="75">
        <f>SUM(C20:H20,C49:H49)</f>
        <v>0</v>
      </c>
      <c r="J49" s="6" t="s">
        <v>104</v>
      </c>
      <c r="K49" s="6">
        <f t="shared" si="11"/>
        <v>35</v>
      </c>
    </row>
    <row r="50" spans="1:17" ht="20.25" thickTop="1" thickBot="1" x14ac:dyDescent="0.35">
      <c r="A50" s="6">
        <f t="shared" si="10"/>
        <v>36</v>
      </c>
      <c r="B50" s="9" t="s">
        <v>88</v>
      </c>
      <c r="C50" s="52">
        <f t="shared" ref="C50:I50" si="14">C48-C49</f>
        <v>0</v>
      </c>
      <c r="D50" s="52">
        <f t="shared" si="14"/>
        <v>0</v>
      </c>
      <c r="E50" s="52">
        <f t="shared" si="14"/>
        <v>0</v>
      </c>
      <c r="F50" s="52">
        <f t="shared" si="14"/>
        <v>0</v>
      </c>
      <c r="G50" s="52">
        <f t="shared" si="14"/>
        <v>0</v>
      </c>
      <c r="H50" s="75">
        <f t="shared" si="14"/>
        <v>0</v>
      </c>
      <c r="I50" s="75">
        <f t="shared" si="14"/>
        <v>0</v>
      </c>
      <c r="J50" s="53" t="s">
        <v>105</v>
      </c>
      <c r="K50" s="6">
        <f t="shared" si="11"/>
        <v>36</v>
      </c>
    </row>
    <row r="51" spans="1:17" ht="19.5" thickTop="1" x14ac:dyDescent="0.3">
      <c r="A51" s="6">
        <f t="shared" si="10"/>
        <v>37</v>
      </c>
      <c r="B51" s="9"/>
      <c r="C51" s="54"/>
      <c r="D51" s="54"/>
      <c r="E51" s="54"/>
      <c r="F51" s="54"/>
      <c r="G51" s="54"/>
      <c r="H51" s="54"/>
      <c r="I51" s="54"/>
      <c r="J51" s="53"/>
      <c r="K51" s="6">
        <f t="shared" si="11"/>
        <v>37</v>
      </c>
    </row>
    <row r="52" spans="1:17" x14ac:dyDescent="0.3">
      <c r="A52" s="6">
        <f t="shared" si="10"/>
        <v>38</v>
      </c>
      <c r="B52" s="55" t="s">
        <v>90</v>
      </c>
      <c r="C52" s="54"/>
      <c r="D52" s="54"/>
      <c r="E52" s="54"/>
      <c r="F52" s="54"/>
      <c r="G52" s="54"/>
      <c r="H52" s="54"/>
      <c r="I52" s="54"/>
      <c r="J52" s="53"/>
      <c r="K52" s="6">
        <f t="shared" si="11"/>
        <v>38</v>
      </c>
    </row>
    <row r="53" spans="1:17" x14ac:dyDescent="0.3">
      <c r="A53" s="6">
        <f t="shared" si="10"/>
        <v>39</v>
      </c>
      <c r="B53" s="55" t="s">
        <v>91</v>
      </c>
      <c r="C53" s="9"/>
      <c r="D53" s="9"/>
      <c r="E53" s="9"/>
      <c r="F53" s="9"/>
      <c r="G53" s="9"/>
      <c r="H53" s="9"/>
      <c r="I53" s="9"/>
      <c r="J53" s="6"/>
      <c r="K53" s="6">
        <f t="shared" si="11"/>
        <v>39</v>
      </c>
    </row>
    <row r="54" spans="1:17" ht="22.5" x14ac:dyDescent="0.3">
      <c r="A54" s="6">
        <f t="shared" si="10"/>
        <v>40</v>
      </c>
      <c r="B54" s="9" t="s">
        <v>78</v>
      </c>
      <c r="C54" s="80">
        <f>H25</f>
        <v>21.02</v>
      </c>
      <c r="D54" s="80">
        <f t="shared" ref="D54:H56" si="15">C54</f>
        <v>21.02</v>
      </c>
      <c r="E54" s="80">
        <f t="shared" si="15"/>
        <v>21.02</v>
      </c>
      <c r="F54" s="80">
        <f t="shared" si="15"/>
        <v>21.02</v>
      </c>
      <c r="G54" s="80">
        <f t="shared" si="15"/>
        <v>21.02</v>
      </c>
      <c r="H54" s="80">
        <f t="shared" si="15"/>
        <v>21.02</v>
      </c>
      <c r="I54" s="9"/>
      <c r="J54" s="6" t="s">
        <v>92</v>
      </c>
      <c r="K54" s="6">
        <f t="shared" si="11"/>
        <v>40</v>
      </c>
      <c r="O54" s="62"/>
      <c r="P54" s="22"/>
      <c r="Q54" s="22"/>
    </row>
    <row r="55" spans="1:17" ht="22.5" x14ac:dyDescent="0.3">
      <c r="A55" s="6">
        <f t="shared" si="10"/>
        <v>41</v>
      </c>
      <c r="B55" s="9" t="s">
        <v>93</v>
      </c>
      <c r="C55" s="80">
        <f>H26</f>
        <v>20.309999999999999</v>
      </c>
      <c r="D55" s="80">
        <f t="shared" si="15"/>
        <v>20.309999999999999</v>
      </c>
      <c r="E55" s="80">
        <f t="shared" si="15"/>
        <v>20.309999999999999</v>
      </c>
      <c r="F55" s="80">
        <f t="shared" si="15"/>
        <v>20.309999999999999</v>
      </c>
      <c r="G55" s="80">
        <f t="shared" si="15"/>
        <v>20.309999999999999</v>
      </c>
      <c r="H55" s="80">
        <f t="shared" si="15"/>
        <v>20.309999999999999</v>
      </c>
      <c r="I55" s="9"/>
      <c r="J55" s="6" t="s">
        <v>94</v>
      </c>
      <c r="K55" s="6">
        <f t="shared" si="11"/>
        <v>41</v>
      </c>
      <c r="P55" s="22"/>
      <c r="Q55" s="22"/>
    </row>
    <row r="56" spans="1:17" ht="22.5" x14ac:dyDescent="0.3">
      <c r="A56" s="6">
        <f t="shared" si="10"/>
        <v>42</v>
      </c>
      <c r="B56" s="9" t="s">
        <v>82</v>
      </c>
      <c r="C56" s="80">
        <f>H27</f>
        <v>20.22</v>
      </c>
      <c r="D56" s="80">
        <f t="shared" si="15"/>
        <v>20.22</v>
      </c>
      <c r="E56" s="80">
        <f t="shared" si="15"/>
        <v>20.22</v>
      </c>
      <c r="F56" s="80">
        <f t="shared" si="15"/>
        <v>20.22</v>
      </c>
      <c r="G56" s="80">
        <f t="shared" si="15"/>
        <v>20.22</v>
      </c>
      <c r="H56" s="80">
        <f t="shared" si="15"/>
        <v>20.22</v>
      </c>
      <c r="I56" s="9"/>
      <c r="J56" s="6" t="s">
        <v>95</v>
      </c>
      <c r="K56" s="6">
        <f t="shared" si="11"/>
        <v>42</v>
      </c>
      <c r="P56" s="22"/>
      <c r="Q56" s="22"/>
    </row>
    <row r="57" spans="1:17" x14ac:dyDescent="0.3">
      <c r="A57" s="6">
        <f t="shared" si="10"/>
        <v>43</v>
      </c>
      <c r="B57" s="55" t="s">
        <v>96</v>
      </c>
      <c r="C57" s="80"/>
      <c r="D57" s="80"/>
      <c r="E57" s="80"/>
      <c r="F57" s="80"/>
      <c r="G57" s="80"/>
      <c r="H57" s="80"/>
      <c r="I57" s="9"/>
      <c r="J57" s="68"/>
      <c r="K57" s="6">
        <f t="shared" si="11"/>
        <v>43</v>
      </c>
      <c r="P57" s="22"/>
      <c r="Q57" s="22"/>
    </row>
    <row r="58" spans="1:17" x14ac:dyDescent="0.3">
      <c r="A58" s="6">
        <f t="shared" si="10"/>
        <v>44</v>
      </c>
      <c r="B58" s="55" t="s">
        <v>97</v>
      </c>
      <c r="C58" s="54"/>
      <c r="D58" s="54"/>
      <c r="E58" s="54"/>
      <c r="F58" s="54"/>
      <c r="G58" s="54"/>
      <c r="H58" s="54"/>
      <c r="I58" s="54"/>
      <c r="J58" s="76"/>
      <c r="K58" s="6">
        <f t="shared" si="11"/>
        <v>44</v>
      </c>
      <c r="P58" s="22"/>
      <c r="Q58" s="22"/>
    </row>
    <row r="59" spans="1:17" x14ac:dyDescent="0.3">
      <c r="A59" s="6">
        <f t="shared" si="10"/>
        <v>45</v>
      </c>
      <c r="B59" s="9" t="s">
        <v>78</v>
      </c>
      <c r="C59" s="27">
        <f t="shared" ref="C59:H61" si="16">C54*C45</f>
        <v>0</v>
      </c>
      <c r="D59" s="27">
        <f t="shared" si="16"/>
        <v>0</v>
      </c>
      <c r="E59" s="27">
        <f t="shared" si="16"/>
        <v>0</v>
      </c>
      <c r="F59" s="27">
        <f t="shared" si="16"/>
        <v>0</v>
      </c>
      <c r="G59" s="27">
        <f t="shared" si="16"/>
        <v>0</v>
      </c>
      <c r="H59" s="27">
        <f t="shared" si="16"/>
        <v>0</v>
      </c>
      <c r="I59" s="27">
        <f>SUM(C30:H30,C59:H59)</f>
        <v>0</v>
      </c>
      <c r="J59" s="76" t="s">
        <v>106</v>
      </c>
      <c r="K59" s="6">
        <f t="shared" si="11"/>
        <v>45</v>
      </c>
      <c r="P59" s="22"/>
    </row>
    <row r="60" spans="1:17" x14ac:dyDescent="0.3">
      <c r="A60" s="6">
        <f t="shared" si="10"/>
        <v>46</v>
      </c>
      <c r="B60" s="9" t="s">
        <v>80</v>
      </c>
      <c r="C60" s="54">
        <f t="shared" si="16"/>
        <v>0</v>
      </c>
      <c r="D60" s="54">
        <f t="shared" si="16"/>
        <v>0</v>
      </c>
      <c r="E60" s="54">
        <f t="shared" si="16"/>
        <v>0</v>
      </c>
      <c r="F60" s="54">
        <f t="shared" si="16"/>
        <v>0</v>
      </c>
      <c r="G60" s="54">
        <f t="shared" si="16"/>
        <v>0</v>
      </c>
      <c r="H60" s="54">
        <f t="shared" si="16"/>
        <v>0</v>
      </c>
      <c r="I60" s="27">
        <f>SUM(C31:H31,C60:H60)</f>
        <v>0</v>
      </c>
      <c r="J60" s="76" t="s">
        <v>107</v>
      </c>
      <c r="K60" s="6">
        <f t="shared" si="11"/>
        <v>46</v>
      </c>
    </row>
    <row r="61" spans="1:17" x14ac:dyDescent="0.3">
      <c r="A61" s="6">
        <f t="shared" si="10"/>
        <v>47</v>
      </c>
      <c r="B61" s="9" t="s">
        <v>82</v>
      </c>
      <c r="C61" s="54">
        <f t="shared" si="16"/>
        <v>0</v>
      </c>
      <c r="D61" s="54">
        <f t="shared" si="16"/>
        <v>0</v>
      </c>
      <c r="E61" s="54">
        <f t="shared" si="16"/>
        <v>0</v>
      </c>
      <c r="F61" s="54">
        <f t="shared" si="16"/>
        <v>0</v>
      </c>
      <c r="G61" s="54">
        <f t="shared" si="16"/>
        <v>0</v>
      </c>
      <c r="H61" s="54">
        <f t="shared" si="16"/>
        <v>0</v>
      </c>
      <c r="I61" s="27">
        <f>SUM(C32:H32,C61:H61)</f>
        <v>0</v>
      </c>
      <c r="J61" s="76" t="s">
        <v>108</v>
      </c>
      <c r="K61" s="6">
        <f t="shared" si="11"/>
        <v>47</v>
      </c>
    </row>
    <row r="62" spans="1:17" ht="19.5" thickBot="1" x14ac:dyDescent="0.35">
      <c r="A62" s="6">
        <f t="shared" si="10"/>
        <v>48</v>
      </c>
      <c r="B62" s="9" t="s">
        <v>101</v>
      </c>
      <c r="C62" s="58">
        <f t="shared" ref="C62:I62" si="17">SUM(C59:C61)</f>
        <v>0</v>
      </c>
      <c r="D62" s="58">
        <f t="shared" si="17"/>
        <v>0</v>
      </c>
      <c r="E62" s="58">
        <f t="shared" si="17"/>
        <v>0</v>
      </c>
      <c r="F62" s="58">
        <f t="shared" si="17"/>
        <v>0</v>
      </c>
      <c r="G62" s="58">
        <f t="shared" si="17"/>
        <v>0</v>
      </c>
      <c r="H62" s="58">
        <f t="shared" si="17"/>
        <v>0</v>
      </c>
      <c r="I62" s="58">
        <f t="shared" si="17"/>
        <v>0</v>
      </c>
      <c r="J62" s="74" t="s">
        <v>109</v>
      </c>
      <c r="K62" s="6">
        <f t="shared" si="11"/>
        <v>48</v>
      </c>
    </row>
    <row r="63" spans="1:17" ht="19.5" thickTop="1" x14ac:dyDescent="0.3">
      <c r="A63" s="12"/>
      <c r="B63" s="19"/>
      <c r="C63" s="19"/>
      <c r="D63" s="19"/>
      <c r="E63" s="19"/>
      <c r="F63" s="19"/>
      <c r="G63" s="19"/>
      <c r="H63" s="19"/>
      <c r="I63" s="19"/>
      <c r="J63" s="12"/>
      <c r="K63" s="12"/>
    </row>
    <row r="64" spans="1:17" x14ac:dyDescent="0.3">
      <c r="A64" s="22"/>
      <c r="B64" s="21" t="s">
        <v>21</v>
      </c>
    </row>
    <row r="65" spans="1:2" ht="22.5" x14ac:dyDescent="0.3">
      <c r="A65" s="33">
        <v>1</v>
      </c>
      <c r="B65" s="2" t="s">
        <v>110</v>
      </c>
    </row>
    <row r="66" spans="1:2" ht="22.5" x14ac:dyDescent="0.3">
      <c r="A66" s="33">
        <v>2</v>
      </c>
      <c r="B66" s="2" t="s">
        <v>298</v>
      </c>
    </row>
    <row r="67" spans="1:2" ht="22.5" x14ac:dyDescent="0.3">
      <c r="A67" s="33"/>
    </row>
    <row r="68" spans="1:2" x14ac:dyDescent="0.3">
      <c r="A68" s="22"/>
    </row>
    <row r="69" spans="1:2" x14ac:dyDescent="0.3">
      <c r="A69" s="22"/>
    </row>
    <row r="70" spans="1:2" x14ac:dyDescent="0.3">
      <c r="A70" s="22"/>
    </row>
    <row r="71" spans="1:2" x14ac:dyDescent="0.3">
      <c r="A71" s="22"/>
    </row>
    <row r="72" spans="1:2" x14ac:dyDescent="0.3">
      <c r="A72" s="22"/>
    </row>
    <row r="73" spans="1:2" x14ac:dyDescent="0.3">
      <c r="A73" s="22"/>
    </row>
    <row r="74" spans="1:2" x14ac:dyDescent="0.3">
      <c r="A74" s="22"/>
    </row>
  </sheetData>
  <mergeCells count="5">
    <mergeCell ref="A5:K5"/>
    <mergeCell ref="A4:K4"/>
    <mergeCell ref="A1:K1"/>
    <mergeCell ref="A2:K2"/>
    <mergeCell ref="A3:K3"/>
  </mergeCells>
  <phoneticPr fontId="0" type="noConversion"/>
  <printOptions horizontalCentered="1"/>
  <pageMargins left="0.25" right="0.25" top="0.5" bottom="0.5" header="0.25" footer="0.25"/>
  <pageSetup scale="43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80"/>
  <sheetViews>
    <sheetView zoomScale="70" zoomScaleNormal="70" zoomScaleSheetLayoutView="70" workbookViewId="0">
      <selection activeCell="C23" sqref="C23"/>
    </sheetView>
  </sheetViews>
  <sheetFormatPr defaultColWidth="9.140625" defaultRowHeight="18.75" x14ac:dyDescent="0.3"/>
  <cols>
    <col min="1" max="1" width="6" style="2" bestFit="1" customWidth="1"/>
    <col min="2" max="2" width="44.85546875" style="2" customWidth="1"/>
    <col min="3" max="8" width="16.140625" style="2" bestFit="1" customWidth="1"/>
    <col min="9" max="9" width="18.5703125" style="2" bestFit="1" customWidth="1"/>
    <col min="10" max="10" width="77.140625" style="2" bestFit="1" customWidth="1"/>
    <col min="11" max="11" width="6" style="2" bestFit="1" customWidth="1"/>
    <col min="12" max="14" width="13.5703125" style="2" customWidth="1"/>
    <col min="15" max="15" width="16.42578125" style="2" customWidth="1"/>
    <col min="16" max="16" width="50.5703125" style="2" customWidth="1"/>
    <col min="17" max="17" width="5.85546875" style="2" customWidth="1"/>
    <col min="18" max="28" width="12.85546875" style="2" customWidth="1"/>
    <col min="29" max="16384" width="9.140625" style="2"/>
  </cols>
  <sheetData>
    <row r="1" spans="1:16" x14ac:dyDescent="0.3">
      <c r="A1" s="280" t="str">
        <f>'Summary of Revs @ Present Rates'!A1:P1</f>
        <v>Statement BH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1"/>
      <c r="M1" s="1"/>
      <c r="N1" s="1"/>
      <c r="O1" s="1"/>
      <c r="P1" s="1"/>
    </row>
    <row r="2" spans="1:16" x14ac:dyDescent="0.3">
      <c r="A2" s="280" t="str">
        <f>'Summary of Revs @ Present Rates'!A2:P2</f>
        <v>SAN DIEGO GAS AND ELECTRIC COMPANY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1"/>
      <c r="M2" s="1"/>
      <c r="N2" s="1"/>
      <c r="O2" s="1"/>
      <c r="P2" s="1"/>
    </row>
    <row r="3" spans="1:16" x14ac:dyDescent="0.3">
      <c r="A3" s="280" t="str">
        <f>'Summary of Revs @ Present Rates'!A3:P3</f>
        <v>Transmission Revenue Data To Reflect Present Rates Per ER25-270-002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1"/>
      <c r="M3" s="1"/>
      <c r="N3" s="1"/>
      <c r="O3" s="1"/>
      <c r="P3" s="1"/>
    </row>
    <row r="4" spans="1:16" x14ac:dyDescent="0.3">
      <c r="A4" s="281" t="str">
        <f>'A-Med &amp; Lrg C-I'!A4:K4</f>
        <v>Medium &amp; Large Commercial / Industrial Customers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1"/>
      <c r="M4" s="1"/>
      <c r="N4" s="1"/>
      <c r="O4" s="1"/>
      <c r="P4" s="1"/>
    </row>
    <row r="5" spans="1:16" x14ac:dyDescent="0.3">
      <c r="A5" s="281" t="str">
        <f>'Summary of Revs @ Present Rates'!A4:P4</f>
        <v>Rate Effective Period - Twelve Months Ending December 31, 2026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1"/>
      <c r="M5" s="1"/>
      <c r="N5" s="1"/>
      <c r="O5" s="1"/>
      <c r="P5" s="1"/>
    </row>
    <row r="6" spans="1:16" x14ac:dyDescent="0.3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3" t="s">
        <v>9</v>
      </c>
      <c r="B7" s="37"/>
      <c r="C7" s="3" t="str">
        <f>'Summary of Revs @ Present Rates'!C6</f>
        <v>(A)</v>
      </c>
      <c r="D7" s="3" t="str">
        <f>'Summary of Revs @ Present Rates'!D6</f>
        <v>(B)</v>
      </c>
      <c r="E7" s="3" t="str">
        <f>'Summary of Revs @ Present Rates'!E6</f>
        <v>(C)</v>
      </c>
      <c r="F7" s="3" t="str">
        <f>'Summary of Revs @ Present Rates'!F6</f>
        <v>(D)</v>
      </c>
      <c r="G7" s="3" t="str">
        <f>'Summary of Revs @ Present Rates'!G6</f>
        <v>(E)</v>
      </c>
      <c r="H7" s="3" t="str">
        <f>'Summary of Revs @ Present Rates'!H6</f>
        <v>(F)</v>
      </c>
      <c r="I7" s="3" t="str">
        <f>'Summary of Revs @ Present Rates'!I6</f>
        <v>(G)</v>
      </c>
      <c r="J7" s="37"/>
      <c r="K7" s="3" t="s">
        <v>9</v>
      </c>
    </row>
    <row r="8" spans="1:16" x14ac:dyDescent="0.3">
      <c r="A8" s="12" t="s">
        <v>11</v>
      </c>
      <c r="B8" s="12" t="s">
        <v>70</v>
      </c>
      <c r="C8" s="47">
        <f>'Summary of Revs @ Present Rates'!C8</f>
        <v>46023</v>
      </c>
      <c r="D8" s="47">
        <f>'Summary of Revs @ Present Rates'!D8</f>
        <v>46054</v>
      </c>
      <c r="E8" s="47">
        <f>'Summary of Revs @ Present Rates'!E8</f>
        <v>46082</v>
      </c>
      <c r="F8" s="47">
        <f>'Summary of Revs @ Present Rates'!F8</f>
        <v>46113</v>
      </c>
      <c r="G8" s="47">
        <f>'Summary of Revs @ Present Rates'!G8</f>
        <v>46143</v>
      </c>
      <c r="H8" s="47">
        <f>'Summary of Revs @ Present Rates'!H8</f>
        <v>46174</v>
      </c>
      <c r="I8" s="19"/>
      <c r="J8" s="12" t="s">
        <v>71</v>
      </c>
      <c r="K8" s="12" t="s">
        <v>11</v>
      </c>
    </row>
    <row r="9" spans="1:16" x14ac:dyDescent="0.3">
      <c r="A9" s="6"/>
      <c r="B9" s="9"/>
      <c r="C9" s="39"/>
      <c r="D9" s="39"/>
      <c r="E9" s="39"/>
      <c r="F9" s="39"/>
      <c r="G9" s="39"/>
      <c r="H9" s="39"/>
      <c r="I9" s="37"/>
      <c r="J9" s="68"/>
      <c r="K9" s="6"/>
    </row>
    <row r="10" spans="1:16" x14ac:dyDescent="0.3">
      <c r="A10" s="6">
        <v>1</v>
      </c>
      <c r="B10" s="49" t="s">
        <v>111</v>
      </c>
      <c r="C10" s="39"/>
      <c r="D10" s="39"/>
      <c r="E10" s="39"/>
      <c r="F10" s="39"/>
      <c r="G10" s="39"/>
      <c r="H10" s="39"/>
      <c r="I10" s="9"/>
      <c r="J10" s="68"/>
      <c r="K10" s="6">
        <v>1</v>
      </c>
    </row>
    <row r="11" spans="1:16" ht="22.5" x14ac:dyDescent="0.3">
      <c r="A11" s="6">
        <f>A10+1</f>
        <v>2</v>
      </c>
      <c r="B11" s="49" t="s">
        <v>112</v>
      </c>
      <c r="C11" s="9"/>
      <c r="D11" s="9"/>
      <c r="E11" s="9"/>
      <c r="F11" s="9"/>
      <c r="G11" s="9"/>
      <c r="H11" s="9"/>
      <c r="I11" s="9"/>
      <c r="J11" s="68"/>
      <c r="K11" s="6">
        <f>K10+1</f>
        <v>2</v>
      </c>
    </row>
    <row r="12" spans="1:16" ht="22.5" x14ac:dyDescent="0.3">
      <c r="A12" s="6">
        <f>A11+1</f>
        <v>3</v>
      </c>
      <c r="B12" s="9" t="s">
        <v>78</v>
      </c>
      <c r="C12" s="17">
        <f>('[1]Workpaper 1'!C72+'[1]Workpaper 1'!C118)*1000</f>
        <v>1215593.7488527375</v>
      </c>
      <c r="D12" s="17">
        <f>('[1]Workpaper 1'!D72+'[1]Workpaper 1'!D118)*1000</f>
        <v>1164317.6860983756</v>
      </c>
      <c r="E12" s="17">
        <f>('[1]Workpaper 1'!E72+'[1]Workpaper 1'!E118)*1000</f>
        <v>1151887.4066802643</v>
      </c>
      <c r="F12" s="17">
        <f>('[1]Workpaper 1'!F72+'[1]Workpaper 1'!F118)*1000</f>
        <v>1154678.2807773366</v>
      </c>
      <c r="G12" s="17">
        <f>('[1]Workpaper 1'!G72+'[1]Workpaper 1'!G118)*1000</f>
        <v>1173621.7032752384</v>
      </c>
      <c r="H12" s="17">
        <f>('[1]Workpaper 1'!H72+'[1]Workpaper 1'!H118)*1000</f>
        <v>1225495.798894261</v>
      </c>
      <c r="I12" s="9"/>
      <c r="J12" s="6" t="s">
        <v>113</v>
      </c>
      <c r="K12" s="6">
        <f>K11+1</f>
        <v>3</v>
      </c>
    </row>
    <row r="13" spans="1:16" ht="22.5" x14ac:dyDescent="0.3">
      <c r="A13" s="6">
        <f t="shared" ref="A13:A29" si="0">A12+1</f>
        <v>4</v>
      </c>
      <c r="B13" s="9" t="s">
        <v>80</v>
      </c>
      <c r="C13" s="17">
        <f>('[1]Workpaper 1'!C73+'[1]Workpaper 1'!C119)*1000</f>
        <v>375168.91779660195</v>
      </c>
      <c r="D13" s="17">
        <f>('[1]Workpaper 1'!D73+'[1]Workpaper 1'!D119)*1000</f>
        <v>354146.1333199928</v>
      </c>
      <c r="E13" s="17">
        <f>('[1]Workpaper 1'!E73+'[1]Workpaper 1'!E119)*1000</f>
        <v>356698.58581186214</v>
      </c>
      <c r="F13" s="17">
        <f>('[1]Workpaper 1'!F73+'[1]Workpaper 1'!F119)*1000</f>
        <v>359183.84145253379</v>
      </c>
      <c r="G13" s="17">
        <f>('[1]Workpaper 1'!G73+'[1]Workpaper 1'!G119)*1000</f>
        <v>361841.34165240981</v>
      </c>
      <c r="H13" s="17">
        <f>('[1]Workpaper 1'!H73+'[1]Workpaper 1'!H119)*1000</f>
        <v>378675.88011197641</v>
      </c>
      <c r="I13" s="9"/>
      <c r="J13" s="6" t="s">
        <v>114</v>
      </c>
      <c r="K13" s="6">
        <f t="shared" ref="K13:K29" si="1">K12+1</f>
        <v>4</v>
      </c>
    </row>
    <row r="14" spans="1:16" ht="22.5" x14ac:dyDescent="0.3">
      <c r="A14" s="6">
        <f t="shared" si="0"/>
        <v>5</v>
      </c>
      <c r="B14" s="9" t="s">
        <v>82</v>
      </c>
      <c r="C14" s="17">
        <f>('[1]Workpaper 1'!C74+'[1]Workpaper 1'!C120)*1000</f>
        <v>130971.15130980061</v>
      </c>
      <c r="D14" s="17">
        <f>('[1]Workpaper 1'!D74+'[1]Workpaper 1'!D120)*1000</f>
        <v>116475.44162851926</v>
      </c>
      <c r="E14" s="17">
        <f>('[1]Workpaper 1'!E74+'[1]Workpaper 1'!E120)*1000</f>
        <v>126163.64020335248</v>
      </c>
      <c r="F14" s="17">
        <f>('[1]Workpaper 1'!F74+'[1]Workpaper 1'!F120)*1000</f>
        <v>129267.29704051917</v>
      </c>
      <c r="G14" s="17">
        <f>('[1]Workpaper 1'!G74+'[1]Workpaper 1'!G120)*1000</f>
        <v>125803.88596850404</v>
      </c>
      <c r="H14" s="17">
        <f>('[1]Workpaper 1'!H74+'[1]Workpaper 1'!H120)*1000</f>
        <v>127448.72676522976</v>
      </c>
      <c r="I14" s="9"/>
      <c r="J14" s="6" t="s">
        <v>115</v>
      </c>
      <c r="K14" s="6">
        <f t="shared" si="1"/>
        <v>5</v>
      </c>
    </row>
    <row r="15" spans="1:16" ht="19.5" thickBot="1" x14ac:dyDescent="0.35">
      <c r="A15" s="6">
        <f t="shared" si="0"/>
        <v>6</v>
      </c>
      <c r="B15" s="9" t="s">
        <v>84</v>
      </c>
      <c r="C15" s="50">
        <f t="shared" ref="C15:H15" si="2">SUM(C12:C14)</f>
        <v>1721733.8179591401</v>
      </c>
      <c r="D15" s="50">
        <f t="shared" si="2"/>
        <v>1634939.2610468876</v>
      </c>
      <c r="E15" s="50">
        <f t="shared" si="2"/>
        <v>1634749.6326954789</v>
      </c>
      <c r="F15" s="50">
        <f t="shared" si="2"/>
        <v>1643129.4192703895</v>
      </c>
      <c r="G15" s="50">
        <f t="shared" si="2"/>
        <v>1661266.9308961523</v>
      </c>
      <c r="H15" s="50">
        <f t="shared" si="2"/>
        <v>1731620.4057714674</v>
      </c>
      <c r="I15" s="9"/>
      <c r="J15" s="81" t="s">
        <v>116</v>
      </c>
      <c r="K15" s="6">
        <f t="shared" si="1"/>
        <v>6</v>
      </c>
    </row>
    <row r="16" spans="1:16" ht="24" thickTop="1" thickBot="1" x14ac:dyDescent="0.35">
      <c r="A16" s="6">
        <f t="shared" si="0"/>
        <v>7</v>
      </c>
      <c r="B16" s="9" t="s">
        <v>86</v>
      </c>
      <c r="C16" s="52">
        <f>'[1]A-Billing Determinants'!D18</f>
        <v>1721733.8179591398</v>
      </c>
      <c r="D16" s="52">
        <f>'[1]A-Billing Determinants'!F18</f>
        <v>1634939.2610468876</v>
      </c>
      <c r="E16" s="52">
        <f>'[1]A-Billing Determinants'!H18</f>
        <v>1634749.6326954789</v>
      </c>
      <c r="F16" s="52">
        <f>'[1]A-Billing Determinants'!J18</f>
        <v>1643129.4192703895</v>
      </c>
      <c r="G16" s="52">
        <f>'[1]A-Billing Determinants'!L18</f>
        <v>1661266.930896152</v>
      </c>
      <c r="H16" s="52">
        <f>'[1]A-Billing Determinants'!N18</f>
        <v>1731620.4057714671</v>
      </c>
      <c r="I16" s="9"/>
      <c r="J16" s="6" t="s">
        <v>117</v>
      </c>
      <c r="K16" s="6">
        <f t="shared" si="1"/>
        <v>7</v>
      </c>
    </row>
    <row r="17" spans="1:11" ht="20.25" thickTop="1" thickBot="1" x14ac:dyDescent="0.35">
      <c r="A17" s="6">
        <f t="shared" si="0"/>
        <v>8</v>
      </c>
      <c r="B17" s="9" t="s">
        <v>88</v>
      </c>
      <c r="C17" s="52">
        <f t="shared" ref="C17:H17" si="3">C15-C16</f>
        <v>0</v>
      </c>
      <c r="D17" s="52">
        <f t="shared" si="3"/>
        <v>0</v>
      </c>
      <c r="E17" s="52">
        <f t="shared" si="3"/>
        <v>0</v>
      </c>
      <c r="F17" s="52">
        <f t="shared" si="3"/>
        <v>0</v>
      </c>
      <c r="G17" s="52">
        <f t="shared" si="3"/>
        <v>0</v>
      </c>
      <c r="H17" s="52">
        <f t="shared" si="3"/>
        <v>0</v>
      </c>
      <c r="I17" s="9"/>
      <c r="J17" s="76" t="s">
        <v>118</v>
      </c>
      <c r="K17" s="6">
        <f t="shared" si="1"/>
        <v>8</v>
      </c>
    </row>
    <row r="18" spans="1:11" ht="19.5" thickTop="1" x14ac:dyDescent="0.3">
      <c r="A18" s="6">
        <f t="shared" si="0"/>
        <v>9</v>
      </c>
      <c r="B18" s="6" t="s">
        <v>37</v>
      </c>
      <c r="C18" s="54"/>
      <c r="D18" s="54"/>
      <c r="E18" s="54"/>
      <c r="F18" s="54"/>
      <c r="G18" s="54"/>
      <c r="H18" s="54"/>
      <c r="I18" s="9"/>
      <c r="J18" s="76"/>
      <c r="K18" s="6">
        <f t="shared" si="1"/>
        <v>9</v>
      </c>
    </row>
    <row r="19" spans="1:11" x14ac:dyDescent="0.3">
      <c r="A19" s="6">
        <f t="shared" si="0"/>
        <v>10</v>
      </c>
      <c r="B19" s="55" t="s">
        <v>119</v>
      </c>
      <c r="C19" s="54"/>
      <c r="D19" s="54"/>
      <c r="E19" s="54"/>
      <c r="F19" s="54"/>
      <c r="G19" s="54"/>
      <c r="H19" s="54"/>
      <c r="I19" s="9"/>
      <c r="J19" s="76"/>
      <c r="K19" s="6">
        <f t="shared" si="1"/>
        <v>10</v>
      </c>
    </row>
    <row r="20" spans="1:11" x14ac:dyDescent="0.3">
      <c r="A20" s="6">
        <f t="shared" si="0"/>
        <v>11</v>
      </c>
      <c r="B20" s="55" t="s">
        <v>91</v>
      </c>
      <c r="C20" s="9"/>
      <c r="D20" s="9"/>
      <c r="E20" s="9"/>
      <c r="F20" s="9"/>
      <c r="G20" s="9"/>
      <c r="H20" s="9"/>
      <c r="I20" s="9"/>
      <c r="J20" s="68"/>
      <c r="K20" s="6">
        <f t="shared" si="1"/>
        <v>11</v>
      </c>
    </row>
    <row r="21" spans="1:11" ht="22.5" x14ac:dyDescent="0.3">
      <c r="A21" s="6">
        <f t="shared" si="0"/>
        <v>12</v>
      </c>
      <c r="B21" s="9" t="s">
        <v>78</v>
      </c>
      <c r="C21" s="56">
        <f>'[2]Transmission Rates Summary'!$F$21</f>
        <v>18.920000000000002</v>
      </c>
      <c r="D21" s="80">
        <f t="shared" ref="D21:H23" si="4">C21</f>
        <v>18.920000000000002</v>
      </c>
      <c r="E21" s="80">
        <f t="shared" si="4"/>
        <v>18.920000000000002</v>
      </c>
      <c r="F21" s="80">
        <f t="shared" si="4"/>
        <v>18.920000000000002</v>
      </c>
      <c r="G21" s="80">
        <f t="shared" si="4"/>
        <v>18.920000000000002</v>
      </c>
      <c r="H21" s="80">
        <f t="shared" si="4"/>
        <v>18.920000000000002</v>
      </c>
      <c r="I21" s="9"/>
      <c r="J21" s="6" t="s">
        <v>120</v>
      </c>
      <c r="K21" s="6">
        <f t="shared" si="1"/>
        <v>12</v>
      </c>
    </row>
    <row r="22" spans="1:11" ht="22.5" x14ac:dyDescent="0.3">
      <c r="A22" s="6">
        <f t="shared" si="0"/>
        <v>13</v>
      </c>
      <c r="B22" s="9" t="s">
        <v>93</v>
      </c>
      <c r="C22" s="56">
        <f>'[2]Transmission Rates Summary'!$E$21</f>
        <v>18.28</v>
      </c>
      <c r="D22" s="80">
        <f t="shared" si="4"/>
        <v>18.28</v>
      </c>
      <c r="E22" s="80">
        <f t="shared" si="4"/>
        <v>18.28</v>
      </c>
      <c r="F22" s="80">
        <f t="shared" si="4"/>
        <v>18.28</v>
      </c>
      <c r="G22" s="80">
        <f t="shared" si="4"/>
        <v>18.28</v>
      </c>
      <c r="H22" s="80">
        <f t="shared" si="4"/>
        <v>18.28</v>
      </c>
      <c r="I22" s="9"/>
      <c r="J22" s="6" t="s">
        <v>121</v>
      </c>
      <c r="K22" s="6">
        <f t="shared" si="1"/>
        <v>13</v>
      </c>
    </row>
    <row r="23" spans="1:11" ht="22.5" x14ac:dyDescent="0.3">
      <c r="A23" s="6">
        <f t="shared" si="0"/>
        <v>14</v>
      </c>
      <c r="B23" s="9" t="s">
        <v>82</v>
      </c>
      <c r="C23" s="56">
        <f>'[2]Transmission Rates Summary'!$D$21</f>
        <v>18.2</v>
      </c>
      <c r="D23" s="80">
        <f t="shared" si="4"/>
        <v>18.2</v>
      </c>
      <c r="E23" s="80">
        <f t="shared" si="4"/>
        <v>18.2</v>
      </c>
      <c r="F23" s="80">
        <f t="shared" si="4"/>
        <v>18.2</v>
      </c>
      <c r="G23" s="80">
        <f t="shared" si="4"/>
        <v>18.2</v>
      </c>
      <c r="H23" s="80">
        <f t="shared" si="4"/>
        <v>18.2</v>
      </c>
      <c r="I23" s="9"/>
      <c r="J23" s="6" t="s">
        <v>122</v>
      </c>
      <c r="K23" s="6">
        <f t="shared" si="1"/>
        <v>14</v>
      </c>
    </row>
    <row r="24" spans="1:11" x14ac:dyDescent="0.3">
      <c r="A24" s="6">
        <f t="shared" si="0"/>
        <v>15</v>
      </c>
      <c r="B24" s="55" t="s">
        <v>123</v>
      </c>
      <c r="C24" s="56"/>
      <c r="D24" s="80"/>
      <c r="E24" s="80"/>
      <c r="F24" s="80"/>
      <c r="G24" s="80"/>
      <c r="H24" s="80"/>
      <c r="I24" s="9"/>
      <c r="J24" s="68"/>
      <c r="K24" s="6">
        <f t="shared" si="1"/>
        <v>15</v>
      </c>
    </row>
    <row r="25" spans="1:11" x14ac:dyDescent="0.3">
      <c r="A25" s="6">
        <f t="shared" si="0"/>
        <v>16</v>
      </c>
      <c r="B25" s="55" t="s">
        <v>97</v>
      </c>
      <c r="C25" s="54"/>
      <c r="D25" s="54"/>
      <c r="E25" s="54"/>
      <c r="F25" s="54"/>
      <c r="G25" s="54"/>
      <c r="H25" s="54"/>
      <c r="I25" s="9"/>
      <c r="J25" s="76"/>
      <c r="K25" s="6">
        <f t="shared" si="1"/>
        <v>16</v>
      </c>
    </row>
    <row r="26" spans="1:11" x14ac:dyDescent="0.3">
      <c r="A26" s="6">
        <f t="shared" si="0"/>
        <v>17</v>
      </c>
      <c r="B26" s="9" t="s">
        <v>78</v>
      </c>
      <c r="C26" s="27">
        <f t="shared" ref="C26:H28" si="5">C21*C12</f>
        <v>22999033.728293795</v>
      </c>
      <c r="D26" s="27">
        <f t="shared" si="5"/>
        <v>22028890.620981269</v>
      </c>
      <c r="E26" s="27">
        <f t="shared" si="5"/>
        <v>21793709.734390602</v>
      </c>
      <c r="F26" s="27">
        <f t="shared" si="5"/>
        <v>21846513.07230721</v>
      </c>
      <c r="G26" s="27">
        <f t="shared" si="5"/>
        <v>22204922.625967514</v>
      </c>
      <c r="H26" s="27">
        <f t="shared" si="5"/>
        <v>23186380.51507942</v>
      </c>
      <c r="I26" s="9"/>
      <c r="J26" s="76" t="s">
        <v>124</v>
      </c>
      <c r="K26" s="6">
        <f t="shared" si="1"/>
        <v>17</v>
      </c>
    </row>
    <row r="27" spans="1:11" x14ac:dyDescent="0.3">
      <c r="A27" s="6">
        <f t="shared" si="0"/>
        <v>18</v>
      </c>
      <c r="B27" s="9" t="s">
        <v>80</v>
      </c>
      <c r="C27" s="54">
        <f t="shared" si="5"/>
        <v>6858087.8173218844</v>
      </c>
      <c r="D27" s="54">
        <f t="shared" si="5"/>
        <v>6473791.3170894692</v>
      </c>
      <c r="E27" s="54">
        <f t="shared" si="5"/>
        <v>6520450.1486408403</v>
      </c>
      <c r="F27" s="54">
        <f t="shared" si="5"/>
        <v>6565880.621752318</v>
      </c>
      <c r="G27" s="54">
        <f t="shared" si="5"/>
        <v>6614459.7254060516</v>
      </c>
      <c r="H27" s="54">
        <f t="shared" si="5"/>
        <v>6922195.0884469291</v>
      </c>
      <c r="I27" s="9"/>
      <c r="J27" s="76" t="s">
        <v>125</v>
      </c>
      <c r="K27" s="6">
        <f t="shared" si="1"/>
        <v>18</v>
      </c>
    </row>
    <row r="28" spans="1:11" x14ac:dyDescent="0.3">
      <c r="A28" s="6">
        <f t="shared" si="0"/>
        <v>19</v>
      </c>
      <c r="B28" s="9" t="s">
        <v>82</v>
      </c>
      <c r="C28" s="54">
        <f t="shared" si="5"/>
        <v>2383674.9538383712</v>
      </c>
      <c r="D28" s="54">
        <f t="shared" si="5"/>
        <v>2119853.0376390503</v>
      </c>
      <c r="E28" s="54">
        <f t="shared" si="5"/>
        <v>2296178.251701015</v>
      </c>
      <c r="F28" s="54">
        <f t="shared" si="5"/>
        <v>2352664.8061374486</v>
      </c>
      <c r="G28" s="54">
        <f t="shared" si="5"/>
        <v>2289630.7246267735</v>
      </c>
      <c r="H28" s="54">
        <f t="shared" si="5"/>
        <v>2319566.8271271815</v>
      </c>
      <c r="I28" s="9"/>
      <c r="J28" s="76" t="s">
        <v>126</v>
      </c>
      <c r="K28" s="6">
        <f t="shared" si="1"/>
        <v>19</v>
      </c>
    </row>
    <row r="29" spans="1:11" ht="19.5" thickBot="1" x14ac:dyDescent="0.35">
      <c r="A29" s="6">
        <f t="shared" si="0"/>
        <v>20</v>
      </c>
      <c r="B29" s="9" t="s">
        <v>101</v>
      </c>
      <c r="C29" s="58">
        <f t="shared" ref="C29:H29" si="6">SUM(C26:C28)</f>
        <v>32240796.499454051</v>
      </c>
      <c r="D29" s="58">
        <f t="shared" si="6"/>
        <v>30622534.975709789</v>
      </c>
      <c r="E29" s="58">
        <f t="shared" si="6"/>
        <v>30610338.134732459</v>
      </c>
      <c r="F29" s="58">
        <f t="shared" si="6"/>
        <v>30765058.500196978</v>
      </c>
      <c r="G29" s="58">
        <f t="shared" si="6"/>
        <v>31109013.076000337</v>
      </c>
      <c r="H29" s="58">
        <f t="shared" si="6"/>
        <v>32428142.430653531</v>
      </c>
      <c r="I29" s="9"/>
      <c r="J29" s="74" t="s">
        <v>127</v>
      </c>
      <c r="K29" s="6">
        <f t="shared" si="1"/>
        <v>20</v>
      </c>
    </row>
    <row r="30" spans="1:11" ht="19.5" thickTop="1" x14ac:dyDescent="0.3">
      <c r="A30" s="12"/>
      <c r="B30" s="19"/>
      <c r="C30" s="19"/>
      <c r="D30" s="19"/>
      <c r="E30" s="19"/>
      <c r="F30" s="19"/>
      <c r="G30" s="19"/>
      <c r="H30" s="19"/>
      <c r="I30" s="19"/>
      <c r="J30" s="69"/>
      <c r="K30" s="12"/>
    </row>
    <row r="32" spans="1:11" x14ac:dyDescent="0.3">
      <c r="A32" s="3" t="s">
        <v>9</v>
      </c>
      <c r="B32" s="37"/>
      <c r="C32" s="3" t="str">
        <f>C7</f>
        <v>(A)</v>
      </c>
      <c r="D32" s="3" t="str">
        <f t="shared" ref="D32:I32" si="7">D7</f>
        <v>(B)</v>
      </c>
      <c r="E32" s="3" t="str">
        <f t="shared" si="7"/>
        <v>(C)</v>
      </c>
      <c r="F32" s="3" t="str">
        <f t="shared" si="7"/>
        <v>(D)</v>
      </c>
      <c r="G32" s="3" t="str">
        <f t="shared" si="7"/>
        <v>(E)</v>
      </c>
      <c r="H32" s="3" t="str">
        <f t="shared" si="7"/>
        <v>(F)</v>
      </c>
      <c r="I32" s="3" t="str">
        <f t="shared" si="7"/>
        <v>(G)</v>
      </c>
      <c r="J32" s="37"/>
      <c r="K32" s="3" t="s">
        <v>9</v>
      </c>
    </row>
    <row r="33" spans="1:11" x14ac:dyDescent="0.3">
      <c r="A33" s="12" t="s">
        <v>11</v>
      </c>
      <c r="B33" s="12" t="s">
        <v>70</v>
      </c>
      <c r="C33" s="47">
        <f>'Summary of Revs @ Present Rates'!C30</f>
        <v>46204</v>
      </c>
      <c r="D33" s="47">
        <f>'Summary of Revs @ Present Rates'!D30</f>
        <v>46235</v>
      </c>
      <c r="E33" s="47">
        <f>'Summary of Revs @ Present Rates'!E30</f>
        <v>46266</v>
      </c>
      <c r="F33" s="47">
        <f>'Summary of Revs @ Present Rates'!F30</f>
        <v>46296</v>
      </c>
      <c r="G33" s="47">
        <f>'Summary of Revs @ Present Rates'!G30</f>
        <v>46327</v>
      </c>
      <c r="H33" s="47">
        <f>'Summary of Revs @ Present Rates'!H30</f>
        <v>46357</v>
      </c>
      <c r="I33" s="48" t="s">
        <v>20</v>
      </c>
      <c r="J33" s="12" t="s">
        <v>71</v>
      </c>
      <c r="K33" s="12" t="s">
        <v>11</v>
      </c>
    </row>
    <row r="34" spans="1:11" x14ac:dyDescent="0.3">
      <c r="A34" s="6"/>
      <c r="B34" s="9"/>
      <c r="C34" s="39"/>
      <c r="D34" s="39"/>
      <c r="E34" s="39"/>
      <c r="F34" s="39"/>
      <c r="G34" s="39"/>
      <c r="H34" s="39"/>
      <c r="I34" s="6"/>
      <c r="J34" s="6"/>
      <c r="K34" s="6"/>
    </row>
    <row r="35" spans="1:11" x14ac:dyDescent="0.3">
      <c r="A35" s="6">
        <f>A29+1</f>
        <v>21</v>
      </c>
      <c r="B35" s="49" t="s">
        <v>111</v>
      </c>
      <c r="C35" s="39"/>
      <c r="D35" s="39"/>
      <c r="E35" s="39"/>
      <c r="F35" s="39"/>
      <c r="G35" s="39"/>
      <c r="H35" s="39"/>
      <c r="I35" s="6"/>
      <c r="J35" s="6"/>
      <c r="K35" s="6">
        <f>K29+1</f>
        <v>21</v>
      </c>
    </row>
    <row r="36" spans="1:11" ht="22.5" x14ac:dyDescent="0.3">
      <c r="A36" s="6">
        <f>A35+1</f>
        <v>22</v>
      </c>
      <c r="B36" s="49" t="s">
        <v>128</v>
      </c>
      <c r="C36" s="9"/>
      <c r="D36" s="9"/>
      <c r="E36" s="9"/>
      <c r="F36" s="9"/>
      <c r="G36" s="9"/>
      <c r="H36" s="9"/>
      <c r="I36" s="9"/>
      <c r="J36" s="6"/>
      <c r="K36" s="6">
        <f>K35+1</f>
        <v>22</v>
      </c>
    </row>
    <row r="37" spans="1:11" ht="22.5" x14ac:dyDescent="0.3">
      <c r="A37" s="6">
        <f>A36+1</f>
        <v>23</v>
      </c>
      <c r="B37" s="9" t="s">
        <v>78</v>
      </c>
      <c r="C37" s="17">
        <f>('[1]Workpaper 1'!I72+'[1]Workpaper 1'!I118)*1000</f>
        <v>1362663.0665926358</v>
      </c>
      <c r="D37" s="17">
        <f>('[1]Workpaper 1'!J72+'[1]Workpaper 1'!J118)*1000</f>
        <v>1416577.1451782165</v>
      </c>
      <c r="E37" s="17">
        <f>('[1]Workpaper 1'!K72+'[1]Workpaper 1'!K118)*1000</f>
        <v>1479322.3689044993</v>
      </c>
      <c r="F37" s="17">
        <f>('[1]Workpaper 1'!L72+'[1]Workpaper 1'!L118)*1000</f>
        <v>1354242.2242857786</v>
      </c>
      <c r="G37" s="17">
        <f>('[1]Workpaper 1'!M72+'[1]Workpaper 1'!M118)*1000</f>
        <v>1237580.6598685177</v>
      </c>
      <c r="H37" s="17">
        <f>('[1]Workpaper 1'!N72+'[1]Workpaper 1'!N118)*1000</f>
        <v>1279050.2795274744</v>
      </c>
      <c r="I37" s="54">
        <f>SUM(C12:H12,C37:H37)</f>
        <v>15215030.368935337</v>
      </c>
      <c r="J37" s="6" t="s">
        <v>113</v>
      </c>
      <c r="K37" s="6">
        <f>K36+1</f>
        <v>23</v>
      </c>
    </row>
    <row r="38" spans="1:11" ht="22.5" x14ac:dyDescent="0.3">
      <c r="A38" s="6">
        <f t="shared" ref="A38:A54" si="8">A37+1</f>
        <v>24</v>
      </c>
      <c r="B38" s="9" t="s">
        <v>80</v>
      </c>
      <c r="C38" s="17">
        <f>('[1]Workpaper 1'!I73+'[1]Workpaper 1'!I119)*1000</f>
        <v>422346.52713845426</v>
      </c>
      <c r="D38" s="17">
        <f>('[1]Workpaper 1'!J73+'[1]Workpaper 1'!J119)*1000</f>
        <v>436024.36045764625</v>
      </c>
      <c r="E38" s="17">
        <f>('[1]Workpaper 1'!K73+'[1]Workpaper 1'!K119)*1000</f>
        <v>452673.98129523569</v>
      </c>
      <c r="F38" s="17">
        <f>('[1]Workpaper 1'!L73+'[1]Workpaper 1'!L119)*1000</f>
        <v>416335.11129918334</v>
      </c>
      <c r="G38" s="17">
        <f>('[1]Workpaper 1'!M73+'[1]Workpaper 1'!M119)*1000</f>
        <v>379389.63655173965</v>
      </c>
      <c r="H38" s="17">
        <f>('[1]Workpaper 1'!N73+'[1]Workpaper 1'!N119)*1000</f>
        <v>399882.37607741007</v>
      </c>
      <c r="I38" s="54">
        <f>SUM(C13:H13,C38:H38)</f>
        <v>4692366.6929650456</v>
      </c>
      <c r="J38" s="6" t="s">
        <v>114</v>
      </c>
      <c r="K38" s="6">
        <f t="shared" ref="K38:K54" si="9">K37+1</f>
        <v>24</v>
      </c>
    </row>
    <row r="39" spans="1:11" ht="22.5" x14ac:dyDescent="0.3">
      <c r="A39" s="6">
        <f t="shared" si="8"/>
        <v>25</v>
      </c>
      <c r="B39" s="9" t="s">
        <v>82</v>
      </c>
      <c r="C39" s="17">
        <f>('[1]Workpaper 1'!I74+'[1]Workpaper 1'!I120)*1000</f>
        <v>143979.79748762879</v>
      </c>
      <c r="D39" s="17">
        <f>('[1]Workpaper 1'!J74+'[1]Workpaper 1'!J120)*1000</f>
        <v>144334.07125110357</v>
      </c>
      <c r="E39" s="17">
        <f>('[1]Workpaper 1'!K74+'[1]Workpaper 1'!K120)*1000</f>
        <v>146034.83291567329</v>
      </c>
      <c r="F39" s="17">
        <f>('[1]Workpaper 1'!L74+'[1]Workpaper 1'!L120)*1000</f>
        <v>137097.57457296184</v>
      </c>
      <c r="G39" s="17">
        <f>('[1]Workpaper 1'!M74+'[1]Workpaper 1'!M120)*1000</f>
        <v>128912.55243229397</v>
      </c>
      <c r="H39" s="17">
        <f>('[1]Workpaper 1'!N74+'[1]Workpaper 1'!N120)*1000</f>
        <v>146660.8316148686</v>
      </c>
      <c r="I39" s="54">
        <f>SUM(C14:H14,C39:H39)</f>
        <v>1603149.8031904553</v>
      </c>
      <c r="J39" s="6" t="s">
        <v>115</v>
      </c>
      <c r="K39" s="6">
        <f t="shared" si="9"/>
        <v>25</v>
      </c>
    </row>
    <row r="40" spans="1:11" ht="19.5" thickBot="1" x14ac:dyDescent="0.35">
      <c r="A40" s="6">
        <f t="shared" si="8"/>
        <v>26</v>
      </c>
      <c r="B40" s="9" t="s">
        <v>84</v>
      </c>
      <c r="C40" s="50">
        <f t="shared" ref="C40:I40" si="10">SUM(C37:C39)</f>
        <v>1928989.3912187188</v>
      </c>
      <c r="D40" s="50">
        <f t="shared" si="10"/>
        <v>1996935.5768869664</v>
      </c>
      <c r="E40" s="50">
        <f t="shared" si="10"/>
        <v>2078031.1831154083</v>
      </c>
      <c r="F40" s="50">
        <f t="shared" si="10"/>
        <v>1907674.9101579236</v>
      </c>
      <c r="G40" s="50">
        <f t="shared" si="10"/>
        <v>1745882.8488525513</v>
      </c>
      <c r="H40" s="50">
        <f t="shared" si="10"/>
        <v>1825593.4872197532</v>
      </c>
      <c r="I40" s="73">
        <f t="shared" si="10"/>
        <v>21510546.86509084</v>
      </c>
      <c r="J40" s="74" t="s">
        <v>129</v>
      </c>
      <c r="K40" s="6">
        <f t="shared" si="9"/>
        <v>26</v>
      </c>
    </row>
    <row r="41" spans="1:11" ht="24" thickTop="1" thickBot="1" x14ac:dyDescent="0.35">
      <c r="A41" s="6">
        <f t="shared" si="8"/>
        <v>27</v>
      </c>
      <c r="B41" s="9" t="s">
        <v>86</v>
      </c>
      <c r="C41" s="52">
        <f>'[1]B-Billing Determinants'!D18</f>
        <v>1928989.3912187191</v>
      </c>
      <c r="D41" s="52">
        <f>'[1]B-Billing Determinants'!F18</f>
        <v>1996935.5768869664</v>
      </c>
      <c r="E41" s="52">
        <f>'[1]B-Billing Determinants'!H18</f>
        <v>2078031.1831154083</v>
      </c>
      <c r="F41" s="52">
        <f>'[1]B-Billing Determinants'!J18</f>
        <v>1907674.9101579236</v>
      </c>
      <c r="G41" s="52">
        <f>'[1]B-Billing Determinants'!L18</f>
        <v>1745882.8488525513</v>
      </c>
      <c r="H41" s="52">
        <f>'[1]B-Billing Determinants'!N18</f>
        <v>1825593.487219753</v>
      </c>
      <c r="I41" s="75">
        <f>SUM(C16:H16,C41:H41)</f>
        <v>21510546.86509084</v>
      </c>
      <c r="J41" s="6" t="s">
        <v>130</v>
      </c>
      <c r="K41" s="6">
        <f t="shared" si="9"/>
        <v>27</v>
      </c>
    </row>
    <row r="42" spans="1:11" ht="20.25" thickTop="1" thickBot="1" x14ac:dyDescent="0.35">
      <c r="A42" s="6">
        <f t="shared" si="8"/>
        <v>28</v>
      </c>
      <c r="B42" s="9" t="s">
        <v>88</v>
      </c>
      <c r="C42" s="52">
        <f t="shared" ref="C42:I42" si="11">C40-C41</f>
        <v>0</v>
      </c>
      <c r="D42" s="52">
        <f t="shared" si="11"/>
        <v>0</v>
      </c>
      <c r="E42" s="52">
        <f t="shared" si="11"/>
        <v>0</v>
      </c>
      <c r="F42" s="52">
        <f t="shared" si="11"/>
        <v>0</v>
      </c>
      <c r="G42" s="52">
        <f t="shared" si="11"/>
        <v>0</v>
      </c>
      <c r="H42" s="52">
        <f t="shared" si="11"/>
        <v>0</v>
      </c>
      <c r="I42" s="52">
        <f t="shared" si="11"/>
        <v>0</v>
      </c>
      <c r="J42" s="76" t="s">
        <v>131</v>
      </c>
      <c r="K42" s="6">
        <f t="shared" si="9"/>
        <v>28</v>
      </c>
    </row>
    <row r="43" spans="1:11" ht="19.5" thickTop="1" x14ac:dyDescent="0.3">
      <c r="A43" s="6">
        <f t="shared" si="8"/>
        <v>29</v>
      </c>
      <c r="B43" s="6"/>
      <c r="C43" s="54"/>
      <c r="D43" s="54"/>
      <c r="E43" s="54"/>
      <c r="F43" s="54"/>
      <c r="G43" s="54"/>
      <c r="H43" s="54"/>
      <c r="I43" s="54"/>
      <c r="J43" s="53"/>
      <c r="K43" s="6">
        <f t="shared" si="9"/>
        <v>29</v>
      </c>
    </row>
    <row r="44" spans="1:11" x14ac:dyDescent="0.3">
      <c r="A44" s="6">
        <f t="shared" si="8"/>
        <v>30</v>
      </c>
      <c r="B44" s="55" t="s">
        <v>119</v>
      </c>
      <c r="C44" s="54"/>
      <c r="D44" s="54"/>
      <c r="E44" s="54"/>
      <c r="F44" s="54"/>
      <c r="G44" s="54"/>
      <c r="H44" s="54"/>
      <c r="I44" s="54"/>
      <c r="J44" s="53"/>
      <c r="K44" s="6">
        <f t="shared" si="9"/>
        <v>30</v>
      </c>
    </row>
    <row r="45" spans="1:11" x14ac:dyDescent="0.3">
      <c r="A45" s="6">
        <f t="shared" si="8"/>
        <v>31</v>
      </c>
      <c r="B45" s="55" t="s">
        <v>91</v>
      </c>
      <c r="C45" s="9"/>
      <c r="D45" s="9"/>
      <c r="E45" s="9"/>
      <c r="F45" s="9"/>
      <c r="G45" s="9"/>
      <c r="H45" s="9"/>
      <c r="I45" s="9"/>
      <c r="J45" s="6"/>
      <c r="K45" s="6">
        <f t="shared" si="9"/>
        <v>31</v>
      </c>
    </row>
    <row r="46" spans="1:11" ht="22.5" x14ac:dyDescent="0.3">
      <c r="A46" s="6">
        <f t="shared" si="8"/>
        <v>32</v>
      </c>
      <c r="B46" s="9" t="s">
        <v>78</v>
      </c>
      <c r="C46" s="80">
        <f>H21</f>
        <v>18.920000000000002</v>
      </c>
      <c r="D46" s="80">
        <f t="shared" ref="D46:H48" si="12">C46</f>
        <v>18.920000000000002</v>
      </c>
      <c r="E46" s="80">
        <f t="shared" si="12"/>
        <v>18.920000000000002</v>
      </c>
      <c r="F46" s="80">
        <f t="shared" si="12"/>
        <v>18.920000000000002</v>
      </c>
      <c r="G46" s="80">
        <f t="shared" si="12"/>
        <v>18.920000000000002</v>
      </c>
      <c r="H46" s="80">
        <f t="shared" si="12"/>
        <v>18.920000000000002</v>
      </c>
      <c r="I46" s="9"/>
      <c r="J46" s="6" t="s">
        <v>120</v>
      </c>
      <c r="K46" s="6">
        <f t="shared" si="9"/>
        <v>32</v>
      </c>
    </row>
    <row r="47" spans="1:11" ht="22.5" x14ac:dyDescent="0.3">
      <c r="A47" s="6">
        <f t="shared" si="8"/>
        <v>33</v>
      </c>
      <c r="B47" s="9" t="s">
        <v>93</v>
      </c>
      <c r="C47" s="80">
        <f>H22</f>
        <v>18.28</v>
      </c>
      <c r="D47" s="80">
        <f t="shared" si="12"/>
        <v>18.28</v>
      </c>
      <c r="E47" s="80">
        <f t="shared" si="12"/>
        <v>18.28</v>
      </c>
      <c r="F47" s="80">
        <f t="shared" si="12"/>
        <v>18.28</v>
      </c>
      <c r="G47" s="80">
        <f t="shared" si="12"/>
        <v>18.28</v>
      </c>
      <c r="H47" s="80">
        <f t="shared" si="12"/>
        <v>18.28</v>
      </c>
      <c r="I47" s="9"/>
      <c r="J47" s="6" t="s">
        <v>121</v>
      </c>
      <c r="K47" s="6">
        <f t="shared" si="9"/>
        <v>33</v>
      </c>
    </row>
    <row r="48" spans="1:11" ht="22.5" x14ac:dyDescent="0.3">
      <c r="A48" s="6">
        <f t="shared" si="8"/>
        <v>34</v>
      </c>
      <c r="B48" s="9" t="s">
        <v>82</v>
      </c>
      <c r="C48" s="80">
        <f>H23</f>
        <v>18.2</v>
      </c>
      <c r="D48" s="80">
        <f t="shared" si="12"/>
        <v>18.2</v>
      </c>
      <c r="E48" s="80">
        <f t="shared" si="12"/>
        <v>18.2</v>
      </c>
      <c r="F48" s="80">
        <f t="shared" si="12"/>
        <v>18.2</v>
      </c>
      <c r="G48" s="80">
        <f t="shared" si="12"/>
        <v>18.2</v>
      </c>
      <c r="H48" s="80">
        <f t="shared" si="12"/>
        <v>18.2</v>
      </c>
      <c r="I48" s="9"/>
      <c r="J48" s="6" t="s">
        <v>122</v>
      </c>
      <c r="K48" s="6">
        <f t="shared" si="9"/>
        <v>34</v>
      </c>
    </row>
    <row r="49" spans="1:17" x14ac:dyDescent="0.3">
      <c r="A49" s="6">
        <f t="shared" si="8"/>
        <v>35</v>
      </c>
      <c r="B49" s="55" t="s">
        <v>123</v>
      </c>
      <c r="C49" s="80"/>
      <c r="D49" s="80"/>
      <c r="E49" s="80"/>
      <c r="F49" s="80"/>
      <c r="G49" s="80"/>
      <c r="H49" s="80"/>
      <c r="I49" s="9"/>
      <c r="J49" s="68"/>
      <c r="K49" s="6">
        <f t="shared" si="9"/>
        <v>35</v>
      </c>
    </row>
    <row r="50" spans="1:17" x14ac:dyDescent="0.3">
      <c r="A50" s="6">
        <f t="shared" si="8"/>
        <v>36</v>
      </c>
      <c r="B50" s="55" t="s">
        <v>97</v>
      </c>
      <c r="C50" s="54"/>
      <c r="D50" s="54"/>
      <c r="E50" s="54"/>
      <c r="F50" s="54"/>
      <c r="G50" s="54"/>
      <c r="H50" s="54"/>
      <c r="I50" s="54"/>
      <c r="J50" s="76"/>
      <c r="K50" s="6">
        <f t="shared" si="9"/>
        <v>36</v>
      </c>
    </row>
    <row r="51" spans="1:17" x14ac:dyDescent="0.3">
      <c r="A51" s="6">
        <f t="shared" si="8"/>
        <v>37</v>
      </c>
      <c r="B51" s="9" t="s">
        <v>78</v>
      </c>
      <c r="C51" s="27">
        <f t="shared" ref="C51:H53" si="13">C46*C37</f>
        <v>25781585.219932672</v>
      </c>
      <c r="D51" s="27">
        <f t="shared" si="13"/>
        <v>26801639.586771857</v>
      </c>
      <c r="E51" s="27">
        <f t="shared" si="13"/>
        <v>27988779.219673131</v>
      </c>
      <c r="F51" s="27">
        <f t="shared" si="13"/>
        <v>25622262.883486934</v>
      </c>
      <c r="G51" s="27">
        <f t="shared" si="13"/>
        <v>23415026.084712356</v>
      </c>
      <c r="H51" s="27">
        <f t="shared" si="13"/>
        <v>24199631.288659818</v>
      </c>
      <c r="I51" s="27">
        <f>SUM(C26:H26,C51:H51)</f>
        <v>287868374.58025658</v>
      </c>
      <c r="J51" s="76" t="s">
        <v>132</v>
      </c>
      <c r="K51" s="6">
        <f t="shared" si="9"/>
        <v>37</v>
      </c>
    </row>
    <row r="52" spans="1:17" x14ac:dyDescent="0.3">
      <c r="A52" s="6">
        <f t="shared" si="8"/>
        <v>38</v>
      </c>
      <c r="B52" s="9" t="s">
        <v>80</v>
      </c>
      <c r="C52" s="54">
        <f t="shared" si="13"/>
        <v>7720494.5160909444</v>
      </c>
      <c r="D52" s="54">
        <f t="shared" si="13"/>
        <v>7970525.3091657739</v>
      </c>
      <c r="E52" s="54">
        <f t="shared" si="13"/>
        <v>8274880.3780769091</v>
      </c>
      <c r="F52" s="54">
        <f t="shared" si="13"/>
        <v>7610605.8345490722</v>
      </c>
      <c r="G52" s="54">
        <f t="shared" si="13"/>
        <v>6935242.5561658014</v>
      </c>
      <c r="H52" s="54">
        <f t="shared" si="13"/>
        <v>7309849.8346950561</v>
      </c>
      <c r="I52" s="27">
        <f>SUM(C27:H27,C52:H52)</f>
        <v>85776463.14740105</v>
      </c>
      <c r="J52" s="76" t="s">
        <v>133</v>
      </c>
      <c r="K52" s="6">
        <f t="shared" si="9"/>
        <v>38</v>
      </c>
    </row>
    <row r="53" spans="1:17" x14ac:dyDescent="0.3">
      <c r="A53" s="6">
        <f t="shared" si="8"/>
        <v>39</v>
      </c>
      <c r="B53" s="9" t="s">
        <v>82</v>
      </c>
      <c r="C53" s="54">
        <f t="shared" si="13"/>
        <v>2620432.3142748438</v>
      </c>
      <c r="D53" s="54">
        <f t="shared" si="13"/>
        <v>2626880.0967700849</v>
      </c>
      <c r="E53" s="54">
        <f t="shared" si="13"/>
        <v>2657833.9590652538</v>
      </c>
      <c r="F53" s="54">
        <f t="shared" si="13"/>
        <v>2495175.8572279052</v>
      </c>
      <c r="G53" s="54">
        <f t="shared" si="13"/>
        <v>2346208.45426775</v>
      </c>
      <c r="H53" s="54">
        <f t="shared" si="13"/>
        <v>2669227.1353906086</v>
      </c>
      <c r="I53" s="27">
        <f>SUM(C28:H28,C53:H53)</f>
        <v>29177326.418066289</v>
      </c>
      <c r="J53" s="76" t="s">
        <v>134</v>
      </c>
      <c r="K53" s="6">
        <f t="shared" si="9"/>
        <v>39</v>
      </c>
    </row>
    <row r="54" spans="1:17" ht="19.5" thickBot="1" x14ac:dyDescent="0.35">
      <c r="A54" s="6">
        <f t="shared" si="8"/>
        <v>40</v>
      </c>
      <c r="B54" s="9" t="s">
        <v>101</v>
      </c>
      <c r="C54" s="58">
        <f t="shared" ref="C54:I54" si="14">SUM(C51:C53)</f>
        <v>36122512.05029846</v>
      </c>
      <c r="D54" s="58">
        <f t="shared" si="14"/>
        <v>37399044.992707714</v>
      </c>
      <c r="E54" s="58">
        <f t="shared" si="14"/>
        <v>38921493.556815289</v>
      </c>
      <c r="F54" s="58">
        <f t="shared" si="14"/>
        <v>35728044.57526391</v>
      </c>
      <c r="G54" s="58">
        <f t="shared" si="14"/>
        <v>32696477.095145907</v>
      </c>
      <c r="H54" s="58">
        <f t="shared" si="14"/>
        <v>34178708.258745484</v>
      </c>
      <c r="I54" s="58">
        <f t="shared" si="14"/>
        <v>402822164.14572388</v>
      </c>
      <c r="J54" s="74" t="s">
        <v>135</v>
      </c>
      <c r="K54" s="6">
        <f t="shared" si="9"/>
        <v>40</v>
      </c>
    </row>
    <row r="55" spans="1:17" ht="19.5" thickTop="1" x14ac:dyDescent="0.3">
      <c r="A55" s="12"/>
      <c r="B55" s="19"/>
      <c r="C55" s="19"/>
      <c r="D55" s="19"/>
      <c r="E55" s="19"/>
      <c r="F55" s="19"/>
      <c r="G55" s="19"/>
      <c r="H55" s="19"/>
      <c r="I55" s="79"/>
      <c r="J55" s="12"/>
      <c r="K55" s="12"/>
    </row>
    <row r="56" spans="1:17" x14ac:dyDescent="0.3">
      <c r="A56" s="22"/>
      <c r="B56" s="21" t="s">
        <v>21</v>
      </c>
      <c r="O56" s="62"/>
      <c r="P56" s="22"/>
      <c r="Q56" s="22"/>
    </row>
    <row r="57" spans="1:17" ht="22.5" x14ac:dyDescent="0.3">
      <c r="A57" s="33">
        <v>1</v>
      </c>
      <c r="B57" s="2" t="s">
        <v>136</v>
      </c>
      <c r="P57" s="22"/>
      <c r="Q57" s="22"/>
    </row>
    <row r="58" spans="1:17" ht="22.5" x14ac:dyDescent="0.3">
      <c r="A58" s="33">
        <v>2</v>
      </c>
      <c r="B58" s="2" t="s">
        <v>137</v>
      </c>
      <c r="P58" s="22"/>
      <c r="Q58" s="22"/>
    </row>
    <row r="59" spans="1:17" ht="22.5" x14ac:dyDescent="0.3">
      <c r="A59" s="33">
        <v>3</v>
      </c>
      <c r="B59" s="2" t="str">
        <f>'A-Med &amp; Lrg C-I'!B66</f>
        <v>Present rates are defined as rates presented in the TO6 Cycle 1 Settlement File, pursuant to Docket No. ER25-270-002.</v>
      </c>
      <c r="P59" s="22"/>
      <c r="Q59" s="22"/>
    </row>
    <row r="60" spans="1:17" ht="22.5" x14ac:dyDescent="0.3">
      <c r="A60" s="33"/>
      <c r="P60" s="22"/>
    </row>
    <row r="61" spans="1:17" ht="22.5" x14ac:dyDescent="0.3">
      <c r="A61" s="33"/>
    </row>
    <row r="62" spans="1:17" ht="22.5" x14ac:dyDescent="0.3">
      <c r="A62" s="33"/>
    </row>
    <row r="63" spans="1:17" x14ac:dyDescent="0.3">
      <c r="A63" s="22"/>
    </row>
    <row r="64" spans="1:17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  <row r="80" spans="1:1" x14ac:dyDescent="0.3">
      <c r="A80" s="22"/>
    </row>
  </sheetData>
  <mergeCells count="5">
    <mergeCell ref="A1:K1"/>
    <mergeCell ref="A2:K2"/>
    <mergeCell ref="A3:K3"/>
    <mergeCell ref="A5:K5"/>
    <mergeCell ref="A4:K4"/>
  </mergeCells>
  <phoneticPr fontId="0" type="noConversion"/>
  <printOptions horizontalCentered="1"/>
  <pageMargins left="0.25" right="0.25" top="0.5" bottom="0.5" header="0.25" footer="0.25"/>
  <pageSetup scale="41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P61"/>
  <sheetViews>
    <sheetView zoomScale="75" zoomScaleNormal="75" zoomScaleSheetLayoutView="70" workbookViewId="0">
      <selection activeCell="B59" sqref="B59"/>
    </sheetView>
  </sheetViews>
  <sheetFormatPr defaultColWidth="9.140625" defaultRowHeight="18.75" x14ac:dyDescent="0.3"/>
  <cols>
    <col min="1" max="1" width="5.85546875" style="2" bestFit="1" customWidth="1"/>
    <col min="2" max="2" width="65.85546875" style="2" customWidth="1"/>
    <col min="3" max="8" width="15.5703125" style="2" bestFit="1" customWidth="1"/>
    <col min="9" max="9" width="17.140625" style="2" bestFit="1" customWidth="1"/>
    <col min="10" max="10" width="57.42578125" style="2" bestFit="1" customWidth="1"/>
    <col min="11" max="11" width="5.85546875" style="2" bestFit="1" customWidth="1"/>
    <col min="12" max="12" width="15.42578125" style="2" bestFit="1" customWidth="1"/>
    <col min="13" max="13" width="16.140625" style="2" bestFit="1" customWidth="1"/>
    <col min="14" max="14" width="15.42578125" style="2" bestFit="1" customWidth="1"/>
    <col min="15" max="15" width="16.85546875" style="2" bestFit="1" customWidth="1"/>
    <col min="16" max="16" width="9.140625" style="2"/>
    <col min="17" max="17" width="4.85546875" style="2" bestFit="1" customWidth="1"/>
    <col min="18" max="16384" width="9.140625" style="2"/>
  </cols>
  <sheetData>
    <row r="1" spans="1:16" x14ac:dyDescent="0.3">
      <c r="A1" s="280" t="str">
        <f>'Summary of Revs @ Present Rates'!A1:P1</f>
        <v>Statement BH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1"/>
      <c r="M1" s="1"/>
      <c r="N1" s="1"/>
      <c r="O1" s="1"/>
      <c r="P1" s="1"/>
    </row>
    <row r="2" spans="1:16" x14ac:dyDescent="0.3">
      <c r="A2" s="280" t="str">
        <f>'Summary of Revs @ Present Rates'!A2:P2</f>
        <v>SAN DIEGO GAS AND ELECTRIC COMPANY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1"/>
      <c r="M2" s="1"/>
      <c r="N2" s="1"/>
      <c r="O2" s="1"/>
      <c r="P2" s="1"/>
    </row>
    <row r="3" spans="1:16" x14ac:dyDescent="0.3">
      <c r="A3" s="280" t="str">
        <f>'Summary of Revs @ Present Rates'!A3:P3</f>
        <v>Transmission Revenue Data To Reflect Present Rates Per ER25-270-002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1"/>
      <c r="M3" s="1"/>
      <c r="N3" s="1"/>
      <c r="O3" s="1"/>
      <c r="P3" s="1"/>
    </row>
    <row r="4" spans="1:16" x14ac:dyDescent="0.3">
      <c r="A4" s="281" t="str">
        <f>'A-Med &amp; Lrg C-I'!A4:K4</f>
        <v>Medium &amp; Large Commercial / Industrial Customers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1"/>
      <c r="M4" s="1"/>
      <c r="N4" s="1"/>
      <c r="O4" s="1"/>
      <c r="P4" s="1"/>
    </row>
    <row r="5" spans="1:16" x14ac:dyDescent="0.3">
      <c r="A5" s="281" t="str">
        <f>'Summary of Revs @ Present Rates'!A4:P4</f>
        <v>Rate Effective Period - Twelve Months Ending December 31, 2026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1"/>
      <c r="M5" s="1"/>
      <c r="N5" s="1"/>
      <c r="O5" s="1"/>
      <c r="P5" s="1"/>
    </row>
    <row r="6" spans="1:16" x14ac:dyDescent="0.3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3" t="s">
        <v>9</v>
      </c>
      <c r="B7" s="37"/>
      <c r="C7" s="3" t="str">
        <f>'Summary of Revs @ Present Rates'!C6</f>
        <v>(A)</v>
      </c>
      <c r="D7" s="3" t="str">
        <f>'Summary of Revs @ Present Rates'!D6</f>
        <v>(B)</v>
      </c>
      <c r="E7" s="3" t="str">
        <f>'Summary of Revs @ Present Rates'!E6</f>
        <v>(C)</v>
      </c>
      <c r="F7" s="3" t="str">
        <f>'Summary of Revs @ Present Rates'!F6</f>
        <v>(D)</v>
      </c>
      <c r="G7" s="3" t="str">
        <f>'Summary of Revs @ Present Rates'!G6</f>
        <v>(E)</v>
      </c>
      <c r="H7" s="3" t="str">
        <f>'Summary of Revs @ Present Rates'!H6</f>
        <v>(F)</v>
      </c>
      <c r="I7" s="3" t="str">
        <f>'Summary of Revs @ Present Rates'!I6</f>
        <v>(G)</v>
      </c>
      <c r="J7" s="37"/>
      <c r="K7" s="3" t="s">
        <v>9</v>
      </c>
    </row>
    <row r="8" spans="1:16" x14ac:dyDescent="0.3">
      <c r="A8" s="12" t="s">
        <v>11</v>
      </c>
      <c r="B8" s="12" t="s">
        <v>70</v>
      </c>
      <c r="C8" s="47">
        <f>'Summary of Revs @ Present Rates'!C8</f>
        <v>46023</v>
      </c>
      <c r="D8" s="47">
        <f>'Summary of Revs @ Present Rates'!D8</f>
        <v>46054</v>
      </c>
      <c r="E8" s="47">
        <f>'Summary of Revs @ Present Rates'!E8</f>
        <v>46082</v>
      </c>
      <c r="F8" s="47">
        <f>'Summary of Revs @ Present Rates'!F8</f>
        <v>46113</v>
      </c>
      <c r="G8" s="47">
        <f>'Summary of Revs @ Present Rates'!G8</f>
        <v>46143</v>
      </c>
      <c r="H8" s="47">
        <f>'Summary of Revs @ Present Rates'!H8</f>
        <v>46174</v>
      </c>
      <c r="I8" s="19"/>
      <c r="J8" s="12" t="s">
        <v>71</v>
      </c>
      <c r="K8" s="12" t="s">
        <v>11</v>
      </c>
    </row>
    <row r="9" spans="1:16" x14ac:dyDescent="0.3">
      <c r="A9" s="37"/>
      <c r="B9" s="37"/>
      <c r="C9" s="37"/>
      <c r="D9" s="64"/>
      <c r="E9" s="37"/>
      <c r="F9" s="64"/>
      <c r="G9" s="37"/>
      <c r="H9" s="65"/>
      <c r="I9" s="37"/>
      <c r="J9" s="37"/>
      <c r="K9" s="38"/>
    </row>
    <row r="10" spans="1:16" x14ac:dyDescent="0.3">
      <c r="A10" s="6">
        <v>1</v>
      </c>
      <c r="B10" s="49" t="s">
        <v>138</v>
      </c>
      <c r="C10" s="9"/>
      <c r="E10" s="9"/>
      <c r="G10" s="9"/>
      <c r="H10" s="38"/>
      <c r="I10" s="9"/>
      <c r="J10" s="9"/>
      <c r="K10" s="68">
        <v>1</v>
      </c>
    </row>
    <row r="11" spans="1:16" ht="22.5" x14ac:dyDescent="0.3">
      <c r="A11" s="6">
        <f>A10+1</f>
        <v>2</v>
      </c>
      <c r="B11" s="49" t="s">
        <v>139</v>
      </c>
      <c r="C11" s="9"/>
      <c r="E11" s="9"/>
      <c r="G11" s="9"/>
      <c r="H11" s="38"/>
      <c r="I11" s="9"/>
      <c r="J11" s="6"/>
      <c r="K11" s="68">
        <f>K10+1</f>
        <v>2</v>
      </c>
    </row>
    <row r="12" spans="1:16" ht="22.5" x14ac:dyDescent="0.3">
      <c r="A12" s="6">
        <f t="shared" ref="A12:A29" si="0">A11+1</f>
        <v>3</v>
      </c>
      <c r="B12" s="9" t="s">
        <v>78</v>
      </c>
      <c r="C12" s="13">
        <f>'[1]Workpaper 1'!C82*1000</f>
        <v>1126113.2843322167</v>
      </c>
      <c r="D12" s="13">
        <f>'[1]Workpaper 1'!D82*1000</f>
        <v>1078611.6782319581</v>
      </c>
      <c r="E12" s="13">
        <f>'[1]Workpaper 1'!E82*1000</f>
        <v>1067096.3979058561</v>
      </c>
      <c r="F12" s="13">
        <f>'[1]Workpaper 1'!F82*1000</f>
        <v>1069681.8343632072</v>
      </c>
      <c r="G12" s="13">
        <f>'[1]Workpaper 1'!G82*1000</f>
        <v>1087230.8220457598</v>
      </c>
      <c r="H12" s="13">
        <f>'[1]Workpaper 1'!H82*1000</f>
        <v>1156792.961419588</v>
      </c>
      <c r="I12" s="9"/>
      <c r="J12" s="6" t="s">
        <v>140</v>
      </c>
      <c r="K12" s="68">
        <f t="shared" ref="K12:K29" si="1">K11+1</f>
        <v>3</v>
      </c>
      <c r="M12" s="90"/>
    </row>
    <row r="13" spans="1:16" ht="22.5" x14ac:dyDescent="0.3">
      <c r="A13" s="6">
        <f t="shared" si="0"/>
        <v>4</v>
      </c>
      <c r="B13" s="9" t="s">
        <v>80</v>
      </c>
      <c r="C13" s="13">
        <f>'[1]Workpaper 1'!C83*1000</f>
        <v>300387.59896093566</v>
      </c>
      <c r="D13" s="13">
        <f>'[1]Workpaper 1'!D83*1000</f>
        <v>287716.67712583253</v>
      </c>
      <c r="E13" s="13">
        <f>'[1]Workpaper 1'!E83*1000</f>
        <v>284645.0079992481</v>
      </c>
      <c r="F13" s="13">
        <f>'[1]Workpaper 1'!F83*1000</f>
        <v>285334.66601189674</v>
      </c>
      <c r="G13" s="13">
        <f>'[1]Workpaper 1'!G83*1000</f>
        <v>290015.80986083287</v>
      </c>
      <c r="H13" s="13">
        <f>'[1]Workpaper 1'!H83*1000</f>
        <v>307897.61112242489</v>
      </c>
      <c r="I13" s="9"/>
      <c r="J13" s="6" t="s">
        <v>141</v>
      </c>
      <c r="K13" s="68">
        <f t="shared" si="1"/>
        <v>4</v>
      </c>
      <c r="M13" s="90"/>
    </row>
    <row r="14" spans="1:16" ht="22.5" x14ac:dyDescent="0.3">
      <c r="A14" s="6">
        <f t="shared" si="0"/>
        <v>5</v>
      </c>
      <c r="B14" s="9" t="s">
        <v>82</v>
      </c>
      <c r="C14" s="13">
        <f>'[1]Workpaper 1'!C84*1000</f>
        <v>44156.30658396284</v>
      </c>
      <c r="D14" s="13">
        <f>'[1]Workpaper 1'!D84*1000</f>
        <v>42293.709355623185</v>
      </c>
      <c r="E14" s="13">
        <f>'[1]Workpaper 1'!E84*1000</f>
        <v>41842.180849962089</v>
      </c>
      <c r="F14" s="13">
        <f>'[1]Workpaper 1'!F84*1000</f>
        <v>41943.559038508938</v>
      </c>
      <c r="G14" s="13">
        <f>'[1]Workpaper 1'!G84*1000</f>
        <v>42631.676736017936</v>
      </c>
      <c r="H14" s="13">
        <f>'[1]Workpaper 1'!H84*1000</f>
        <v>40162.398850688929</v>
      </c>
      <c r="I14" s="9"/>
      <c r="J14" s="6" t="s">
        <v>142</v>
      </c>
      <c r="K14" s="68">
        <f t="shared" si="1"/>
        <v>5</v>
      </c>
      <c r="M14" s="90"/>
    </row>
    <row r="15" spans="1:16" ht="19.5" thickBot="1" x14ac:dyDescent="0.35">
      <c r="A15" s="6">
        <f t="shared" si="0"/>
        <v>6</v>
      </c>
      <c r="B15" s="9" t="s">
        <v>84</v>
      </c>
      <c r="C15" s="102">
        <f t="shared" ref="C15:H15" si="2">SUM(C12:C14)</f>
        <v>1470657.1898771152</v>
      </c>
      <c r="D15" s="72">
        <f t="shared" si="2"/>
        <v>1408622.0647134138</v>
      </c>
      <c r="E15" s="72">
        <f t="shared" si="2"/>
        <v>1393583.5867550664</v>
      </c>
      <c r="F15" s="88">
        <f t="shared" si="2"/>
        <v>1396960.0594136128</v>
      </c>
      <c r="G15" s="72">
        <f t="shared" si="2"/>
        <v>1419878.3086426107</v>
      </c>
      <c r="H15" s="82">
        <f t="shared" si="2"/>
        <v>1504852.9713927018</v>
      </c>
      <c r="I15" s="9"/>
      <c r="J15" s="74" t="s">
        <v>116</v>
      </c>
      <c r="K15" s="68">
        <f t="shared" si="1"/>
        <v>6</v>
      </c>
    </row>
    <row r="16" spans="1:16" ht="24" thickTop="1" thickBot="1" x14ac:dyDescent="0.35">
      <c r="A16" s="6">
        <f t="shared" si="0"/>
        <v>7</v>
      </c>
      <c r="B16" s="9" t="s">
        <v>86</v>
      </c>
      <c r="C16" s="103">
        <f>'[1]A-Billing Determinants'!D19</f>
        <v>1470657.189877115</v>
      </c>
      <c r="D16" s="103">
        <f>'[1]A-Billing Determinants'!F19</f>
        <v>1408622.0647134136</v>
      </c>
      <c r="E16" s="103">
        <f>'[1]A-Billing Determinants'!H19</f>
        <v>1393583.5867550662</v>
      </c>
      <c r="F16" s="103">
        <f>'[1]A-Billing Determinants'!J19</f>
        <v>1396960.0594136131</v>
      </c>
      <c r="G16" s="103">
        <f>'[1]A-Billing Determinants'!L19</f>
        <v>1419878.3086426107</v>
      </c>
      <c r="H16" s="103">
        <f>'[1]A-Billing Determinants'!N19</f>
        <v>1504852.9713927018</v>
      </c>
      <c r="I16" s="9"/>
      <c r="J16" s="6" t="s">
        <v>143</v>
      </c>
      <c r="K16" s="68">
        <f t="shared" si="1"/>
        <v>7</v>
      </c>
    </row>
    <row r="17" spans="1:13" ht="20.25" thickTop="1" thickBot="1" x14ac:dyDescent="0.35">
      <c r="A17" s="6">
        <f t="shared" si="0"/>
        <v>8</v>
      </c>
      <c r="B17" s="9" t="s">
        <v>88</v>
      </c>
      <c r="C17" s="103">
        <f t="shared" ref="C17:H17" si="3">C15-C16</f>
        <v>0</v>
      </c>
      <c r="D17" s="52">
        <f t="shared" si="3"/>
        <v>0</v>
      </c>
      <c r="E17" s="52">
        <f t="shared" si="3"/>
        <v>0</v>
      </c>
      <c r="F17" s="89">
        <f t="shared" si="3"/>
        <v>0</v>
      </c>
      <c r="G17" s="52">
        <f t="shared" si="3"/>
        <v>0</v>
      </c>
      <c r="H17" s="83">
        <f t="shared" si="3"/>
        <v>0</v>
      </c>
      <c r="I17" s="9"/>
      <c r="J17" s="53" t="s">
        <v>118</v>
      </c>
      <c r="K17" s="68">
        <f t="shared" si="1"/>
        <v>8</v>
      </c>
    </row>
    <row r="18" spans="1:13" ht="19.5" thickTop="1" x14ac:dyDescent="0.3">
      <c r="A18" s="6">
        <f t="shared" si="0"/>
        <v>9</v>
      </c>
      <c r="B18" s="6"/>
      <c r="C18" s="104"/>
      <c r="D18" s="54"/>
      <c r="E18" s="54"/>
      <c r="F18" s="90"/>
      <c r="G18" s="54"/>
      <c r="H18" s="84"/>
      <c r="I18" s="9"/>
      <c r="J18" s="53"/>
      <c r="K18" s="68">
        <f t="shared" si="1"/>
        <v>9</v>
      </c>
    </row>
    <row r="19" spans="1:13" x14ac:dyDescent="0.3">
      <c r="A19" s="6">
        <f t="shared" si="0"/>
        <v>10</v>
      </c>
      <c r="B19" s="55" t="s">
        <v>138</v>
      </c>
      <c r="C19" s="104"/>
      <c r="D19" s="54"/>
      <c r="E19" s="54"/>
      <c r="F19" s="90"/>
      <c r="G19" s="54"/>
      <c r="H19" s="84"/>
      <c r="I19" s="9"/>
      <c r="J19" s="53"/>
      <c r="K19" s="68">
        <f t="shared" si="1"/>
        <v>10</v>
      </c>
    </row>
    <row r="20" spans="1:13" x14ac:dyDescent="0.3">
      <c r="A20" s="6">
        <f t="shared" si="0"/>
        <v>11</v>
      </c>
      <c r="B20" s="55" t="s">
        <v>144</v>
      </c>
      <c r="C20" s="105"/>
      <c r="D20" s="9"/>
      <c r="E20" s="9"/>
      <c r="G20" s="9"/>
      <c r="H20" s="38"/>
      <c r="I20" s="9"/>
      <c r="J20" s="6"/>
      <c r="K20" s="68">
        <f t="shared" si="1"/>
        <v>11</v>
      </c>
    </row>
    <row r="21" spans="1:13" ht="22.5" x14ac:dyDescent="0.3">
      <c r="A21" s="6">
        <f t="shared" si="0"/>
        <v>12</v>
      </c>
      <c r="B21" s="9" t="s">
        <v>78</v>
      </c>
      <c r="C21" s="91">
        <f>'[2]Transmission Rates Summary'!$F$25</f>
        <v>0.78</v>
      </c>
      <c r="D21" s="56">
        <f>C21</f>
        <v>0.78</v>
      </c>
      <c r="E21" s="56">
        <f t="shared" ref="E21:F23" si="4">D21</f>
        <v>0.78</v>
      </c>
      <c r="F21" s="85">
        <f t="shared" si="4"/>
        <v>0.78</v>
      </c>
      <c r="G21" s="85">
        <f>F21</f>
        <v>0.78</v>
      </c>
      <c r="H21" s="85">
        <f>'[2]Transmission Rates Summary'!$F$24</f>
        <v>3.87</v>
      </c>
      <c r="I21" s="38"/>
      <c r="J21" s="6" t="s">
        <v>145</v>
      </c>
      <c r="K21" s="68">
        <f t="shared" si="1"/>
        <v>12</v>
      </c>
    </row>
    <row r="22" spans="1:13" ht="22.5" x14ac:dyDescent="0.3">
      <c r="A22" s="6">
        <f t="shared" si="0"/>
        <v>13</v>
      </c>
      <c r="B22" s="9" t="s">
        <v>93</v>
      </c>
      <c r="C22" s="91">
        <f>'[2]Transmission Rates Summary'!$E$25</f>
        <v>0.76</v>
      </c>
      <c r="D22" s="56">
        <f t="shared" ref="D22:D23" si="5">C22</f>
        <v>0.76</v>
      </c>
      <c r="E22" s="56">
        <f t="shared" si="4"/>
        <v>0.76</v>
      </c>
      <c r="F22" s="85">
        <f t="shared" si="4"/>
        <v>0.76</v>
      </c>
      <c r="G22" s="85">
        <f t="shared" ref="G22:G23" si="6">F22</f>
        <v>0.76</v>
      </c>
      <c r="H22" s="85">
        <f>'[2]Transmission Rates Summary'!$E$24</f>
        <v>3.73</v>
      </c>
      <c r="I22" s="38"/>
      <c r="J22" s="6" t="s">
        <v>146</v>
      </c>
      <c r="K22" s="68">
        <f t="shared" si="1"/>
        <v>13</v>
      </c>
    </row>
    <row r="23" spans="1:13" ht="22.5" x14ac:dyDescent="0.3">
      <c r="A23" s="6">
        <f t="shared" si="0"/>
        <v>14</v>
      </c>
      <c r="B23" s="9" t="s">
        <v>82</v>
      </c>
      <c r="C23" s="91">
        <f>'[2]Transmission Rates Summary'!$D$25</f>
        <v>0.75</v>
      </c>
      <c r="D23" s="56">
        <f t="shared" si="5"/>
        <v>0.75</v>
      </c>
      <c r="E23" s="56">
        <f t="shared" si="4"/>
        <v>0.75</v>
      </c>
      <c r="F23" s="85">
        <f t="shared" si="4"/>
        <v>0.75</v>
      </c>
      <c r="G23" s="85">
        <f t="shared" si="6"/>
        <v>0.75</v>
      </c>
      <c r="H23" s="85">
        <f>'[2]Transmission Rates Summary'!$D$24</f>
        <v>3.72</v>
      </c>
      <c r="I23" s="38"/>
      <c r="J23" s="6" t="s">
        <v>147</v>
      </c>
      <c r="K23" s="68">
        <f t="shared" si="1"/>
        <v>14</v>
      </c>
    </row>
    <row r="24" spans="1:13" x14ac:dyDescent="0.3">
      <c r="A24" s="6">
        <f t="shared" si="0"/>
        <v>15</v>
      </c>
      <c r="B24" s="55" t="s">
        <v>148</v>
      </c>
      <c r="C24" s="106"/>
      <c r="D24" s="56"/>
      <c r="E24" s="56"/>
      <c r="F24" s="91"/>
      <c r="G24" s="56"/>
      <c r="H24" s="85"/>
      <c r="I24" s="9"/>
      <c r="J24" s="6"/>
      <c r="K24" s="68">
        <f t="shared" si="1"/>
        <v>15</v>
      </c>
    </row>
    <row r="25" spans="1:13" x14ac:dyDescent="0.3">
      <c r="A25" s="6">
        <f t="shared" si="0"/>
        <v>16</v>
      </c>
      <c r="B25" s="55" t="s">
        <v>97</v>
      </c>
      <c r="C25" s="104"/>
      <c r="D25" s="54"/>
      <c r="E25" s="54"/>
      <c r="F25" s="90"/>
      <c r="G25" s="54"/>
      <c r="H25" s="84"/>
      <c r="I25" s="9"/>
      <c r="J25" s="53"/>
      <c r="K25" s="68">
        <f t="shared" si="1"/>
        <v>16</v>
      </c>
    </row>
    <row r="26" spans="1:13" x14ac:dyDescent="0.3">
      <c r="A26" s="6">
        <f t="shared" si="0"/>
        <v>17</v>
      </c>
      <c r="B26" s="9" t="s">
        <v>78</v>
      </c>
      <c r="C26" s="107">
        <f t="shared" ref="C26:H28" si="7">C21*C12</f>
        <v>878368.36177912902</v>
      </c>
      <c r="D26" s="77">
        <f t="shared" si="7"/>
        <v>841317.10902092734</v>
      </c>
      <c r="E26" s="77">
        <f t="shared" si="7"/>
        <v>832335.19036656781</v>
      </c>
      <c r="F26" s="92">
        <f t="shared" si="7"/>
        <v>834351.83080330165</v>
      </c>
      <c r="G26" s="77">
        <f t="shared" si="7"/>
        <v>848040.04119569261</v>
      </c>
      <c r="H26" s="86">
        <f t="shared" si="7"/>
        <v>4476788.7606938053</v>
      </c>
      <c r="I26" s="9"/>
      <c r="J26" s="76" t="s">
        <v>149</v>
      </c>
      <c r="K26" s="68">
        <f t="shared" si="1"/>
        <v>17</v>
      </c>
      <c r="M26" s="62"/>
    </row>
    <row r="27" spans="1:13" x14ac:dyDescent="0.3">
      <c r="A27" s="6">
        <f t="shared" si="0"/>
        <v>18</v>
      </c>
      <c r="B27" s="9" t="s">
        <v>80</v>
      </c>
      <c r="C27" s="104">
        <f t="shared" si="7"/>
        <v>228294.5752103111</v>
      </c>
      <c r="D27" s="54">
        <f t="shared" si="7"/>
        <v>218664.67461563271</v>
      </c>
      <c r="E27" s="54">
        <f t="shared" si="7"/>
        <v>216330.20607942855</v>
      </c>
      <c r="F27" s="90">
        <f t="shared" si="7"/>
        <v>216854.34616904153</v>
      </c>
      <c r="G27" s="54">
        <f t="shared" si="7"/>
        <v>220412.015494233</v>
      </c>
      <c r="H27" s="84">
        <f t="shared" si="7"/>
        <v>1148458.0894866448</v>
      </c>
      <c r="I27" s="9"/>
      <c r="J27" s="76" t="s">
        <v>150</v>
      </c>
      <c r="K27" s="68">
        <f t="shared" si="1"/>
        <v>18</v>
      </c>
      <c r="M27" s="62"/>
    </row>
    <row r="28" spans="1:13" x14ac:dyDescent="0.3">
      <c r="A28" s="6">
        <f t="shared" si="0"/>
        <v>19</v>
      </c>
      <c r="B28" s="9" t="s">
        <v>82</v>
      </c>
      <c r="C28" s="104">
        <f t="shared" si="7"/>
        <v>33117.22993797213</v>
      </c>
      <c r="D28" s="108">
        <f t="shared" si="7"/>
        <v>31720.282016717389</v>
      </c>
      <c r="E28" s="54">
        <f t="shared" si="7"/>
        <v>31381.635637471569</v>
      </c>
      <c r="F28" s="90">
        <f t="shared" si="7"/>
        <v>31457.669278881702</v>
      </c>
      <c r="G28" s="54">
        <f t="shared" si="7"/>
        <v>31973.757552013452</v>
      </c>
      <c r="H28" s="84">
        <f t="shared" si="7"/>
        <v>149404.12372456281</v>
      </c>
      <c r="I28" s="9"/>
      <c r="J28" s="76" t="s">
        <v>151</v>
      </c>
      <c r="K28" s="68">
        <f t="shared" si="1"/>
        <v>19</v>
      </c>
      <c r="M28" s="62"/>
    </row>
    <row r="29" spans="1:13" ht="19.5" thickBot="1" x14ac:dyDescent="0.35">
      <c r="A29" s="6">
        <f t="shared" si="0"/>
        <v>20</v>
      </c>
      <c r="B29" s="9" t="s">
        <v>101</v>
      </c>
      <c r="C29" s="78">
        <f t="shared" ref="C29:H29" si="8">SUM(C26:C28)</f>
        <v>1139780.1669274122</v>
      </c>
      <c r="D29" s="93">
        <f t="shared" si="8"/>
        <v>1091702.0656532773</v>
      </c>
      <c r="E29" s="78">
        <f t="shared" si="8"/>
        <v>1080047.032083468</v>
      </c>
      <c r="F29" s="93">
        <f t="shared" si="8"/>
        <v>1082663.8462512249</v>
      </c>
      <c r="G29" s="78">
        <f t="shared" si="8"/>
        <v>1100425.814241939</v>
      </c>
      <c r="H29" s="87">
        <f t="shared" si="8"/>
        <v>5774650.9739050129</v>
      </c>
      <c r="I29" s="9"/>
      <c r="J29" s="74" t="s">
        <v>127</v>
      </c>
      <c r="K29" s="68">
        <f t="shared" si="1"/>
        <v>20</v>
      </c>
    </row>
    <row r="30" spans="1:13" ht="19.5" thickTop="1" x14ac:dyDescent="0.3">
      <c r="A30" s="12"/>
      <c r="B30" s="19"/>
      <c r="C30" s="19"/>
      <c r="D30" s="66"/>
      <c r="E30" s="19"/>
      <c r="F30" s="66"/>
      <c r="G30" s="19"/>
      <c r="H30" s="41"/>
      <c r="I30" s="19"/>
      <c r="J30" s="12"/>
      <c r="K30" s="69"/>
      <c r="M30" s="62"/>
    </row>
    <row r="31" spans="1:13" x14ac:dyDescent="0.3">
      <c r="M31" s="62"/>
    </row>
    <row r="32" spans="1:13" x14ac:dyDescent="0.3">
      <c r="A32" s="3" t="s">
        <v>9</v>
      </c>
      <c r="B32" s="37"/>
      <c r="C32" s="3" t="str">
        <f>C7</f>
        <v>(A)</v>
      </c>
      <c r="D32" s="3" t="str">
        <f t="shared" ref="D32:I32" si="9">D7</f>
        <v>(B)</v>
      </c>
      <c r="E32" s="3" t="str">
        <f t="shared" si="9"/>
        <v>(C)</v>
      </c>
      <c r="F32" s="3" t="str">
        <f t="shared" si="9"/>
        <v>(D)</v>
      </c>
      <c r="G32" s="3" t="str">
        <f t="shared" si="9"/>
        <v>(E)</v>
      </c>
      <c r="H32" s="3" t="str">
        <f t="shared" si="9"/>
        <v>(F)</v>
      </c>
      <c r="I32" s="3" t="str">
        <f t="shared" si="9"/>
        <v>(G)</v>
      </c>
      <c r="J32" s="37"/>
      <c r="K32" s="3" t="s">
        <v>9</v>
      </c>
      <c r="M32" s="62"/>
    </row>
    <row r="33" spans="1:13" x14ac:dyDescent="0.3">
      <c r="A33" s="12" t="s">
        <v>11</v>
      </c>
      <c r="B33" s="12" t="s">
        <v>70</v>
      </c>
      <c r="C33" s="47">
        <f>'Summary of Revs @ Present Rates'!C30</f>
        <v>46204</v>
      </c>
      <c r="D33" s="47">
        <f>'Summary of Revs @ Present Rates'!D30</f>
        <v>46235</v>
      </c>
      <c r="E33" s="47">
        <f>'Summary of Revs @ Present Rates'!E30</f>
        <v>46266</v>
      </c>
      <c r="F33" s="47">
        <f>'Summary of Revs @ Present Rates'!F30</f>
        <v>46296</v>
      </c>
      <c r="G33" s="47">
        <f>'Summary of Revs @ Present Rates'!G30</f>
        <v>46327</v>
      </c>
      <c r="H33" s="47">
        <f>'Summary of Revs @ Present Rates'!H30</f>
        <v>46357</v>
      </c>
      <c r="I33" s="48" t="s">
        <v>20</v>
      </c>
      <c r="J33" s="12" t="s">
        <v>71</v>
      </c>
      <c r="K33" s="12" t="s">
        <v>11</v>
      </c>
    </row>
    <row r="34" spans="1:13" x14ac:dyDescent="0.3">
      <c r="A34" s="37"/>
      <c r="C34" s="37"/>
      <c r="E34" s="37"/>
      <c r="G34" s="37"/>
      <c r="I34" s="37"/>
      <c r="K34" s="37"/>
      <c r="M34" s="62"/>
    </row>
    <row r="35" spans="1:13" x14ac:dyDescent="0.3">
      <c r="A35" s="6">
        <f>A29+1</f>
        <v>21</v>
      </c>
      <c r="B35" s="34" t="s">
        <v>138</v>
      </c>
      <c r="C35" s="9"/>
      <c r="E35" s="9"/>
      <c r="G35" s="9"/>
      <c r="I35" s="9"/>
      <c r="K35" s="6">
        <f>K29+1</f>
        <v>21</v>
      </c>
    </row>
    <row r="36" spans="1:13" ht="22.5" x14ac:dyDescent="0.3">
      <c r="A36" s="6">
        <f>A35+1</f>
        <v>22</v>
      </c>
      <c r="B36" s="34" t="s">
        <v>139</v>
      </c>
      <c r="C36" s="9"/>
      <c r="E36" s="9"/>
      <c r="G36" s="9"/>
      <c r="I36" s="9"/>
      <c r="J36" s="22"/>
      <c r="K36" s="6">
        <f>K35+1</f>
        <v>22</v>
      </c>
    </row>
    <row r="37" spans="1:13" ht="22.5" x14ac:dyDescent="0.3">
      <c r="A37" s="6">
        <f t="shared" ref="A37:A54" si="10">A36+1</f>
        <v>23</v>
      </c>
      <c r="B37" s="2" t="s">
        <v>78</v>
      </c>
      <c r="C37" s="13">
        <f>'[1]Workpaper 1'!I82*1000</f>
        <v>1286270.4593871899</v>
      </c>
      <c r="D37" s="13">
        <f>'[1]Workpaper 1'!J82*1000</f>
        <v>1337162.0468455027</v>
      </c>
      <c r="E37" s="13">
        <f>'[1]Workpaper 1'!K82*1000</f>
        <v>1396389.6943288739</v>
      </c>
      <c r="F37" s="13">
        <f>'[1]Workpaper 1'!L82*1000</f>
        <v>1278321.7001025102</v>
      </c>
      <c r="G37" s="13">
        <f>'[1]Workpaper 1'!M82*1000</f>
        <v>1146481.7278189228</v>
      </c>
      <c r="H37" s="13">
        <f>'[1]Workpaper 1'!N82*1000</f>
        <v>1184898.748010274</v>
      </c>
      <c r="I37" s="54">
        <f>SUM(C12:H12,C37:H37)</f>
        <v>14215051.354791859</v>
      </c>
      <c r="J37" s="6" t="s">
        <v>140</v>
      </c>
      <c r="K37" s="6">
        <f>K36+1</f>
        <v>23</v>
      </c>
    </row>
    <row r="38" spans="1:13" ht="22.5" x14ac:dyDescent="0.3">
      <c r="A38" s="6">
        <f t="shared" si="10"/>
        <v>24</v>
      </c>
      <c r="B38" s="2" t="s">
        <v>80</v>
      </c>
      <c r="C38" s="13">
        <f>'[1]Workpaper 1'!I83*1000</f>
        <v>342359.96838764451</v>
      </c>
      <c r="D38" s="13">
        <f>'[1]Workpaper 1'!J83*1000</f>
        <v>355905.51951670169</v>
      </c>
      <c r="E38" s="13">
        <f>'[1]Workpaper 1'!K83*1000</f>
        <v>371669.83671150223</v>
      </c>
      <c r="F38" s="13">
        <f>'[1]Workpaper 1'!L83*1000</f>
        <v>340244.28816070344</v>
      </c>
      <c r="G38" s="13">
        <f>'[1]Workpaper 1'!M83*1000</f>
        <v>305820.82483498385</v>
      </c>
      <c r="H38" s="13">
        <f>'[1]Workpaper 1'!N83*1000</f>
        <v>316068.45854561619</v>
      </c>
      <c r="I38" s="54">
        <f>SUM(C13:H13,C38:H38)</f>
        <v>3788066.2672383231</v>
      </c>
      <c r="J38" s="6" t="s">
        <v>141</v>
      </c>
      <c r="K38" s="6">
        <f t="shared" ref="K38:K54" si="11">K37+1</f>
        <v>24</v>
      </c>
    </row>
    <row r="39" spans="1:13" ht="22.5" x14ac:dyDescent="0.3">
      <c r="A39" s="6">
        <f t="shared" si="10"/>
        <v>25</v>
      </c>
      <c r="B39" s="2" t="s">
        <v>82</v>
      </c>
      <c r="C39" s="13">
        <f>'[1]Workpaper 1'!I84*1000</f>
        <v>44657.694974536906</v>
      </c>
      <c r="D39" s="13">
        <f>'[1]Workpaper 1'!J84*1000</f>
        <v>46424.5869783897</v>
      </c>
      <c r="E39" s="13">
        <f>'[1]Workpaper 1'!K84*1000</f>
        <v>48480.896517389701</v>
      </c>
      <c r="F39" s="13">
        <f>'[1]Workpaper 1'!L84*1000</f>
        <v>44381.72403470023</v>
      </c>
      <c r="G39" s="13">
        <f>'[1]Workpaper 1'!M84*1000</f>
        <v>44954.978660520806</v>
      </c>
      <c r="H39" s="13">
        <f>'[1]Workpaper 1'!N84*1000</f>
        <v>46461.357943327617</v>
      </c>
      <c r="I39" s="54">
        <f>SUM(C14:H14,C39:H39)</f>
        <v>528391.07052362885</v>
      </c>
      <c r="J39" s="6" t="s">
        <v>142</v>
      </c>
      <c r="K39" s="6">
        <f t="shared" si="11"/>
        <v>25</v>
      </c>
    </row>
    <row r="40" spans="1:13" ht="19.5" thickBot="1" x14ac:dyDescent="0.35">
      <c r="A40" s="6">
        <f t="shared" si="10"/>
        <v>26</v>
      </c>
      <c r="B40" s="2" t="s">
        <v>84</v>
      </c>
      <c r="C40" s="72">
        <f t="shared" ref="C40:I40" si="12">SUM(C37:C39)</f>
        <v>1673288.1227493715</v>
      </c>
      <c r="D40" s="88">
        <f t="shared" si="12"/>
        <v>1739492.1533405941</v>
      </c>
      <c r="E40" s="72">
        <f t="shared" si="12"/>
        <v>1816540.4275577657</v>
      </c>
      <c r="F40" s="88">
        <f t="shared" si="12"/>
        <v>1662947.7122979139</v>
      </c>
      <c r="G40" s="72">
        <f t="shared" si="12"/>
        <v>1497257.5313144275</v>
      </c>
      <c r="H40" s="88">
        <f t="shared" si="12"/>
        <v>1547428.5644992178</v>
      </c>
      <c r="I40" s="73">
        <f t="shared" si="12"/>
        <v>18531508.692553811</v>
      </c>
      <c r="J40" s="74" t="s">
        <v>129</v>
      </c>
      <c r="K40" s="6">
        <f t="shared" si="11"/>
        <v>26</v>
      </c>
    </row>
    <row r="41" spans="1:13" ht="24" thickTop="1" thickBot="1" x14ac:dyDescent="0.35">
      <c r="A41" s="6">
        <f t="shared" si="10"/>
        <v>27</v>
      </c>
      <c r="B41" s="2" t="s">
        <v>86</v>
      </c>
      <c r="C41" s="52">
        <f>'[1]B-Billing Determinants'!D19</f>
        <v>1673288.1227493715</v>
      </c>
      <c r="D41" s="52">
        <f>'[1]B-Billing Determinants'!F19</f>
        <v>1739492.1533405944</v>
      </c>
      <c r="E41" s="52">
        <f>'[1]B-Billing Determinants'!H19</f>
        <v>1816540.427557766</v>
      </c>
      <c r="F41" s="52">
        <f>'[1]B-Billing Determinants'!J19</f>
        <v>1662947.7122979141</v>
      </c>
      <c r="G41" s="52">
        <f>'[1]B-Billing Determinants'!L19</f>
        <v>1497257.5313144273</v>
      </c>
      <c r="H41" s="52">
        <f>'[1]B-Billing Determinants'!N19</f>
        <v>1547428.5644992178</v>
      </c>
      <c r="I41" s="75">
        <f>SUM(C16:H16,C41:H41)</f>
        <v>18531508.692553815</v>
      </c>
      <c r="J41" s="6" t="s">
        <v>152</v>
      </c>
      <c r="K41" s="6">
        <f t="shared" si="11"/>
        <v>27</v>
      </c>
    </row>
    <row r="42" spans="1:13" ht="20.25" thickTop="1" thickBot="1" x14ac:dyDescent="0.35">
      <c r="A42" s="6">
        <f t="shared" si="10"/>
        <v>28</v>
      </c>
      <c r="B42" s="2" t="s">
        <v>88</v>
      </c>
      <c r="C42" s="52">
        <f t="shared" ref="C42:I42" si="13">C40-C41</f>
        <v>0</v>
      </c>
      <c r="D42" s="89">
        <f t="shared" si="13"/>
        <v>0</v>
      </c>
      <c r="E42" s="52">
        <f t="shared" si="13"/>
        <v>0</v>
      </c>
      <c r="F42" s="89">
        <f t="shared" si="13"/>
        <v>0</v>
      </c>
      <c r="G42" s="52">
        <f t="shared" si="13"/>
        <v>0</v>
      </c>
      <c r="H42" s="89">
        <f t="shared" si="13"/>
        <v>0</v>
      </c>
      <c r="I42" s="52">
        <f t="shared" si="13"/>
        <v>0</v>
      </c>
      <c r="J42" s="53" t="s">
        <v>131</v>
      </c>
      <c r="K42" s="6">
        <f t="shared" si="11"/>
        <v>28</v>
      </c>
    </row>
    <row r="43" spans="1:13" ht="19.5" thickTop="1" x14ac:dyDescent="0.3">
      <c r="A43" s="6">
        <f t="shared" si="10"/>
        <v>29</v>
      </c>
      <c r="B43" s="22"/>
      <c r="C43" s="54"/>
      <c r="D43" s="90"/>
      <c r="E43" s="54"/>
      <c r="F43" s="90"/>
      <c r="G43" s="54"/>
      <c r="H43" s="90"/>
      <c r="I43" s="54"/>
      <c r="J43" s="94"/>
      <c r="K43" s="6">
        <f t="shared" si="11"/>
        <v>29</v>
      </c>
    </row>
    <row r="44" spans="1:13" x14ac:dyDescent="0.3">
      <c r="A44" s="6">
        <f t="shared" si="10"/>
        <v>30</v>
      </c>
      <c r="B44" s="21" t="s">
        <v>138</v>
      </c>
      <c r="C44" s="54"/>
      <c r="D44" s="90"/>
      <c r="E44" s="54"/>
      <c r="F44" s="90"/>
      <c r="G44" s="54"/>
      <c r="H44" s="90"/>
      <c r="I44" s="54"/>
      <c r="J44" s="94"/>
      <c r="K44" s="6">
        <f t="shared" si="11"/>
        <v>30</v>
      </c>
    </row>
    <row r="45" spans="1:13" x14ac:dyDescent="0.3">
      <c r="A45" s="6">
        <f t="shared" si="10"/>
        <v>31</v>
      </c>
      <c r="B45" s="21" t="s">
        <v>144</v>
      </c>
      <c r="C45" s="9"/>
      <c r="E45" s="9"/>
      <c r="G45" s="9"/>
      <c r="I45" s="9"/>
      <c r="J45" s="22"/>
      <c r="K45" s="6">
        <f t="shared" si="11"/>
        <v>31</v>
      </c>
    </row>
    <row r="46" spans="1:13" ht="22.5" x14ac:dyDescent="0.3">
      <c r="A46" s="6">
        <f t="shared" si="10"/>
        <v>32</v>
      </c>
      <c r="B46" s="2" t="s">
        <v>78</v>
      </c>
      <c r="C46" s="56">
        <f>H21</f>
        <v>3.87</v>
      </c>
      <c r="D46" s="91">
        <f>C46</f>
        <v>3.87</v>
      </c>
      <c r="E46" s="56">
        <f>D46</f>
        <v>3.87</v>
      </c>
      <c r="F46" s="56">
        <f t="shared" ref="F46:F48" si="14">E46</f>
        <v>3.87</v>
      </c>
      <c r="G46" s="56">
        <f>C21</f>
        <v>0.78</v>
      </c>
      <c r="H46" s="56">
        <f>G46</f>
        <v>0.78</v>
      </c>
      <c r="I46" s="9"/>
      <c r="J46" s="6" t="s">
        <v>145</v>
      </c>
      <c r="K46" s="6">
        <f t="shared" si="11"/>
        <v>32</v>
      </c>
    </row>
    <row r="47" spans="1:13" ht="22.5" x14ac:dyDescent="0.3">
      <c r="A47" s="6">
        <f t="shared" si="10"/>
        <v>33</v>
      </c>
      <c r="B47" s="2" t="s">
        <v>93</v>
      </c>
      <c r="C47" s="56">
        <f>H22</f>
        <v>3.73</v>
      </c>
      <c r="D47" s="91">
        <f>C47</f>
        <v>3.73</v>
      </c>
      <c r="E47" s="56">
        <f t="shared" ref="E47:E48" si="15">D47</f>
        <v>3.73</v>
      </c>
      <c r="F47" s="56">
        <f t="shared" si="14"/>
        <v>3.73</v>
      </c>
      <c r="G47" s="56">
        <f>C22</f>
        <v>0.76</v>
      </c>
      <c r="H47" s="56">
        <f>G47</f>
        <v>0.76</v>
      </c>
      <c r="I47" s="9"/>
      <c r="J47" s="6" t="s">
        <v>146</v>
      </c>
      <c r="K47" s="6">
        <f t="shared" si="11"/>
        <v>33</v>
      </c>
    </row>
    <row r="48" spans="1:13" ht="22.5" x14ac:dyDescent="0.3">
      <c r="A48" s="6">
        <f t="shared" si="10"/>
        <v>34</v>
      </c>
      <c r="B48" s="2" t="s">
        <v>82</v>
      </c>
      <c r="C48" s="56">
        <f>H23</f>
        <v>3.72</v>
      </c>
      <c r="D48" s="91">
        <f>C48</f>
        <v>3.72</v>
      </c>
      <c r="E48" s="56">
        <f t="shared" si="15"/>
        <v>3.72</v>
      </c>
      <c r="F48" s="56">
        <f t="shared" si="14"/>
        <v>3.72</v>
      </c>
      <c r="G48" s="56">
        <f>C23</f>
        <v>0.75</v>
      </c>
      <c r="H48" s="56">
        <f>G48</f>
        <v>0.75</v>
      </c>
      <c r="I48" s="9"/>
      <c r="J48" s="6" t="s">
        <v>147</v>
      </c>
      <c r="K48" s="6">
        <f t="shared" si="11"/>
        <v>34</v>
      </c>
    </row>
    <row r="49" spans="1:11" x14ac:dyDescent="0.3">
      <c r="A49" s="6">
        <f t="shared" si="10"/>
        <v>35</v>
      </c>
      <c r="B49" s="21" t="s">
        <v>148</v>
      </c>
      <c r="C49" s="56"/>
      <c r="D49" s="91"/>
      <c r="E49" s="56"/>
      <c r="F49" s="91"/>
      <c r="G49" s="56"/>
      <c r="H49" s="91"/>
      <c r="I49" s="9"/>
      <c r="J49" s="22"/>
      <c r="K49" s="6">
        <f t="shared" si="11"/>
        <v>35</v>
      </c>
    </row>
    <row r="50" spans="1:11" x14ac:dyDescent="0.3">
      <c r="A50" s="6">
        <f t="shared" si="10"/>
        <v>36</v>
      </c>
      <c r="B50" s="21" t="s">
        <v>97</v>
      </c>
      <c r="C50" s="54"/>
      <c r="D50" s="90"/>
      <c r="E50" s="54"/>
      <c r="F50" s="90"/>
      <c r="G50" s="54"/>
      <c r="H50" s="90"/>
      <c r="I50" s="54"/>
      <c r="J50" s="94"/>
      <c r="K50" s="6">
        <f t="shared" si="11"/>
        <v>36</v>
      </c>
    </row>
    <row r="51" spans="1:11" x14ac:dyDescent="0.3">
      <c r="A51" s="6">
        <f t="shared" si="10"/>
        <v>37</v>
      </c>
      <c r="B51" s="2" t="s">
        <v>78</v>
      </c>
      <c r="C51" s="77">
        <f t="shared" ref="C51:H53" si="16">C46*C37</f>
        <v>4977866.6778284255</v>
      </c>
      <c r="D51" s="92">
        <f t="shared" si="16"/>
        <v>5174817.1212920956</v>
      </c>
      <c r="E51" s="77">
        <f t="shared" si="16"/>
        <v>5404028.1170527423</v>
      </c>
      <c r="F51" s="92">
        <f t="shared" si="16"/>
        <v>4947104.9793967148</v>
      </c>
      <c r="G51" s="77">
        <f t="shared" si="16"/>
        <v>894255.74769875989</v>
      </c>
      <c r="H51" s="92">
        <f t="shared" si="16"/>
        <v>924221.02344801382</v>
      </c>
      <c r="I51" s="77">
        <f>SUM(C26:H26,C51:H51)</f>
        <v>31033494.960576177</v>
      </c>
      <c r="J51" s="76" t="s">
        <v>153</v>
      </c>
      <c r="K51" s="6">
        <f t="shared" si="11"/>
        <v>37</v>
      </c>
    </row>
    <row r="52" spans="1:11" x14ac:dyDescent="0.3">
      <c r="A52" s="6">
        <f t="shared" si="10"/>
        <v>38</v>
      </c>
      <c r="B52" s="2" t="s">
        <v>80</v>
      </c>
      <c r="C52" s="54">
        <f t="shared" si="16"/>
        <v>1277002.6820859141</v>
      </c>
      <c r="D52" s="90">
        <f t="shared" si="16"/>
        <v>1327527.5877972974</v>
      </c>
      <c r="E52" s="54">
        <f t="shared" si="16"/>
        <v>1386328.4909339033</v>
      </c>
      <c r="F52" s="90">
        <f t="shared" si="16"/>
        <v>1269111.1948394238</v>
      </c>
      <c r="G52" s="54">
        <f t="shared" si="16"/>
        <v>232423.82687458774</v>
      </c>
      <c r="H52" s="90">
        <f t="shared" si="16"/>
        <v>240212.02849466831</v>
      </c>
      <c r="I52" s="77">
        <f>SUM(C27:H27,C52:H52)</f>
        <v>7981619.7180810859</v>
      </c>
      <c r="J52" s="76" t="s">
        <v>154</v>
      </c>
      <c r="K52" s="6">
        <f t="shared" si="11"/>
        <v>38</v>
      </c>
    </row>
    <row r="53" spans="1:11" x14ac:dyDescent="0.3">
      <c r="A53" s="6">
        <f t="shared" si="10"/>
        <v>39</v>
      </c>
      <c r="B53" s="2" t="s">
        <v>82</v>
      </c>
      <c r="C53" s="54">
        <f t="shared" si="16"/>
        <v>166126.6253052773</v>
      </c>
      <c r="D53" s="90">
        <f t="shared" si="16"/>
        <v>172699.46355960969</v>
      </c>
      <c r="E53" s="54">
        <f t="shared" si="16"/>
        <v>180348.93504468969</v>
      </c>
      <c r="F53" s="90">
        <f t="shared" si="16"/>
        <v>165100.01340908487</v>
      </c>
      <c r="G53" s="54">
        <f t="shared" si="16"/>
        <v>33716.233995390605</v>
      </c>
      <c r="H53" s="90">
        <f t="shared" si="16"/>
        <v>34846.018457495709</v>
      </c>
      <c r="I53" s="77">
        <f>SUM(C28:H28,C53:H53)</f>
        <v>1061891.9879191669</v>
      </c>
      <c r="J53" s="76" t="s">
        <v>155</v>
      </c>
      <c r="K53" s="6">
        <f t="shared" si="11"/>
        <v>39</v>
      </c>
    </row>
    <row r="54" spans="1:11" ht="19.5" thickBot="1" x14ac:dyDescent="0.35">
      <c r="A54" s="6">
        <f t="shared" si="10"/>
        <v>40</v>
      </c>
      <c r="B54" s="2" t="s">
        <v>101</v>
      </c>
      <c r="C54" s="78">
        <f t="shared" ref="C54:I54" si="17">SUM(C51:C53)</f>
        <v>6420995.9852196174</v>
      </c>
      <c r="D54" s="93">
        <f t="shared" si="17"/>
        <v>6675044.1726490026</v>
      </c>
      <c r="E54" s="78">
        <f t="shared" si="17"/>
        <v>6970705.5430313358</v>
      </c>
      <c r="F54" s="93">
        <f t="shared" si="17"/>
        <v>6381316.187645223</v>
      </c>
      <c r="G54" s="78">
        <f t="shared" si="17"/>
        <v>1160395.8085687382</v>
      </c>
      <c r="H54" s="93">
        <f t="shared" si="17"/>
        <v>1199279.0704001777</v>
      </c>
      <c r="I54" s="78">
        <f t="shared" si="17"/>
        <v>40077006.66657643</v>
      </c>
      <c r="J54" s="74" t="s">
        <v>135</v>
      </c>
      <c r="K54" s="6">
        <f t="shared" si="11"/>
        <v>40</v>
      </c>
    </row>
    <row r="55" spans="1:11" ht="19.5" thickTop="1" x14ac:dyDescent="0.3">
      <c r="A55" s="12"/>
      <c r="B55" s="66"/>
      <c r="C55" s="19"/>
      <c r="D55" s="66"/>
      <c r="E55" s="19"/>
      <c r="F55" s="66"/>
      <c r="G55" s="19"/>
      <c r="H55" s="66"/>
      <c r="I55" s="79"/>
      <c r="J55" s="95"/>
      <c r="K55" s="12"/>
    </row>
    <row r="56" spans="1:11" x14ac:dyDescent="0.3">
      <c r="B56" s="21" t="s">
        <v>21</v>
      </c>
    </row>
    <row r="57" spans="1:11" ht="22.5" x14ac:dyDescent="0.3">
      <c r="A57" s="33">
        <v>1</v>
      </c>
      <c r="B57" s="2" t="s">
        <v>156</v>
      </c>
    </row>
    <row r="58" spans="1:11" ht="22.5" x14ac:dyDescent="0.3">
      <c r="A58" s="33">
        <v>2</v>
      </c>
      <c r="B58" s="2" t="s">
        <v>157</v>
      </c>
    </row>
    <row r="59" spans="1:11" ht="22.5" x14ac:dyDescent="0.3">
      <c r="A59" s="33">
        <v>3</v>
      </c>
      <c r="B59" s="2" t="s">
        <v>299</v>
      </c>
    </row>
    <row r="60" spans="1:11" ht="22.5" x14ac:dyDescent="0.3">
      <c r="A60" s="33"/>
      <c r="B60" s="2" t="s">
        <v>286</v>
      </c>
    </row>
    <row r="61" spans="1:11" ht="22.5" x14ac:dyDescent="0.3">
      <c r="A61" s="33"/>
    </row>
  </sheetData>
  <mergeCells count="5">
    <mergeCell ref="A1:K1"/>
    <mergeCell ref="A2:K2"/>
    <mergeCell ref="A3:K3"/>
    <mergeCell ref="A5:K5"/>
    <mergeCell ref="A4:K4"/>
  </mergeCells>
  <phoneticPr fontId="7" type="noConversion"/>
  <printOptions horizontalCentered="1"/>
  <pageMargins left="0.25" right="0.25" top="0.5" bottom="0.5" header="0.25" footer="0.25"/>
  <pageSetup scale="42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R78"/>
  <sheetViews>
    <sheetView zoomScale="75" zoomScaleNormal="75" zoomScaleSheetLayoutView="70" zoomScalePageLayoutView="70" workbookViewId="0">
      <selection activeCell="B76" sqref="B76"/>
    </sheetView>
  </sheetViews>
  <sheetFormatPr defaultColWidth="9.140625" defaultRowHeight="18.75" x14ac:dyDescent="0.3"/>
  <cols>
    <col min="1" max="1" width="5.85546875" style="2" bestFit="1" customWidth="1"/>
    <col min="2" max="2" width="65.85546875" style="2" customWidth="1"/>
    <col min="3" max="8" width="17.140625" style="2" bestFit="1" customWidth="1"/>
    <col min="9" max="9" width="18.42578125" style="2" bestFit="1" customWidth="1"/>
    <col min="10" max="10" width="55.5703125" style="2" customWidth="1"/>
    <col min="11" max="11" width="5.85546875" style="2" bestFit="1" customWidth="1"/>
    <col min="12" max="12" width="15.42578125" style="2" bestFit="1" customWidth="1"/>
    <col min="13" max="18" width="16.85546875" style="2" bestFit="1" customWidth="1"/>
    <col min="19" max="16384" width="9.140625" style="2"/>
  </cols>
  <sheetData>
    <row r="1" spans="1:16" x14ac:dyDescent="0.3">
      <c r="A1" s="280" t="str">
        <f>'Summary of Revs @ Present Rates'!A1:P1</f>
        <v>Statement BH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1"/>
      <c r="M1" s="1"/>
      <c r="N1" s="1"/>
      <c r="O1" s="1"/>
      <c r="P1" s="1"/>
    </row>
    <row r="2" spans="1:16" x14ac:dyDescent="0.3">
      <c r="A2" s="282" t="str">
        <f>'Summary of Revs @ Present Rates'!A2:P2</f>
        <v>SAN DIEGO GAS AND ELECTRIC COMPANY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"/>
      <c r="M2" s="1"/>
      <c r="N2" s="1"/>
      <c r="O2" s="1"/>
      <c r="P2" s="1"/>
    </row>
    <row r="3" spans="1:16" x14ac:dyDescent="0.3">
      <c r="A3" s="280" t="str">
        <f>'Summary of Revs @ Present Rates'!A3:P3</f>
        <v>Transmission Revenue Data To Reflect Present Rates Per ER25-270-002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1"/>
      <c r="M3" s="1"/>
      <c r="N3" s="1"/>
      <c r="O3" s="1"/>
      <c r="P3" s="1"/>
    </row>
    <row r="4" spans="1:16" x14ac:dyDescent="0.3">
      <c r="A4" s="281" t="str">
        <f>'A-Med &amp; Lrg C-I'!A4:K4</f>
        <v>Medium &amp; Large Commercial / Industrial Customers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1"/>
      <c r="M4" s="1"/>
      <c r="N4" s="1"/>
      <c r="O4" s="1"/>
      <c r="P4" s="1"/>
    </row>
    <row r="5" spans="1:16" x14ac:dyDescent="0.3">
      <c r="A5" s="281" t="str">
        <f>'Summary of Revs @ Present Rates'!A4:P4</f>
        <v>Rate Effective Period - Twelve Months Ending December 31, 2026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1"/>
      <c r="M5" s="1"/>
      <c r="N5" s="1"/>
      <c r="O5" s="1"/>
      <c r="P5" s="1"/>
    </row>
    <row r="6" spans="1:16" x14ac:dyDescent="0.3">
      <c r="A6" s="281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1"/>
      <c r="M6" s="1"/>
      <c r="N6" s="1"/>
      <c r="O6" s="1"/>
      <c r="P6" s="1"/>
    </row>
    <row r="7" spans="1:16" x14ac:dyDescent="0.3">
      <c r="A7" s="2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3">
      <c r="A8" s="3" t="s">
        <v>9</v>
      </c>
      <c r="B8" s="37"/>
      <c r="C8" s="3" t="str">
        <f>'Summary of Revs @ Present Rates'!C6</f>
        <v>(A)</v>
      </c>
      <c r="D8" s="3" t="str">
        <f>'Summary of Revs @ Present Rates'!D6</f>
        <v>(B)</v>
      </c>
      <c r="E8" s="3" t="str">
        <f>'Summary of Revs @ Present Rates'!E6</f>
        <v>(C)</v>
      </c>
      <c r="F8" s="3" t="str">
        <f>'Summary of Revs @ Present Rates'!F6</f>
        <v>(D)</v>
      </c>
      <c r="G8" s="3" t="str">
        <f>'Summary of Revs @ Present Rates'!G6</f>
        <v>(E)</v>
      </c>
      <c r="H8" s="3" t="str">
        <f>'Summary of Revs @ Present Rates'!H6</f>
        <v>(F)</v>
      </c>
      <c r="I8" s="3" t="str">
        <f>'Summary of Revs @ Present Rates'!I6</f>
        <v>(G)</v>
      </c>
      <c r="J8" s="37"/>
      <c r="K8" s="3" t="s">
        <v>9</v>
      </c>
    </row>
    <row r="9" spans="1:16" x14ac:dyDescent="0.3">
      <c r="A9" s="12" t="s">
        <v>11</v>
      </c>
      <c r="B9" s="12" t="s">
        <v>70</v>
      </c>
      <c r="C9" s="47">
        <f>'Summary of Revs @ Present Rates'!C8</f>
        <v>46023</v>
      </c>
      <c r="D9" s="47">
        <f>'Summary of Revs @ Present Rates'!D8</f>
        <v>46054</v>
      </c>
      <c r="E9" s="47">
        <f>'Summary of Revs @ Present Rates'!E8</f>
        <v>46082</v>
      </c>
      <c r="F9" s="47">
        <f>'Summary of Revs @ Present Rates'!F8</f>
        <v>46113</v>
      </c>
      <c r="G9" s="47">
        <f>'Summary of Revs @ Present Rates'!G8</f>
        <v>46143</v>
      </c>
      <c r="H9" s="47">
        <f>'Summary of Revs @ Present Rates'!H8</f>
        <v>46174</v>
      </c>
      <c r="I9" s="19"/>
      <c r="J9" s="12" t="s">
        <v>71</v>
      </c>
      <c r="K9" s="12" t="s">
        <v>11</v>
      </c>
    </row>
    <row r="10" spans="1:16" x14ac:dyDescent="0.3">
      <c r="A10" s="6"/>
      <c r="B10" s="6"/>
      <c r="C10" s="39"/>
      <c r="D10" s="39"/>
      <c r="E10" s="39"/>
      <c r="F10" s="39"/>
      <c r="G10" s="39"/>
      <c r="H10" s="39"/>
      <c r="I10" s="37"/>
      <c r="J10" s="6"/>
      <c r="K10" s="6"/>
    </row>
    <row r="11" spans="1:16" x14ac:dyDescent="0.3">
      <c r="A11" s="6">
        <v>1</v>
      </c>
      <c r="B11" s="49" t="s">
        <v>158</v>
      </c>
      <c r="C11" s="39"/>
      <c r="D11" s="39"/>
      <c r="E11" s="39"/>
      <c r="F11" s="39"/>
      <c r="G11" s="39"/>
      <c r="H11" s="39"/>
      <c r="I11" s="9"/>
      <c r="J11" s="6"/>
      <c r="K11" s="6">
        <v>1</v>
      </c>
    </row>
    <row r="12" spans="1:16" ht="22.5" x14ac:dyDescent="0.3">
      <c r="A12" s="6">
        <f>A11+1</f>
        <v>2</v>
      </c>
      <c r="B12" s="49" t="s">
        <v>159</v>
      </c>
      <c r="C12" s="9"/>
      <c r="D12" s="9"/>
      <c r="E12" s="9"/>
      <c r="F12" s="9"/>
      <c r="G12" s="9"/>
      <c r="H12" s="9"/>
      <c r="I12" s="9"/>
      <c r="J12" s="6"/>
      <c r="K12" s="6">
        <f>K11+1</f>
        <v>2</v>
      </c>
    </row>
    <row r="13" spans="1:16" ht="22.5" x14ac:dyDescent="0.3">
      <c r="A13" s="6">
        <f t="shared" ref="A13:A38" si="0">A12+1</f>
        <v>3</v>
      </c>
      <c r="B13" s="9" t="s">
        <v>78</v>
      </c>
      <c r="C13" s="13">
        <f>'[1]Workpaper 1'!C128*1000</f>
        <v>0</v>
      </c>
      <c r="D13" s="13">
        <f>'[1]Workpaper 1'!D128*1000</f>
        <v>0</v>
      </c>
      <c r="E13" s="13">
        <f>'[1]Workpaper 1'!E128*1000</f>
        <v>0</v>
      </c>
      <c r="F13" s="13">
        <f>'[1]Workpaper 1'!F128*1000</f>
        <v>0</v>
      </c>
      <c r="G13" s="13">
        <f>'[1]Workpaper 1'!G128*1000</f>
        <v>0</v>
      </c>
      <c r="H13" s="13">
        <f>'[1]Workpaper 1'!H128*1000</f>
        <v>0</v>
      </c>
      <c r="I13" s="9"/>
      <c r="J13" s="6" t="s">
        <v>160</v>
      </c>
      <c r="K13" s="6">
        <f t="shared" ref="K13:K38" si="1">K12+1</f>
        <v>3</v>
      </c>
    </row>
    <row r="14" spans="1:16" ht="22.5" x14ac:dyDescent="0.3">
      <c r="A14" s="6">
        <f t="shared" si="0"/>
        <v>4</v>
      </c>
      <c r="B14" s="9" t="s">
        <v>80</v>
      </c>
      <c r="C14" s="13">
        <f>'[1]Workpaper 1'!C129*1000</f>
        <v>42840.458069946282</v>
      </c>
      <c r="D14" s="13">
        <f>'[1]Workpaper 1'!D129*1000</f>
        <v>37626.958653289075</v>
      </c>
      <c r="E14" s="13">
        <f>'[1]Workpaper 1'!E129*1000</f>
        <v>41376.115848701527</v>
      </c>
      <c r="F14" s="13">
        <f>'[1]Workpaper 1'!F129*1000</f>
        <v>42538.782822139336</v>
      </c>
      <c r="G14" s="13">
        <f>'[1]Workpaper 1'!G129*1000</f>
        <v>41116.31501899963</v>
      </c>
      <c r="H14" s="13">
        <f>'[1]Workpaper 1'!H129*1000</f>
        <v>42278.584359830864</v>
      </c>
      <c r="I14" s="9"/>
      <c r="J14" s="6" t="s">
        <v>161</v>
      </c>
      <c r="K14" s="6">
        <f t="shared" si="1"/>
        <v>4</v>
      </c>
    </row>
    <row r="15" spans="1:16" ht="22.5" x14ac:dyDescent="0.3">
      <c r="A15" s="6">
        <f t="shared" si="0"/>
        <v>5</v>
      </c>
      <c r="B15" s="9" t="s">
        <v>82</v>
      </c>
      <c r="C15" s="13">
        <f>'[1]Workpaper 1'!C130*1000</f>
        <v>93541.03836901531</v>
      </c>
      <c r="D15" s="13">
        <f>'[1]Workpaper 1'!D130*1000</f>
        <v>82157.496480314338</v>
      </c>
      <c r="E15" s="13">
        <f>'[1]Workpaper 1'!E130*1000</f>
        <v>90343.684790788349</v>
      </c>
      <c r="F15" s="13">
        <f>'[1]Workpaper 1'!F130*1000</f>
        <v>92882.338224305888</v>
      </c>
      <c r="G15" s="13">
        <f>'[1]Workpaper 1'!G130*1000</f>
        <v>89776.416361030468</v>
      </c>
      <c r="H15" s="13">
        <f>'[1]Workpaper 1'!H130*1000</f>
        <v>84496.306426869109</v>
      </c>
      <c r="I15" s="9"/>
      <c r="J15" s="6" t="s">
        <v>162</v>
      </c>
      <c r="K15" s="6">
        <f t="shared" si="1"/>
        <v>5</v>
      </c>
    </row>
    <row r="16" spans="1:16" ht="19.5" thickBot="1" x14ac:dyDescent="0.35">
      <c r="A16" s="6">
        <f t="shared" si="0"/>
        <v>6</v>
      </c>
      <c r="B16" s="9" t="s">
        <v>84</v>
      </c>
      <c r="C16" s="72">
        <f t="shared" ref="C16:H16" si="2">SUM(C13:C15)</f>
        <v>136381.49643896159</v>
      </c>
      <c r="D16" s="72">
        <f t="shared" si="2"/>
        <v>119784.45513360342</v>
      </c>
      <c r="E16" s="72">
        <f t="shared" si="2"/>
        <v>131719.80063948987</v>
      </c>
      <c r="F16" s="72">
        <f t="shared" si="2"/>
        <v>135421.12104644522</v>
      </c>
      <c r="G16" s="72">
        <f t="shared" si="2"/>
        <v>130892.73138003011</v>
      </c>
      <c r="H16" s="72">
        <f t="shared" si="2"/>
        <v>126774.89078669998</v>
      </c>
      <c r="I16" s="9"/>
      <c r="J16" s="74" t="s">
        <v>116</v>
      </c>
      <c r="K16" s="6">
        <f t="shared" si="1"/>
        <v>6</v>
      </c>
    </row>
    <row r="17" spans="1:18" ht="24" thickTop="1" thickBot="1" x14ac:dyDescent="0.35">
      <c r="A17" s="6">
        <f t="shared" si="0"/>
        <v>7</v>
      </c>
      <c r="B17" s="9" t="s">
        <v>86</v>
      </c>
      <c r="C17" s="52">
        <f>'[1]A-Billing Determinants'!D20</f>
        <v>136381.49643896159</v>
      </c>
      <c r="D17" s="52">
        <f>'[1]A-Billing Determinants'!F20</f>
        <v>119784.45513360342</v>
      </c>
      <c r="E17" s="52">
        <f>'[1]A-Billing Determinants'!H20</f>
        <v>131719.80063948987</v>
      </c>
      <c r="F17" s="52">
        <f>'[1]A-Billing Determinants'!J20</f>
        <v>135421.12104644522</v>
      </c>
      <c r="G17" s="52">
        <f>'[1]A-Billing Determinants'!L20</f>
        <v>130892.73138003012</v>
      </c>
      <c r="H17" s="52">
        <f>'[1]A-Billing Determinants'!N20</f>
        <v>126774.89078669998</v>
      </c>
      <c r="I17" s="9"/>
      <c r="J17" s="6" t="s">
        <v>163</v>
      </c>
      <c r="K17" s="6">
        <f t="shared" si="1"/>
        <v>7</v>
      </c>
    </row>
    <row r="18" spans="1:18" ht="20.25" thickTop="1" thickBot="1" x14ac:dyDescent="0.35">
      <c r="A18" s="6">
        <f t="shared" si="0"/>
        <v>8</v>
      </c>
      <c r="B18" s="9" t="s">
        <v>88</v>
      </c>
      <c r="C18" s="52">
        <f t="shared" ref="C18:H18" si="3">C16-C17</f>
        <v>0</v>
      </c>
      <c r="D18" s="52">
        <f t="shared" si="3"/>
        <v>0</v>
      </c>
      <c r="E18" s="52">
        <f t="shared" si="3"/>
        <v>0</v>
      </c>
      <c r="F18" s="52">
        <f t="shared" si="3"/>
        <v>0</v>
      </c>
      <c r="G18" s="52">
        <f t="shared" si="3"/>
        <v>0</v>
      </c>
      <c r="H18" s="52">
        <f t="shared" si="3"/>
        <v>0</v>
      </c>
      <c r="I18" s="9"/>
      <c r="J18" s="53" t="s">
        <v>118</v>
      </c>
      <c r="K18" s="6">
        <f t="shared" si="1"/>
        <v>8</v>
      </c>
    </row>
    <row r="19" spans="1:18" ht="19.5" thickTop="1" x14ac:dyDescent="0.3">
      <c r="A19" s="6">
        <f t="shared" si="0"/>
        <v>9</v>
      </c>
      <c r="B19" s="6"/>
      <c r="C19" s="54"/>
      <c r="D19" s="54"/>
      <c r="E19" s="54"/>
      <c r="F19" s="54"/>
      <c r="G19" s="54"/>
      <c r="H19" s="54"/>
      <c r="I19" s="9"/>
      <c r="J19" s="53"/>
      <c r="K19" s="6">
        <f t="shared" si="1"/>
        <v>9</v>
      </c>
    </row>
    <row r="20" spans="1:18" x14ac:dyDescent="0.3">
      <c r="A20" s="6">
        <f t="shared" si="0"/>
        <v>10</v>
      </c>
      <c r="B20" s="55" t="s">
        <v>164</v>
      </c>
      <c r="C20" s="54"/>
      <c r="D20" s="54"/>
      <c r="E20" s="54"/>
      <c r="F20" s="54"/>
      <c r="G20" s="54"/>
      <c r="H20" s="54"/>
      <c r="I20" s="9"/>
      <c r="J20" s="53"/>
      <c r="K20" s="6">
        <f t="shared" si="1"/>
        <v>10</v>
      </c>
    </row>
    <row r="21" spans="1:18" x14ac:dyDescent="0.3">
      <c r="A21" s="6">
        <f t="shared" si="0"/>
        <v>11</v>
      </c>
      <c r="B21" s="55" t="s">
        <v>165</v>
      </c>
      <c r="C21" s="9"/>
      <c r="D21" s="9"/>
      <c r="E21" s="9"/>
      <c r="F21" s="9"/>
      <c r="G21" s="9"/>
      <c r="H21" s="9"/>
      <c r="I21" s="9"/>
      <c r="J21" s="6"/>
      <c r="K21" s="6">
        <f t="shared" si="1"/>
        <v>11</v>
      </c>
    </row>
    <row r="22" spans="1:18" ht="22.5" x14ac:dyDescent="0.3">
      <c r="A22" s="6">
        <f t="shared" si="0"/>
        <v>12</v>
      </c>
      <c r="B22" s="9" t="s">
        <v>78</v>
      </c>
      <c r="C22" s="56">
        <f>'[2]Transmission Rates Summary'!$F$33</f>
        <v>0</v>
      </c>
      <c r="D22" s="56">
        <f>C22</f>
        <v>0</v>
      </c>
      <c r="E22" s="56">
        <f t="shared" ref="E22:F24" si="4">D22</f>
        <v>0</v>
      </c>
      <c r="F22" s="56">
        <f t="shared" si="4"/>
        <v>0</v>
      </c>
      <c r="G22" s="56">
        <f>F22</f>
        <v>0</v>
      </c>
      <c r="H22" s="56">
        <f>'[2]Transmission Rates Summary'!$F$32</f>
        <v>0</v>
      </c>
      <c r="I22" s="9"/>
      <c r="J22" s="6" t="s">
        <v>166</v>
      </c>
      <c r="K22" s="6">
        <f t="shared" si="1"/>
        <v>12</v>
      </c>
    </row>
    <row r="23" spans="1:18" ht="22.5" x14ac:dyDescent="0.3">
      <c r="A23" s="6">
        <f t="shared" si="0"/>
        <v>13</v>
      </c>
      <c r="B23" s="9" t="s">
        <v>93</v>
      </c>
      <c r="C23" s="56">
        <f>'[2]Transmission Rates Summary'!$E$33</f>
        <v>0.95</v>
      </c>
      <c r="D23" s="56">
        <f t="shared" ref="D23:D24" si="5">C23</f>
        <v>0.95</v>
      </c>
      <c r="E23" s="56">
        <f t="shared" si="4"/>
        <v>0.95</v>
      </c>
      <c r="F23" s="56">
        <f t="shared" si="4"/>
        <v>0.95</v>
      </c>
      <c r="G23" s="56">
        <f t="shared" ref="G23:G24" si="6">F23</f>
        <v>0.95</v>
      </c>
      <c r="H23" s="56">
        <f>'[2]Transmission Rates Summary'!$E$32</f>
        <v>4.9000000000000004</v>
      </c>
      <c r="I23" s="9"/>
      <c r="J23" s="6" t="s">
        <v>167</v>
      </c>
      <c r="K23" s="6">
        <f t="shared" si="1"/>
        <v>13</v>
      </c>
    </row>
    <row r="24" spans="1:18" ht="22.5" x14ac:dyDescent="0.3">
      <c r="A24" s="6">
        <f t="shared" si="0"/>
        <v>14</v>
      </c>
      <c r="B24" s="9" t="s">
        <v>82</v>
      </c>
      <c r="C24" s="56">
        <f>'[2]Transmission Rates Summary'!$D$33</f>
        <v>0.95</v>
      </c>
      <c r="D24" s="56">
        <f t="shared" si="5"/>
        <v>0.95</v>
      </c>
      <c r="E24" s="56">
        <f t="shared" si="4"/>
        <v>0.95</v>
      </c>
      <c r="F24" s="56">
        <f t="shared" si="4"/>
        <v>0.95</v>
      </c>
      <c r="G24" s="56">
        <f t="shared" si="6"/>
        <v>0.95</v>
      </c>
      <c r="H24" s="56">
        <f>'[2]Transmission Rates Summary'!$D$32</f>
        <v>4.87</v>
      </c>
      <c r="I24" s="9"/>
      <c r="J24" s="6" t="s">
        <v>168</v>
      </c>
      <c r="K24" s="6">
        <f t="shared" si="1"/>
        <v>14</v>
      </c>
    </row>
    <row r="25" spans="1:18" x14ac:dyDescent="0.3">
      <c r="A25" s="6">
        <f t="shared" si="0"/>
        <v>15</v>
      </c>
      <c r="B25" s="55" t="s">
        <v>169</v>
      </c>
      <c r="C25" s="56"/>
      <c r="D25" s="56"/>
      <c r="E25" s="56"/>
      <c r="F25" s="56"/>
      <c r="G25" s="56"/>
      <c r="H25" s="56"/>
      <c r="I25" s="9"/>
      <c r="J25" s="68"/>
      <c r="K25" s="6">
        <f t="shared" si="1"/>
        <v>15</v>
      </c>
    </row>
    <row r="26" spans="1:18" x14ac:dyDescent="0.3">
      <c r="A26" s="6">
        <f t="shared" si="0"/>
        <v>16</v>
      </c>
      <c r="B26" s="55" t="s">
        <v>170</v>
      </c>
      <c r="C26" s="54"/>
      <c r="D26" s="54"/>
      <c r="E26" s="54"/>
      <c r="F26" s="54"/>
      <c r="G26" s="54"/>
      <c r="H26" s="54"/>
      <c r="I26" s="9"/>
      <c r="J26" s="76"/>
      <c r="K26" s="6">
        <f t="shared" si="1"/>
        <v>16</v>
      </c>
    </row>
    <row r="27" spans="1:18" x14ac:dyDescent="0.3">
      <c r="A27" s="6">
        <f t="shared" si="0"/>
        <v>17</v>
      </c>
      <c r="B27" s="9" t="s">
        <v>78</v>
      </c>
      <c r="C27" s="77">
        <f>C22*'D-Med &amp; Lrg C-I'!C13</f>
        <v>0</v>
      </c>
      <c r="D27" s="77">
        <f>D22*'D-Med &amp; Lrg C-I'!D13</f>
        <v>0</v>
      </c>
      <c r="E27" s="77">
        <f>E22*'D-Med &amp; Lrg C-I'!E13</f>
        <v>0</v>
      </c>
      <c r="F27" s="77">
        <f>F22*'D-Med &amp; Lrg C-I'!F13</f>
        <v>0</v>
      </c>
      <c r="G27" s="77">
        <f>G22*'D-Med &amp; Lrg C-I'!G13</f>
        <v>0</v>
      </c>
      <c r="H27" s="77">
        <f>H22*'D-Med &amp; Lrg C-I'!H13</f>
        <v>0</v>
      </c>
      <c r="I27" s="9"/>
      <c r="J27" s="76" t="s">
        <v>149</v>
      </c>
      <c r="K27" s="6">
        <f t="shared" si="1"/>
        <v>17</v>
      </c>
      <c r="M27" s="62"/>
      <c r="N27" s="62"/>
      <c r="O27" s="62"/>
      <c r="P27" s="62"/>
      <c r="Q27" s="62"/>
      <c r="R27" s="62"/>
    </row>
    <row r="28" spans="1:18" x14ac:dyDescent="0.3">
      <c r="A28" s="6">
        <f t="shared" si="0"/>
        <v>18</v>
      </c>
      <c r="B28" s="9" t="s">
        <v>80</v>
      </c>
      <c r="C28" s="54">
        <f>C23*'D-Med &amp; Lrg C-I'!C14</f>
        <v>40698.435166448966</v>
      </c>
      <c r="D28" s="54">
        <f>D23*'D-Med &amp; Lrg C-I'!D14</f>
        <v>35745.610720624623</v>
      </c>
      <c r="E28" s="54">
        <f>E23*'D-Med &amp; Lrg C-I'!E14</f>
        <v>39307.310056266448</v>
      </c>
      <c r="F28" s="54">
        <f>F23*'D-Med &amp; Lrg C-I'!F14</f>
        <v>40411.843681032369</v>
      </c>
      <c r="G28" s="54">
        <f>G23*'D-Med &amp; Lrg C-I'!G14</f>
        <v>39060.499268049643</v>
      </c>
      <c r="H28" s="54">
        <f>H23*'D-Med &amp; Lrg C-I'!H14</f>
        <v>207165.06336317124</v>
      </c>
      <c r="I28" s="9"/>
      <c r="J28" s="76" t="s">
        <v>150</v>
      </c>
      <c r="K28" s="6">
        <f t="shared" si="1"/>
        <v>18</v>
      </c>
      <c r="M28" s="62"/>
      <c r="N28" s="62"/>
      <c r="O28" s="62"/>
      <c r="P28" s="62"/>
      <c r="Q28" s="62"/>
      <c r="R28" s="62"/>
    </row>
    <row r="29" spans="1:18" x14ac:dyDescent="0.3">
      <c r="A29" s="6">
        <f t="shared" si="0"/>
        <v>19</v>
      </c>
      <c r="B29" s="9" t="s">
        <v>82</v>
      </c>
      <c r="C29" s="54">
        <f>C24*'D-Med &amp; Lrg C-I'!C15</f>
        <v>88863.986450564538</v>
      </c>
      <c r="D29" s="54">
        <f>D24*'D-Med &amp; Lrg C-I'!D15</f>
        <v>78049.621656298623</v>
      </c>
      <c r="E29" s="54">
        <f>E24*'D-Med &amp; Lrg C-I'!E15</f>
        <v>85826.50055124893</v>
      </c>
      <c r="F29" s="54">
        <f>F24*'D-Med &amp; Lrg C-I'!F15</f>
        <v>88238.221313090588</v>
      </c>
      <c r="G29" s="54">
        <f>G24*'D-Med &amp; Lrg C-I'!G15</f>
        <v>85287.595542978946</v>
      </c>
      <c r="H29" s="54">
        <f>H24*'D-Med &amp; Lrg C-I'!H15</f>
        <v>411497.01229885255</v>
      </c>
      <c r="I29" s="9"/>
      <c r="J29" s="76" t="s">
        <v>151</v>
      </c>
      <c r="K29" s="6">
        <f t="shared" si="1"/>
        <v>19</v>
      </c>
      <c r="M29" s="62"/>
      <c r="N29" s="62"/>
      <c r="O29" s="62"/>
      <c r="P29" s="62"/>
      <c r="Q29" s="62"/>
      <c r="R29" s="62"/>
    </row>
    <row r="30" spans="1:18" ht="19.5" thickBot="1" x14ac:dyDescent="0.35">
      <c r="A30" s="6">
        <f t="shared" si="0"/>
        <v>20</v>
      </c>
      <c r="B30" s="9" t="s">
        <v>101</v>
      </c>
      <c r="C30" s="78">
        <f t="shared" ref="C30:H30" si="7">SUM(C27:C29)</f>
        <v>129562.4216170135</v>
      </c>
      <c r="D30" s="78">
        <f t="shared" si="7"/>
        <v>113795.23237692325</v>
      </c>
      <c r="E30" s="78">
        <f t="shared" si="7"/>
        <v>125133.81060751538</v>
      </c>
      <c r="F30" s="78">
        <f t="shared" si="7"/>
        <v>128650.06499412295</v>
      </c>
      <c r="G30" s="78">
        <f t="shared" si="7"/>
        <v>124348.0948110286</v>
      </c>
      <c r="H30" s="78">
        <f t="shared" si="7"/>
        <v>618662.07566202385</v>
      </c>
      <c r="I30" s="9"/>
      <c r="J30" s="74" t="s">
        <v>127</v>
      </c>
      <c r="K30" s="6">
        <f t="shared" si="1"/>
        <v>20</v>
      </c>
      <c r="M30" s="62"/>
      <c r="N30" s="62"/>
      <c r="O30" s="62"/>
      <c r="P30" s="62"/>
      <c r="Q30" s="62"/>
      <c r="R30" s="62"/>
    </row>
    <row r="31" spans="1:18" ht="19.5" thickTop="1" x14ac:dyDescent="0.3">
      <c r="A31" s="6">
        <f t="shared" si="0"/>
        <v>21</v>
      </c>
      <c r="B31" s="9"/>
      <c r="C31" s="9"/>
      <c r="D31" s="9"/>
      <c r="E31" s="9"/>
      <c r="F31" s="9"/>
      <c r="G31" s="9"/>
      <c r="H31" s="9"/>
      <c r="I31" s="9"/>
      <c r="J31" s="6"/>
      <c r="K31" s="6">
        <f t="shared" si="1"/>
        <v>21</v>
      </c>
    </row>
    <row r="32" spans="1:18" x14ac:dyDescent="0.3">
      <c r="A32" s="6">
        <f t="shared" si="0"/>
        <v>22</v>
      </c>
      <c r="B32" s="49" t="s">
        <v>97</v>
      </c>
      <c r="C32" s="9"/>
      <c r="D32" s="9"/>
      <c r="E32" s="9"/>
      <c r="F32" s="9"/>
      <c r="G32" s="9"/>
      <c r="H32" s="9"/>
      <c r="I32" s="9"/>
      <c r="J32" s="6"/>
      <c r="K32" s="6">
        <f t="shared" si="1"/>
        <v>22</v>
      </c>
    </row>
    <row r="33" spans="1:18" ht="56.25" x14ac:dyDescent="0.3">
      <c r="A33" s="6">
        <f t="shared" si="0"/>
        <v>23</v>
      </c>
      <c r="B33" s="9" t="s">
        <v>78</v>
      </c>
      <c r="C33" s="77">
        <f>ROUND(C27+'C-Med &amp; Lrg C-I'!C26+'B-Med &amp; Lrg C-I'!C26+'A-Med &amp; Lrg C-I'!C30,0)</f>
        <v>23877402</v>
      </c>
      <c r="D33" s="77">
        <f>ROUND(D27+'C-Med &amp; Lrg C-I'!D26+'B-Med &amp; Lrg C-I'!D26+'A-Med &amp; Lrg C-I'!D30,0)</f>
        <v>22870208</v>
      </c>
      <c r="E33" s="77">
        <f>ROUND(E27+'C-Med &amp; Lrg C-I'!E26+'B-Med &amp; Lrg C-I'!E26+'A-Med &amp; Lrg C-I'!E30,0)</f>
        <v>22626045</v>
      </c>
      <c r="F33" s="77">
        <f>ROUND(F27+'C-Med &amp; Lrg C-I'!F26+'B-Med &amp; Lrg C-I'!F26+'A-Med &amp; Lrg C-I'!F30,0)</f>
        <v>22680865</v>
      </c>
      <c r="G33" s="77">
        <f>ROUND(G27+'C-Med &amp; Lrg C-I'!G26+'B-Med &amp; Lrg C-I'!G26+'A-Med &amp; Lrg C-I'!G30,0)</f>
        <v>23052963</v>
      </c>
      <c r="H33" s="77">
        <f>ROUND(H27+'C-Med &amp; Lrg C-I'!H26+'B-Med &amp; Lrg C-I'!H26+'A-Med &amp; Lrg C-I'!H30,0)</f>
        <v>27663169</v>
      </c>
      <c r="I33" s="9"/>
      <c r="J33" s="96" t="s">
        <v>171</v>
      </c>
      <c r="K33" s="6">
        <f t="shared" si="1"/>
        <v>23</v>
      </c>
      <c r="M33" s="62"/>
      <c r="N33" s="62"/>
      <c r="O33" s="62"/>
      <c r="P33" s="62"/>
      <c r="Q33" s="62"/>
      <c r="R33" s="62"/>
    </row>
    <row r="34" spans="1:18" ht="56.25" x14ac:dyDescent="0.3">
      <c r="A34" s="6">
        <f t="shared" si="0"/>
        <v>24</v>
      </c>
      <c r="B34" s="9" t="s">
        <v>80</v>
      </c>
      <c r="C34" s="77">
        <f>ROUND(C28+'C-Med &amp; Lrg C-I'!C27+'B-Med &amp; Lrg C-I'!C27+'A-Med &amp; Lrg C-I'!C31,0)</f>
        <v>7127081</v>
      </c>
      <c r="D34" s="77">
        <f>ROUND(D28+'C-Med &amp; Lrg C-I'!D27+'B-Med &amp; Lrg C-I'!D27+'A-Med &amp; Lrg C-I'!D31,0)</f>
        <v>6728202</v>
      </c>
      <c r="E34" s="77">
        <f>ROUND(E28+'C-Med &amp; Lrg C-I'!E27+'B-Med &amp; Lrg C-I'!E27+'A-Med &amp; Lrg C-I'!E31,0)</f>
        <v>6776088</v>
      </c>
      <c r="F34" s="77">
        <f>ROUND(F28+'C-Med &amp; Lrg C-I'!F27+'B-Med &amp; Lrg C-I'!F27+'A-Med &amp; Lrg C-I'!F31,0)</f>
        <v>6823147</v>
      </c>
      <c r="G34" s="77">
        <f>ROUND(G28+'C-Med &amp; Lrg C-I'!G27+'B-Med &amp; Lrg C-I'!G27+'A-Med &amp; Lrg C-I'!G31,0)</f>
        <v>6873932</v>
      </c>
      <c r="H34" s="77">
        <f>ROUND(H28+'C-Med &amp; Lrg C-I'!H27+'B-Med &amp; Lrg C-I'!H27+'A-Med &amp; Lrg C-I'!H31,0)</f>
        <v>8277818</v>
      </c>
      <c r="I34" s="9"/>
      <c r="J34" s="96" t="s">
        <v>172</v>
      </c>
      <c r="K34" s="6">
        <f t="shared" si="1"/>
        <v>24</v>
      </c>
      <c r="M34" s="62"/>
      <c r="N34" s="62"/>
      <c r="O34" s="62"/>
      <c r="P34" s="62"/>
      <c r="Q34" s="62"/>
      <c r="R34" s="62"/>
    </row>
    <row r="35" spans="1:18" ht="56.25" x14ac:dyDescent="0.3">
      <c r="A35" s="6">
        <f t="shared" si="0"/>
        <v>25</v>
      </c>
      <c r="B35" s="9" t="s">
        <v>82</v>
      </c>
      <c r="C35" s="77">
        <f>ROUND(C29+'C-Med &amp; Lrg C-I'!C28+'B-Med &amp; Lrg C-I'!C28+'A-Med &amp; Lrg C-I'!C32,0)</f>
        <v>2505656</v>
      </c>
      <c r="D35" s="77">
        <f>ROUND(D29+'C-Med &amp; Lrg C-I'!D28+'B-Med &amp; Lrg C-I'!D28+'A-Med &amp; Lrg C-I'!D32,0)</f>
        <v>2229623</v>
      </c>
      <c r="E35" s="77">
        <f>ROUND(E29+'C-Med &amp; Lrg C-I'!E28+'B-Med &amp; Lrg C-I'!E28+'A-Med &amp; Lrg C-I'!E32,0)</f>
        <v>2413386</v>
      </c>
      <c r="F35" s="77">
        <f>ROUND(F29+'C-Med &amp; Lrg C-I'!F28+'B-Med &amp; Lrg C-I'!F28+'A-Med &amp; Lrg C-I'!F32,0)</f>
        <v>2472361</v>
      </c>
      <c r="G35" s="77">
        <f>ROUND(G29+'C-Med &amp; Lrg C-I'!G28+'B-Med &amp; Lrg C-I'!G28+'A-Med &amp; Lrg C-I'!G32,0)</f>
        <v>2406892</v>
      </c>
      <c r="H35" s="77">
        <f>ROUND(H29+'C-Med &amp; Lrg C-I'!H28+'B-Med &amp; Lrg C-I'!H28+'A-Med &amp; Lrg C-I'!H32,0)</f>
        <v>2880468</v>
      </c>
      <c r="I35" s="9"/>
      <c r="J35" s="96" t="s">
        <v>173</v>
      </c>
      <c r="K35" s="6">
        <f t="shared" si="1"/>
        <v>25</v>
      </c>
      <c r="M35" s="62"/>
      <c r="N35" s="62"/>
      <c r="O35" s="62"/>
      <c r="P35" s="62"/>
      <c r="Q35" s="62"/>
      <c r="R35" s="62"/>
    </row>
    <row r="36" spans="1:18" ht="19.5" thickBot="1" x14ac:dyDescent="0.35">
      <c r="A36" s="6">
        <f t="shared" si="0"/>
        <v>26</v>
      </c>
      <c r="B36" s="9" t="s">
        <v>174</v>
      </c>
      <c r="C36" s="58">
        <f t="shared" ref="C36:H36" si="8">SUM(C33:C35)</f>
        <v>33510139</v>
      </c>
      <c r="D36" s="58">
        <f t="shared" si="8"/>
        <v>31828033</v>
      </c>
      <c r="E36" s="58">
        <f t="shared" si="8"/>
        <v>31815519</v>
      </c>
      <c r="F36" s="58">
        <f t="shared" si="8"/>
        <v>31976373</v>
      </c>
      <c r="G36" s="58">
        <f t="shared" si="8"/>
        <v>32333787</v>
      </c>
      <c r="H36" s="58">
        <f t="shared" si="8"/>
        <v>38821455</v>
      </c>
      <c r="I36" s="9"/>
      <c r="J36" s="71" t="s">
        <v>129</v>
      </c>
      <c r="K36" s="6">
        <f t="shared" si="1"/>
        <v>26</v>
      </c>
      <c r="M36" s="62"/>
      <c r="N36" s="62"/>
      <c r="O36" s="62"/>
      <c r="P36" s="62"/>
      <c r="Q36" s="62"/>
      <c r="R36" s="62"/>
    </row>
    <row r="37" spans="1:18" ht="19.5" thickTop="1" x14ac:dyDescent="0.3">
      <c r="A37" s="6">
        <f t="shared" si="0"/>
        <v>27</v>
      </c>
      <c r="B37" s="9"/>
      <c r="C37" s="9"/>
      <c r="D37" s="9"/>
      <c r="E37" s="9"/>
      <c r="F37" s="9"/>
      <c r="G37" s="9"/>
      <c r="H37" s="9"/>
      <c r="I37" s="9"/>
      <c r="J37" s="6"/>
      <c r="K37" s="6">
        <f t="shared" si="1"/>
        <v>27</v>
      </c>
    </row>
    <row r="38" spans="1:18" ht="19.5" thickBot="1" x14ac:dyDescent="0.35">
      <c r="A38" s="6">
        <f t="shared" si="0"/>
        <v>28</v>
      </c>
      <c r="B38" s="55" t="s">
        <v>175</v>
      </c>
      <c r="C38" s="61">
        <f>C36+'A-Med &amp; Lrg C-I'!C13</f>
        <v>33510139</v>
      </c>
      <c r="D38" s="61">
        <f>D36+'A-Med &amp; Lrg C-I'!D13</f>
        <v>31828033</v>
      </c>
      <c r="E38" s="61">
        <f>E36+'A-Med &amp; Lrg C-I'!E13</f>
        <v>31815519</v>
      </c>
      <c r="F38" s="61">
        <f>F36+'A-Med &amp; Lrg C-I'!F13</f>
        <v>31976373</v>
      </c>
      <c r="G38" s="61">
        <f>G36+'A-Med &amp; Lrg C-I'!G13</f>
        <v>32333787</v>
      </c>
      <c r="H38" s="61">
        <f>H36+'A-Med &amp; Lrg C-I'!H13</f>
        <v>38821455</v>
      </c>
      <c r="I38" s="9"/>
      <c r="J38" s="96" t="s">
        <v>176</v>
      </c>
      <c r="K38" s="6">
        <f t="shared" si="1"/>
        <v>28</v>
      </c>
    </row>
    <row r="39" spans="1:18" ht="19.5" thickTop="1" x14ac:dyDescent="0.3">
      <c r="A39" s="12"/>
      <c r="B39" s="19"/>
      <c r="C39" s="19"/>
      <c r="D39" s="19"/>
      <c r="E39" s="19"/>
      <c r="F39" s="19"/>
      <c r="G39" s="19"/>
      <c r="H39" s="19"/>
      <c r="I39" s="19"/>
      <c r="J39" s="12"/>
      <c r="K39" s="12"/>
    </row>
    <row r="41" spans="1:18" x14ac:dyDescent="0.3">
      <c r="A41" s="3" t="s">
        <v>9</v>
      </c>
      <c r="B41" s="37"/>
      <c r="C41" s="3" t="str">
        <f>C8</f>
        <v>(A)</v>
      </c>
      <c r="D41" s="3" t="str">
        <f t="shared" ref="D41:I41" si="9">D8</f>
        <v>(B)</v>
      </c>
      <c r="E41" s="3" t="str">
        <f t="shared" si="9"/>
        <v>(C)</v>
      </c>
      <c r="F41" s="3" t="str">
        <f t="shared" si="9"/>
        <v>(D)</v>
      </c>
      <c r="G41" s="3" t="str">
        <f t="shared" si="9"/>
        <v>(E)</v>
      </c>
      <c r="H41" s="3" t="str">
        <f t="shared" si="9"/>
        <v>(F)</v>
      </c>
      <c r="I41" s="3" t="str">
        <f t="shared" si="9"/>
        <v>(G)</v>
      </c>
      <c r="J41" s="37"/>
      <c r="K41" s="3" t="s">
        <v>9</v>
      </c>
    </row>
    <row r="42" spans="1:18" x14ac:dyDescent="0.3">
      <c r="A42" s="12" t="s">
        <v>11</v>
      </c>
      <c r="B42" s="12" t="s">
        <v>70</v>
      </c>
      <c r="C42" s="47">
        <f>'Summary of Revs @ Present Rates'!C30</f>
        <v>46204</v>
      </c>
      <c r="D42" s="47">
        <f>'Summary of Revs @ Present Rates'!D30</f>
        <v>46235</v>
      </c>
      <c r="E42" s="47">
        <f>'Summary of Revs @ Present Rates'!E30</f>
        <v>46266</v>
      </c>
      <c r="F42" s="47">
        <f>'Summary of Revs @ Present Rates'!F30</f>
        <v>46296</v>
      </c>
      <c r="G42" s="47">
        <f>'Summary of Revs @ Present Rates'!G30</f>
        <v>46327</v>
      </c>
      <c r="H42" s="47">
        <f>'Summary of Revs @ Present Rates'!H30</f>
        <v>46357</v>
      </c>
      <c r="I42" s="48" t="s">
        <v>20</v>
      </c>
      <c r="J42" s="12" t="s">
        <v>71</v>
      </c>
      <c r="K42" s="12" t="s">
        <v>11</v>
      </c>
    </row>
    <row r="43" spans="1:18" x14ac:dyDescent="0.3">
      <c r="A43" s="6"/>
      <c r="B43" s="6"/>
      <c r="C43" s="39"/>
      <c r="D43" s="39"/>
      <c r="E43" s="39"/>
      <c r="F43" s="39"/>
      <c r="G43" s="39"/>
      <c r="H43" s="39"/>
      <c r="I43" s="40"/>
      <c r="J43" s="6"/>
      <c r="K43" s="6"/>
    </row>
    <row r="44" spans="1:18" x14ac:dyDescent="0.3">
      <c r="A44" s="6">
        <f>1+A38</f>
        <v>29</v>
      </c>
      <c r="B44" s="49" t="s">
        <v>158</v>
      </c>
      <c r="C44" s="39"/>
      <c r="D44" s="39"/>
      <c r="E44" s="39"/>
      <c r="F44" s="39"/>
      <c r="G44" s="39"/>
      <c r="H44" s="39"/>
      <c r="I44" s="40"/>
      <c r="J44" s="6"/>
      <c r="K44" s="6">
        <f>K38+1</f>
        <v>29</v>
      </c>
    </row>
    <row r="45" spans="1:18" ht="22.5" x14ac:dyDescent="0.3">
      <c r="A45" s="6">
        <f>A44+1</f>
        <v>30</v>
      </c>
      <c r="B45" s="49" t="s">
        <v>159</v>
      </c>
      <c r="C45" s="9"/>
      <c r="D45" s="9"/>
      <c r="E45" s="9"/>
      <c r="F45" s="9"/>
      <c r="G45" s="9"/>
      <c r="H45" s="9"/>
      <c r="I45" s="9"/>
      <c r="J45" s="6"/>
      <c r="K45" s="6">
        <f>K44+1</f>
        <v>30</v>
      </c>
    </row>
    <row r="46" spans="1:18" ht="22.5" x14ac:dyDescent="0.3">
      <c r="A46" s="6">
        <f t="shared" ref="A46:A71" si="10">A45+1</f>
        <v>31</v>
      </c>
      <c r="B46" s="9" t="s">
        <v>78</v>
      </c>
      <c r="C46" s="13">
        <f>'[1]Workpaper 1'!I128*1000</f>
        <v>0</v>
      </c>
      <c r="D46" s="13">
        <f>'[1]Workpaper 1'!J128*1000</f>
        <v>0</v>
      </c>
      <c r="E46" s="13">
        <f>'[1]Workpaper 1'!K128*1000</f>
        <v>0</v>
      </c>
      <c r="F46" s="13">
        <f>'[1]Workpaper 1'!L128*1000</f>
        <v>0</v>
      </c>
      <c r="G46" s="13">
        <f>'[1]Workpaper 1'!M128*1000</f>
        <v>0</v>
      </c>
      <c r="H46" s="13">
        <f>'[1]Workpaper 1'!N128*1000</f>
        <v>0</v>
      </c>
      <c r="I46" s="54">
        <f>SUM(C13:H13,C46:H46)</f>
        <v>0</v>
      </c>
      <c r="J46" s="6" t="s">
        <v>160</v>
      </c>
      <c r="K46" s="6">
        <f t="shared" ref="K46:K71" si="11">K45+1</f>
        <v>31</v>
      </c>
    </row>
    <row r="47" spans="1:18" ht="22.5" x14ac:dyDescent="0.3">
      <c r="A47" s="6">
        <f t="shared" si="10"/>
        <v>32</v>
      </c>
      <c r="B47" s="9" t="s">
        <v>80</v>
      </c>
      <c r="C47" s="13">
        <f>'[1]Workpaper 1'!I129*1000</f>
        <v>47895.957749950081</v>
      </c>
      <c r="D47" s="13">
        <f>'[1]Workpaper 1'!J129*1000</f>
        <v>47703.978525649523</v>
      </c>
      <c r="E47" s="13">
        <f>'[1]Workpaper 1'!K129*1000</f>
        <v>47983.893024565026</v>
      </c>
      <c r="F47" s="13">
        <f>'[1]Workpaper 1'!L129*1000</f>
        <v>45258.99779346562</v>
      </c>
      <c r="G47" s="13">
        <f>'[1]Workpaper 1'!M129*1000</f>
        <v>41934.158524670696</v>
      </c>
      <c r="H47" s="13">
        <f>'[1]Workpaper 1'!N129*1000</f>
        <v>48438.275148278386</v>
      </c>
      <c r="I47" s="54">
        <f>SUM(C14:H14,C47:H47)</f>
        <v>526992.47553948604</v>
      </c>
      <c r="J47" s="6" t="s">
        <v>161</v>
      </c>
      <c r="K47" s="6">
        <f t="shared" si="11"/>
        <v>32</v>
      </c>
    </row>
    <row r="48" spans="1:18" ht="22.5" x14ac:dyDescent="0.3">
      <c r="A48" s="6">
        <f t="shared" si="10"/>
        <v>33</v>
      </c>
      <c r="B48" s="9" t="s">
        <v>82</v>
      </c>
      <c r="C48" s="13">
        <f>'[1]Workpaper 1'!I130*1000</f>
        <v>95722.966696426753</v>
      </c>
      <c r="D48" s="13">
        <f>'[1]Workpaper 1'!J130*1000</f>
        <v>95339.284612229399</v>
      </c>
      <c r="E48" s="13">
        <f>'[1]Workpaper 1'!K130*1000</f>
        <v>95898.710658106182</v>
      </c>
      <c r="F48" s="13">
        <f>'[1]Workpaper 1'!L130*1000</f>
        <v>90452.842828935318</v>
      </c>
      <c r="G48" s="13">
        <f>'[1]Workpaper 1'!M130*1000</f>
        <v>91562.156621298505</v>
      </c>
      <c r="H48" s="13">
        <f>'[1]Workpaper 1'!N130*1000</f>
        <v>105763.7279876011</v>
      </c>
      <c r="I48" s="54">
        <f>SUM(C15:H15,C48:H48)</f>
        <v>1107936.9700569208</v>
      </c>
      <c r="J48" s="6" t="s">
        <v>162</v>
      </c>
      <c r="K48" s="6">
        <f t="shared" si="11"/>
        <v>33</v>
      </c>
    </row>
    <row r="49" spans="1:11" ht="19.5" thickBot="1" x14ac:dyDescent="0.35">
      <c r="A49" s="6">
        <f t="shared" si="10"/>
        <v>34</v>
      </c>
      <c r="B49" s="9" t="s">
        <v>84</v>
      </c>
      <c r="C49" s="72">
        <f t="shared" ref="C49:I49" si="12">SUM(C46:C48)</f>
        <v>143618.92444637683</v>
      </c>
      <c r="D49" s="72">
        <f t="shared" si="12"/>
        <v>143043.26313787891</v>
      </c>
      <c r="E49" s="72">
        <f t="shared" si="12"/>
        <v>143882.60368267121</v>
      </c>
      <c r="F49" s="72">
        <f t="shared" si="12"/>
        <v>135711.84062240092</v>
      </c>
      <c r="G49" s="72">
        <f t="shared" si="12"/>
        <v>133496.31514596922</v>
      </c>
      <c r="H49" s="72">
        <f t="shared" si="12"/>
        <v>154202.00313587949</v>
      </c>
      <c r="I49" s="73">
        <f t="shared" si="12"/>
        <v>1634929.4455964067</v>
      </c>
      <c r="J49" s="74" t="s">
        <v>103</v>
      </c>
      <c r="K49" s="6">
        <f t="shared" si="11"/>
        <v>34</v>
      </c>
    </row>
    <row r="50" spans="1:11" ht="24" thickTop="1" thickBot="1" x14ac:dyDescent="0.35">
      <c r="A50" s="6">
        <f t="shared" si="10"/>
        <v>35</v>
      </c>
      <c r="B50" s="9" t="s">
        <v>86</v>
      </c>
      <c r="C50" s="52">
        <f>'[1]B-Billing Determinants'!D20</f>
        <v>143618.92444637683</v>
      </c>
      <c r="D50" s="52">
        <f>'[1]B-Billing Determinants'!F20</f>
        <v>143043.26313787894</v>
      </c>
      <c r="E50" s="52">
        <f>'[1]B-Billing Determinants'!H20</f>
        <v>143882.60368267121</v>
      </c>
      <c r="F50" s="52">
        <f>'[1]B-Billing Determinants'!J20</f>
        <v>135711.84062240092</v>
      </c>
      <c r="G50" s="52">
        <f>'[1]B-Billing Determinants'!L20</f>
        <v>133496.31514596919</v>
      </c>
      <c r="H50" s="52">
        <f>'[1]B-Billing Determinants'!N20</f>
        <v>154202.00313587949</v>
      </c>
      <c r="I50" s="75">
        <f>SUM(C17:H17,C50:H50)</f>
        <v>1634929.4455964067</v>
      </c>
      <c r="J50" s="6" t="s">
        <v>177</v>
      </c>
      <c r="K50" s="6">
        <f t="shared" si="11"/>
        <v>35</v>
      </c>
    </row>
    <row r="51" spans="1:11" ht="20.25" thickTop="1" thickBot="1" x14ac:dyDescent="0.35">
      <c r="A51" s="6">
        <f t="shared" si="10"/>
        <v>36</v>
      </c>
      <c r="B51" s="9" t="s">
        <v>88</v>
      </c>
      <c r="C51" s="52">
        <f t="shared" ref="C51:I51" si="13">C49-C50</f>
        <v>0</v>
      </c>
      <c r="D51" s="52">
        <f t="shared" si="13"/>
        <v>0</v>
      </c>
      <c r="E51" s="52">
        <f t="shared" si="13"/>
        <v>0</v>
      </c>
      <c r="F51" s="52">
        <f t="shared" si="13"/>
        <v>0</v>
      </c>
      <c r="G51" s="52">
        <f t="shared" si="13"/>
        <v>0</v>
      </c>
      <c r="H51" s="52">
        <f t="shared" si="13"/>
        <v>0</v>
      </c>
      <c r="I51" s="52">
        <f t="shared" si="13"/>
        <v>0</v>
      </c>
      <c r="J51" s="53" t="s">
        <v>105</v>
      </c>
      <c r="K51" s="6">
        <f t="shared" si="11"/>
        <v>36</v>
      </c>
    </row>
    <row r="52" spans="1:11" ht="19.5" thickTop="1" x14ac:dyDescent="0.3">
      <c r="A52" s="6">
        <f t="shared" si="10"/>
        <v>37</v>
      </c>
      <c r="B52" s="6"/>
      <c r="C52" s="54"/>
      <c r="D52" s="54"/>
      <c r="E52" s="54"/>
      <c r="F52" s="54"/>
      <c r="G52" s="54"/>
      <c r="H52" s="54"/>
      <c r="I52" s="54"/>
      <c r="J52" s="53"/>
      <c r="K52" s="6">
        <f t="shared" si="11"/>
        <v>37</v>
      </c>
    </row>
    <row r="53" spans="1:11" x14ac:dyDescent="0.3">
      <c r="A53" s="6">
        <f t="shared" si="10"/>
        <v>38</v>
      </c>
      <c r="B53" s="55" t="s">
        <v>164</v>
      </c>
      <c r="C53" s="54"/>
      <c r="D53" s="54"/>
      <c r="E53" s="54"/>
      <c r="F53" s="54"/>
      <c r="G53" s="54"/>
      <c r="H53" s="54"/>
      <c r="I53" s="54"/>
      <c r="J53" s="53"/>
      <c r="K53" s="6">
        <f t="shared" si="11"/>
        <v>38</v>
      </c>
    </row>
    <row r="54" spans="1:11" x14ac:dyDescent="0.3">
      <c r="A54" s="6">
        <f t="shared" si="10"/>
        <v>39</v>
      </c>
      <c r="B54" s="55" t="s">
        <v>165</v>
      </c>
      <c r="C54" s="9"/>
      <c r="D54" s="9"/>
      <c r="E54" s="9"/>
      <c r="F54" s="9"/>
      <c r="G54" s="9"/>
      <c r="H54" s="9"/>
      <c r="I54" s="9"/>
      <c r="J54" s="6"/>
      <c r="K54" s="6">
        <f t="shared" si="11"/>
        <v>39</v>
      </c>
    </row>
    <row r="55" spans="1:11" ht="22.5" x14ac:dyDescent="0.3">
      <c r="A55" s="6">
        <f t="shared" si="10"/>
        <v>40</v>
      </c>
      <c r="B55" s="9" t="s">
        <v>78</v>
      </c>
      <c r="C55" s="56">
        <f>H22</f>
        <v>0</v>
      </c>
      <c r="D55" s="56">
        <f>C55</f>
        <v>0</v>
      </c>
      <c r="E55" s="56">
        <f>D55</f>
        <v>0</v>
      </c>
      <c r="F55" s="56">
        <f t="shared" ref="F55:H57" si="14">E55</f>
        <v>0</v>
      </c>
      <c r="G55" s="56">
        <f>C22</f>
        <v>0</v>
      </c>
      <c r="H55" s="56">
        <f t="shared" si="14"/>
        <v>0</v>
      </c>
      <c r="I55" s="9"/>
      <c r="J55" s="6" t="s">
        <v>166</v>
      </c>
      <c r="K55" s="6">
        <f t="shared" si="11"/>
        <v>40</v>
      </c>
    </row>
    <row r="56" spans="1:11" ht="22.5" x14ac:dyDescent="0.3">
      <c r="A56" s="6">
        <f t="shared" si="10"/>
        <v>41</v>
      </c>
      <c r="B56" s="9" t="s">
        <v>93</v>
      </c>
      <c r="C56" s="56">
        <f>H23</f>
        <v>4.9000000000000004</v>
      </c>
      <c r="D56" s="56">
        <f>C56</f>
        <v>4.9000000000000004</v>
      </c>
      <c r="E56" s="56">
        <f t="shared" ref="E56:E57" si="15">D56</f>
        <v>4.9000000000000004</v>
      </c>
      <c r="F56" s="56">
        <f t="shared" si="14"/>
        <v>4.9000000000000004</v>
      </c>
      <c r="G56" s="56">
        <f>C23</f>
        <v>0.95</v>
      </c>
      <c r="H56" s="56">
        <f t="shared" si="14"/>
        <v>0.95</v>
      </c>
      <c r="I56" s="9"/>
      <c r="J56" s="6" t="s">
        <v>167</v>
      </c>
      <c r="K56" s="6">
        <f t="shared" si="11"/>
        <v>41</v>
      </c>
    </row>
    <row r="57" spans="1:11" ht="22.5" x14ac:dyDescent="0.3">
      <c r="A57" s="6">
        <f t="shared" si="10"/>
        <v>42</v>
      </c>
      <c r="B57" s="9" t="s">
        <v>82</v>
      </c>
      <c r="C57" s="56">
        <f>H24</f>
        <v>4.87</v>
      </c>
      <c r="D57" s="56">
        <f>C57</f>
        <v>4.87</v>
      </c>
      <c r="E57" s="56">
        <f t="shared" si="15"/>
        <v>4.87</v>
      </c>
      <c r="F57" s="56">
        <f t="shared" si="14"/>
        <v>4.87</v>
      </c>
      <c r="G57" s="56">
        <f>C24</f>
        <v>0.95</v>
      </c>
      <c r="H57" s="56">
        <f t="shared" si="14"/>
        <v>0.95</v>
      </c>
      <c r="I57" s="9"/>
      <c r="J57" s="6" t="s">
        <v>168</v>
      </c>
      <c r="K57" s="6">
        <f t="shared" si="11"/>
        <v>42</v>
      </c>
    </row>
    <row r="58" spans="1:11" x14ac:dyDescent="0.3">
      <c r="A58" s="6">
        <f t="shared" si="10"/>
        <v>43</v>
      </c>
      <c r="B58" s="55" t="s">
        <v>169</v>
      </c>
      <c r="C58" s="56"/>
      <c r="D58" s="56"/>
      <c r="E58" s="56"/>
      <c r="F58" s="56"/>
      <c r="G58" s="56"/>
      <c r="H58" s="56"/>
      <c r="I58" s="9"/>
      <c r="J58" s="68"/>
      <c r="K58" s="6">
        <f t="shared" si="11"/>
        <v>43</v>
      </c>
    </row>
    <row r="59" spans="1:11" x14ac:dyDescent="0.3">
      <c r="A59" s="6">
        <f t="shared" si="10"/>
        <v>44</v>
      </c>
      <c r="B59" s="55" t="s">
        <v>170</v>
      </c>
      <c r="C59" s="54"/>
      <c r="D59" s="54"/>
      <c r="E59" s="54"/>
      <c r="F59" s="54"/>
      <c r="G59" s="54"/>
      <c r="H59" s="54"/>
      <c r="I59" s="54"/>
      <c r="J59" s="76"/>
      <c r="K59" s="6">
        <f t="shared" si="11"/>
        <v>44</v>
      </c>
    </row>
    <row r="60" spans="1:11" x14ac:dyDescent="0.3">
      <c r="A60" s="6">
        <f t="shared" si="10"/>
        <v>45</v>
      </c>
      <c r="B60" s="9" t="s">
        <v>78</v>
      </c>
      <c r="C60" s="77">
        <f>C55*'D-Med &amp; Lrg C-I'!C46</f>
        <v>0</v>
      </c>
      <c r="D60" s="77">
        <f>D55*'D-Med &amp; Lrg C-I'!D46</f>
        <v>0</v>
      </c>
      <c r="E60" s="77">
        <f>E55*'D-Med &amp; Lrg C-I'!E46</f>
        <v>0</v>
      </c>
      <c r="F60" s="77">
        <f>F55*'D-Med &amp; Lrg C-I'!F46</f>
        <v>0</v>
      </c>
      <c r="G60" s="77">
        <f>G55*'D-Med &amp; Lrg C-I'!G46</f>
        <v>0</v>
      </c>
      <c r="H60" s="77">
        <f>H55*'D-Med &amp; Lrg C-I'!H46</f>
        <v>0</v>
      </c>
      <c r="I60" s="77">
        <f>SUM(C27:H27,C60:H60)</f>
        <v>0</v>
      </c>
      <c r="J60" s="76" t="s">
        <v>106</v>
      </c>
      <c r="K60" s="6">
        <f t="shared" si="11"/>
        <v>45</v>
      </c>
    </row>
    <row r="61" spans="1:11" x14ac:dyDescent="0.3">
      <c r="A61" s="6">
        <f t="shared" si="10"/>
        <v>46</v>
      </c>
      <c r="B61" s="9" t="s">
        <v>80</v>
      </c>
      <c r="C61" s="54">
        <f>C56*'D-Med &amp; Lrg C-I'!C47</f>
        <v>234690.19297475542</v>
      </c>
      <c r="D61" s="54">
        <f>D56*'D-Med &amp; Lrg C-I'!D47</f>
        <v>233749.49477568269</v>
      </c>
      <c r="E61" s="54">
        <f>E56*'D-Med &amp; Lrg C-I'!E47</f>
        <v>235121.07582036866</v>
      </c>
      <c r="F61" s="54">
        <f>F56*'D-Med &amp; Lrg C-I'!F47</f>
        <v>221769.08918798156</v>
      </c>
      <c r="G61" s="54">
        <f>G56*'D-Med &amp; Lrg C-I'!G47</f>
        <v>39837.450598437157</v>
      </c>
      <c r="H61" s="54">
        <f>H56*'D-Med &amp; Lrg C-I'!H47</f>
        <v>46016.361390864462</v>
      </c>
      <c r="I61" s="77">
        <f>SUM(C28:H28,C61:H61)</f>
        <v>1413572.4270036833</v>
      </c>
      <c r="J61" s="76" t="s">
        <v>107</v>
      </c>
      <c r="K61" s="6">
        <f t="shared" si="11"/>
        <v>46</v>
      </c>
    </row>
    <row r="62" spans="1:11" x14ac:dyDescent="0.3">
      <c r="A62" s="6">
        <f t="shared" si="10"/>
        <v>47</v>
      </c>
      <c r="B62" s="9" t="s">
        <v>82</v>
      </c>
      <c r="C62" s="54">
        <f>C57*'D-Med &amp; Lrg C-I'!C48</f>
        <v>466170.84781159827</v>
      </c>
      <c r="D62" s="54">
        <f>D57*'D-Med &amp; Lrg C-I'!D48</f>
        <v>464302.31606155721</v>
      </c>
      <c r="E62" s="54">
        <f>E57*'D-Med &amp; Lrg C-I'!E48</f>
        <v>467026.72090497712</v>
      </c>
      <c r="F62" s="54">
        <f>F57*'D-Med &amp; Lrg C-I'!F48</f>
        <v>440505.34457691503</v>
      </c>
      <c r="G62" s="54">
        <f>G57*'D-Med &amp; Lrg C-I'!G48</f>
        <v>86984.048790233574</v>
      </c>
      <c r="H62" s="54">
        <f>H57*'D-Med &amp; Lrg C-I'!H48</f>
        <v>100475.54158822104</v>
      </c>
      <c r="I62" s="77">
        <f>SUM(C29:H29,C62:H62)</f>
        <v>2863227.7575465366</v>
      </c>
      <c r="J62" s="76" t="s">
        <v>108</v>
      </c>
      <c r="K62" s="6">
        <f t="shared" si="11"/>
        <v>47</v>
      </c>
    </row>
    <row r="63" spans="1:11" ht="19.5" thickBot="1" x14ac:dyDescent="0.35">
      <c r="A63" s="6">
        <f t="shared" si="10"/>
        <v>48</v>
      </c>
      <c r="B63" s="9" t="s">
        <v>101</v>
      </c>
      <c r="C63" s="78">
        <f t="shared" ref="C63:I63" si="16">SUM(C60:C62)</f>
        <v>700861.04078635364</v>
      </c>
      <c r="D63" s="78">
        <f t="shared" si="16"/>
        <v>698051.81083723996</v>
      </c>
      <c r="E63" s="78">
        <f t="shared" si="16"/>
        <v>702147.79672534578</v>
      </c>
      <c r="F63" s="78">
        <f t="shared" si="16"/>
        <v>662274.43376489659</v>
      </c>
      <c r="G63" s="78">
        <f t="shared" si="16"/>
        <v>126821.49938867072</v>
      </c>
      <c r="H63" s="78">
        <f t="shared" si="16"/>
        <v>146491.90297908551</v>
      </c>
      <c r="I63" s="78">
        <f t="shared" si="16"/>
        <v>4276800.1845502201</v>
      </c>
      <c r="J63" s="74" t="s">
        <v>109</v>
      </c>
      <c r="K63" s="6">
        <f t="shared" si="11"/>
        <v>48</v>
      </c>
    </row>
    <row r="64" spans="1:11" ht="19.5" thickTop="1" x14ac:dyDescent="0.3">
      <c r="A64" s="6">
        <f t="shared" si="10"/>
        <v>49</v>
      </c>
      <c r="B64" s="9"/>
      <c r="C64" s="9"/>
      <c r="D64" s="9"/>
      <c r="E64" s="9"/>
      <c r="F64" s="9"/>
      <c r="G64" s="9"/>
      <c r="H64" s="9"/>
      <c r="I64" s="60"/>
      <c r="J64" s="6"/>
      <c r="K64" s="6">
        <f t="shared" si="11"/>
        <v>49</v>
      </c>
    </row>
    <row r="65" spans="1:11" x14ac:dyDescent="0.3">
      <c r="A65" s="6">
        <f t="shared" si="10"/>
        <v>50</v>
      </c>
      <c r="B65" s="49" t="s">
        <v>97</v>
      </c>
      <c r="C65" s="9"/>
      <c r="D65" s="9"/>
      <c r="E65" s="9"/>
      <c r="F65" s="9"/>
      <c r="G65" s="9"/>
      <c r="H65" s="9"/>
      <c r="I65" s="9"/>
      <c r="J65" s="6"/>
      <c r="K65" s="6">
        <f t="shared" si="11"/>
        <v>50</v>
      </c>
    </row>
    <row r="66" spans="1:11" ht="56.25" x14ac:dyDescent="0.3">
      <c r="A66" s="6">
        <f t="shared" si="10"/>
        <v>51</v>
      </c>
      <c r="B66" s="9" t="s">
        <v>78</v>
      </c>
      <c r="C66" s="77">
        <f>ROUND(C60+'C-Med &amp; Lrg C-I'!C51+'B-Med &amp; Lrg C-I'!C51+'A-Med &amp; Lrg C-I'!C59,0)</f>
        <v>30759452</v>
      </c>
      <c r="D66" s="77">
        <f>ROUND(D60+'C-Med &amp; Lrg C-I'!D51+'B-Med &amp; Lrg C-I'!D51+'A-Med &amp; Lrg C-I'!D59,0)</f>
        <v>31976457</v>
      </c>
      <c r="E66" s="77">
        <f>ROUND(E60+'C-Med &amp; Lrg C-I'!E51+'B-Med &amp; Lrg C-I'!E51+'A-Med &amp; Lrg C-I'!E59,0)</f>
        <v>33392807</v>
      </c>
      <c r="F66" s="77">
        <f>ROUND(F60+'C-Med &amp; Lrg C-I'!F51+'B-Med &amp; Lrg C-I'!F51+'A-Med &amp; Lrg C-I'!F59,0)</f>
        <v>30569368</v>
      </c>
      <c r="G66" s="77">
        <f>ROUND(G60+'C-Med &amp; Lrg C-I'!G51+'B-Med &amp; Lrg C-I'!G51+'A-Med &amp; Lrg C-I'!G59,0)</f>
        <v>24309282</v>
      </c>
      <c r="H66" s="77">
        <f>ROUND(H60+'C-Med &amp; Lrg C-I'!H51+'B-Med &amp; Lrg C-I'!H51+'A-Med &amp; Lrg C-I'!H59,0)</f>
        <v>25123852</v>
      </c>
      <c r="I66" s="77">
        <f>SUM(C33:H33,C66:H66)</f>
        <v>318901870</v>
      </c>
      <c r="J66" s="96" t="s">
        <v>178</v>
      </c>
      <c r="K66" s="6">
        <f t="shared" si="11"/>
        <v>51</v>
      </c>
    </row>
    <row r="67" spans="1:11" ht="56.25" x14ac:dyDescent="0.3">
      <c r="A67" s="6">
        <f t="shared" si="10"/>
        <v>52</v>
      </c>
      <c r="B67" s="9" t="s">
        <v>80</v>
      </c>
      <c r="C67" s="77">
        <f>ROUND(C61+'C-Med &amp; Lrg C-I'!C52+'B-Med &amp; Lrg C-I'!C52+'A-Med &amp; Lrg C-I'!C60,0)</f>
        <v>9232187</v>
      </c>
      <c r="D67" s="77">
        <f>ROUND(D61+'C-Med &amp; Lrg C-I'!D52+'B-Med &amp; Lrg C-I'!D52+'A-Med &amp; Lrg C-I'!D60,0)</f>
        <v>9531802</v>
      </c>
      <c r="E67" s="77">
        <f>ROUND(E61+'C-Med &amp; Lrg C-I'!E52+'B-Med &amp; Lrg C-I'!E52+'A-Med &amp; Lrg C-I'!E60,0)</f>
        <v>9896330</v>
      </c>
      <c r="F67" s="77">
        <f>ROUND(F61+'C-Med &amp; Lrg C-I'!F52+'B-Med &amp; Lrg C-I'!F52+'A-Med &amp; Lrg C-I'!F60,0)</f>
        <v>9101486</v>
      </c>
      <c r="G67" s="77">
        <f>ROUND(G61+'C-Med &amp; Lrg C-I'!G52+'B-Med &amp; Lrg C-I'!G52+'A-Med &amp; Lrg C-I'!G60,0)</f>
        <v>7207504</v>
      </c>
      <c r="H67" s="77">
        <f>ROUND(H61+'C-Med &amp; Lrg C-I'!H52+'B-Med &amp; Lrg C-I'!H52+'A-Med &amp; Lrg C-I'!H60,0)</f>
        <v>7596078</v>
      </c>
      <c r="I67" s="77">
        <f>SUM(C34:H34,C67:H67)</f>
        <v>95171655</v>
      </c>
      <c r="J67" s="96" t="s">
        <v>179</v>
      </c>
      <c r="K67" s="6">
        <f t="shared" si="11"/>
        <v>52</v>
      </c>
    </row>
    <row r="68" spans="1:11" ht="56.25" x14ac:dyDescent="0.3">
      <c r="A68" s="6">
        <f t="shared" si="10"/>
        <v>53</v>
      </c>
      <c r="B68" s="9" t="s">
        <v>82</v>
      </c>
      <c r="C68" s="77">
        <f>ROUND(C62+'C-Med &amp; Lrg C-I'!C53+'B-Med &amp; Lrg C-I'!C53+'A-Med &amp; Lrg C-I'!C61,0)</f>
        <v>3252730</v>
      </c>
      <c r="D68" s="77">
        <f>ROUND(D62+'C-Med &amp; Lrg C-I'!D53+'B-Med &amp; Lrg C-I'!D53+'A-Med &amp; Lrg C-I'!D61,0)</f>
        <v>3263882</v>
      </c>
      <c r="E68" s="77">
        <f>ROUND(E62+'C-Med &amp; Lrg C-I'!E53+'B-Med &amp; Lrg C-I'!E53+'A-Med &amp; Lrg C-I'!E61,0)</f>
        <v>3305210</v>
      </c>
      <c r="F68" s="77">
        <f>ROUND(F62+'C-Med &amp; Lrg C-I'!F53+'B-Med &amp; Lrg C-I'!F53+'A-Med &amp; Lrg C-I'!F61,0)</f>
        <v>3100781</v>
      </c>
      <c r="G68" s="77">
        <f>ROUND(G62+'C-Med &amp; Lrg C-I'!G53+'B-Med &amp; Lrg C-I'!G53+'A-Med &amp; Lrg C-I'!G61,0)</f>
        <v>2466909</v>
      </c>
      <c r="H68" s="77">
        <f>ROUND(H62+'C-Med &amp; Lrg C-I'!H53+'B-Med &amp; Lrg C-I'!H53+'A-Med &amp; Lrg C-I'!H61,0)</f>
        <v>2804549</v>
      </c>
      <c r="I68" s="77">
        <f>SUM(C35:H35,C68:H68)</f>
        <v>33102447</v>
      </c>
      <c r="J68" s="96" t="s">
        <v>180</v>
      </c>
      <c r="K68" s="6">
        <f t="shared" si="11"/>
        <v>53</v>
      </c>
    </row>
    <row r="69" spans="1:11" ht="19.5" thickBot="1" x14ac:dyDescent="0.35">
      <c r="A69" s="6">
        <f t="shared" si="10"/>
        <v>54</v>
      </c>
      <c r="B69" s="9" t="s">
        <v>174</v>
      </c>
      <c r="C69" s="58">
        <f t="shared" ref="C69:I69" si="17">SUM(C66:C68)</f>
        <v>43244369</v>
      </c>
      <c r="D69" s="58">
        <f t="shared" si="17"/>
        <v>44772141</v>
      </c>
      <c r="E69" s="58">
        <f t="shared" si="17"/>
        <v>46594347</v>
      </c>
      <c r="F69" s="58">
        <f t="shared" si="17"/>
        <v>42771635</v>
      </c>
      <c r="G69" s="58">
        <f t="shared" si="17"/>
        <v>33983695</v>
      </c>
      <c r="H69" s="58">
        <f t="shared" si="17"/>
        <v>35524479</v>
      </c>
      <c r="I69" s="78">
        <f t="shared" si="17"/>
        <v>447175972</v>
      </c>
      <c r="J69" s="71" t="s">
        <v>181</v>
      </c>
      <c r="K69" s="6">
        <f t="shared" si="11"/>
        <v>54</v>
      </c>
    </row>
    <row r="70" spans="1:11" ht="19.5" thickTop="1" x14ac:dyDescent="0.3">
      <c r="A70" s="6">
        <f t="shared" si="10"/>
        <v>55</v>
      </c>
      <c r="B70" s="9"/>
      <c r="C70" s="9"/>
      <c r="D70" s="9"/>
      <c r="E70" s="9"/>
      <c r="F70" s="9"/>
      <c r="G70" s="9"/>
      <c r="H70" s="9"/>
      <c r="I70" s="60"/>
      <c r="J70" s="6"/>
      <c r="K70" s="6">
        <f t="shared" si="11"/>
        <v>55</v>
      </c>
    </row>
    <row r="71" spans="1:11" ht="38.25" thickBot="1" x14ac:dyDescent="0.35">
      <c r="A71" s="6">
        <f t="shared" si="10"/>
        <v>56</v>
      </c>
      <c r="B71" s="55" t="s">
        <v>175</v>
      </c>
      <c r="C71" s="61">
        <f>C69+'A-Med &amp; Lrg C-I'!C42</f>
        <v>43244369</v>
      </c>
      <c r="D71" s="61">
        <f>D69+'A-Med &amp; Lrg C-I'!D42</f>
        <v>44772141</v>
      </c>
      <c r="E71" s="61">
        <f>E69+'A-Med &amp; Lrg C-I'!E42</f>
        <v>46594347</v>
      </c>
      <c r="F71" s="61">
        <f>F69+'A-Med &amp; Lrg C-I'!F42</f>
        <v>42771635</v>
      </c>
      <c r="G71" s="61">
        <f>G69+'A-Med &amp; Lrg C-I'!G42</f>
        <v>33983695</v>
      </c>
      <c r="H71" s="61">
        <f>H69+'A-Med &amp; Lrg C-I'!H42</f>
        <v>35524479</v>
      </c>
      <c r="I71" s="61">
        <f>I69+'A-Med &amp; Lrg C-I'!I42</f>
        <v>447175972</v>
      </c>
      <c r="J71" s="96" t="s">
        <v>182</v>
      </c>
      <c r="K71" s="6">
        <f t="shared" si="11"/>
        <v>56</v>
      </c>
    </row>
    <row r="72" spans="1:11" ht="19.5" thickTop="1" x14ac:dyDescent="0.3">
      <c r="A72" s="12"/>
      <c r="B72" s="19"/>
      <c r="C72" s="19"/>
      <c r="D72" s="19"/>
      <c r="E72" s="19"/>
      <c r="F72" s="19"/>
      <c r="G72" s="19"/>
      <c r="H72" s="19"/>
      <c r="I72" s="79"/>
      <c r="J72" s="12"/>
      <c r="K72" s="12"/>
    </row>
    <row r="73" spans="1:11" x14ac:dyDescent="0.3">
      <c r="B73" s="21" t="s">
        <v>21</v>
      </c>
    </row>
    <row r="74" spans="1:11" ht="22.5" x14ac:dyDescent="0.3">
      <c r="A74" s="33">
        <v>1</v>
      </c>
      <c r="B74" s="2" t="s">
        <v>183</v>
      </c>
    </row>
    <row r="75" spans="1:11" ht="22.5" x14ac:dyDescent="0.3">
      <c r="A75" s="33">
        <v>2</v>
      </c>
      <c r="B75" s="2" t="s">
        <v>184</v>
      </c>
    </row>
    <row r="76" spans="1:11" ht="22.5" x14ac:dyDescent="0.3">
      <c r="A76" s="33">
        <v>3</v>
      </c>
      <c r="B76" s="2" t="s">
        <v>300</v>
      </c>
    </row>
    <row r="77" spans="1:11" ht="22.5" x14ac:dyDescent="0.3">
      <c r="A77" s="33"/>
      <c r="B77" s="2" t="s">
        <v>287</v>
      </c>
    </row>
    <row r="78" spans="1:11" ht="22.5" x14ac:dyDescent="0.3">
      <c r="A78" s="33"/>
    </row>
  </sheetData>
  <mergeCells count="6">
    <mergeCell ref="A6:K6"/>
    <mergeCell ref="A1:K1"/>
    <mergeCell ref="A2:K2"/>
    <mergeCell ref="A3:K3"/>
    <mergeCell ref="A5:K5"/>
    <mergeCell ref="A4:K4"/>
  </mergeCells>
  <phoneticPr fontId="7" type="noConversion"/>
  <printOptions horizontalCentered="1"/>
  <pageMargins left="0.25" right="0.25" top="0.5" bottom="0.5" header="0.25" footer="0.25"/>
  <pageSetup scale="40" orientation="portrait" r:id="rId1"/>
  <headerFooter scaleWithDoc="0">
    <oddFooter>&amp;L&amp;"Times New Roman,Regular"&amp;9Statement BH-Revenues at Present Rates&amp;C&amp;"Times New Roman,Regular"&amp;9Page BH-&amp;P</oddFooter>
  </headerFooter>
  <ignoredErrors>
    <ignoredError sqref="G55:G57 I49" 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2A73-151F-4C45-9331-B72856F7AA08}">
  <sheetPr>
    <pageSetUpPr fitToPage="1"/>
  </sheetPr>
  <dimension ref="A1:Q96"/>
  <sheetViews>
    <sheetView zoomScale="75" zoomScaleNormal="75" workbookViewId="0">
      <selection activeCell="A3" sqref="A3:K3"/>
    </sheetView>
  </sheetViews>
  <sheetFormatPr defaultColWidth="6" defaultRowHeight="18.75" x14ac:dyDescent="0.3"/>
  <cols>
    <col min="1" max="1" width="5.85546875" style="111" bestFit="1" customWidth="1"/>
    <col min="2" max="2" width="46.42578125" style="111" customWidth="1"/>
    <col min="3" max="3" width="19.140625" style="111" bestFit="1" customWidth="1"/>
    <col min="4" max="8" width="17.140625" style="111" bestFit="1" customWidth="1"/>
    <col min="9" max="9" width="20.5703125" style="111" bestFit="1" customWidth="1"/>
    <col min="10" max="10" width="54.140625" style="111" bestFit="1" customWidth="1"/>
    <col min="11" max="11" width="5.85546875" style="111" bestFit="1" customWidth="1"/>
    <col min="12" max="15" width="6" style="111" customWidth="1"/>
    <col min="16" max="16384" width="6" style="111"/>
  </cols>
  <sheetData>
    <row r="1" spans="1:17" ht="18.75" customHeight="1" x14ac:dyDescent="0.3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169"/>
      <c r="M1" s="169"/>
      <c r="N1" s="169"/>
      <c r="O1" s="169"/>
      <c r="P1" s="169"/>
      <c r="Q1" s="169"/>
    </row>
    <row r="2" spans="1:17" ht="18.75" customHeight="1" x14ac:dyDescent="0.3">
      <c r="A2" s="282" t="s">
        <v>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69"/>
      <c r="M2" s="169"/>
      <c r="N2" s="169"/>
      <c r="O2" s="169"/>
      <c r="P2" s="169"/>
      <c r="Q2" s="169"/>
    </row>
    <row r="3" spans="1:17" ht="18.75" customHeight="1" x14ac:dyDescent="0.3">
      <c r="A3" s="283" t="s">
        <v>296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169"/>
      <c r="M3" s="169"/>
      <c r="N3" s="169"/>
      <c r="O3" s="169"/>
      <c r="P3" s="169"/>
      <c r="Q3" s="169"/>
    </row>
    <row r="4" spans="1:17" ht="18.75" customHeight="1" x14ac:dyDescent="0.3">
      <c r="A4" s="283" t="s">
        <v>39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169"/>
      <c r="M4" s="169"/>
      <c r="N4" s="169"/>
      <c r="O4" s="169"/>
      <c r="P4" s="169"/>
      <c r="Q4" s="169"/>
    </row>
    <row r="5" spans="1:17" ht="18.75" customHeight="1" x14ac:dyDescent="0.3">
      <c r="A5" s="284" t="s">
        <v>290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169"/>
      <c r="M5" s="169"/>
      <c r="N5" s="169"/>
      <c r="O5" s="169"/>
      <c r="P5" s="169"/>
      <c r="Q5" s="169"/>
    </row>
    <row r="6" spans="1:17" x14ac:dyDescent="0.3">
      <c r="A6" s="172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</row>
    <row r="7" spans="1:17" x14ac:dyDescent="0.3">
      <c r="A7" s="175" t="s">
        <v>9</v>
      </c>
      <c r="B7" s="176"/>
      <c r="C7" s="175" t="s">
        <v>2</v>
      </c>
      <c r="D7" s="175" t="s">
        <v>3</v>
      </c>
      <c r="E7" s="175" t="s">
        <v>4</v>
      </c>
      <c r="F7" s="175" t="s">
        <v>5</v>
      </c>
      <c r="G7" s="175" t="s">
        <v>6</v>
      </c>
      <c r="H7" s="175" t="s">
        <v>7</v>
      </c>
      <c r="I7" s="175" t="s">
        <v>8</v>
      </c>
      <c r="J7" s="177"/>
      <c r="K7" s="175" t="s">
        <v>9</v>
      </c>
    </row>
    <row r="8" spans="1:17" x14ac:dyDescent="0.3">
      <c r="A8" s="178" t="s">
        <v>11</v>
      </c>
      <c r="B8" s="178" t="s">
        <v>70</v>
      </c>
      <c r="C8" s="179">
        <v>46023</v>
      </c>
      <c r="D8" s="179">
        <v>46054</v>
      </c>
      <c r="E8" s="179">
        <v>46082</v>
      </c>
      <c r="F8" s="179">
        <v>46113</v>
      </c>
      <c r="G8" s="179">
        <v>46143</v>
      </c>
      <c r="H8" s="179">
        <v>46174</v>
      </c>
      <c r="I8" s="180"/>
      <c r="J8" s="181" t="s">
        <v>71</v>
      </c>
      <c r="K8" s="178" t="s">
        <v>11</v>
      </c>
    </row>
    <row r="9" spans="1:17" x14ac:dyDescent="0.3">
      <c r="A9" s="112"/>
      <c r="B9" s="113"/>
      <c r="C9" s="182"/>
      <c r="D9" s="182"/>
      <c r="E9" s="182"/>
      <c r="F9" s="182"/>
      <c r="G9" s="182"/>
      <c r="H9" s="182"/>
      <c r="I9" s="176"/>
      <c r="J9" s="175"/>
      <c r="K9" s="112"/>
    </row>
    <row r="10" spans="1:17" x14ac:dyDescent="0.3">
      <c r="A10" s="112">
        <v>1</v>
      </c>
      <c r="B10" s="114" t="s">
        <v>185</v>
      </c>
      <c r="C10" s="113"/>
      <c r="D10" s="113"/>
      <c r="E10" s="113"/>
      <c r="F10" s="113"/>
      <c r="G10" s="113"/>
      <c r="H10" s="113"/>
      <c r="I10" s="113"/>
      <c r="J10" s="112"/>
      <c r="K10" s="112">
        <v>1</v>
      </c>
    </row>
    <row r="11" spans="1:17" ht="22.5" x14ac:dyDescent="0.3">
      <c r="A11" s="112">
        <f t="shared" ref="A11:A37" si="0">A10+1</f>
        <v>2</v>
      </c>
      <c r="B11" s="113" t="s">
        <v>73</v>
      </c>
      <c r="C11" s="115">
        <f>'[1]Workpaper 1'!C162*1000</f>
        <v>216720</v>
      </c>
      <c r="D11" s="115">
        <f>'[1]Workpaper 1'!D162*1000</f>
        <v>453590</v>
      </c>
      <c r="E11" s="115">
        <f>'[1]Workpaper 1'!E162*1000</f>
        <v>352390</v>
      </c>
      <c r="F11" s="115">
        <f>'[1]Workpaper 1'!F162*1000</f>
        <v>1098010</v>
      </c>
      <c r="G11" s="115">
        <f>'[1]Workpaper 1'!G162*1000</f>
        <v>195560</v>
      </c>
      <c r="H11" s="115">
        <f>'[1]Workpaper 1'!H162*1000</f>
        <v>0</v>
      </c>
      <c r="I11" s="113"/>
      <c r="J11" s="183" t="s">
        <v>186</v>
      </c>
      <c r="K11" s="112">
        <f t="shared" ref="K11:K37" si="1">K10+1</f>
        <v>2</v>
      </c>
    </row>
    <row r="12" spans="1:17" x14ac:dyDescent="0.3">
      <c r="A12" s="112">
        <f t="shared" si="0"/>
        <v>3</v>
      </c>
      <c r="B12" s="113" t="s">
        <v>75</v>
      </c>
      <c r="C12" s="180">
        <v>0</v>
      </c>
      <c r="D12" s="180">
        <f>C12</f>
        <v>0</v>
      </c>
      <c r="E12" s="180">
        <f>D12</f>
        <v>0</v>
      </c>
      <c r="F12" s="180">
        <f>E12</f>
        <v>0</v>
      </c>
      <c r="G12" s="180">
        <f>F12</f>
        <v>0</v>
      </c>
      <c r="H12" s="180">
        <f>G12</f>
        <v>0</v>
      </c>
      <c r="I12" s="113"/>
      <c r="J12" s="183"/>
      <c r="K12" s="112">
        <f t="shared" si="1"/>
        <v>3</v>
      </c>
    </row>
    <row r="13" spans="1:17" ht="19.5" thickBot="1" x14ac:dyDescent="0.35">
      <c r="A13" s="112">
        <f t="shared" si="0"/>
        <v>4</v>
      </c>
      <c r="B13" s="113" t="s">
        <v>76</v>
      </c>
      <c r="C13" s="116">
        <f t="shared" ref="C13:H13" si="2">C11*C12</f>
        <v>0</v>
      </c>
      <c r="D13" s="116">
        <f t="shared" si="2"/>
        <v>0</v>
      </c>
      <c r="E13" s="116">
        <f t="shared" si="2"/>
        <v>0</v>
      </c>
      <c r="F13" s="116">
        <f t="shared" si="2"/>
        <v>0</v>
      </c>
      <c r="G13" s="116">
        <f t="shared" si="2"/>
        <v>0</v>
      </c>
      <c r="H13" s="116">
        <f t="shared" si="2"/>
        <v>0</v>
      </c>
      <c r="I13" s="113"/>
      <c r="J13" s="183" t="s">
        <v>187</v>
      </c>
      <c r="K13" s="112">
        <f t="shared" si="1"/>
        <v>4</v>
      </c>
    </row>
    <row r="14" spans="1:17" ht="19.5" thickTop="1" x14ac:dyDescent="0.3">
      <c r="A14" s="112">
        <f t="shared" si="0"/>
        <v>5</v>
      </c>
      <c r="B14" s="113"/>
      <c r="C14" s="113"/>
      <c r="D14" s="113"/>
      <c r="E14" s="113"/>
      <c r="F14" s="113"/>
      <c r="G14" s="113"/>
      <c r="H14" s="113"/>
      <c r="I14" s="113"/>
      <c r="J14" s="74"/>
      <c r="K14" s="112">
        <f t="shared" si="1"/>
        <v>5</v>
      </c>
    </row>
    <row r="15" spans="1:17" x14ac:dyDescent="0.3">
      <c r="A15" s="112">
        <f t="shared" si="0"/>
        <v>6</v>
      </c>
      <c r="B15" s="117" t="s">
        <v>188</v>
      </c>
      <c r="C15" s="113"/>
      <c r="D15" s="113"/>
      <c r="E15" s="113"/>
      <c r="F15" s="113"/>
      <c r="G15" s="113"/>
      <c r="H15" s="113"/>
      <c r="I15" s="113"/>
      <c r="J15" s="183"/>
      <c r="K15" s="112">
        <f t="shared" si="1"/>
        <v>6</v>
      </c>
    </row>
    <row r="16" spans="1:17" x14ac:dyDescent="0.3">
      <c r="A16" s="112">
        <f t="shared" si="0"/>
        <v>7</v>
      </c>
      <c r="B16" s="113" t="s">
        <v>80</v>
      </c>
      <c r="C16" s="115">
        <f>'[1]Workpaper 1'!C164*1000</f>
        <v>11900</v>
      </c>
      <c r="D16" s="115">
        <f>'[1]Workpaper 1'!D164*1000</f>
        <v>16000</v>
      </c>
      <c r="E16" s="115">
        <f>'[1]Workpaper 1'!E164*1000</f>
        <v>15700</v>
      </c>
      <c r="F16" s="115">
        <f>'[1]Workpaper 1'!F164*1000</f>
        <v>15800</v>
      </c>
      <c r="G16" s="115">
        <f>'[1]Workpaper 1'!G164*1000</f>
        <v>8700</v>
      </c>
      <c r="H16" s="115">
        <f>'[1]Workpaper 1'!H164*1000</f>
        <v>8800</v>
      </c>
      <c r="I16" s="113"/>
      <c r="J16" s="183" t="s">
        <v>189</v>
      </c>
      <c r="K16" s="112">
        <f t="shared" si="1"/>
        <v>7</v>
      </c>
    </row>
    <row r="17" spans="1:14" x14ac:dyDescent="0.3">
      <c r="A17" s="112">
        <f t="shared" si="0"/>
        <v>8</v>
      </c>
      <c r="B17" s="113"/>
      <c r="C17" s="122"/>
      <c r="D17" s="122"/>
      <c r="E17" s="122"/>
      <c r="F17" s="122"/>
      <c r="G17" s="122"/>
      <c r="H17" s="122"/>
      <c r="I17" s="113"/>
      <c r="J17" s="121"/>
      <c r="K17" s="112">
        <f t="shared" si="1"/>
        <v>8</v>
      </c>
    </row>
    <row r="18" spans="1:14" x14ac:dyDescent="0.3">
      <c r="A18" s="112">
        <f t="shared" si="0"/>
        <v>9</v>
      </c>
      <c r="B18" s="114" t="s">
        <v>119</v>
      </c>
      <c r="C18" s="122"/>
      <c r="D18" s="122"/>
      <c r="E18" s="122"/>
      <c r="F18" s="122"/>
      <c r="G18" s="122"/>
      <c r="H18" s="122"/>
      <c r="I18" s="113"/>
      <c r="J18" s="121"/>
      <c r="K18" s="112">
        <f t="shared" si="1"/>
        <v>9</v>
      </c>
    </row>
    <row r="19" spans="1:14" x14ac:dyDescent="0.3">
      <c r="A19" s="112">
        <f t="shared" si="0"/>
        <v>10</v>
      </c>
      <c r="B19" s="114" t="s">
        <v>91</v>
      </c>
      <c r="C19" s="113"/>
      <c r="D19" s="113"/>
      <c r="E19" s="113"/>
      <c r="F19" s="113"/>
      <c r="G19" s="113"/>
      <c r="H19" s="113"/>
      <c r="I19" s="113"/>
      <c r="J19" s="112"/>
      <c r="K19" s="112">
        <f t="shared" si="1"/>
        <v>10</v>
      </c>
      <c r="N19" s="226"/>
    </row>
    <row r="20" spans="1:14" ht="22.5" x14ac:dyDescent="0.3">
      <c r="A20" s="112">
        <f t="shared" si="0"/>
        <v>11</v>
      </c>
      <c r="B20" s="113" t="s">
        <v>93</v>
      </c>
      <c r="C20" s="56">
        <f>'[2]Transmission Rates Summary'!$E$42</f>
        <v>0.75</v>
      </c>
      <c r="D20" s="123">
        <f t="shared" ref="D20:H20" si="3">C20</f>
        <v>0.75</v>
      </c>
      <c r="E20" s="123">
        <f t="shared" si="3"/>
        <v>0.75</v>
      </c>
      <c r="F20" s="123">
        <f t="shared" si="3"/>
        <v>0.75</v>
      </c>
      <c r="G20" s="123">
        <f t="shared" si="3"/>
        <v>0.75</v>
      </c>
      <c r="H20" s="123">
        <f t="shared" si="3"/>
        <v>0.75</v>
      </c>
      <c r="I20" s="113"/>
      <c r="J20" s="183" t="s">
        <v>190</v>
      </c>
      <c r="K20" s="112">
        <f t="shared" si="1"/>
        <v>11</v>
      </c>
      <c r="N20" s="226"/>
    </row>
    <row r="21" spans="1:14" x14ac:dyDescent="0.3">
      <c r="A21" s="112">
        <f t="shared" si="0"/>
        <v>12</v>
      </c>
      <c r="B21" s="114" t="s">
        <v>123</v>
      </c>
      <c r="C21" s="123"/>
      <c r="D21" s="124"/>
      <c r="E21" s="124"/>
      <c r="F21" s="124"/>
      <c r="G21" s="124"/>
      <c r="H21" s="124"/>
      <c r="I21" s="113"/>
      <c r="J21" s="112"/>
      <c r="K21" s="112">
        <f t="shared" si="1"/>
        <v>12</v>
      </c>
    </row>
    <row r="22" spans="1:14" x14ac:dyDescent="0.3">
      <c r="A22" s="112">
        <f t="shared" si="0"/>
        <v>13</v>
      </c>
      <c r="B22" s="114" t="s">
        <v>191</v>
      </c>
      <c r="C22" s="122"/>
      <c r="D22" s="122"/>
      <c r="E22" s="122"/>
      <c r="F22" s="122"/>
      <c r="G22" s="122"/>
      <c r="H22" s="122"/>
      <c r="I22" s="113"/>
      <c r="J22" s="121"/>
      <c r="K22" s="112">
        <f t="shared" si="1"/>
        <v>13</v>
      </c>
    </row>
    <row r="23" spans="1:14" x14ac:dyDescent="0.3">
      <c r="A23" s="112">
        <f t="shared" si="0"/>
        <v>14</v>
      </c>
      <c r="B23" s="113" t="s">
        <v>80</v>
      </c>
      <c r="C23" s="27">
        <f>C16*C20</f>
        <v>8925</v>
      </c>
      <c r="D23" s="27">
        <f>D20*D16</f>
        <v>12000</v>
      </c>
      <c r="E23" s="27">
        <f>E20*E16</f>
        <v>11775</v>
      </c>
      <c r="F23" s="27">
        <f>F20*F16</f>
        <v>11850</v>
      </c>
      <c r="G23" s="27">
        <f>G20*G16</f>
        <v>6525</v>
      </c>
      <c r="H23" s="27">
        <f>H20*H16</f>
        <v>6600</v>
      </c>
      <c r="I23" s="113"/>
      <c r="J23" s="184" t="s">
        <v>192</v>
      </c>
      <c r="K23" s="112">
        <f t="shared" si="1"/>
        <v>14</v>
      </c>
    </row>
    <row r="24" spans="1:14" x14ac:dyDescent="0.3">
      <c r="A24" s="112">
        <f t="shared" si="0"/>
        <v>15</v>
      </c>
      <c r="B24" s="113"/>
      <c r="C24" s="122"/>
      <c r="D24" s="122"/>
      <c r="E24" s="122"/>
      <c r="F24" s="122"/>
      <c r="G24" s="122"/>
      <c r="H24" s="122"/>
      <c r="I24" s="113"/>
      <c r="J24" s="121"/>
      <c r="K24" s="112">
        <f t="shared" si="1"/>
        <v>15</v>
      </c>
    </row>
    <row r="25" spans="1:14" x14ac:dyDescent="0.3">
      <c r="A25" s="112">
        <f t="shared" si="0"/>
        <v>16</v>
      </c>
      <c r="B25" s="185" t="s">
        <v>158</v>
      </c>
      <c r="C25" s="122"/>
      <c r="D25" s="122"/>
      <c r="E25" s="122"/>
      <c r="F25" s="122"/>
      <c r="G25" s="122"/>
      <c r="H25" s="122"/>
      <c r="I25" s="113"/>
      <c r="J25" s="121"/>
      <c r="K25" s="112">
        <f t="shared" si="1"/>
        <v>16</v>
      </c>
    </row>
    <row r="26" spans="1:14" ht="22.5" x14ac:dyDescent="0.3">
      <c r="A26" s="112">
        <f t="shared" si="0"/>
        <v>17</v>
      </c>
      <c r="B26" s="185" t="s">
        <v>193</v>
      </c>
      <c r="C26" s="122"/>
      <c r="D26" s="122"/>
      <c r="E26" s="122"/>
      <c r="F26" s="122"/>
      <c r="G26" s="122"/>
      <c r="H26" s="122"/>
      <c r="I26" s="113"/>
      <c r="J26" s="121"/>
      <c r="K26" s="112">
        <f t="shared" si="1"/>
        <v>17</v>
      </c>
    </row>
    <row r="27" spans="1:14" x14ac:dyDescent="0.3">
      <c r="A27" s="112">
        <f t="shared" si="0"/>
        <v>18</v>
      </c>
      <c r="B27" s="186" t="s">
        <v>80</v>
      </c>
      <c r="C27" s="122">
        <f>'[1]Workpaper 1'!$C$166*1000</f>
        <v>0</v>
      </c>
      <c r="D27" s="122">
        <f>'[1]Workpaper 1'!$D$166*1000</f>
        <v>0</v>
      </c>
      <c r="E27" s="122">
        <f>'[1]Workpaper 1'!$E$166*1000</f>
        <v>0</v>
      </c>
      <c r="F27" s="122">
        <f>'[1]Workpaper 1'!$F$166*1000</f>
        <v>0</v>
      </c>
      <c r="G27" s="122">
        <f>'[1]Workpaper 1'!$G$166*1000</f>
        <v>0</v>
      </c>
      <c r="H27" s="122">
        <f>'[1]Workpaper 1'!$H$166*1000</f>
        <v>0</v>
      </c>
      <c r="I27" s="113"/>
      <c r="J27" s="183" t="s">
        <v>194</v>
      </c>
      <c r="K27" s="112">
        <f t="shared" si="1"/>
        <v>18</v>
      </c>
    </row>
    <row r="28" spans="1:14" x14ac:dyDescent="0.3">
      <c r="A28" s="112">
        <f t="shared" si="0"/>
        <v>19</v>
      </c>
      <c r="B28" s="113"/>
      <c r="C28" s="122"/>
      <c r="D28" s="122"/>
      <c r="E28" s="122"/>
      <c r="F28" s="122"/>
      <c r="G28" s="122"/>
      <c r="H28" s="122"/>
      <c r="I28" s="113"/>
      <c r="J28" s="121"/>
      <c r="K28" s="112">
        <f t="shared" si="1"/>
        <v>19</v>
      </c>
    </row>
    <row r="29" spans="1:14" x14ac:dyDescent="0.3">
      <c r="A29" s="112">
        <f>A28+1</f>
        <v>20</v>
      </c>
      <c r="B29" s="187" t="s">
        <v>164</v>
      </c>
      <c r="C29" s="122"/>
      <c r="D29" s="122"/>
      <c r="E29" s="122"/>
      <c r="F29" s="122"/>
      <c r="G29" s="122"/>
      <c r="H29" s="122"/>
      <c r="I29" s="113"/>
      <c r="J29" s="121"/>
      <c r="K29" s="112">
        <f>K28+1</f>
        <v>20</v>
      </c>
    </row>
    <row r="30" spans="1:14" x14ac:dyDescent="0.3">
      <c r="A30" s="112">
        <f t="shared" si="0"/>
        <v>21</v>
      </c>
      <c r="B30" s="187" t="s">
        <v>165</v>
      </c>
      <c r="C30" s="122"/>
      <c r="D30" s="122"/>
      <c r="E30" s="122"/>
      <c r="F30" s="122"/>
      <c r="G30" s="122"/>
      <c r="H30" s="122"/>
      <c r="I30" s="113"/>
      <c r="J30" s="121"/>
      <c r="K30" s="112">
        <f t="shared" si="1"/>
        <v>21</v>
      </c>
    </row>
    <row r="31" spans="1:14" ht="22.5" x14ac:dyDescent="0.3">
      <c r="A31" s="112">
        <f t="shared" si="0"/>
        <v>22</v>
      </c>
      <c r="B31" s="186" t="s">
        <v>80</v>
      </c>
      <c r="C31" s="56">
        <f>'[2]Transmission Rates Summary'!$E$45</f>
        <v>1.53</v>
      </c>
      <c r="D31" s="56">
        <f>C31</f>
        <v>1.53</v>
      </c>
      <c r="E31" s="56">
        <f t="shared" ref="E31:G31" si="4">D31</f>
        <v>1.53</v>
      </c>
      <c r="F31" s="56">
        <f t="shared" si="4"/>
        <v>1.53</v>
      </c>
      <c r="G31" s="56">
        <f t="shared" si="4"/>
        <v>1.53</v>
      </c>
      <c r="H31" s="56">
        <f>'[2]Transmission Rates Summary'!$E$44</f>
        <v>1.53</v>
      </c>
      <c r="I31" s="113"/>
      <c r="J31" s="183" t="s">
        <v>195</v>
      </c>
      <c r="K31" s="112">
        <f t="shared" si="1"/>
        <v>22</v>
      </c>
      <c r="N31" s="226"/>
    </row>
    <row r="32" spans="1:14" x14ac:dyDescent="0.3">
      <c r="A32" s="112">
        <f t="shared" si="0"/>
        <v>23</v>
      </c>
      <c r="B32" s="186"/>
      <c r="C32" s="122"/>
      <c r="D32" s="122"/>
      <c r="E32" s="122"/>
      <c r="F32" s="122"/>
      <c r="G32" s="122"/>
      <c r="H32" s="122"/>
      <c r="I32" s="113"/>
      <c r="J32" s="121"/>
      <c r="K32" s="112">
        <f t="shared" si="1"/>
        <v>23</v>
      </c>
    </row>
    <row r="33" spans="1:17" x14ac:dyDescent="0.3">
      <c r="A33" s="112">
        <f t="shared" si="0"/>
        <v>24</v>
      </c>
      <c r="B33" s="187" t="s">
        <v>169</v>
      </c>
      <c r="C33" s="122"/>
      <c r="D33" s="122"/>
      <c r="E33" s="122"/>
      <c r="F33" s="122"/>
      <c r="G33" s="122"/>
      <c r="H33" s="122"/>
      <c r="I33" s="113"/>
      <c r="J33" s="121"/>
      <c r="K33" s="112">
        <f t="shared" si="1"/>
        <v>24</v>
      </c>
    </row>
    <row r="34" spans="1:17" x14ac:dyDescent="0.3">
      <c r="A34" s="112">
        <f t="shared" si="0"/>
        <v>25</v>
      </c>
      <c r="B34" s="187" t="s">
        <v>196</v>
      </c>
      <c r="C34" s="122"/>
      <c r="D34" s="122"/>
      <c r="E34" s="122"/>
      <c r="F34" s="122"/>
      <c r="G34" s="122"/>
      <c r="H34" s="122"/>
      <c r="I34" s="113"/>
      <c r="J34" s="121"/>
      <c r="K34" s="112">
        <f t="shared" si="1"/>
        <v>25</v>
      </c>
    </row>
    <row r="35" spans="1:17" x14ac:dyDescent="0.3">
      <c r="A35" s="112">
        <f t="shared" si="0"/>
        <v>26</v>
      </c>
      <c r="B35" s="186" t="s">
        <v>80</v>
      </c>
      <c r="C35" s="27">
        <f t="shared" ref="C35:H35" si="5">C27*C31</f>
        <v>0</v>
      </c>
      <c r="D35" s="27">
        <f t="shared" si="5"/>
        <v>0</v>
      </c>
      <c r="E35" s="27">
        <f t="shared" si="5"/>
        <v>0</v>
      </c>
      <c r="F35" s="27">
        <f t="shared" si="5"/>
        <v>0</v>
      </c>
      <c r="G35" s="27">
        <f t="shared" si="5"/>
        <v>0</v>
      </c>
      <c r="H35" s="27">
        <f t="shared" si="5"/>
        <v>0</v>
      </c>
      <c r="I35" s="113"/>
      <c r="J35" s="184" t="s">
        <v>197</v>
      </c>
      <c r="K35" s="112">
        <f t="shared" si="1"/>
        <v>26</v>
      </c>
    </row>
    <row r="36" spans="1:17" x14ac:dyDescent="0.3">
      <c r="A36" s="112">
        <f t="shared" si="0"/>
        <v>27</v>
      </c>
      <c r="B36" s="186"/>
      <c r="C36" s="122"/>
      <c r="D36" s="122"/>
      <c r="E36" s="122"/>
      <c r="F36" s="122"/>
      <c r="G36" s="122"/>
      <c r="H36" s="122"/>
      <c r="I36" s="113"/>
      <c r="J36" s="184"/>
      <c r="K36" s="112">
        <f t="shared" si="1"/>
        <v>27</v>
      </c>
    </row>
    <row r="37" spans="1:17" x14ac:dyDescent="0.3">
      <c r="A37" s="112">
        <f t="shared" si="0"/>
        <v>28</v>
      </c>
      <c r="B37" s="186" t="s">
        <v>198</v>
      </c>
      <c r="C37" s="27">
        <f t="shared" ref="C37:H37" si="6">C13+C23+C35</f>
        <v>8925</v>
      </c>
      <c r="D37" s="27">
        <f t="shared" si="6"/>
        <v>12000</v>
      </c>
      <c r="E37" s="27">
        <f t="shared" si="6"/>
        <v>11775</v>
      </c>
      <c r="F37" s="27">
        <f t="shared" si="6"/>
        <v>11850</v>
      </c>
      <c r="G37" s="27">
        <f t="shared" si="6"/>
        <v>6525</v>
      </c>
      <c r="H37" s="27">
        <f t="shared" si="6"/>
        <v>6600</v>
      </c>
      <c r="I37" s="113"/>
      <c r="J37" s="184" t="s">
        <v>199</v>
      </c>
      <c r="K37" s="112">
        <f t="shared" si="1"/>
        <v>28</v>
      </c>
    </row>
    <row r="38" spans="1:17" x14ac:dyDescent="0.3">
      <c r="A38" s="178"/>
      <c r="B38" s="180"/>
      <c r="C38" s="180"/>
      <c r="D38" s="180"/>
      <c r="E38" s="180"/>
      <c r="F38" s="180"/>
      <c r="G38" s="180"/>
      <c r="H38" s="180"/>
      <c r="I38" s="180"/>
      <c r="J38" s="178"/>
      <c r="K38" s="178"/>
    </row>
    <row r="39" spans="1:17" x14ac:dyDescent="0.3">
      <c r="A39" s="172"/>
      <c r="O39" s="171"/>
      <c r="P39" s="172"/>
      <c r="Q39" s="172"/>
    </row>
    <row r="40" spans="1:17" x14ac:dyDescent="0.3">
      <c r="A40" s="175" t="s">
        <v>9</v>
      </c>
      <c r="B40" s="176"/>
      <c r="C40" s="175" t="str">
        <f t="shared" ref="C40:I40" si="7">C7</f>
        <v>(A)</v>
      </c>
      <c r="D40" s="175" t="str">
        <f t="shared" si="7"/>
        <v>(B)</v>
      </c>
      <c r="E40" s="175" t="str">
        <f t="shared" si="7"/>
        <v>(C)</v>
      </c>
      <c r="F40" s="175" t="str">
        <f t="shared" si="7"/>
        <v>(D)</v>
      </c>
      <c r="G40" s="175" t="str">
        <f t="shared" si="7"/>
        <v>(E)</v>
      </c>
      <c r="H40" s="175" t="str">
        <f t="shared" si="7"/>
        <v>(F)</v>
      </c>
      <c r="I40" s="175" t="str">
        <f t="shared" si="7"/>
        <v>(G)</v>
      </c>
      <c r="J40" s="176"/>
      <c r="K40" s="175" t="s">
        <v>9</v>
      </c>
      <c r="O40" s="171"/>
      <c r="P40" s="172"/>
      <c r="Q40" s="172"/>
    </row>
    <row r="41" spans="1:17" x14ac:dyDescent="0.3">
      <c r="A41" s="178" t="s">
        <v>11</v>
      </c>
      <c r="B41" s="178" t="s">
        <v>70</v>
      </c>
      <c r="C41" s="179">
        <v>46204</v>
      </c>
      <c r="D41" s="179">
        <v>46235</v>
      </c>
      <c r="E41" s="179">
        <v>46266</v>
      </c>
      <c r="F41" s="179">
        <v>46296</v>
      </c>
      <c r="G41" s="179">
        <v>46327</v>
      </c>
      <c r="H41" s="179">
        <v>46357</v>
      </c>
      <c r="I41" s="188" t="s">
        <v>20</v>
      </c>
      <c r="J41" s="181" t="s">
        <v>71</v>
      </c>
      <c r="K41" s="178" t="s">
        <v>11</v>
      </c>
      <c r="O41" s="171"/>
      <c r="P41" s="172"/>
      <c r="Q41" s="172"/>
    </row>
    <row r="42" spans="1:17" x14ac:dyDescent="0.3">
      <c r="A42" s="112"/>
      <c r="B42" s="189"/>
      <c r="C42" s="190"/>
      <c r="D42" s="191"/>
      <c r="E42" s="191"/>
      <c r="F42" s="191"/>
      <c r="G42" s="191"/>
      <c r="H42" s="191"/>
      <c r="I42" s="192"/>
      <c r="J42" s="130"/>
      <c r="K42" s="112"/>
      <c r="O42" s="171"/>
      <c r="P42" s="172"/>
      <c r="Q42" s="172"/>
    </row>
    <row r="43" spans="1:17" x14ac:dyDescent="0.3">
      <c r="A43" s="193">
        <f>A37+1</f>
        <v>29</v>
      </c>
      <c r="B43" s="194" t="s">
        <v>185</v>
      </c>
      <c r="C43" s="113"/>
      <c r="D43" s="195"/>
      <c r="E43" s="195"/>
      <c r="F43" s="195"/>
      <c r="G43" s="195"/>
      <c r="H43" s="195"/>
      <c r="I43" s="195"/>
      <c r="J43" s="130"/>
      <c r="K43" s="112">
        <f>K37+1</f>
        <v>29</v>
      </c>
      <c r="O43" s="171"/>
      <c r="P43" s="172"/>
      <c r="Q43" s="172"/>
    </row>
    <row r="44" spans="1:17" ht="22.5" x14ac:dyDescent="0.3">
      <c r="A44" s="193">
        <f t="shared" ref="A44:A71" si="8">A43+1</f>
        <v>30</v>
      </c>
      <c r="B44" s="189" t="s">
        <v>73</v>
      </c>
      <c r="C44" s="115">
        <f>'[1]Workpaper 1'!I162*1000</f>
        <v>0</v>
      </c>
      <c r="D44" s="196">
        <f>'[1]Workpaper 1'!J162*1000</f>
        <v>0</v>
      </c>
      <c r="E44" s="196">
        <f>'[1]Workpaper 1'!K162*1000</f>
        <v>102320</v>
      </c>
      <c r="F44" s="196">
        <f>'[1]Workpaper 1'!L162*1000</f>
        <v>747300</v>
      </c>
      <c r="G44" s="196">
        <f>'[1]Workpaper 1'!M162*1000</f>
        <v>703620</v>
      </c>
      <c r="H44" s="196">
        <f>'[1]Workpaper 1'!N162*1000</f>
        <v>339300</v>
      </c>
      <c r="I44" s="197">
        <f>SUM(C11:H11,C44:H44)</f>
        <v>4208810</v>
      </c>
      <c r="J44" s="198" t="s">
        <v>186</v>
      </c>
      <c r="K44" s="112">
        <f t="shared" ref="K44:K71" si="9">K43+1</f>
        <v>30</v>
      </c>
      <c r="O44" s="171"/>
      <c r="P44" s="172"/>
      <c r="Q44" s="172"/>
    </row>
    <row r="45" spans="1:17" x14ac:dyDescent="0.3">
      <c r="A45" s="193">
        <f t="shared" si="8"/>
        <v>31</v>
      </c>
      <c r="B45" s="189" t="s">
        <v>75</v>
      </c>
      <c r="C45" s="180">
        <v>0</v>
      </c>
      <c r="D45" s="199">
        <f>C45</f>
        <v>0</v>
      </c>
      <c r="E45" s="199">
        <f>D45</f>
        <v>0</v>
      </c>
      <c r="F45" s="199">
        <f>E45</f>
        <v>0</v>
      </c>
      <c r="G45" s="199">
        <f>F45</f>
        <v>0</v>
      </c>
      <c r="H45" s="199">
        <f>G45</f>
        <v>0</v>
      </c>
      <c r="I45" s="197"/>
      <c r="J45" s="198"/>
      <c r="K45" s="112">
        <f t="shared" si="9"/>
        <v>31</v>
      </c>
      <c r="O45" s="171"/>
      <c r="P45" s="172"/>
      <c r="Q45" s="172"/>
    </row>
    <row r="46" spans="1:17" ht="19.5" thickBot="1" x14ac:dyDescent="0.35">
      <c r="A46" s="193">
        <f t="shared" si="8"/>
        <v>32</v>
      </c>
      <c r="B46" s="189" t="s">
        <v>76</v>
      </c>
      <c r="C46" s="116">
        <f t="shared" ref="C46:H46" si="10">C44*C45</f>
        <v>0</v>
      </c>
      <c r="D46" s="200">
        <f t="shared" si="10"/>
        <v>0</v>
      </c>
      <c r="E46" s="200">
        <f t="shared" si="10"/>
        <v>0</v>
      </c>
      <c r="F46" s="200">
        <f t="shared" si="10"/>
        <v>0</v>
      </c>
      <c r="G46" s="200">
        <f t="shared" si="10"/>
        <v>0</v>
      </c>
      <c r="H46" s="200">
        <f t="shared" si="10"/>
        <v>0</v>
      </c>
      <c r="I46" s="201">
        <f>SUM(C17:H17,C46:H46)</f>
        <v>0</v>
      </c>
      <c r="J46" s="198" t="s">
        <v>200</v>
      </c>
      <c r="K46" s="112">
        <f t="shared" si="9"/>
        <v>32</v>
      </c>
      <c r="O46" s="171"/>
      <c r="P46" s="172"/>
      <c r="Q46" s="172"/>
    </row>
    <row r="47" spans="1:17" ht="19.5" thickTop="1" x14ac:dyDescent="0.3">
      <c r="A47" s="193">
        <f t="shared" si="8"/>
        <v>33</v>
      </c>
      <c r="B47" s="189"/>
      <c r="C47" s="113"/>
      <c r="D47" s="195"/>
      <c r="E47" s="195"/>
      <c r="F47" s="195"/>
      <c r="G47" s="195"/>
      <c r="H47" s="195"/>
      <c r="I47" s="195"/>
      <c r="J47" s="81"/>
      <c r="K47" s="112">
        <f t="shared" si="9"/>
        <v>33</v>
      </c>
      <c r="O47" s="171"/>
      <c r="P47" s="172"/>
      <c r="Q47" s="172"/>
    </row>
    <row r="48" spans="1:17" x14ac:dyDescent="0.3">
      <c r="A48" s="193">
        <f t="shared" si="8"/>
        <v>34</v>
      </c>
      <c r="B48" s="202" t="s">
        <v>188</v>
      </c>
      <c r="C48" s="113"/>
      <c r="D48" s="195"/>
      <c r="E48" s="195"/>
      <c r="F48" s="195"/>
      <c r="G48" s="195"/>
      <c r="H48" s="195"/>
      <c r="I48" s="195"/>
      <c r="J48" s="198"/>
      <c r="K48" s="112">
        <f t="shared" si="9"/>
        <v>34</v>
      </c>
      <c r="O48" s="171"/>
      <c r="P48" s="172"/>
      <c r="Q48" s="172"/>
    </row>
    <row r="49" spans="1:17" x14ac:dyDescent="0.3">
      <c r="A49" s="193">
        <f t="shared" si="8"/>
        <v>35</v>
      </c>
      <c r="B49" s="189" t="s">
        <v>80</v>
      </c>
      <c r="C49" s="127">
        <f>'[1]Workpaper 1'!$I$164*1000</f>
        <v>9900</v>
      </c>
      <c r="D49" s="264">
        <f>'[1]Workpaper 1'!$J$164*1000</f>
        <v>8000</v>
      </c>
      <c r="E49" s="264">
        <f>'[1]Workpaper 1'!$K$164*1000</f>
        <v>8000</v>
      </c>
      <c r="F49" s="264">
        <f>'[1]Workpaper 1'!$L$164*1000</f>
        <v>16900</v>
      </c>
      <c r="G49" s="264">
        <f>'[1]Workpaper 1'!$M$164*1000</f>
        <v>16600</v>
      </c>
      <c r="H49" s="264">
        <f>'[1]Workpaper 1'!$N$164*1000</f>
        <v>9800</v>
      </c>
      <c r="I49" s="197">
        <f>SUM(C16:H16,C49:H49)</f>
        <v>146100</v>
      </c>
      <c r="J49" s="198" t="str">
        <f>J16</f>
        <v>(Page BG-21.3, Line 162) x 1000</v>
      </c>
      <c r="K49" s="112">
        <f t="shared" si="9"/>
        <v>35</v>
      </c>
      <c r="O49" s="171"/>
      <c r="P49" s="172"/>
      <c r="Q49" s="172"/>
    </row>
    <row r="50" spans="1:17" x14ac:dyDescent="0.3">
      <c r="A50" s="193">
        <f t="shared" si="8"/>
        <v>36</v>
      </c>
      <c r="B50" s="189"/>
      <c r="C50" s="122"/>
      <c r="D50" s="197"/>
      <c r="E50" s="197"/>
      <c r="F50" s="197"/>
      <c r="G50" s="197"/>
      <c r="H50" s="197"/>
      <c r="I50" s="195"/>
      <c r="J50" s="131"/>
      <c r="K50" s="112">
        <f t="shared" si="9"/>
        <v>36</v>
      </c>
      <c r="O50" s="171"/>
      <c r="P50" s="172"/>
      <c r="Q50" s="172"/>
    </row>
    <row r="51" spans="1:17" x14ac:dyDescent="0.3">
      <c r="A51" s="193">
        <f t="shared" si="8"/>
        <v>37</v>
      </c>
      <c r="B51" s="194" t="s">
        <v>119</v>
      </c>
      <c r="C51" s="122"/>
      <c r="D51" s="197"/>
      <c r="E51" s="197"/>
      <c r="F51" s="197"/>
      <c r="G51" s="197"/>
      <c r="H51" s="197"/>
      <c r="I51" s="195"/>
      <c r="J51" s="131"/>
      <c r="K51" s="112">
        <f t="shared" si="9"/>
        <v>37</v>
      </c>
      <c r="O51" s="171"/>
      <c r="P51" s="172"/>
      <c r="Q51" s="172"/>
    </row>
    <row r="52" spans="1:17" x14ac:dyDescent="0.3">
      <c r="A52" s="193">
        <f t="shared" si="8"/>
        <v>38</v>
      </c>
      <c r="B52" s="194" t="s">
        <v>91</v>
      </c>
      <c r="C52" s="113"/>
      <c r="D52" s="195"/>
      <c r="E52" s="195"/>
      <c r="F52" s="195"/>
      <c r="G52" s="195"/>
      <c r="H52" s="195"/>
      <c r="I52" s="195"/>
      <c r="J52" s="130"/>
      <c r="K52" s="112">
        <f t="shared" si="9"/>
        <v>38</v>
      </c>
      <c r="O52" s="171"/>
      <c r="P52" s="172"/>
      <c r="Q52" s="172"/>
    </row>
    <row r="53" spans="1:17" ht="22.5" x14ac:dyDescent="0.3">
      <c r="A53" s="193">
        <f t="shared" si="8"/>
        <v>39</v>
      </c>
      <c r="B53" s="189" t="s">
        <v>93</v>
      </c>
      <c r="C53" s="123">
        <f>H20</f>
        <v>0.75</v>
      </c>
      <c r="D53" s="261">
        <f t="shared" ref="D53:F53" si="11">C53</f>
        <v>0.75</v>
      </c>
      <c r="E53" s="261">
        <f t="shared" si="11"/>
        <v>0.75</v>
      </c>
      <c r="F53" s="261">
        <f t="shared" si="11"/>
        <v>0.75</v>
      </c>
      <c r="G53" s="261">
        <f>F53</f>
        <v>0.75</v>
      </c>
      <c r="H53" s="261">
        <f>G53</f>
        <v>0.75</v>
      </c>
      <c r="I53" s="197"/>
      <c r="J53" s="198" t="s">
        <v>190</v>
      </c>
      <c r="K53" s="112">
        <f t="shared" si="9"/>
        <v>39</v>
      </c>
      <c r="N53" s="226"/>
      <c r="O53" s="171"/>
      <c r="P53" s="172"/>
      <c r="Q53" s="172"/>
    </row>
    <row r="54" spans="1:17" x14ac:dyDescent="0.3">
      <c r="A54" s="193">
        <f t="shared" si="8"/>
        <v>40</v>
      </c>
      <c r="B54" s="194" t="s">
        <v>123</v>
      </c>
      <c r="C54" s="123"/>
      <c r="D54" s="203"/>
      <c r="E54" s="203"/>
      <c r="F54" s="203"/>
      <c r="G54" s="203"/>
      <c r="H54" s="203"/>
      <c r="I54" s="195"/>
      <c r="J54" s="130"/>
      <c r="K54" s="112">
        <f t="shared" si="9"/>
        <v>40</v>
      </c>
      <c r="O54" s="171"/>
      <c r="P54" s="172"/>
      <c r="Q54" s="172"/>
    </row>
    <row r="55" spans="1:17" x14ac:dyDescent="0.3">
      <c r="A55" s="193">
        <f t="shared" si="8"/>
        <v>41</v>
      </c>
      <c r="B55" s="194" t="s">
        <v>191</v>
      </c>
      <c r="C55" s="122"/>
      <c r="D55" s="197"/>
      <c r="E55" s="197"/>
      <c r="F55" s="197"/>
      <c r="G55" s="197"/>
      <c r="H55" s="197"/>
      <c r="I55" s="195"/>
      <c r="J55" s="131"/>
      <c r="K55" s="112">
        <f t="shared" si="9"/>
        <v>41</v>
      </c>
      <c r="O55" s="171"/>
      <c r="P55" s="172"/>
      <c r="Q55" s="172"/>
    </row>
    <row r="56" spans="1:17" x14ac:dyDescent="0.3">
      <c r="A56" s="193">
        <f t="shared" si="8"/>
        <v>42</v>
      </c>
      <c r="B56" s="189" t="s">
        <v>80</v>
      </c>
      <c r="C56" s="27">
        <f>C49*C53</f>
        <v>7425</v>
      </c>
      <c r="D56" s="204">
        <f>D53*D49</f>
        <v>6000</v>
      </c>
      <c r="E56" s="204">
        <f>E53*E49</f>
        <v>6000</v>
      </c>
      <c r="F56" s="204">
        <f>F53*F49</f>
        <v>12675</v>
      </c>
      <c r="G56" s="204">
        <f>G53*G49</f>
        <v>12450</v>
      </c>
      <c r="H56" s="204">
        <f>H53*H49</f>
        <v>7350</v>
      </c>
      <c r="I56" s="197">
        <f>SUM(C23:H23,C56:H56)</f>
        <v>109575</v>
      </c>
      <c r="J56" s="205" t="s">
        <v>201</v>
      </c>
      <c r="K56" s="112">
        <f t="shared" si="9"/>
        <v>42</v>
      </c>
      <c r="N56" s="173"/>
      <c r="O56" s="171"/>
      <c r="P56" s="172"/>
      <c r="Q56" s="172"/>
    </row>
    <row r="57" spans="1:17" x14ac:dyDescent="0.3">
      <c r="A57" s="193">
        <f t="shared" si="8"/>
        <v>43</v>
      </c>
      <c r="B57" s="189"/>
      <c r="C57" s="122"/>
      <c r="D57" s="197"/>
      <c r="E57" s="197"/>
      <c r="F57" s="197"/>
      <c r="G57" s="197"/>
      <c r="H57" s="197"/>
      <c r="I57" s="195"/>
      <c r="J57" s="131"/>
      <c r="K57" s="112">
        <f t="shared" si="9"/>
        <v>43</v>
      </c>
      <c r="O57" s="171"/>
      <c r="P57" s="172"/>
      <c r="Q57" s="172"/>
    </row>
    <row r="58" spans="1:17" x14ac:dyDescent="0.3">
      <c r="A58" s="193">
        <f t="shared" si="8"/>
        <v>44</v>
      </c>
      <c r="B58" s="206" t="s">
        <v>158</v>
      </c>
      <c r="C58" s="122"/>
      <c r="D58" s="197"/>
      <c r="E58" s="197"/>
      <c r="F58" s="197"/>
      <c r="G58" s="197"/>
      <c r="H58" s="197"/>
      <c r="I58" s="195"/>
      <c r="J58" s="131"/>
      <c r="K58" s="112">
        <f t="shared" si="9"/>
        <v>44</v>
      </c>
      <c r="O58" s="171"/>
      <c r="P58" s="172"/>
      <c r="Q58" s="172"/>
    </row>
    <row r="59" spans="1:17" ht="22.5" x14ac:dyDescent="0.3">
      <c r="A59" s="193">
        <f t="shared" si="8"/>
        <v>45</v>
      </c>
      <c r="B59" s="206" t="s">
        <v>193</v>
      </c>
      <c r="C59" s="122"/>
      <c r="D59" s="197"/>
      <c r="E59" s="197"/>
      <c r="F59" s="197"/>
      <c r="G59" s="197"/>
      <c r="H59" s="197"/>
      <c r="I59" s="195"/>
      <c r="J59" s="131"/>
      <c r="K59" s="112">
        <f t="shared" si="9"/>
        <v>45</v>
      </c>
      <c r="O59" s="171"/>
      <c r="P59" s="172"/>
      <c r="Q59" s="172"/>
    </row>
    <row r="60" spans="1:17" x14ac:dyDescent="0.3">
      <c r="A60" s="193">
        <f t="shared" si="8"/>
        <v>46</v>
      </c>
      <c r="B60" s="207" t="s">
        <v>80</v>
      </c>
      <c r="C60" s="262">
        <f>'[1]Workpaper 1'!$I$166*1000</f>
        <v>0</v>
      </c>
      <c r="D60" s="263">
        <f>'[1]Workpaper 1'!$J$166*1000</f>
        <v>0</v>
      </c>
      <c r="E60" s="263">
        <f>'[1]Workpaper 1'!$K$166*1000</f>
        <v>0</v>
      </c>
      <c r="F60" s="263">
        <f>'[1]Workpaper 1'!$L$166*1000</f>
        <v>0</v>
      </c>
      <c r="G60" s="263">
        <f>'[1]Workpaper 1'!$M$166*1000</f>
        <v>7580</v>
      </c>
      <c r="H60" s="263">
        <f>'[1]Workpaper 1'!$N$166*1000</f>
        <v>0</v>
      </c>
      <c r="I60" s="197">
        <f>SUM(C27:H27,C60:H60)</f>
        <v>7580</v>
      </c>
      <c r="J60" s="198" t="str">
        <f>J27</f>
        <v>(Page BG-21.3, Line 164) x 1000</v>
      </c>
      <c r="K60" s="112">
        <f t="shared" si="9"/>
        <v>46</v>
      </c>
      <c r="O60" s="171"/>
      <c r="P60" s="172"/>
      <c r="Q60" s="172"/>
    </row>
    <row r="61" spans="1:17" x14ac:dyDescent="0.3">
      <c r="A61" s="193">
        <f t="shared" si="8"/>
        <v>47</v>
      </c>
      <c r="B61" s="189"/>
      <c r="C61" s="122"/>
      <c r="D61" s="197"/>
      <c r="E61" s="197"/>
      <c r="F61" s="197"/>
      <c r="G61" s="197"/>
      <c r="H61" s="197"/>
      <c r="I61" s="195"/>
      <c r="J61" s="131"/>
      <c r="K61" s="112">
        <f t="shared" si="9"/>
        <v>47</v>
      </c>
      <c r="O61" s="171"/>
      <c r="P61" s="172"/>
      <c r="Q61" s="172"/>
    </row>
    <row r="62" spans="1:17" x14ac:dyDescent="0.3">
      <c r="A62" s="193">
        <f t="shared" si="8"/>
        <v>48</v>
      </c>
      <c r="B62" s="208" t="s">
        <v>164</v>
      </c>
      <c r="C62" s="122"/>
      <c r="D62" s="197"/>
      <c r="E62" s="197"/>
      <c r="F62" s="197"/>
      <c r="G62" s="197"/>
      <c r="H62" s="197"/>
      <c r="I62" s="195"/>
      <c r="J62" s="131"/>
      <c r="K62" s="112">
        <f t="shared" si="9"/>
        <v>48</v>
      </c>
      <c r="O62" s="171"/>
      <c r="P62" s="172"/>
      <c r="Q62" s="172"/>
    </row>
    <row r="63" spans="1:17" x14ac:dyDescent="0.3">
      <c r="A63" s="193">
        <f t="shared" si="8"/>
        <v>49</v>
      </c>
      <c r="B63" s="208" t="s">
        <v>165</v>
      </c>
      <c r="C63" s="122"/>
      <c r="D63" s="197"/>
      <c r="E63" s="197"/>
      <c r="F63" s="197"/>
      <c r="G63" s="197"/>
      <c r="H63" s="197"/>
      <c r="I63" s="195"/>
      <c r="J63" s="131"/>
      <c r="K63" s="112">
        <f t="shared" si="9"/>
        <v>49</v>
      </c>
      <c r="O63" s="171"/>
      <c r="P63" s="172"/>
      <c r="Q63" s="172"/>
    </row>
    <row r="64" spans="1:17" ht="22.5" x14ac:dyDescent="0.3">
      <c r="A64" s="193">
        <f t="shared" si="8"/>
        <v>50</v>
      </c>
      <c r="B64" s="207" t="s">
        <v>80</v>
      </c>
      <c r="C64" s="56">
        <f>H31</f>
        <v>1.53</v>
      </c>
      <c r="D64" s="85">
        <f>C64</f>
        <v>1.53</v>
      </c>
      <c r="E64" s="85">
        <f>D64</f>
        <v>1.53</v>
      </c>
      <c r="F64" s="85">
        <f>E64</f>
        <v>1.53</v>
      </c>
      <c r="G64" s="85">
        <f>C31</f>
        <v>1.53</v>
      </c>
      <c r="H64" s="85">
        <f>G64</f>
        <v>1.53</v>
      </c>
      <c r="I64" s="197"/>
      <c r="J64" s="198" t="s">
        <v>195</v>
      </c>
      <c r="K64" s="112">
        <f t="shared" si="9"/>
        <v>50</v>
      </c>
      <c r="N64" s="226"/>
      <c r="O64" s="171"/>
      <c r="P64" s="172"/>
      <c r="Q64" s="172"/>
    </row>
    <row r="65" spans="1:17" x14ac:dyDescent="0.3">
      <c r="A65" s="193">
        <f t="shared" si="8"/>
        <v>51</v>
      </c>
      <c r="B65" s="207"/>
      <c r="C65" s="122"/>
      <c r="D65" s="197"/>
      <c r="E65" s="197"/>
      <c r="F65" s="197"/>
      <c r="G65" s="197"/>
      <c r="H65" s="197"/>
      <c r="I65" s="195"/>
      <c r="J65" s="131"/>
      <c r="K65" s="112">
        <f t="shared" si="9"/>
        <v>51</v>
      </c>
      <c r="O65" s="171"/>
      <c r="P65" s="172"/>
      <c r="Q65" s="172"/>
    </row>
    <row r="66" spans="1:17" x14ac:dyDescent="0.3">
      <c r="A66" s="193">
        <f t="shared" si="8"/>
        <v>52</v>
      </c>
      <c r="B66" s="208" t="s">
        <v>169</v>
      </c>
      <c r="C66" s="122"/>
      <c r="D66" s="197"/>
      <c r="E66" s="197"/>
      <c r="F66" s="197"/>
      <c r="G66" s="197"/>
      <c r="H66" s="197"/>
      <c r="I66" s="195"/>
      <c r="J66" s="131"/>
      <c r="K66" s="112">
        <f t="shared" si="9"/>
        <v>52</v>
      </c>
      <c r="O66" s="171"/>
      <c r="P66" s="172"/>
      <c r="Q66" s="172"/>
    </row>
    <row r="67" spans="1:17" x14ac:dyDescent="0.3">
      <c r="A67" s="193">
        <f t="shared" si="8"/>
        <v>53</v>
      </c>
      <c r="B67" s="208" t="s">
        <v>196</v>
      </c>
      <c r="C67" s="122"/>
      <c r="D67" s="197"/>
      <c r="E67" s="197"/>
      <c r="F67" s="197"/>
      <c r="G67" s="197"/>
      <c r="H67" s="197"/>
      <c r="I67" s="195"/>
      <c r="J67" s="131"/>
      <c r="K67" s="112">
        <f t="shared" si="9"/>
        <v>53</v>
      </c>
      <c r="O67" s="171"/>
      <c r="P67" s="172"/>
      <c r="Q67" s="172"/>
    </row>
    <row r="68" spans="1:17" x14ac:dyDescent="0.3">
      <c r="A68" s="193">
        <f t="shared" si="8"/>
        <v>54</v>
      </c>
      <c r="B68" s="207" t="s">
        <v>80</v>
      </c>
      <c r="C68" s="27">
        <f>C60*C64</f>
        <v>0</v>
      </c>
      <c r="D68" s="204">
        <f t="shared" ref="D68:H68" si="12">D60*D64</f>
        <v>0</v>
      </c>
      <c r="E68" s="204">
        <f t="shared" si="12"/>
        <v>0</v>
      </c>
      <c r="F68" s="204">
        <f t="shared" si="12"/>
        <v>0</v>
      </c>
      <c r="G68" s="204">
        <f t="shared" si="12"/>
        <v>11597.4</v>
      </c>
      <c r="H68" s="204">
        <f t="shared" si="12"/>
        <v>0</v>
      </c>
      <c r="I68" s="197">
        <f>SUM(C35:H35,C68:H68)</f>
        <v>11597.4</v>
      </c>
      <c r="J68" s="205" t="s">
        <v>202</v>
      </c>
      <c r="K68" s="112">
        <f t="shared" si="9"/>
        <v>54</v>
      </c>
      <c r="O68" s="171"/>
      <c r="P68" s="172"/>
      <c r="Q68" s="172"/>
    </row>
    <row r="69" spans="1:17" x14ac:dyDescent="0.3">
      <c r="A69" s="193">
        <f t="shared" si="8"/>
        <v>55</v>
      </c>
      <c r="B69" s="207"/>
      <c r="C69" s="122"/>
      <c r="D69" s="197"/>
      <c r="E69" s="197"/>
      <c r="F69" s="197"/>
      <c r="G69" s="197"/>
      <c r="H69" s="197"/>
      <c r="I69" s="195"/>
      <c r="J69" s="205"/>
      <c r="K69" s="112">
        <f t="shared" si="9"/>
        <v>55</v>
      </c>
      <c r="O69" s="171"/>
      <c r="P69" s="172"/>
      <c r="Q69" s="172"/>
    </row>
    <row r="70" spans="1:17" x14ac:dyDescent="0.3">
      <c r="A70" s="193">
        <f t="shared" si="8"/>
        <v>56</v>
      </c>
      <c r="B70" s="207" t="s">
        <v>198</v>
      </c>
      <c r="C70" s="27">
        <f>C46+C56+C68</f>
        <v>7425</v>
      </c>
      <c r="D70" s="204">
        <f t="shared" ref="D70:H70" si="13">D46+D56+D68</f>
        <v>6000</v>
      </c>
      <c r="E70" s="204">
        <f t="shared" si="13"/>
        <v>6000</v>
      </c>
      <c r="F70" s="204">
        <f t="shared" si="13"/>
        <v>12675</v>
      </c>
      <c r="G70" s="204">
        <f t="shared" si="13"/>
        <v>24047.4</v>
      </c>
      <c r="H70" s="204">
        <f t="shared" si="13"/>
        <v>7350</v>
      </c>
      <c r="I70" s="197">
        <f>SUM(C37:H37,C70:H70)</f>
        <v>121172.4</v>
      </c>
      <c r="J70" s="205" t="s">
        <v>203</v>
      </c>
      <c r="K70" s="112">
        <f t="shared" si="9"/>
        <v>56</v>
      </c>
      <c r="O70" s="171"/>
      <c r="P70" s="172"/>
      <c r="Q70" s="172"/>
    </row>
    <row r="71" spans="1:17" x14ac:dyDescent="0.3">
      <c r="A71" s="112">
        <f t="shared" si="8"/>
        <v>57</v>
      </c>
      <c r="B71" s="209"/>
      <c r="C71" s="132"/>
      <c r="D71" s="210"/>
      <c r="E71" s="210"/>
      <c r="F71" s="210"/>
      <c r="G71" s="210"/>
      <c r="H71" s="210"/>
      <c r="I71" s="210"/>
      <c r="J71" s="211"/>
      <c r="K71" s="112">
        <f t="shared" si="9"/>
        <v>57</v>
      </c>
      <c r="O71" s="171"/>
      <c r="P71" s="172"/>
      <c r="Q71" s="172"/>
    </row>
    <row r="72" spans="1:17" x14ac:dyDescent="0.3">
      <c r="A72" s="178"/>
      <c r="B72" s="212"/>
      <c r="C72" s="180"/>
      <c r="D72" s="199"/>
      <c r="E72" s="199"/>
      <c r="F72" s="199"/>
      <c r="G72" s="199"/>
      <c r="H72" s="199"/>
      <c r="I72" s="213"/>
      <c r="J72" s="181"/>
      <c r="K72" s="178"/>
      <c r="O72" s="171"/>
      <c r="P72" s="172"/>
      <c r="Q72" s="172"/>
    </row>
    <row r="73" spans="1:17" x14ac:dyDescent="0.3">
      <c r="B73" s="214" t="s">
        <v>21</v>
      </c>
    </row>
    <row r="74" spans="1:17" ht="22.5" x14ac:dyDescent="0.3">
      <c r="A74" s="215">
        <v>1</v>
      </c>
      <c r="B74" s="216" t="s">
        <v>288</v>
      </c>
    </row>
    <row r="75" spans="1:17" ht="22.5" x14ac:dyDescent="0.3">
      <c r="A75" s="215">
        <v>2</v>
      </c>
      <c r="B75" s="217" t="s">
        <v>184</v>
      </c>
    </row>
    <row r="76" spans="1:17" ht="22.5" x14ac:dyDescent="0.3">
      <c r="A76" s="215">
        <v>3</v>
      </c>
      <c r="B76" s="2" t="s">
        <v>298</v>
      </c>
    </row>
    <row r="77" spans="1:17" ht="22.5" x14ac:dyDescent="0.3">
      <c r="A77" s="215">
        <v>4</v>
      </c>
      <c r="B77" s="217" t="s">
        <v>289</v>
      </c>
    </row>
    <row r="78" spans="1:17" ht="22.5" x14ac:dyDescent="0.3">
      <c r="A78" s="215"/>
      <c r="B78" s="217"/>
    </row>
    <row r="79" spans="1:17" x14ac:dyDescent="0.3">
      <c r="A79" s="172"/>
    </row>
    <row r="80" spans="1:17" x14ac:dyDescent="0.3">
      <c r="A80" s="172"/>
    </row>
    <row r="81" spans="1:1" x14ac:dyDescent="0.3">
      <c r="A81" s="172"/>
    </row>
    <row r="82" spans="1:1" x14ac:dyDescent="0.3">
      <c r="A82" s="172"/>
    </row>
    <row r="83" spans="1:1" x14ac:dyDescent="0.3">
      <c r="A83" s="172"/>
    </row>
    <row r="84" spans="1:1" x14ac:dyDescent="0.3">
      <c r="A84" s="172"/>
    </row>
    <row r="85" spans="1:1" x14ac:dyDescent="0.3">
      <c r="A85" s="172"/>
    </row>
    <row r="86" spans="1:1" x14ac:dyDescent="0.3">
      <c r="A86" s="172"/>
    </row>
    <row r="87" spans="1:1" x14ac:dyDescent="0.3">
      <c r="A87" s="172"/>
    </row>
    <row r="88" spans="1:1" x14ac:dyDescent="0.3">
      <c r="A88" s="172"/>
    </row>
    <row r="89" spans="1:1" x14ac:dyDescent="0.3">
      <c r="A89" s="172"/>
    </row>
    <row r="90" spans="1:1" x14ac:dyDescent="0.3">
      <c r="A90" s="172"/>
    </row>
    <row r="91" spans="1:1" x14ac:dyDescent="0.3">
      <c r="A91" s="172"/>
    </row>
    <row r="92" spans="1:1" x14ac:dyDescent="0.3">
      <c r="A92" s="172"/>
    </row>
    <row r="93" spans="1:1" x14ac:dyDescent="0.3">
      <c r="A93" s="172"/>
    </row>
    <row r="94" spans="1:1" x14ac:dyDescent="0.3">
      <c r="A94" s="172"/>
    </row>
    <row r="95" spans="1:1" x14ac:dyDescent="0.3">
      <c r="A95" s="172"/>
    </row>
    <row r="96" spans="1:1" x14ac:dyDescent="0.3">
      <c r="A96" s="172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5" bottom="0.5" header="0.25" footer="0.25"/>
  <pageSetup scale="43" orientation="portrait" r:id="rId1"/>
  <headerFooter scaleWithDoc="0">
    <oddFooter xml:space="preserve">&amp;L&amp;"Times New Roman,Regular"&amp;9Statement BH-SD Unified Port District&amp;C&amp;"Times New Roman,Regular"&amp;9Page BH-&amp;P&amp;12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771938ab00236982f99d2b4820e74ca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412d9caf41c8aede63add79f91b5de69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1EFB69-F6C8-4D48-8E12-1D059D483E5D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2402e27d-cbdc-4559-a5c7-f7461c001834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0DED0CD-A799-4B3D-938A-44CAB5FEAB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0B1A7-8403-4127-9005-BF22465E3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Summary of Revs @ Present Rates</vt:lpstr>
      <vt:lpstr>A-Revenues@Present Rates</vt:lpstr>
      <vt:lpstr>B-Revenues@Present Rates</vt:lpstr>
      <vt:lpstr>C-Revenues@Present Rates</vt:lpstr>
      <vt:lpstr>A-Med &amp; Lrg C-I</vt:lpstr>
      <vt:lpstr>B-Med &amp; Lrg C-I</vt:lpstr>
      <vt:lpstr>C-Med &amp; Lrg C-I</vt:lpstr>
      <vt:lpstr>D-Med &amp; Lrg C-I</vt:lpstr>
      <vt:lpstr>San Diego Unified Port District</vt:lpstr>
      <vt:lpstr>PA-T-1</vt:lpstr>
      <vt:lpstr>Wholesale TAC Rates</vt:lpstr>
      <vt:lpstr>Escondido</vt:lpstr>
      <vt:lpstr>Standby</vt:lpstr>
      <vt:lpstr>'A-Med &amp; Lrg C-I'!Print_Area</vt:lpstr>
      <vt:lpstr>'A-Revenues@Present Rates'!Print_Area</vt:lpstr>
      <vt:lpstr>'B-Med &amp; Lrg C-I'!Print_Area</vt:lpstr>
      <vt:lpstr>'B-Revenues@Present Rates'!Print_Area</vt:lpstr>
      <vt:lpstr>'C-Med &amp; Lrg C-I'!Print_Area</vt:lpstr>
      <vt:lpstr>'C-Revenues@Present Rates'!Print_Area</vt:lpstr>
      <vt:lpstr>'D-Med &amp; Lrg C-I'!Print_Area</vt:lpstr>
      <vt:lpstr>'PA-T-1'!Print_Area</vt:lpstr>
      <vt:lpstr>'San Diego Unified Port District'!Print_Area</vt:lpstr>
      <vt:lpstr>Standby!Print_Area</vt:lpstr>
      <vt:lpstr>'Summary of Revs @ Present Rates'!Print_Area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Sempra Energy</dc:creator>
  <cp:keywords/>
  <dc:description/>
  <cp:lastModifiedBy>Pham, Jenny L.</cp:lastModifiedBy>
  <cp:revision/>
  <cp:lastPrinted>2026-03-20T04:57:17Z</cp:lastPrinted>
  <dcterms:created xsi:type="dcterms:W3CDTF">2002-10-18T20:00:36Z</dcterms:created>
  <dcterms:modified xsi:type="dcterms:W3CDTF">2026-03-23T20:18:49Z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</Properties>
</file>