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 Implementation Files/Volume PDF Prep/"/>
    </mc:Choice>
  </mc:AlternateContent>
  <xr:revisionPtr revIDLastSave="19" documentId="8_{218029FC-6438-4620-8483-969DA14BDD8E}" xr6:coauthVersionLast="47" xr6:coauthVersionMax="47" xr10:uidLastSave="{CDB958DF-7DAD-450D-93D0-CD157E377A40}"/>
  <bookViews>
    <workbookView xWindow="-120" yWindow="-120" windowWidth="29040" windowHeight="15720" tabRatio="880" xr2:uid="{00000000-000D-0000-FFFF-FFFF00000000}"/>
  </bookViews>
  <sheets>
    <sheet name="Summary of Revs @ Present Rates" sheetId="6" r:id="rId1"/>
    <sheet name="A-Revenues@Present Rates" sheetId="5" r:id="rId2"/>
    <sheet name="B-Revenues@Present Rates" sheetId="9" r:id="rId3"/>
    <sheet name="C-Revenues@Present Rates" sheetId="25" r:id="rId4"/>
    <sheet name="A-Med &amp; Lrg C-I" sheetId="21" r:id="rId5"/>
    <sheet name="B-Med &amp; Lrg C-I" sheetId="24" r:id="rId6"/>
    <sheet name="C-Med &amp; Lrg C-I" sheetId="27" r:id="rId7"/>
    <sheet name="D-Med &amp; Lrg C-I" sheetId="26" r:id="rId8"/>
    <sheet name="San Diego Unified Port District" sheetId="34" r:id="rId9"/>
    <sheet name="PA-T-1" sheetId="31" r:id="rId10"/>
    <sheet name="Wholesale TAC Rates" sheetId="32" r:id="rId11"/>
    <sheet name="Escondido" sheetId="33" r:id="rId12"/>
    <sheet name="Standby" sheetId="19" r:id="rId13"/>
  </sheets>
  <externalReferences>
    <externalReference r:id="rId14"/>
    <externalReference r:id="rId15"/>
    <externalReference r:id="rId16"/>
  </externalReferences>
  <definedNames>
    <definedName name="_xlnm.Print_Area" localSheetId="4">'A-Med &amp; Lrg C-I'!$A$1:$K$67</definedName>
    <definedName name="_xlnm.Print_Area" localSheetId="1">'A-Revenues@Present Rates'!$A$1:$K$96</definedName>
    <definedName name="_xlnm.Print_Area" localSheetId="5">'B-Med &amp; Lrg C-I'!$A$1:$K$59</definedName>
    <definedName name="_xlnm.Print_Area" localSheetId="2">'B-Revenues@Present Rates'!$A$1:$K$96</definedName>
    <definedName name="_xlnm.Print_Area" localSheetId="6">'C-Med &amp; Lrg C-I'!$A$1:$K$60</definedName>
    <definedName name="_xlnm.Print_Area" localSheetId="3">'C-Revenues@Present Rates'!$A$1:$M$96</definedName>
    <definedName name="_xlnm.Print_Area" localSheetId="7">'D-Med &amp; Lrg C-I'!$A$1:$K$77</definedName>
    <definedName name="_xlnm.Print_Area" localSheetId="9">'PA-T-1'!$A$1:$K$68</definedName>
    <definedName name="_xlnm.Print_Area" localSheetId="8">'San Diego Unified Port District'!$A$1:$K$78</definedName>
    <definedName name="_xlnm.Print_Area" localSheetId="12">Standby!$A$1:$K$63</definedName>
    <definedName name="_xlnm.Print_Area" localSheetId="0">'Summary of Revs @ Present Rates'!$A$1:$J$53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3" l="1"/>
  <c r="M15" i="33"/>
  <c r="L15" i="33"/>
  <c r="K15" i="33"/>
  <c r="J15" i="33"/>
  <c r="I15" i="33"/>
  <c r="H15" i="33"/>
  <c r="G15" i="33"/>
  <c r="F15" i="33"/>
  <c r="E15" i="33"/>
  <c r="D15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C45" i="5"/>
  <c r="C20" i="34"/>
  <c r="H31" i="34"/>
  <c r="C31" i="34"/>
  <c r="C43" i="5"/>
  <c r="C51" i="5"/>
  <c r="C53" i="5"/>
  <c r="C23" i="19"/>
  <c r="H22" i="26"/>
  <c r="C22" i="19"/>
  <c r="C22" i="26"/>
  <c r="C21" i="19"/>
  <c r="C27" i="21"/>
  <c r="C26" i="21"/>
  <c r="C23" i="24"/>
  <c r="C22" i="24"/>
  <c r="C27" i="31"/>
  <c r="C28" i="31"/>
  <c r="C25" i="21"/>
  <c r="C26" i="31"/>
  <c r="C21" i="24"/>
  <c r="C23" i="26"/>
  <c r="C24" i="26"/>
  <c r="C22" i="27"/>
  <c r="C23" i="27"/>
  <c r="H22" i="27"/>
  <c r="H23" i="27"/>
  <c r="H24" i="26"/>
  <c r="C21" i="27"/>
  <c r="H23" i="26"/>
  <c r="H21" i="27"/>
  <c r="I15" i="32"/>
  <c r="I13" i="32"/>
  <c r="A3" i="5"/>
  <c r="G64" i="34"/>
  <c r="H64" i="34"/>
  <c r="C64" i="34"/>
  <c r="D64" i="34"/>
  <c r="E64" i="34"/>
  <c r="F64" i="34"/>
  <c r="H19" i="32"/>
  <c r="H23" i="32"/>
  <c r="G19" i="32"/>
  <c r="G23" i="32"/>
  <c r="I17" i="32"/>
  <c r="I19" i="32"/>
  <c r="I23" i="32"/>
  <c r="C17" i="33"/>
  <c r="K17" i="33"/>
  <c r="D20" i="33"/>
  <c r="E20" i="33"/>
  <c r="F20" i="33"/>
  <c r="G20" i="33"/>
  <c r="H20" i="33"/>
  <c r="I20" i="33"/>
  <c r="J20" i="33"/>
  <c r="K20" i="33"/>
  <c r="L20" i="33"/>
  <c r="M20" i="33"/>
  <c r="N20" i="33"/>
  <c r="C20" i="33"/>
  <c r="K22" i="33"/>
  <c r="O12" i="33"/>
  <c r="O20" i="33"/>
  <c r="L17" i="33"/>
  <c r="L22" i="33"/>
  <c r="D17" i="33"/>
  <c r="D22" i="33"/>
  <c r="N17" i="33"/>
  <c r="N22" i="33"/>
  <c r="C22" i="33"/>
  <c r="F17" i="33"/>
  <c r="F22" i="33"/>
  <c r="E17" i="33"/>
  <c r="E22" i="33"/>
  <c r="H17" i="33"/>
  <c r="H22" i="33"/>
  <c r="I17" i="33"/>
  <c r="I22" i="33"/>
  <c r="G17" i="33"/>
  <c r="G22" i="33"/>
  <c r="J17" i="33"/>
  <c r="J22" i="33"/>
  <c r="M17" i="33"/>
  <c r="M22" i="33"/>
  <c r="O22" i="33"/>
  <c r="J39" i="6"/>
  <c r="J40" i="6"/>
  <c r="J41" i="6"/>
  <c r="J42" i="6"/>
  <c r="J17" i="6"/>
  <c r="J18" i="6"/>
  <c r="J19" i="6"/>
  <c r="J20" i="6"/>
  <c r="A17" i="6"/>
  <c r="A18" i="6"/>
  <c r="A19" i="6"/>
  <c r="A20" i="6"/>
  <c r="B94" i="25"/>
  <c r="B93" i="25"/>
  <c r="B94" i="9"/>
  <c r="B93" i="9"/>
  <c r="M76" i="25"/>
  <c r="M77" i="25"/>
  <c r="M78" i="25"/>
  <c r="M79" i="25"/>
  <c r="M80" i="25"/>
  <c r="M81" i="25"/>
  <c r="A76" i="25"/>
  <c r="A77" i="25"/>
  <c r="A78" i="25"/>
  <c r="A79" i="25"/>
  <c r="A80" i="25"/>
  <c r="K76" i="9"/>
  <c r="K77" i="9"/>
  <c r="K78" i="9"/>
  <c r="K79" i="9"/>
  <c r="K80" i="9"/>
  <c r="A76" i="9"/>
  <c r="A77" i="9"/>
  <c r="A78" i="9"/>
  <c r="A79" i="9"/>
  <c r="A80" i="9"/>
  <c r="A81" i="9"/>
  <c r="A82" i="9"/>
  <c r="K76" i="5"/>
  <c r="K77" i="5"/>
  <c r="K78" i="5"/>
  <c r="K79" i="5"/>
  <c r="K80" i="5"/>
  <c r="K81" i="5"/>
  <c r="A76" i="5"/>
  <c r="A77" i="5"/>
  <c r="A78" i="5"/>
  <c r="A79" i="5"/>
  <c r="A80" i="5"/>
  <c r="A81" i="5"/>
  <c r="A82" i="5"/>
  <c r="J60" i="34"/>
  <c r="J49" i="34"/>
  <c r="E45" i="34"/>
  <c r="F45" i="34"/>
  <c r="D45" i="34"/>
  <c r="I40" i="34"/>
  <c r="H40" i="34"/>
  <c r="G40" i="34"/>
  <c r="F40" i="34"/>
  <c r="E40" i="34"/>
  <c r="D40" i="34"/>
  <c r="C40" i="34"/>
  <c r="K12" i="34"/>
  <c r="K13" i="34"/>
  <c r="K14" i="34"/>
  <c r="K15" i="34"/>
  <c r="K16" i="34"/>
  <c r="K17" i="34"/>
  <c r="K18" i="34"/>
  <c r="K19" i="34"/>
  <c r="K20" i="34"/>
  <c r="K21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K34" i="34"/>
  <c r="K35" i="34"/>
  <c r="K36" i="34"/>
  <c r="K37" i="34"/>
  <c r="K43" i="34"/>
  <c r="K44" i="34"/>
  <c r="K45" i="34"/>
  <c r="K46" i="34"/>
  <c r="K47" i="34"/>
  <c r="K48" i="34"/>
  <c r="K49" i="34"/>
  <c r="K50" i="34"/>
  <c r="K51" i="34"/>
  <c r="K52" i="34"/>
  <c r="K53" i="34"/>
  <c r="K54" i="34"/>
  <c r="K55" i="34"/>
  <c r="K56" i="34"/>
  <c r="K57" i="34"/>
  <c r="K58" i="34"/>
  <c r="K59" i="34"/>
  <c r="K60" i="34"/>
  <c r="K61" i="34"/>
  <c r="K62" i="34"/>
  <c r="K63" i="34"/>
  <c r="K64" i="34"/>
  <c r="K65" i="34"/>
  <c r="K66" i="34"/>
  <c r="K67" i="34"/>
  <c r="K68" i="34"/>
  <c r="K69" i="34"/>
  <c r="K70" i="34"/>
  <c r="K71" i="34"/>
  <c r="D12" i="34"/>
  <c r="K11" i="34"/>
  <c r="A11" i="34"/>
  <c r="A12" i="34"/>
  <c r="A13" i="34"/>
  <c r="A14" i="34"/>
  <c r="A15" i="34"/>
  <c r="A16" i="34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7" i="34"/>
  <c r="A43" i="34"/>
  <c r="A44" i="34"/>
  <c r="A45" i="34"/>
  <c r="A46" i="34"/>
  <c r="A47" i="34"/>
  <c r="A48" i="34"/>
  <c r="A49" i="34"/>
  <c r="A50" i="34"/>
  <c r="A51" i="34"/>
  <c r="A52" i="34"/>
  <c r="A53" i="34"/>
  <c r="A54" i="34"/>
  <c r="A55" i="34"/>
  <c r="A56" i="34"/>
  <c r="A57" i="34"/>
  <c r="A58" i="34"/>
  <c r="A59" i="34"/>
  <c r="A60" i="34"/>
  <c r="A61" i="34"/>
  <c r="A62" i="34"/>
  <c r="A63" i="34"/>
  <c r="A64" i="34"/>
  <c r="A65" i="34"/>
  <c r="A66" i="34"/>
  <c r="A67" i="34"/>
  <c r="A68" i="34"/>
  <c r="A69" i="34"/>
  <c r="A70" i="34"/>
  <c r="A71" i="34"/>
  <c r="E12" i="34"/>
  <c r="G45" i="34"/>
  <c r="H45" i="34"/>
  <c r="F12" i="34"/>
  <c r="G12" i="34"/>
  <c r="H12" i="34"/>
  <c r="A4" i="26"/>
  <c r="A5" i="26"/>
  <c r="A4" i="27"/>
  <c r="A5" i="27"/>
  <c r="A4" i="24"/>
  <c r="A5" i="24"/>
  <c r="A5" i="21"/>
  <c r="B59" i="24"/>
  <c r="Q13" i="33"/>
  <c r="Q14" i="33"/>
  <c r="Q15" i="33"/>
  <c r="Q16" i="33"/>
  <c r="Q17" i="33"/>
  <c r="Q18" i="33"/>
  <c r="Q19" i="33"/>
  <c r="Q20" i="33"/>
  <c r="Q21" i="33"/>
  <c r="Q22" i="33"/>
  <c r="Q23" i="33"/>
  <c r="Q24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F19" i="32"/>
  <c r="E19" i="32"/>
  <c r="D19" i="32"/>
  <c r="C19" i="32"/>
  <c r="K14" i="32"/>
  <c r="K15" i="32"/>
  <c r="K16" i="32"/>
  <c r="K17" i="32"/>
  <c r="K18" i="32"/>
  <c r="K19" i="32"/>
  <c r="K20" i="32"/>
  <c r="K21" i="32"/>
  <c r="K22" i="32"/>
  <c r="K23" i="32"/>
  <c r="A14" i="32"/>
  <c r="A15" i="32"/>
  <c r="A16" i="32"/>
  <c r="A17" i="32"/>
  <c r="A18" i="32"/>
  <c r="A19" i="32"/>
  <c r="A20" i="32"/>
  <c r="A21" i="32"/>
  <c r="A22" i="32"/>
  <c r="A23" i="32"/>
  <c r="E24" i="33"/>
  <c r="C24" i="33"/>
  <c r="D24" i="33"/>
  <c r="B68" i="31"/>
  <c r="F24" i="33"/>
  <c r="G24" i="33"/>
  <c r="H24" i="33"/>
  <c r="I24" i="33"/>
  <c r="D28" i="31"/>
  <c r="D26" i="31"/>
  <c r="D13" i="31"/>
  <c r="E13" i="31"/>
  <c r="F13" i="31"/>
  <c r="G13" i="31"/>
  <c r="H38" i="31"/>
  <c r="G38" i="31"/>
  <c r="F38" i="31"/>
  <c r="E38" i="31"/>
  <c r="D38" i="31"/>
  <c r="C38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40" i="31"/>
  <c r="A12" i="31"/>
  <c r="A13" i="31"/>
  <c r="A14" i="31"/>
  <c r="A15" i="31"/>
  <c r="A16" i="31"/>
  <c r="A17" i="31"/>
  <c r="A18" i="31"/>
  <c r="A19" i="31"/>
  <c r="A20" i="31"/>
  <c r="A21" i="31"/>
  <c r="A22" i="31"/>
  <c r="A23" i="31"/>
  <c r="A24" i="31"/>
  <c r="A25" i="31"/>
  <c r="A26" i="31"/>
  <c r="A27" i="31"/>
  <c r="A28" i="31"/>
  <c r="A29" i="31"/>
  <c r="A30" i="31"/>
  <c r="A31" i="31"/>
  <c r="A32" i="31"/>
  <c r="A33" i="31"/>
  <c r="A34" i="31"/>
  <c r="A40" i="31"/>
  <c r="H9" i="31"/>
  <c r="G9" i="31"/>
  <c r="F9" i="31"/>
  <c r="E9" i="31"/>
  <c r="D9" i="31"/>
  <c r="C9" i="31"/>
  <c r="I8" i="31"/>
  <c r="I37" i="31"/>
  <c r="H8" i="31"/>
  <c r="H37" i="31"/>
  <c r="G8" i="31"/>
  <c r="G37" i="31"/>
  <c r="F8" i="31"/>
  <c r="F37" i="31"/>
  <c r="E8" i="31"/>
  <c r="E37" i="31"/>
  <c r="D8" i="31"/>
  <c r="D37" i="31"/>
  <c r="C8" i="31"/>
  <c r="C37" i="31"/>
  <c r="A3" i="31"/>
  <c r="A2" i="31"/>
  <c r="A1" i="31"/>
  <c r="E51" i="5"/>
  <c r="G51" i="5"/>
  <c r="I51" i="5"/>
  <c r="C51" i="9"/>
  <c r="E51" i="9"/>
  <c r="G51" i="9"/>
  <c r="I51" i="9"/>
  <c r="C51" i="25"/>
  <c r="E51" i="25"/>
  <c r="G51" i="25"/>
  <c r="I51" i="25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8" i="31"/>
  <c r="K59" i="31"/>
  <c r="K60" i="31"/>
  <c r="K61" i="31"/>
  <c r="K62" i="31"/>
  <c r="K63" i="31"/>
  <c r="A41" i="31"/>
  <c r="A42" i="31"/>
  <c r="A43" i="31"/>
  <c r="A44" i="31"/>
  <c r="A45" i="31"/>
  <c r="A46" i="31"/>
  <c r="A47" i="31"/>
  <c r="A48" i="31"/>
  <c r="A49" i="31"/>
  <c r="A50" i="31"/>
  <c r="A51" i="31"/>
  <c r="A52" i="31"/>
  <c r="A53" i="31"/>
  <c r="A54" i="31"/>
  <c r="A55" i="31"/>
  <c r="A56" i="31"/>
  <c r="A57" i="31"/>
  <c r="A58" i="31"/>
  <c r="A59" i="31"/>
  <c r="A60" i="31"/>
  <c r="A61" i="31"/>
  <c r="A62" i="31"/>
  <c r="A63" i="31"/>
  <c r="E26" i="31"/>
  <c r="H13" i="31"/>
  <c r="C42" i="31"/>
  <c r="E28" i="31"/>
  <c r="D27" i="31"/>
  <c r="J24" i="33"/>
  <c r="D42" i="31"/>
  <c r="F26" i="31"/>
  <c r="F28" i="31"/>
  <c r="E27" i="31"/>
  <c r="K24" i="33"/>
  <c r="E42" i="31"/>
  <c r="G28" i="31"/>
  <c r="F27" i="31"/>
  <c r="G26" i="31"/>
  <c r="L24" i="33"/>
  <c r="M24" i="33"/>
  <c r="F42" i="31"/>
  <c r="G27" i="31"/>
  <c r="H26" i="31"/>
  <c r="H28" i="31"/>
  <c r="N24" i="33"/>
  <c r="C57" i="31"/>
  <c r="G42" i="31"/>
  <c r="C55" i="31"/>
  <c r="H27" i="31"/>
  <c r="O24" i="33"/>
  <c r="H42" i="31"/>
  <c r="D55" i="31"/>
  <c r="C56" i="31"/>
  <c r="D57" i="31"/>
  <c r="E57" i="31"/>
  <c r="E55" i="31"/>
  <c r="D56" i="31"/>
  <c r="I42" i="31"/>
  <c r="F57" i="31"/>
  <c r="F55" i="31"/>
  <c r="E56" i="31"/>
  <c r="F56" i="31"/>
  <c r="G57" i="31"/>
  <c r="G55" i="31"/>
  <c r="G56" i="31"/>
  <c r="H55" i="31"/>
  <c r="H57" i="31"/>
  <c r="H56" i="31"/>
  <c r="B82" i="5"/>
  <c r="B81" i="5"/>
  <c r="B80" i="5"/>
  <c r="B63" i="19"/>
  <c r="I7" i="25"/>
  <c r="I39" i="25"/>
  <c r="G7" i="25"/>
  <c r="G39" i="25"/>
  <c r="E7" i="25"/>
  <c r="E62" i="25"/>
  <c r="C7" i="25"/>
  <c r="C62" i="25"/>
  <c r="I7" i="9"/>
  <c r="I62" i="9"/>
  <c r="G7" i="9"/>
  <c r="G62" i="9"/>
  <c r="E7" i="9"/>
  <c r="E39" i="9"/>
  <c r="C7" i="9"/>
  <c r="C62" i="9"/>
  <c r="I7" i="5"/>
  <c r="I39" i="5"/>
  <c r="G7" i="5"/>
  <c r="G62" i="5"/>
  <c r="E7" i="5"/>
  <c r="E39" i="5"/>
  <c r="C7" i="5"/>
  <c r="C39" i="5"/>
  <c r="D8" i="19"/>
  <c r="D35" i="19"/>
  <c r="E8" i="19"/>
  <c r="E35" i="19"/>
  <c r="F8" i="19"/>
  <c r="F35" i="19"/>
  <c r="G8" i="19"/>
  <c r="G35" i="19"/>
  <c r="H8" i="19"/>
  <c r="H35" i="19"/>
  <c r="I8" i="19"/>
  <c r="I35" i="19"/>
  <c r="C8" i="19"/>
  <c r="C35" i="19"/>
  <c r="D8" i="26"/>
  <c r="D41" i="26"/>
  <c r="E8" i="26"/>
  <c r="E41" i="26"/>
  <c r="F8" i="26"/>
  <c r="F41" i="26"/>
  <c r="G8" i="26"/>
  <c r="G41" i="26"/>
  <c r="H8" i="26"/>
  <c r="H41" i="26"/>
  <c r="I8" i="26"/>
  <c r="I41" i="26"/>
  <c r="C8" i="26"/>
  <c r="C41" i="26"/>
  <c r="D7" i="27"/>
  <c r="D32" i="27"/>
  <c r="E7" i="27"/>
  <c r="E32" i="27"/>
  <c r="F7" i="27"/>
  <c r="F32" i="27"/>
  <c r="G7" i="27"/>
  <c r="G32" i="27"/>
  <c r="H7" i="27"/>
  <c r="H32" i="27"/>
  <c r="I7" i="27"/>
  <c r="I32" i="27"/>
  <c r="C7" i="27"/>
  <c r="C32" i="27"/>
  <c r="D7" i="24"/>
  <c r="D32" i="24"/>
  <c r="E7" i="24"/>
  <c r="E32" i="24"/>
  <c r="F7" i="24"/>
  <c r="F32" i="24"/>
  <c r="G7" i="24"/>
  <c r="G32" i="24"/>
  <c r="H7" i="24"/>
  <c r="H32" i="24"/>
  <c r="I7" i="24"/>
  <c r="I32" i="24"/>
  <c r="C7" i="24"/>
  <c r="C32" i="24"/>
  <c r="D7" i="21"/>
  <c r="D36" i="21"/>
  <c r="E7" i="21"/>
  <c r="E36" i="21"/>
  <c r="F7" i="21"/>
  <c r="F36" i="21"/>
  <c r="G7" i="21"/>
  <c r="G36" i="21"/>
  <c r="H7" i="21"/>
  <c r="H36" i="21"/>
  <c r="I7" i="21"/>
  <c r="I36" i="21"/>
  <c r="C7" i="21"/>
  <c r="C36" i="21"/>
  <c r="D28" i="6"/>
  <c r="E28" i="6"/>
  <c r="F28" i="6"/>
  <c r="G28" i="6"/>
  <c r="H28" i="6"/>
  <c r="I28" i="6"/>
  <c r="C28" i="6"/>
  <c r="D42" i="26"/>
  <c r="E42" i="26"/>
  <c r="F42" i="26"/>
  <c r="G42" i="26"/>
  <c r="H42" i="26"/>
  <c r="C42" i="26"/>
  <c r="D9" i="26"/>
  <c r="E9" i="26"/>
  <c r="F9" i="26"/>
  <c r="G9" i="26"/>
  <c r="H9" i="26"/>
  <c r="C9" i="26"/>
  <c r="J12" i="6"/>
  <c r="J13" i="6"/>
  <c r="J14" i="6"/>
  <c r="J15" i="6"/>
  <c r="J16" i="6"/>
  <c r="J21" i="6"/>
  <c r="J22" i="6"/>
  <c r="J23" i="6"/>
  <c r="J24" i="6"/>
  <c r="J25" i="6"/>
  <c r="A12" i="6"/>
  <c r="A13" i="6"/>
  <c r="A14" i="6"/>
  <c r="A15" i="6"/>
  <c r="A16" i="6"/>
  <c r="A21" i="6"/>
  <c r="A22" i="6"/>
  <c r="A23" i="6"/>
  <c r="A24" i="6"/>
  <c r="A25" i="6"/>
  <c r="L66" i="25"/>
  <c r="L68" i="25"/>
  <c r="L84" i="25"/>
  <c r="A1" i="5"/>
  <c r="A2" i="5"/>
  <c r="A3" i="9"/>
  <c r="A2" i="9"/>
  <c r="A1" i="9"/>
  <c r="K12" i="9"/>
  <c r="K13" i="9"/>
  <c r="K14" i="9"/>
  <c r="K15" i="9"/>
  <c r="K16" i="9"/>
  <c r="K17" i="9"/>
  <c r="K18" i="9"/>
  <c r="K19" i="9"/>
  <c r="A3" i="25"/>
  <c r="A2" i="25"/>
  <c r="A1" i="25"/>
  <c r="M12" i="25"/>
  <c r="M13" i="25"/>
  <c r="M14" i="25"/>
  <c r="M15" i="25"/>
  <c r="M16" i="25"/>
  <c r="M17" i="25"/>
  <c r="M18" i="25"/>
  <c r="M19" i="25"/>
  <c r="M20" i="25"/>
  <c r="K86" i="25"/>
  <c r="K39" i="25"/>
  <c r="A12" i="25"/>
  <c r="A13" i="25"/>
  <c r="A14" i="25"/>
  <c r="A15" i="25"/>
  <c r="A16" i="25"/>
  <c r="A17" i="25"/>
  <c r="A18" i="25"/>
  <c r="A19" i="25"/>
  <c r="A20" i="25"/>
  <c r="B58" i="25"/>
  <c r="B33" i="25"/>
  <c r="B31" i="25"/>
  <c r="B29" i="25"/>
  <c r="B19" i="25"/>
  <c r="B15" i="25"/>
  <c r="B13" i="25"/>
  <c r="B11" i="25"/>
  <c r="B58" i="9"/>
  <c r="B13" i="9"/>
  <c r="B15" i="9"/>
  <c r="B19" i="9"/>
  <c r="B29" i="9"/>
  <c r="B31" i="9"/>
  <c r="B33" i="9"/>
  <c r="B11" i="9"/>
  <c r="B86" i="5"/>
  <c r="B84" i="5"/>
  <c r="B74" i="5"/>
  <c r="B73" i="5"/>
  <c r="B72" i="5"/>
  <c r="B71" i="5"/>
  <c r="B70" i="5"/>
  <c r="B68" i="5"/>
  <c r="B66" i="5"/>
  <c r="A3" i="26"/>
  <c r="A2" i="26"/>
  <c r="A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3" i="27"/>
  <c r="A2" i="27"/>
  <c r="A1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D33" i="27"/>
  <c r="E33" i="27"/>
  <c r="F33" i="27"/>
  <c r="G33" i="27"/>
  <c r="H33" i="27"/>
  <c r="C33" i="27"/>
  <c r="D8" i="27"/>
  <c r="E8" i="27"/>
  <c r="F8" i="27"/>
  <c r="G8" i="27"/>
  <c r="H8" i="27"/>
  <c r="C8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D33" i="24"/>
  <c r="E33" i="24"/>
  <c r="F33" i="24"/>
  <c r="G33" i="24"/>
  <c r="H33" i="24"/>
  <c r="C33" i="24"/>
  <c r="D8" i="24"/>
  <c r="E8" i="24"/>
  <c r="F8" i="24"/>
  <c r="G8" i="24"/>
  <c r="H8" i="24"/>
  <c r="C8" i="24"/>
  <c r="A3" i="24"/>
  <c r="A2" i="24"/>
  <c r="A1" i="24"/>
  <c r="D37" i="21"/>
  <c r="E37" i="21"/>
  <c r="F37" i="21"/>
  <c r="G37" i="21"/>
  <c r="H37" i="21"/>
  <c r="C37" i="21"/>
  <c r="D8" i="21"/>
  <c r="E8" i="21"/>
  <c r="F8" i="21"/>
  <c r="G8" i="21"/>
  <c r="H8" i="21"/>
  <c r="C8" i="21"/>
  <c r="A3" i="21"/>
  <c r="A2" i="21"/>
  <c r="A1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D12" i="21"/>
  <c r="E12" i="21"/>
  <c r="F12" i="21"/>
  <c r="G12" i="21"/>
  <c r="H12" i="21"/>
  <c r="C41" i="21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A3" i="19"/>
  <c r="A2" i="19"/>
  <c r="A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12" i="9"/>
  <c r="A13" i="9"/>
  <c r="A14" i="9"/>
  <c r="A15" i="9"/>
  <c r="A16" i="9"/>
  <c r="A17" i="9"/>
  <c r="A18" i="9"/>
  <c r="A19" i="9"/>
  <c r="A20" i="9"/>
  <c r="K12" i="5"/>
  <c r="K13" i="5"/>
  <c r="K14" i="5"/>
  <c r="K15" i="5"/>
  <c r="K16" i="5"/>
  <c r="K17" i="5"/>
  <c r="K18" i="5"/>
  <c r="K19" i="5"/>
  <c r="K20" i="5"/>
  <c r="A12" i="5"/>
  <c r="A13" i="5"/>
  <c r="A14" i="5"/>
  <c r="A15" i="5"/>
  <c r="A16" i="5"/>
  <c r="A17" i="5"/>
  <c r="A18" i="5"/>
  <c r="A19" i="5"/>
  <c r="A20" i="5"/>
  <c r="H36" i="19"/>
  <c r="G36" i="19"/>
  <c r="F36" i="19"/>
  <c r="E36" i="19"/>
  <c r="D36" i="19"/>
  <c r="C36" i="19"/>
  <c r="H9" i="19"/>
  <c r="G9" i="19"/>
  <c r="F9" i="19"/>
  <c r="E9" i="19"/>
  <c r="D9" i="19"/>
  <c r="C9" i="19"/>
  <c r="E45" i="5"/>
  <c r="E53" i="5"/>
  <c r="E43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43" i="5"/>
  <c r="A44" i="5"/>
  <c r="A45" i="5"/>
  <c r="A46" i="5"/>
  <c r="A47" i="5"/>
  <c r="A48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43" i="5"/>
  <c r="K44" i="5"/>
  <c r="K45" i="5"/>
  <c r="K46" i="5"/>
  <c r="K47" i="5"/>
  <c r="K48" i="5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43" i="9"/>
  <c r="A44" i="9"/>
  <c r="A45" i="9"/>
  <c r="A46" i="9"/>
  <c r="A47" i="9"/>
  <c r="A48" i="9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43" i="25"/>
  <c r="A44" i="25"/>
  <c r="A45" i="25"/>
  <c r="A46" i="25"/>
  <c r="A47" i="25"/>
  <c r="A48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43" i="25"/>
  <c r="M44" i="25"/>
  <c r="M45" i="25"/>
  <c r="M46" i="25"/>
  <c r="M47" i="25"/>
  <c r="M48" i="25"/>
  <c r="K20" i="9"/>
  <c r="E39" i="25"/>
  <c r="I62" i="25"/>
  <c r="E62" i="5"/>
  <c r="E62" i="9"/>
  <c r="A33" i="6"/>
  <c r="A34" i="6"/>
  <c r="A35" i="6"/>
  <c r="A36" i="6"/>
  <c r="A37" i="6"/>
  <c r="A38" i="6"/>
  <c r="C62" i="5"/>
  <c r="G39" i="9"/>
  <c r="I39" i="9"/>
  <c r="C39" i="25"/>
  <c r="I62" i="5"/>
  <c r="G43" i="5"/>
  <c r="I43" i="5"/>
  <c r="G53" i="5"/>
  <c r="G45" i="5"/>
  <c r="G62" i="25"/>
  <c r="G39" i="5"/>
  <c r="C39" i="9"/>
  <c r="D41" i="21"/>
  <c r="A39" i="6"/>
  <c r="A40" i="6"/>
  <c r="A41" i="6"/>
  <c r="A42" i="6"/>
  <c r="A43" i="6"/>
  <c r="A44" i="6"/>
  <c r="A45" i="6"/>
  <c r="A46" i="6"/>
  <c r="A47" i="6"/>
  <c r="A49" i="25"/>
  <c r="A50" i="25"/>
  <c r="A51" i="25"/>
  <c r="A52" i="25"/>
  <c r="A53" i="25"/>
  <c r="A54" i="25"/>
  <c r="A55" i="25"/>
  <c r="A66" i="25"/>
  <c r="A67" i="25"/>
  <c r="A68" i="25"/>
  <c r="A69" i="25"/>
  <c r="A70" i="25"/>
  <c r="A71" i="25"/>
  <c r="A72" i="25"/>
  <c r="A73" i="25"/>
  <c r="A74" i="25"/>
  <c r="A75" i="25"/>
  <c r="A81" i="25"/>
  <c r="A82" i="25"/>
  <c r="A83" i="25"/>
  <c r="A84" i="25"/>
  <c r="A85" i="25"/>
  <c r="A86" i="25"/>
  <c r="A87" i="25"/>
  <c r="A88" i="25"/>
  <c r="A89" i="25"/>
  <c r="A90" i="25"/>
  <c r="M49" i="25"/>
  <c r="M50" i="25"/>
  <c r="M51" i="25"/>
  <c r="M52" i="25"/>
  <c r="M53" i="25"/>
  <c r="M54" i="25"/>
  <c r="M55" i="25"/>
  <c r="M66" i="25"/>
  <c r="M67" i="25"/>
  <c r="M68" i="25"/>
  <c r="M69" i="25"/>
  <c r="M70" i="25"/>
  <c r="M71" i="25"/>
  <c r="M72" i="25"/>
  <c r="M73" i="25"/>
  <c r="M74" i="25"/>
  <c r="M75" i="25"/>
  <c r="M82" i="25"/>
  <c r="M83" i="25"/>
  <c r="M84" i="25"/>
  <c r="M85" i="25"/>
  <c r="M86" i="25"/>
  <c r="M87" i="25"/>
  <c r="M88" i="25"/>
  <c r="M89" i="25"/>
  <c r="M90" i="25"/>
  <c r="A49" i="9"/>
  <c r="A50" i="9"/>
  <c r="A51" i="9"/>
  <c r="A52" i="9"/>
  <c r="A53" i="9"/>
  <c r="A54" i="9"/>
  <c r="A55" i="9"/>
  <c r="A66" i="9"/>
  <c r="A67" i="9"/>
  <c r="A68" i="9"/>
  <c r="A69" i="9"/>
  <c r="A70" i="9"/>
  <c r="A71" i="9"/>
  <c r="A72" i="9"/>
  <c r="A73" i="9"/>
  <c r="A74" i="9"/>
  <c r="A75" i="9"/>
  <c r="A83" i="9"/>
  <c r="A84" i="9"/>
  <c r="A85" i="9"/>
  <c r="A86" i="9"/>
  <c r="A87" i="9"/>
  <c r="A88" i="9"/>
  <c r="A89" i="9"/>
  <c r="A90" i="9"/>
  <c r="K49" i="5"/>
  <c r="K50" i="5"/>
  <c r="K51" i="5"/>
  <c r="K52" i="5"/>
  <c r="K53" i="5"/>
  <c r="K54" i="5"/>
  <c r="K55" i="5"/>
  <c r="K66" i="5"/>
  <c r="K67" i="5"/>
  <c r="K68" i="5"/>
  <c r="K69" i="5"/>
  <c r="K70" i="5"/>
  <c r="K71" i="5"/>
  <c r="K72" i="5"/>
  <c r="K73" i="5"/>
  <c r="K74" i="5"/>
  <c r="K75" i="5"/>
  <c r="K82" i="5"/>
  <c r="K83" i="5"/>
  <c r="K84" i="5"/>
  <c r="K85" i="5"/>
  <c r="K86" i="5"/>
  <c r="K87" i="5"/>
  <c r="K88" i="5"/>
  <c r="K89" i="5"/>
  <c r="K90" i="5"/>
  <c r="A49" i="5"/>
  <c r="A50" i="5"/>
  <c r="A51" i="5"/>
  <c r="A52" i="5"/>
  <c r="A53" i="5"/>
  <c r="A54" i="5"/>
  <c r="A55" i="5"/>
  <c r="A66" i="5"/>
  <c r="A67" i="5"/>
  <c r="A68" i="5"/>
  <c r="A69" i="5"/>
  <c r="A70" i="5"/>
  <c r="A71" i="5"/>
  <c r="A72" i="5"/>
  <c r="A73" i="5"/>
  <c r="A74" i="5"/>
  <c r="A75" i="5"/>
  <c r="A83" i="5"/>
  <c r="A84" i="5"/>
  <c r="A85" i="5"/>
  <c r="A86" i="5"/>
  <c r="A87" i="5"/>
  <c r="A88" i="5"/>
  <c r="A89" i="5"/>
  <c r="A90" i="5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43" i="9"/>
  <c r="K44" i="9"/>
  <c r="K45" i="9"/>
  <c r="K46" i="9"/>
  <c r="K47" i="9"/>
  <c r="K48" i="9"/>
  <c r="J33" i="6"/>
  <c r="J34" i="6"/>
  <c r="J35" i="6"/>
  <c r="J36" i="6"/>
  <c r="J37" i="6"/>
  <c r="J38" i="6"/>
  <c r="J43" i="6"/>
  <c r="J44" i="6"/>
  <c r="J45" i="6"/>
  <c r="J46" i="6"/>
  <c r="J47" i="6"/>
  <c r="C43" i="9"/>
  <c r="I53" i="5"/>
  <c r="I45" i="5"/>
  <c r="E41" i="21"/>
  <c r="K49" i="9"/>
  <c r="K50" i="9"/>
  <c r="K51" i="9"/>
  <c r="K52" i="9"/>
  <c r="K53" i="9"/>
  <c r="K54" i="9"/>
  <c r="K55" i="9"/>
  <c r="K66" i="9"/>
  <c r="K67" i="9"/>
  <c r="K68" i="9"/>
  <c r="K69" i="9"/>
  <c r="K70" i="9"/>
  <c r="K71" i="9"/>
  <c r="K72" i="9"/>
  <c r="K73" i="9"/>
  <c r="K74" i="9"/>
  <c r="K75" i="9"/>
  <c r="K81" i="9"/>
  <c r="K82" i="9"/>
  <c r="K83" i="9"/>
  <c r="K84" i="9"/>
  <c r="K85" i="9"/>
  <c r="K86" i="9"/>
  <c r="K87" i="9"/>
  <c r="K88" i="9"/>
  <c r="K89" i="9"/>
  <c r="K90" i="9"/>
  <c r="C45" i="9"/>
  <c r="C53" i="9"/>
  <c r="E43" i="9"/>
  <c r="F41" i="21"/>
  <c r="E53" i="9"/>
  <c r="G43" i="9"/>
  <c r="E45" i="9"/>
  <c r="G41" i="21"/>
  <c r="I43" i="9"/>
  <c r="G45" i="9"/>
  <c r="G53" i="9"/>
  <c r="H41" i="21"/>
  <c r="I53" i="9"/>
  <c r="C43" i="25"/>
  <c r="I45" i="9"/>
  <c r="I41" i="21"/>
  <c r="E43" i="25"/>
  <c r="C53" i="25"/>
  <c r="C45" i="25"/>
  <c r="E53" i="25"/>
  <c r="E45" i="25"/>
  <c r="G43" i="25"/>
  <c r="I43" i="25"/>
  <c r="G45" i="25"/>
  <c r="G53" i="25"/>
  <c r="I45" i="25"/>
  <c r="I53" i="25"/>
  <c r="G55" i="26"/>
  <c r="D22" i="26"/>
  <c r="E22" i="26"/>
  <c r="F22" i="26"/>
  <c r="G22" i="26"/>
  <c r="C55" i="26"/>
  <c r="D55" i="26"/>
  <c r="D26" i="21"/>
  <c r="D27" i="21"/>
  <c r="D23" i="24"/>
  <c r="E27" i="21"/>
  <c r="E23" i="24"/>
  <c r="D22" i="24"/>
  <c r="D25" i="21"/>
  <c r="E26" i="21"/>
  <c r="E55" i="26"/>
  <c r="F23" i="24"/>
  <c r="E25" i="21"/>
  <c r="F27" i="21"/>
  <c r="F55" i="26"/>
  <c r="E22" i="24"/>
  <c r="F26" i="21"/>
  <c r="D21" i="24"/>
  <c r="E21" i="24"/>
  <c r="G26" i="21"/>
  <c r="H55" i="26"/>
  <c r="F25" i="21"/>
  <c r="G23" i="24"/>
  <c r="G27" i="21"/>
  <c r="F22" i="24"/>
  <c r="G47" i="27"/>
  <c r="D22" i="27"/>
  <c r="G25" i="21"/>
  <c r="G56" i="26"/>
  <c r="D23" i="26"/>
  <c r="H23" i="24"/>
  <c r="G57" i="26"/>
  <c r="D24" i="26"/>
  <c r="G22" i="24"/>
  <c r="H27" i="21"/>
  <c r="H26" i="21"/>
  <c r="F21" i="24"/>
  <c r="G48" i="27"/>
  <c r="D23" i="27"/>
  <c r="H22" i="24"/>
  <c r="E22" i="27"/>
  <c r="H48" i="27"/>
  <c r="C55" i="21"/>
  <c r="E23" i="26"/>
  <c r="H25" i="21"/>
  <c r="E23" i="27"/>
  <c r="C56" i="21"/>
  <c r="C48" i="24"/>
  <c r="H47" i="27"/>
  <c r="G21" i="24"/>
  <c r="E24" i="26"/>
  <c r="D48" i="24"/>
  <c r="D56" i="21"/>
  <c r="F23" i="26"/>
  <c r="G23" i="26"/>
  <c r="F24" i="26"/>
  <c r="G24" i="26"/>
  <c r="H21" i="24"/>
  <c r="D55" i="21"/>
  <c r="F23" i="27"/>
  <c r="G23" i="27"/>
  <c r="C54" i="21"/>
  <c r="F22" i="27"/>
  <c r="G22" i="27"/>
  <c r="C47" i="24"/>
  <c r="D54" i="21"/>
  <c r="E55" i="21"/>
  <c r="E56" i="21"/>
  <c r="D47" i="24"/>
  <c r="C46" i="24"/>
  <c r="E48" i="24"/>
  <c r="C56" i="26"/>
  <c r="D46" i="24"/>
  <c r="C46" i="27"/>
  <c r="E47" i="24"/>
  <c r="C57" i="26"/>
  <c r="C48" i="27"/>
  <c r="F48" i="24"/>
  <c r="F55" i="21"/>
  <c r="C47" i="27"/>
  <c r="F56" i="21"/>
  <c r="E54" i="21"/>
  <c r="G56" i="21"/>
  <c r="D48" i="27"/>
  <c r="D57" i="26"/>
  <c r="F47" i="24"/>
  <c r="F54" i="21"/>
  <c r="G48" i="24"/>
  <c r="D56" i="26"/>
  <c r="D47" i="27"/>
  <c r="G55" i="21"/>
  <c r="D46" i="27"/>
  <c r="E46" i="24"/>
  <c r="H56" i="21"/>
  <c r="E46" i="27"/>
  <c r="G54" i="21"/>
  <c r="E57" i="26"/>
  <c r="H55" i="21"/>
  <c r="E47" i="27"/>
  <c r="E56" i="26"/>
  <c r="F46" i="24"/>
  <c r="H48" i="24"/>
  <c r="G47" i="24"/>
  <c r="E48" i="27"/>
  <c r="H47" i="24"/>
  <c r="G46" i="24"/>
  <c r="F57" i="26"/>
  <c r="F56" i="26"/>
  <c r="F48" i="27"/>
  <c r="H54" i="21"/>
  <c r="F46" i="27"/>
  <c r="F47" i="27"/>
  <c r="H57" i="26"/>
  <c r="H56" i="26"/>
  <c r="H46" i="24"/>
  <c r="D22" i="19"/>
  <c r="D23" i="19"/>
  <c r="E23" i="19"/>
  <c r="E22" i="19"/>
  <c r="D21" i="19"/>
  <c r="F22" i="19"/>
  <c r="E21" i="19"/>
  <c r="F23" i="19"/>
  <c r="G23" i="19"/>
  <c r="F21" i="19"/>
  <c r="G22" i="19"/>
  <c r="H23" i="19"/>
  <c r="G21" i="19"/>
  <c r="H22" i="19"/>
  <c r="H21" i="19"/>
  <c r="C49" i="19"/>
  <c r="C50" i="19"/>
  <c r="D50" i="19"/>
  <c r="D49" i="19"/>
  <c r="C48" i="19"/>
  <c r="D48" i="19"/>
  <c r="E49" i="19"/>
  <c r="E50" i="19"/>
  <c r="F49" i="19"/>
  <c r="F50" i="19"/>
  <c r="E48" i="19"/>
  <c r="G50" i="19"/>
  <c r="G49" i="19"/>
  <c r="F48" i="19"/>
  <c r="H49" i="19"/>
  <c r="H50" i="19"/>
  <c r="G48" i="19"/>
  <c r="H48" i="19"/>
  <c r="D21" i="27"/>
  <c r="E21" i="27"/>
  <c r="G46" i="27"/>
  <c r="F21" i="27"/>
  <c r="H46" i="27"/>
  <c r="G21" i="27"/>
  <c r="D20" i="34"/>
  <c r="E20" i="34"/>
  <c r="D31" i="34"/>
  <c r="E31" i="34"/>
  <c r="F20" i="34"/>
  <c r="G20" i="34"/>
  <c r="F31" i="34"/>
  <c r="G31" i="34"/>
  <c r="H20" i="34"/>
  <c r="C53" i="34"/>
  <c r="D53" i="34"/>
  <c r="E53" i="34"/>
  <c r="F53" i="34"/>
  <c r="G53" i="34"/>
  <c r="H53" i="34"/>
  <c r="H42" i="19"/>
  <c r="H55" i="19"/>
  <c r="G42" i="19"/>
  <c r="G55" i="19"/>
  <c r="F42" i="19"/>
  <c r="F55" i="19"/>
  <c r="E42" i="19"/>
  <c r="E55" i="19"/>
  <c r="D42" i="19"/>
  <c r="D55" i="19"/>
  <c r="C42" i="19"/>
  <c r="C55" i="19"/>
  <c r="H15" i="19"/>
  <c r="H28" i="19"/>
  <c r="G15" i="19"/>
  <c r="G28" i="19"/>
  <c r="F15" i="19"/>
  <c r="F28" i="19"/>
  <c r="E15" i="19"/>
  <c r="E28" i="19"/>
  <c r="D15" i="19"/>
  <c r="D28" i="19"/>
  <c r="C15" i="19"/>
  <c r="H41" i="19"/>
  <c r="H54" i="19"/>
  <c r="G41" i="19"/>
  <c r="G54" i="19"/>
  <c r="F41" i="19"/>
  <c r="F54" i="19"/>
  <c r="E41" i="19"/>
  <c r="E54" i="19"/>
  <c r="D41" i="19"/>
  <c r="D54" i="19"/>
  <c r="C41" i="19"/>
  <c r="C54" i="19"/>
  <c r="H14" i="19"/>
  <c r="H27" i="19"/>
  <c r="G14" i="19"/>
  <c r="G27" i="19"/>
  <c r="F14" i="19"/>
  <c r="F27" i="19"/>
  <c r="E14" i="19"/>
  <c r="E27" i="19"/>
  <c r="D14" i="19"/>
  <c r="D27" i="19"/>
  <c r="C14" i="19"/>
  <c r="H40" i="19"/>
  <c r="G40" i="19"/>
  <c r="F40" i="19"/>
  <c r="E40" i="19"/>
  <c r="D40" i="19"/>
  <c r="C40" i="19"/>
  <c r="H13" i="19"/>
  <c r="G13" i="19"/>
  <c r="F13" i="19"/>
  <c r="E13" i="19"/>
  <c r="D13" i="19"/>
  <c r="C13" i="19"/>
  <c r="H60" i="34"/>
  <c r="H68" i="34"/>
  <c r="J78" i="25"/>
  <c r="G60" i="34"/>
  <c r="G68" i="34"/>
  <c r="H78" i="25"/>
  <c r="F60" i="34"/>
  <c r="F68" i="34"/>
  <c r="F78" i="25"/>
  <c r="E60" i="34"/>
  <c r="E68" i="34"/>
  <c r="D78" i="25"/>
  <c r="D60" i="34"/>
  <c r="D68" i="34"/>
  <c r="J78" i="9"/>
  <c r="C60" i="34"/>
  <c r="C68" i="34"/>
  <c r="H78" i="9"/>
  <c r="G27" i="34"/>
  <c r="G35" i="34"/>
  <c r="D78" i="9"/>
  <c r="F27" i="34"/>
  <c r="F35" i="34"/>
  <c r="J78" i="5"/>
  <c r="E27" i="34"/>
  <c r="E35" i="34"/>
  <c r="H78" i="5"/>
  <c r="D27" i="34"/>
  <c r="D35" i="34"/>
  <c r="F78" i="5"/>
  <c r="H49" i="34"/>
  <c r="H56" i="34"/>
  <c r="J77" i="25"/>
  <c r="G49" i="34"/>
  <c r="G56" i="34"/>
  <c r="H77" i="25"/>
  <c r="F49" i="34"/>
  <c r="F56" i="34"/>
  <c r="F77" i="25"/>
  <c r="E49" i="34"/>
  <c r="E56" i="34"/>
  <c r="D77" i="25"/>
  <c r="D49" i="34"/>
  <c r="D56" i="34"/>
  <c r="J77" i="9"/>
  <c r="C49" i="34"/>
  <c r="C56" i="34"/>
  <c r="H77" i="9"/>
  <c r="H16" i="34"/>
  <c r="H23" i="34"/>
  <c r="F77" i="9"/>
  <c r="G16" i="34"/>
  <c r="G23" i="34"/>
  <c r="D77" i="9"/>
  <c r="F16" i="34"/>
  <c r="F23" i="34"/>
  <c r="J77" i="5"/>
  <c r="E16" i="34"/>
  <c r="E23" i="34"/>
  <c r="H77" i="5"/>
  <c r="D16" i="34"/>
  <c r="D23" i="34"/>
  <c r="F77" i="5"/>
  <c r="C16" i="34"/>
  <c r="H44" i="34"/>
  <c r="H46" i="34"/>
  <c r="G44" i="34"/>
  <c r="G46" i="34"/>
  <c r="F44" i="34"/>
  <c r="F46" i="34"/>
  <c r="E44" i="34"/>
  <c r="E46" i="34"/>
  <c r="D44" i="34"/>
  <c r="D46" i="34"/>
  <c r="C44" i="34"/>
  <c r="C46" i="34"/>
  <c r="H11" i="34"/>
  <c r="H13" i="34"/>
  <c r="G11" i="34"/>
  <c r="G13" i="34"/>
  <c r="F11" i="34"/>
  <c r="F13" i="34"/>
  <c r="E11" i="34"/>
  <c r="E13" i="34"/>
  <c r="D11" i="34"/>
  <c r="D13" i="34"/>
  <c r="C11" i="34"/>
  <c r="C27" i="34"/>
  <c r="H27" i="34"/>
  <c r="H35" i="34"/>
  <c r="F78" i="9"/>
  <c r="C76" i="9"/>
  <c r="G17" i="6"/>
  <c r="G37" i="34"/>
  <c r="E43" i="19"/>
  <c r="E53" i="19"/>
  <c r="E56" i="19"/>
  <c r="E59" i="19"/>
  <c r="D86" i="25"/>
  <c r="E45" i="6"/>
  <c r="E76" i="9"/>
  <c r="D16" i="19"/>
  <c r="D26" i="19"/>
  <c r="D29" i="19"/>
  <c r="D32" i="19"/>
  <c r="F86" i="5"/>
  <c r="D23" i="6"/>
  <c r="F53" i="19"/>
  <c r="F56" i="19"/>
  <c r="F59" i="19"/>
  <c r="F86" i="25"/>
  <c r="F45" i="6"/>
  <c r="F43" i="19"/>
  <c r="G76" i="9"/>
  <c r="C39" i="6"/>
  <c r="I46" i="34"/>
  <c r="C70" i="34"/>
  <c r="E16" i="19"/>
  <c r="E26" i="19"/>
  <c r="E29" i="19"/>
  <c r="E32" i="19"/>
  <c r="H86" i="5"/>
  <c r="E23" i="6"/>
  <c r="G53" i="19"/>
  <c r="G56" i="19"/>
  <c r="G59" i="19"/>
  <c r="H86" i="25"/>
  <c r="G45" i="6"/>
  <c r="G43" i="19"/>
  <c r="I49" i="34"/>
  <c r="C23" i="34"/>
  <c r="D70" i="34"/>
  <c r="I76" i="9"/>
  <c r="D39" i="6"/>
  <c r="F16" i="19"/>
  <c r="F26" i="19"/>
  <c r="F29" i="19"/>
  <c r="F32" i="19"/>
  <c r="J86" i="5"/>
  <c r="F23" i="6"/>
  <c r="H43" i="19"/>
  <c r="H53" i="19"/>
  <c r="H56" i="19"/>
  <c r="H59" i="19"/>
  <c r="J86" i="25"/>
  <c r="H45" i="6"/>
  <c r="C16" i="19"/>
  <c r="C26" i="19"/>
  <c r="I40" i="19"/>
  <c r="I44" i="34"/>
  <c r="C13" i="34"/>
  <c r="C76" i="25"/>
  <c r="E39" i="6"/>
  <c r="E70" i="34"/>
  <c r="I60" i="34"/>
  <c r="C35" i="34"/>
  <c r="G16" i="19"/>
  <c r="G26" i="19"/>
  <c r="G29" i="19"/>
  <c r="G32" i="19"/>
  <c r="D86" i="9"/>
  <c r="G23" i="6"/>
  <c r="I41" i="19"/>
  <c r="C27" i="19"/>
  <c r="I54" i="19"/>
  <c r="D37" i="34"/>
  <c r="E76" i="5"/>
  <c r="D17" i="6"/>
  <c r="F70" i="34"/>
  <c r="E76" i="25"/>
  <c r="F39" i="6"/>
  <c r="H26" i="19"/>
  <c r="H29" i="19"/>
  <c r="H32" i="19"/>
  <c r="F86" i="9"/>
  <c r="H23" i="6"/>
  <c r="H16" i="19"/>
  <c r="C28" i="19"/>
  <c r="I55" i="19"/>
  <c r="I42" i="19"/>
  <c r="G76" i="5"/>
  <c r="E17" i="6"/>
  <c r="E37" i="34"/>
  <c r="G76" i="25"/>
  <c r="G39" i="6"/>
  <c r="G70" i="34"/>
  <c r="C43" i="19"/>
  <c r="C53" i="19"/>
  <c r="C56" i="19"/>
  <c r="C59" i="19"/>
  <c r="H86" i="9"/>
  <c r="C45" i="6"/>
  <c r="F37" i="34"/>
  <c r="I76" i="5"/>
  <c r="F17" i="6"/>
  <c r="I76" i="25"/>
  <c r="H39" i="6"/>
  <c r="H70" i="34"/>
  <c r="D43" i="19"/>
  <c r="D53" i="19"/>
  <c r="D56" i="19"/>
  <c r="D59" i="19"/>
  <c r="J86" i="9"/>
  <c r="D45" i="6"/>
  <c r="I43" i="19"/>
  <c r="H17" i="6"/>
  <c r="H37" i="34"/>
  <c r="C76" i="5"/>
  <c r="C37" i="34"/>
  <c r="I70" i="34"/>
  <c r="C29" i="19"/>
  <c r="C32" i="19"/>
  <c r="I53" i="19"/>
  <c r="I56" i="19"/>
  <c r="D77" i="5"/>
  <c r="L77" i="25"/>
  <c r="I56" i="34"/>
  <c r="I68" i="34"/>
  <c r="D78" i="5"/>
  <c r="L78" i="25"/>
  <c r="I59" i="19"/>
  <c r="D86" i="5"/>
  <c r="K76" i="25"/>
  <c r="C17" i="6"/>
  <c r="I39" i="6"/>
  <c r="C23" i="6"/>
  <c r="I45" i="6"/>
  <c r="L86" i="25"/>
  <c r="J23" i="25"/>
  <c r="J22" i="25"/>
  <c r="H23" i="25"/>
  <c r="H22" i="25"/>
  <c r="F23" i="25"/>
  <c r="F22" i="25"/>
  <c r="D23" i="25"/>
  <c r="D22" i="25"/>
  <c r="J23" i="9"/>
  <c r="J22" i="9"/>
  <c r="H23" i="9"/>
  <c r="H22" i="9"/>
  <c r="F23" i="9"/>
  <c r="F22" i="9"/>
  <c r="D23" i="9"/>
  <c r="D22" i="9"/>
  <c r="J23" i="5"/>
  <c r="J22" i="5"/>
  <c r="H23" i="5"/>
  <c r="H22" i="5"/>
  <c r="F23" i="5"/>
  <c r="F22" i="5"/>
  <c r="D23" i="5"/>
  <c r="D22" i="5"/>
  <c r="L22" i="25"/>
  <c r="L23" i="25"/>
  <c r="C21" i="25"/>
  <c r="C21" i="5"/>
  <c r="C21" i="9"/>
  <c r="G21" i="5"/>
  <c r="E21" i="25"/>
  <c r="E21" i="5"/>
  <c r="G21" i="25"/>
  <c r="I21" i="25"/>
  <c r="I21" i="9"/>
  <c r="G21" i="9"/>
  <c r="E21" i="9"/>
  <c r="I21" i="5"/>
  <c r="K21" i="25"/>
  <c r="I11" i="5"/>
  <c r="I66" i="5"/>
  <c r="C11" i="9"/>
  <c r="C66" i="9"/>
  <c r="E11" i="9"/>
  <c r="E66" i="9"/>
  <c r="G11" i="9"/>
  <c r="G66" i="9"/>
  <c r="C33" i="6"/>
  <c r="I11" i="9"/>
  <c r="I66" i="9"/>
  <c r="C11" i="25"/>
  <c r="E11" i="25"/>
  <c r="E66" i="25"/>
  <c r="F33" i="6"/>
  <c r="G11" i="25"/>
  <c r="G66" i="25"/>
  <c r="G33" i="6"/>
  <c r="I11" i="25"/>
  <c r="I66" i="25"/>
  <c r="E11" i="5"/>
  <c r="E66" i="5"/>
  <c r="H11" i="6"/>
  <c r="D11" i="6"/>
  <c r="D33" i="6"/>
  <c r="F11" i="6"/>
  <c r="G11" i="6"/>
  <c r="H33" i="6"/>
  <c r="C66" i="25"/>
  <c r="C11" i="5"/>
  <c r="C66" i="5"/>
  <c r="G11" i="5"/>
  <c r="G66" i="5"/>
  <c r="E33" i="6"/>
  <c r="K11" i="25"/>
  <c r="C11" i="6"/>
  <c r="K66" i="25"/>
  <c r="E11" i="6"/>
  <c r="I33" i="6"/>
  <c r="C13" i="9"/>
  <c r="C68" i="9"/>
  <c r="G13" i="9"/>
  <c r="G68" i="9"/>
  <c r="C35" i="6"/>
  <c r="C13" i="25"/>
  <c r="I13" i="25"/>
  <c r="I68" i="25"/>
  <c r="F46" i="21"/>
  <c r="F60" i="21"/>
  <c r="C39" i="27"/>
  <c r="C53" i="27"/>
  <c r="E26" i="9"/>
  <c r="E81" i="9"/>
  <c r="G26" i="9"/>
  <c r="G81" i="9"/>
  <c r="I26" i="9"/>
  <c r="I81" i="9"/>
  <c r="C26" i="25"/>
  <c r="E26" i="25"/>
  <c r="E81" i="25"/>
  <c r="G26" i="25"/>
  <c r="G81" i="25"/>
  <c r="I26" i="25"/>
  <c r="I81" i="25"/>
  <c r="G27" i="5"/>
  <c r="I27" i="5"/>
  <c r="G27" i="9"/>
  <c r="E41" i="31"/>
  <c r="E43" i="31"/>
  <c r="G27" i="25"/>
  <c r="H41" i="31"/>
  <c r="H43" i="31"/>
  <c r="E29" i="5"/>
  <c r="E84" i="5"/>
  <c r="D21" i="6"/>
  <c r="G29" i="5"/>
  <c r="G84" i="5"/>
  <c r="E21" i="6"/>
  <c r="I29" i="5"/>
  <c r="I84" i="5"/>
  <c r="F21" i="6"/>
  <c r="I29" i="9"/>
  <c r="I84" i="9"/>
  <c r="D43" i="6"/>
  <c r="I29" i="25"/>
  <c r="I84" i="25"/>
  <c r="H43" i="6"/>
  <c r="G13" i="25"/>
  <c r="G68" i="25"/>
  <c r="G35" i="6"/>
  <c r="F47" i="26"/>
  <c r="F61" i="26"/>
  <c r="H12" i="31"/>
  <c r="H14" i="31"/>
  <c r="G29" i="25"/>
  <c r="G84" i="25"/>
  <c r="G43" i="6"/>
  <c r="I13" i="5"/>
  <c r="I68" i="5"/>
  <c r="I13" i="9"/>
  <c r="I68" i="9"/>
  <c r="E12" i="31"/>
  <c r="E14" i="31"/>
  <c r="G18" i="21"/>
  <c r="G32" i="21"/>
  <c r="F38" i="27"/>
  <c r="F52" i="27"/>
  <c r="E27" i="9"/>
  <c r="G26" i="5"/>
  <c r="G81" i="5"/>
  <c r="C26" i="5"/>
  <c r="C81" i="5"/>
  <c r="C13" i="5"/>
  <c r="C68" i="5"/>
  <c r="C27" i="25"/>
  <c r="E27" i="25"/>
  <c r="F41" i="31"/>
  <c r="F43" i="31"/>
  <c r="C26" i="9"/>
  <c r="C81" i="9"/>
  <c r="G29" i="9"/>
  <c r="G84" i="9"/>
  <c r="C43" i="6"/>
  <c r="I27" i="25"/>
  <c r="G12" i="31"/>
  <c r="G14" i="31"/>
  <c r="E29" i="25"/>
  <c r="E84" i="25"/>
  <c r="F43" i="6"/>
  <c r="C41" i="31"/>
  <c r="C43" i="31"/>
  <c r="E26" i="5"/>
  <c r="E81" i="5"/>
  <c r="G46" i="21"/>
  <c r="G60" i="21"/>
  <c r="E13" i="25"/>
  <c r="E68" i="25"/>
  <c r="F35" i="6"/>
  <c r="E18" i="21"/>
  <c r="E32" i="21"/>
  <c r="E13" i="9"/>
  <c r="E68" i="9"/>
  <c r="E13" i="5"/>
  <c r="E68" i="5"/>
  <c r="C27" i="5"/>
  <c r="C12" i="31"/>
  <c r="E29" i="9"/>
  <c r="E84" i="9"/>
  <c r="H21" i="6"/>
  <c r="I26" i="5"/>
  <c r="I81" i="5"/>
  <c r="E27" i="5"/>
  <c r="D12" i="31"/>
  <c r="D14" i="31"/>
  <c r="C13" i="6"/>
  <c r="D35" i="6"/>
  <c r="F17" i="19"/>
  <c r="F18" i="19"/>
  <c r="J31" i="5"/>
  <c r="C81" i="25"/>
  <c r="K81" i="25"/>
  <c r="K26" i="25"/>
  <c r="F13" i="6"/>
  <c r="H31" i="9"/>
  <c r="C44" i="19"/>
  <c r="C45" i="19"/>
  <c r="J31" i="25"/>
  <c r="H44" i="19"/>
  <c r="H45" i="19"/>
  <c r="H13" i="6"/>
  <c r="C17" i="19"/>
  <c r="D31" i="5"/>
  <c r="D44" i="19"/>
  <c r="D45" i="19"/>
  <c r="J31" i="9"/>
  <c r="C14" i="31"/>
  <c r="H31" i="25"/>
  <c r="G44" i="19"/>
  <c r="G45" i="19"/>
  <c r="E44" i="19"/>
  <c r="E45" i="19"/>
  <c r="D31" i="25"/>
  <c r="H35" i="6"/>
  <c r="G13" i="6"/>
  <c r="D13" i="6"/>
  <c r="C68" i="25"/>
  <c r="G17" i="19"/>
  <c r="G18" i="19"/>
  <c r="D31" i="9"/>
  <c r="H38" i="27"/>
  <c r="H52" i="27"/>
  <c r="E47" i="31"/>
  <c r="E61" i="31"/>
  <c r="E46" i="26"/>
  <c r="F47" i="21"/>
  <c r="F61" i="21"/>
  <c r="D18" i="31"/>
  <c r="D32" i="31"/>
  <c r="F46" i="31"/>
  <c r="E19" i="31"/>
  <c r="E33" i="31"/>
  <c r="F47" i="31"/>
  <c r="F61" i="31"/>
  <c r="G47" i="21"/>
  <c r="G61" i="21"/>
  <c r="H18" i="21"/>
  <c r="H32" i="21"/>
  <c r="G17" i="21"/>
  <c r="G31" i="21"/>
  <c r="E18" i="31"/>
  <c r="E32" i="31"/>
  <c r="C40" i="21"/>
  <c r="C42" i="21"/>
  <c r="G70" i="9"/>
  <c r="C18" i="21"/>
  <c r="H39" i="27"/>
  <c r="H53" i="27"/>
  <c r="F40" i="21"/>
  <c r="F42" i="21"/>
  <c r="E70" i="25"/>
  <c r="E48" i="31"/>
  <c r="E62" i="31"/>
  <c r="H17" i="31"/>
  <c r="C38" i="27"/>
  <c r="C52" i="27"/>
  <c r="D19" i="31"/>
  <c r="D33" i="31"/>
  <c r="F48" i="31"/>
  <c r="F62" i="31"/>
  <c r="H19" i="31"/>
  <c r="H33" i="31"/>
  <c r="E17" i="21"/>
  <c r="E31" i="21"/>
  <c r="C47" i="31"/>
  <c r="C61" i="31"/>
  <c r="H18" i="31"/>
  <c r="H32" i="31"/>
  <c r="E46" i="31"/>
  <c r="C17" i="31"/>
  <c r="H48" i="31"/>
  <c r="H62" i="31"/>
  <c r="H47" i="31"/>
  <c r="H61" i="31"/>
  <c r="H46" i="31"/>
  <c r="H46" i="26"/>
  <c r="D46" i="26"/>
  <c r="G37" i="27"/>
  <c r="G39" i="27"/>
  <c r="G53" i="27"/>
  <c r="G40" i="21"/>
  <c r="G42" i="21"/>
  <c r="G70" i="25"/>
  <c r="G88" i="25"/>
  <c r="C48" i="26"/>
  <c r="C62" i="26"/>
  <c r="H11" i="21"/>
  <c r="H13" i="21"/>
  <c r="E70" i="9"/>
  <c r="D13" i="27"/>
  <c r="D27" i="27"/>
  <c r="E46" i="21"/>
  <c r="E60" i="21"/>
  <c r="E40" i="21"/>
  <c r="E42" i="21"/>
  <c r="C70" i="25"/>
  <c r="E47" i="21"/>
  <c r="E61" i="21"/>
  <c r="C37" i="27"/>
  <c r="G47" i="26"/>
  <c r="G61" i="26"/>
  <c r="C46" i="31"/>
  <c r="E17" i="31"/>
  <c r="E48" i="26"/>
  <c r="E62" i="26"/>
  <c r="D17" i="31"/>
  <c r="C48" i="31"/>
  <c r="C62" i="31"/>
  <c r="C17" i="21"/>
  <c r="F12" i="31"/>
  <c r="F14" i="31"/>
  <c r="C19" i="31"/>
  <c r="F39" i="27"/>
  <c r="F53" i="27"/>
  <c r="E16" i="21"/>
  <c r="D37" i="27"/>
  <c r="D41" i="31"/>
  <c r="D43" i="31"/>
  <c r="I27" i="9"/>
  <c r="G12" i="27"/>
  <c r="C29" i="5"/>
  <c r="C84" i="5"/>
  <c r="C29" i="25"/>
  <c r="C29" i="9"/>
  <c r="C84" i="9"/>
  <c r="G21" i="6"/>
  <c r="E11" i="21"/>
  <c r="E13" i="21"/>
  <c r="G70" i="5"/>
  <c r="D46" i="21"/>
  <c r="D60" i="21"/>
  <c r="D47" i="21"/>
  <c r="D61" i="21"/>
  <c r="G41" i="31"/>
  <c r="G43" i="31"/>
  <c r="G19" i="31"/>
  <c r="G33" i="31"/>
  <c r="G18" i="31"/>
  <c r="G32" i="31"/>
  <c r="D18" i="21"/>
  <c r="D32" i="21"/>
  <c r="D17" i="21"/>
  <c r="D31" i="21"/>
  <c r="F11" i="21"/>
  <c r="F13" i="21"/>
  <c r="I70" i="5"/>
  <c r="I88" i="5"/>
  <c r="G13" i="5"/>
  <c r="G68" i="5"/>
  <c r="C27" i="9"/>
  <c r="D40" i="21"/>
  <c r="D42" i="21"/>
  <c r="I70" i="9"/>
  <c r="H16" i="21"/>
  <c r="D11" i="21"/>
  <c r="D13" i="21"/>
  <c r="E70" i="5"/>
  <c r="F14" i="26"/>
  <c r="F28" i="26"/>
  <c r="C16" i="21"/>
  <c r="E14" i="26"/>
  <c r="E28" i="26"/>
  <c r="F14" i="27"/>
  <c r="F28" i="27"/>
  <c r="E37" i="27"/>
  <c r="K27" i="25"/>
  <c r="H12" i="27"/>
  <c r="H26" i="27"/>
  <c r="C14" i="26"/>
  <c r="C28" i="26"/>
  <c r="C13" i="26"/>
  <c r="H14" i="26"/>
  <c r="H28" i="26"/>
  <c r="C33" i="31"/>
  <c r="D60" i="26"/>
  <c r="I43" i="31"/>
  <c r="C84" i="25"/>
  <c r="E43" i="6"/>
  <c r="K29" i="25"/>
  <c r="G26" i="27"/>
  <c r="F38" i="24"/>
  <c r="F52" i="24"/>
  <c r="F67" i="26"/>
  <c r="E31" i="31"/>
  <c r="E34" i="31"/>
  <c r="H82" i="5"/>
  <c r="E19" i="6"/>
  <c r="E20" i="31"/>
  <c r="H60" i="26"/>
  <c r="H20" i="31"/>
  <c r="H31" i="31"/>
  <c r="H34" i="31"/>
  <c r="F82" i="9"/>
  <c r="H19" i="6"/>
  <c r="C39" i="24"/>
  <c r="C53" i="24"/>
  <c r="F60" i="31"/>
  <c r="F63" i="31"/>
  <c r="F82" i="25"/>
  <c r="F41" i="6"/>
  <c r="F49" i="31"/>
  <c r="E60" i="26"/>
  <c r="I88" i="9"/>
  <c r="I41" i="31"/>
  <c r="F14" i="24"/>
  <c r="F28" i="24"/>
  <c r="D51" i="27"/>
  <c r="C60" i="31"/>
  <c r="C63" i="31"/>
  <c r="H82" i="9"/>
  <c r="C41" i="6"/>
  <c r="C49" i="31"/>
  <c r="E49" i="31"/>
  <c r="E60" i="31"/>
  <c r="E63" i="31"/>
  <c r="D82" i="25"/>
  <c r="E41" i="6"/>
  <c r="D38" i="24"/>
  <c r="D52" i="24"/>
  <c r="C27" i="26"/>
  <c r="C51" i="27"/>
  <c r="C54" i="27"/>
  <c r="H73" i="9"/>
  <c r="C40" i="27"/>
  <c r="K68" i="25"/>
  <c r="E13" i="6"/>
  <c r="G88" i="5"/>
  <c r="E19" i="21"/>
  <c r="E30" i="21"/>
  <c r="E33" i="21"/>
  <c r="H71" i="5"/>
  <c r="C32" i="21"/>
  <c r="K13" i="25"/>
  <c r="E17" i="19"/>
  <c r="E18" i="19"/>
  <c r="H31" i="5"/>
  <c r="C30" i="21"/>
  <c r="C19" i="21"/>
  <c r="C31" i="31"/>
  <c r="G88" i="9"/>
  <c r="E35" i="6"/>
  <c r="I35" i="6"/>
  <c r="C18" i="19"/>
  <c r="E51" i="27"/>
  <c r="H17" i="19"/>
  <c r="H18" i="19"/>
  <c r="F31" i="9"/>
  <c r="H30" i="21"/>
  <c r="F31" i="5"/>
  <c r="D17" i="19"/>
  <c r="D18" i="19"/>
  <c r="D20" i="31"/>
  <c r="D31" i="31"/>
  <c r="D34" i="31"/>
  <c r="F82" i="5"/>
  <c r="D19" i="6"/>
  <c r="E88" i="25"/>
  <c r="E88" i="5"/>
  <c r="E88" i="9"/>
  <c r="F31" i="25"/>
  <c r="L31" i="25"/>
  <c r="F44" i="19"/>
  <c r="F45" i="19"/>
  <c r="C21" i="6"/>
  <c r="C31" i="21"/>
  <c r="G51" i="27"/>
  <c r="H60" i="31"/>
  <c r="H63" i="31"/>
  <c r="J82" i="25"/>
  <c r="H41" i="6"/>
  <c r="H49" i="31"/>
  <c r="E47" i="26"/>
  <c r="E61" i="26"/>
  <c r="H37" i="27"/>
  <c r="H37" i="24"/>
  <c r="F45" i="21"/>
  <c r="G15" i="9"/>
  <c r="G33" i="9"/>
  <c r="F19" i="31"/>
  <c r="F33" i="31"/>
  <c r="D14" i="27"/>
  <c r="D28" i="27"/>
  <c r="C46" i="26"/>
  <c r="D38" i="27"/>
  <c r="D52" i="27"/>
  <c r="C37" i="24"/>
  <c r="D47" i="26"/>
  <c r="D61" i="26"/>
  <c r="E39" i="24"/>
  <c r="E53" i="24"/>
  <c r="E39" i="27"/>
  <c r="E53" i="27"/>
  <c r="F15" i="26"/>
  <c r="F29" i="26"/>
  <c r="E38" i="27"/>
  <c r="E52" i="27"/>
  <c r="E38" i="24"/>
  <c r="E52" i="24"/>
  <c r="F12" i="27"/>
  <c r="E15" i="25"/>
  <c r="E33" i="25"/>
  <c r="E13" i="26"/>
  <c r="F13" i="26"/>
  <c r="G15" i="5"/>
  <c r="G33" i="5"/>
  <c r="F17" i="31"/>
  <c r="H48" i="26"/>
  <c r="H62" i="26"/>
  <c r="G16" i="21"/>
  <c r="C47" i="21"/>
  <c r="C61" i="21"/>
  <c r="F37" i="27"/>
  <c r="G45" i="21"/>
  <c r="E45" i="21"/>
  <c r="G38" i="27"/>
  <c r="G52" i="27"/>
  <c r="G37" i="24"/>
  <c r="D12" i="27"/>
  <c r="E15" i="26"/>
  <c r="E29" i="26"/>
  <c r="H13" i="24"/>
  <c r="H27" i="24"/>
  <c r="G15" i="25"/>
  <c r="G33" i="25"/>
  <c r="H17" i="21"/>
  <c r="H31" i="21"/>
  <c r="D48" i="26"/>
  <c r="D62" i="26"/>
  <c r="C15" i="25"/>
  <c r="E15" i="9"/>
  <c r="E33" i="9"/>
  <c r="G14" i="27"/>
  <c r="G28" i="27"/>
  <c r="G13" i="27"/>
  <c r="G27" i="27"/>
  <c r="I15" i="9"/>
  <c r="I33" i="9"/>
  <c r="E13" i="24"/>
  <c r="E27" i="24"/>
  <c r="E13" i="27"/>
  <c r="E27" i="27"/>
  <c r="F13" i="24"/>
  <c r="F27" i="24"/>
  <c r="F13" i="27"/>
  <c r="F27" i="27"/>
  <c r="H47" i="26"/>
  <c r="H61" i="26"/>
  <c r="H46" i="21"/>
  <c r="H60" i="21"/>
  <c r="H40" i="21"/>
  <c r="H42" i="21"/>
  <c r="I70" i="25"/>
  <c r="F46" i="26"/>
  <c r="G17" i="31"/>
  <c r="E14" i="27"/>
  <c r="E28" i="27"/>
  <c r="E14" i="24"/>
  <c r="E28" i="24"/>
  <c r="C11" i="21"/>
  <c r="I15" i="5"/>
  <c r="I33" i="5"/>
  <c r="G47" i="31"/>
  <c r="G61" i="31"/>
  <c r="G48" i="31"/>
  <c r="G62" i="31"/>
  <c r="D45" i="21"/>
  <c r="D48" i="31"/>
  <c r="D62" i="31"/>
  <c r="D47" i="31"/>
  <c r="D61" i="31"/>
  <c r="C47" i="26"/>
  <c r="C61" i="26"/>
  <c r="G11" i="21"/>
  <c r="G13" i="21"/>
  <c r="C70" i="9"/>
  <c r="D16" i="21"/>
  <c r="E12" i="24"/>
  <c r="E12" i="27"/>
  <c r="D15" i="26"/>
  <c r="D29" i="26"/>
  <c r="G46" i="26"/>
  <c r="C46" i="21"/>
  <c r="C60" i="21"/>
  <c r="D13" i="26"/>
  <c r="G48" i="26"/>
  <c r="G62" i="26"/>
  <c r="D39" i="27"/>
  <c r="D53" i="27"/>
  <c r="C18" i="31"/>
  <c r="D14" i="26"/>
  <c r="D28" i="26"/>
  <c r="E15" i="5"/>
  <c r="E33" i="5"/>
  <c r="F48" i="26"/>
  <c r="F62" i="26"/>
  <c r="C45" i="21"/>
  <c r="C88" i="25"/>
  <c r="E34" i="26"/>
  <c r="H14" i="27"/>
  <c r="H28" i="27"/>
  <c r="H13" i="27"/>
  <c r="C68" i="26"/>
  <c r="H49" i="26"/>
  <c r="H39" i="24"/>
  <c r="H53" i="24"/>
  <c r="G54" i="27"/>
  <c r="H73" i="25"/>
  <c r="H33" i="21"/>
  <c r="F71" i="9"/>
  <c r="E49" i="26"/>
  <c r="F39" i="24"/>
  <c r="F53" i="24"/>
  <c r="H13" i="26"/>
  <c r="H27" i="26"/>
  <c r="D13" i="24"/>
  <c r="D27" i="24"/>
  <c r="D34" i="26"/>
  <c r="E68" i="26"/>
  <c r="C38" i="24"/>
  <c r="C52" i="24"/>
  <c r="C67" i="26"/>
  <c r="C15" i="26"/>
  <c r="C16" i="26"/>
  <c r="H15" i="26"/>
  <c r="H29" i="26"/>
  <c r="D39" i="24"/>
  <c r="D53" i="24"/>
  <c r="C13" i="21"/>
  <c r="I40" i="21"/>
  <c r="G30" i="21"/>
  <c r="G33" i="21"/>
  <c r="D71" i="9"/>
  <c r="G19" i="21"/>
  <c r="C29" i="26"/>
  <c r="C30" i="26"/>
  <c r="D74" i="5"/>
  <c r="C33" i="21"/>
  <c r="D71" i="5"/>
  <c r="H63" i="26"/>
  <c r="J74" i="25"/>
  <c r="F50" i="31"/>
  <c r="F51" i="31"/>
  <c r="F27" i="25"/>
  <c r="D68" i="26"/>
  <c r="G38" i="24"/>
  <c r="G52" i="24"/>
  <c r="G67" i="26"/>
  <c r="H50" i="31"/>
  <c r="H51" i="31"/>
  <c r="J27" i="25"/>
  <c r="H27" i="9"/>
  <c r="C50" i="31"/>
  <c r="C51" i="31"/>
  <c r="E63" i="26"/>
  <c r="D74" i="25"/>
  <c r="C88" i="9"/>
  <c r="D15" i="27"/>
  <c r="D26" i="27"/>
  <c r="D29" i="27"/>
  <c r="F73" i="5"/>
  <c r="C20" i="31"/>
  <c r="C32" i="31"/>
  <c r="D16" i="26"/>
  <c r="D27" i="26"/>
  <c r="D19" i="21"/>
  <c r="D30" i="21"/>
  <c r="D33" i="21"/>
  <c r="F71" i="5"/>
  <c r="D48" i="21"/>
  <c r="D59" i="21"/>
  <c r="D62" i="21"/>
  <c r="J71" i="9"/>
  <c r="G59" i="21"/>
  <c r="G62" i="21"/>
  <c r="H71" i="25"/>
  <c r="G48" i="21"/>
  <c r="F31" i="31"/>
  <c r="D27" i="25"/>
  <c r="E50" i="31"/>
  <c r="E51" i="31"/>
  <c r="H38" i="24"/>
  <c r="H52" i="24"/>
  <c r="H67" i="26"/>
  <c r="K84" i="25"/>
  <c r="D40" i="27"/>
  <c r="D49" i="26"/>
  <c r="E20" i="21"/>
  <c r="E21" i="21"/>
  <c r="H16" i="5"/>
  <c r="H51" i="27"/>
  <c r="H54" i="27"/>
  <c r="J73" i="25"/>
  <c r="H40" i="27"/>
  <c r="D21" i="31"/>
  <c r="D22" i="31"/>
  <c r="F27" i="5"/>
  <c r="H14" i="24"/>
  <c r="H28" i="24"/>
  <c r="G51" i="24"/>
  <c r="H12" i="24"/>
  <c r="F40" i="27"/>
  <c r="F51" i="27"/>
  <c r="F54" i="27"/>
  <c r="F73" i="25"/>
  <c r="I43" i="6"/>
  <c r="E40" i="27"/>
  <c r="E37" i="24"/>
  <c r="D54" i="27"/>
  <c r="J73" i="9"/>
  <c r="D63" i="26"/>
  <c r="J74" i="9"/>
  <c r="E59" i="21"/>
  <c r="E62" i="21"/>
  <c r="D71" i="25"/>
  <c r="E48" i="21"/>
  <c r="F16" i="26"/>
  <c r="F27" i="26"/>
  <c r="G49" i="26"/>
  <c r="G60" i="26"/>
  <c r="G31" i="31"/>
  <c r="G34" i="31"/>
  <c r="D82" i="9"/>
  <c r="G19" i="6"/>
  <c r="G20" i="31"/>
  <c r="E16" i="26"/>
  <c r="E27" i="26"/>
  <c r="C20" i="21"/>
  <c r="C21" i="21"/>
  <c r="D16" i="5"/>
  <c r="E26" i="27"/>
  <c r="E29" i="27"/>
  <c r="H73" i="5"/>
  <c r="E15" i="27"/>
  <c r="D67" i="26"/>
  <c r="C60" i="26"/>
  <c r="C49" i="26"/>
  <c r="F48" i="21"/>
  <c r="F59" i="21"/>
  <c r="F62" i="21"/>
  <c r="F71" i="25"/>
  <c r="E54" i="27"/>
  <c r="D73" i="25"/>
  <c r="F12" i="24"/>
  <c r="G15" i="27"/>
  <c r="H18" i="9"/>
  <c r="C41" i="27"/>
  <c r="C42" i="27"/>
  <c r="C33" i="25"/>
  <c r="C48" i="21"/>
  <c r="C59" i="21"/>
  <c r="C62" i="21"/>
  <c r="H71" i="9"/>
  <c r="E26" i="24"/>
  <c r="E29" i="24"/>
  <c r="H72" i="5"/>
  <c r="E15" i="24"/>
  <c r="F60" i="26"/>
  <c r="F49" i="26"/>
  <c r="D12" i="24"/>
  <c r="F15" i="27"/>
  <c r="F26" i="27"/>
  <c r="F29" i="27"/>
  <c r="J73" i="5"/>
  <c r="F37" i="24"/>
  <c r="D37" i="24"/>
  <c r="G29" i="27"/>
  <c r="D73" i="9"/>
  <c r="I48" i="31"/>
  <c r="I88" i="25"/>
  <c r="F68" i="26"/>
  <c r="F27" i="9"/>
  <c r="H21" i="31"/>
  <c r="H22" i="31"/>
  <c r="E35" i="26"/>
  <c r="G39" i="24"/>
  <c r="G53" i="24"/>
  <c r="G68" i="26"/>
  <c r="C51" i="24"/>
  <c r="D14" i="24"/>
  <c r="D28" i="24"/>
  <c r="D35" i="26"/>
  <c r="H51" i="24"/>
  <c r="H54" i="24"/>
  <c r="J72" i="25"/>
  <c r="E67" i="26"/>
  <c r="G40" i="27"/>
  <c r="H19" i="21"/>
  <c r="I44" i="19"/>
  <c r="I45" i="19"/>
  <c r="I62" i="31"/>
  <c r="F18" i="31"/>
  <c r="F32" i="31"/>
  <c r="C13" i="24"/>
  <c r="C15" i="9"/>
  <c r="C33" i="9"/>
  <c r="H47" i="21"/>
  <c r="H61" i="21"/>
  <c r="G13" i="26"/>
  <c r="G12" i="24"/>
  <c r="I15" i="25"/>
  <c r="I33" i="25"/>
  <c r="F16" i="21"/>
  <c r="G15" i="26"/>
  <c r="G29" i="26"/>
  <c r="G46" i="31"/>
  <c r="C15" i="5"/>
  <c r="C33" i="5"/>
  <c r="F17" i="21"/>
  <c r="D46" i="31"/>
  <c r="I46" i="31"/>
  <c r="C12" i="24"/>
  <c r="F18" i="21"/>
  <c r="C14" i="24"/>
  <c r="H45" i="21"/>
  <c r="H40" i="24"/>
  <c r="H68" i="26"/>
  <c r="C40" i="24"/>
  <c r="C54" i="24"/>
  <c r="H72" i="9"/>
  <c r="H16" i="26"/>
  <c r="H35" i="26"/>
  <c r="C14" i="27"/>
  <c r="H27" i="27"/>
  <c r="H15" i="27"/>
  <c r="G14" i="26"/>
  <c r="G28" i="26"/>
  <c r="C12" i="27"/>
  <c r="I37" i="27"/>
  <c r="C13" i="27"/>
  <c r="I46" i="26"/>
  <c r="G27" i="26"/>
  <c r="G16" i="26"/>
  <c r="H26" i="24"/>
  <c r="H29" i="24"/>
  <c r="F72" i="9"/>
  <c r="H15" i="24"/>
  <c r="H48" i="21"/>
  <c r="H59" i="21"/>
  <c r="H62" i="21"/>
  <c r="J71" i="25"/>
  <c r="G49" i="31"/>
  <c r="G60" i="31"/>
  <c r="G63" i="31"/>
  <c r="H82" i="25"/>
  <c r="G41" i="6"/>
  <c r="D49" i="21"/>
  <c r="D50" i="21"/>
  <c r="J16" i="9"/>
  <c r="D16" i="9"/>
  <c r="G20" i="21"/>
  <c r="G21" i="21"/>
  <c r="F16" i="9"/>
  <c r="H20" i="21"/>
  <c r="H21" i="21"/>
  <c r="C17" i="26"/>
  <c r="D19" i="5"/>
  <c r="F63" i="26"/>
  <c r="F74" i="25"/>
  <c r="G40" i="24"/>
  <c r="H19" i="25"/>
  <c r="G50" i="26"/>
  <c r="G51" i="26"/>
  <c r="D16" i="27"/>
  <c r="D17" i="27"/>
  <c r="F18" i="5"/>
  <c r="E30" i="26"/>
  <c r="H74" i="5"/>
  <c r="H88" i="5"/>
  <c r="H90" i="5"/>
  <c r="E33" i="26"/>
  <c r="E36" i="26"/>
  <c r="E38" i="26"/>
  <c r="I62" i="26"/>
  <c r="F32" i="21"/>
  <c r="I47" i="21"/>
  <c r="J19" i="25"/>
  <c r="H50" i="26"/>
  <c r="H51" i="26"/>
  <c r="F31" i="21"/>
  <c r="I46" i="21"/>
  <c r="F30" i="21"/>
  <c r="F19" i="21"/>
  <c r="G41" i="27"/>
  <c r="G42" i="27"/>
  <c r="H18" i="25"/>
  <c r="F16" i="25"/>
  <c r="F49" i="21"/>
  <c r="F50" i="21"/>
  <c r="D40" i="24"/>
  <c r="D51" i="24"/>
  <c r="C63" i="26"/>
  <c r="H74" i="9"/>
  <c r="H88" i="9"/>
  <c r="H90" i="9"/>
  <c r="C66" i="26"/>
  <c r="C69" i="26"/>
  <c r="C71" i="26"/>
  <c r="E40" i="24"/>
  <c r="E51" i="24"/>
  <c r="G54" i="24"/>
  <c r="H72" i="25"/>
  <c r="F20" i="31"/>
  <c r="G14" i="24"/>
  <c r="G28" i="24"/>
  <c r="G35" i="26"/>
  <c r="H66" i="26"/>
  <c r="H69" i="26"/>
  <c r="H71" i="26"/>
  <c r="F19" i="25"/>
  <c r="F50" i="26"/>
  <c r="F51" i="26"/>
  <c r="C49" i="21"/>
  <c r="C50" i="21"/>
  <c r="H16" i="9"/>
  <c r="F16" i="5"/>
  <c r="D20" i="21"/>
  <c r="D21" i="21"/>
  <c r="C27" i="24"/>
  <c r="F18" i="25"/>
  <c r="F41" i="27"/>
  <c r="F42" i="27"/>
  <c r="H19" i="5"/>
  <c r="E17" i="26"/>
  <c r="E18" i="26"/>
  <c r="J19" i="9"/>
  <c r="D50" i="26"/>
  <c r="D51" i="26"/>
  <c r="F40" i="24"/>
  <c r="F51" i="24"/>
  <c r="F54" i="24"/>
  <c r="F72" i="25"/>
  <c r="F26" i="24"/>
  <c r="F29" i="24"/>
  <c r="J72" i="5"/>
  <c r="F15" i="24"/>
  <c r="H30" i="26"/>
  <c r="F74" i="9"/>
  <c r="F34" i="31"/>
  <c r="J82" i="5"/>
  <c r="F19" i="6"/>
  <c r="D30" i="26"/>
  <c r="F74" i="5"/>
  <c r="C28" i="24"/>
  <c r="E50" i="26"/>
  <c r="E51" i="26"/>
  <c r="D19" i="25"/>
  <c r="G63" i="26"/>
  <c r="H74" i="25"/>
  <c r="G37" i="6"/>
  <c r="G47" i="6"/>
  <c r="G66" i="26"/>
  <c r="G69" i="26"/>
  <c r="G71" i="26"/>
  <c r="C70" i="5"/>
  <c r="I42" i="21"/>
  <c r="J18" i="9"/>
  <c r="D41" i="27"/>
  <c r="D42" i="27"/>
  <c r="G21" i="31"/>
  <c r="G22" i="31"/>
  <c r="D27" i="9"/>
  <c r="H18" i="5"/>
  <c r="E16" i="27"/>
  <c r="E17" i="27"/>
  <c r="H27" i="5"/>
  <c r="E21" i="31"/>
  <c r="E22" i="31"/>
  <c r="E41" i="24"/>
  <c r="D17" i="25"/>
  <c r="I45" i="21"/>
  <c r="I47" i="31"/>
  <c r="I49" i="31"/>
  <c r="I59" i="21"/>
  <c r="I39" i="27"/>
  <c r="C28" i="27"/>
  <c r="I53" i="27"/>
  <c r="E16" i="24"/>
  <c r="E17" i="24"/>
  <c r="H17" i="5"/>
  <c r="D16" i="25"/>
  <c r="E49" i="21"/>
  <c r="E50" i="21"/>
  <c r="G49" i="21"/>
  <c r="G50" i="21"/>
  <c r="H16" i="25"/>
  <c r="F17" i="26"/>
  <c r="F18" i="26"/>
  <c r="J19" i="5"/>
  <c r="H41" i="27"/>
  <c r="H42" i="27"/>
  <c r="J18" i="25"/>
  <c r="D26" i="24"/>
  <c r="D29" i="24"/>
  <c r="F72" i="5"/>
  <c r="D15" i="24"/>
  <c r="I47" i="26"/>
  <c r="F30" i="26"/>
  <c r="J74" i="5"/>
  <c r="F33" i="26"/>
  <c r="C34" i="31"/>
  <c r="D82" i="5"/>
  <c r="I61" i="31"/>
  <c r="C27" i="27"/>
  <c r="I38" i="27"/>
  <c r="H17" i="26"/>
  <c r="F19" i="9"/>
  <c r="C26" i="24"/>
  <c r="I37" i="24"/>
  <c r="C15" i="24"/>
  <c r="F19" i="5"/>
  <c r="D17" i="26"/>
  <c r="D18" i="26"/>
  <c r="I61" i="26"/>
  <c r="D60" i="31"/>
  <c r="D63" i="31"/>
  <c r="J82" i="9"/>
  <c r="D41" i="6"/>
  <c r="D49" i="31"/>
  <c r="H19" i="9"/>
  <c r="C50" i="26"/>
  <c r="C51" i="26"/>
  <c r="J18" i="5"/>
  <c r="F16" i="27"/>
  <c r="F17" i="27"/>
  <c r="G26" i="24"/>
  <c r="H16" i="27"/>
  <c r="H17" i="27"/>
  <c r="F18" i="9"/>
  <c r="G16" i="27"/>
  <c r="G17" i="27"/>
  <c r="D18" i="9"/>
  <c r="D18" i="25"/>
  <c r="E41" i="27"/>
  <c r="E42" i="27"/>
  <c r="G13" i="24"/>
  <c r="G27" i="24"/>
  <c r="G34" i="26"/>
  <c r="K15" i="25"/>
  <c r="K33" i="25"/>
  <c r="I60" i="26"/>
  <c r="I48" i="26"/>
  <c r="C37" i="6"/>
  <c r="C47" i="6"/>
  <c r="I63" i="26"/>
  <c r="H18" i="26"/>
  <c r="C26" i="27"/>
  <c r="I51" i="27"/>
  <c r="F88" i="5"/>
  <c r="F90" i="5"/>
  <c r="H33" i="26"/>
  <c r="I60" i="31"/>
  <c r="F88" i="25"/>
  <c r="F90" i="25"/>
  <c r="I48" i="21"/>
  <c r="H34" i="26"/>
  <c r="H29" i="27"/>
  <c r="F73" i="9"/>
  <c r="F88" i="9"/>
  <c r="F90" i="9"/>
  <c r="C15" i="27"/>
  <c r="F17" i="5"/>
  <c r="D16" i="24"/>
  <c r="D17" i="24"/>
  <c r="G16" i="24"/>
  <c r="D17" i="9"/>
  <c r="D18" i="5"/>
  <c r="L18" i="25"/>
  <c r="C16" i="27"/>
  <c r="I41" i="27"/>
  <c r="D41" i="24"/>
  <c r="D42" i="24"/>
  <c r="J17" i="9"/>
  <c r="F37" i="6"/>
  <c r="F47" i="6"/>
  <c r="C29" i="24"/>
  <c r="D72" i="5"/>
  <c r="I51" i="24"/>
  <c r="L82" i="25"/>
  <c r="C19" i="6"/>
  <c r="I41" i="6"/>
  <c r="H15" i="6"/>
  <c r="H25" i="6"/>
  <c r="I63" i="31"/>
  <c r="E54" i="24"/>
  <c r="D72" i="25"/>
  <c r="E66" i="26"/>
  <c r="E69" i="26"/>
  <c r="E71" i="26"/>
  <c r="F66" i="26"/>
  <c r="F69" i="26"/>
  <c r="F71" i="26"/>
  <c r="D27" i="5"/>
  <c r="C21" i="31"/>
  <c r="F16" i="24"/>
  <c r="F17" i="24"/>
  <c r="J17" i="5"/>
  <c r="F34" i="26"/>
  <c r="I60" i="21"/>
  <c r="I62" i="21"/>
  <c r="D19" i="9"/>
  <c r="L19" i="25"/>
  <c r="G17" i="26"/>
  <c r="G18" i="26"/>
  <c r="G15" i="24"/>
  <c r="E42" i="24"/>
  <c r="F35" i="26"/>
  <c r="I61" i="21"/>
  <c r="G33" i="26"/>
  <c r="G36" i="26"/>
  <c r="G38" i="26"/>
  <c r="G30" i="26"/>
  <c r="D74" i="9"/>
  <c r="L74" i="25"/>
  <c r="H88" i="25"/>
  <c r="H90" i="25"/>
  <c r="H27" i="25"/>
  <c r="G50" i="31"/>
  <c r="G51" i="31"/>
  <c r="J16" i="25"/>
  <c r="H49" i="21"/>
  <c r="H50" i="21"/>
  <c r="J16" i="5"/>
  <c r="F20" i="21"/>
  <c r="F21" i="21"/>
  <c r="D17" i="5"/>
  <c r="C16" i="24"/>
  <c r="G41" i="24"/>
  <c r="G42" i="24"/>
  <c r="H17" i="25"/>
  <c r="F21" i="31"/>
  <c r="F22" i="31"/>
  <c r="J27" i="5"/>
  <c r="H17" i="9"/>
  <c r="C41" i="24"/>
  <c r="C42" i="24"/>
  <c r="J17" i="25"/>
  <c r="H41" i="24"/>
  <c r="H42" i="24"/>
  <c r="G29" i="24"/>
  <c r="D72" i="9"/>
  <c r="I49" i="26"/>
  <c r="I40" i="27"/>
  <c r="I53" i="24"/>
  <c r="C35" i="26"/>
  <c r="D15" i="6"/>
  <c r="D25" i="6"/>
  <c r="J27" i="9"/>
  <c r="D50" i="31"/>
  <c r="D51" i="31"/>
  <c r="H16" i="24"/>
  <c r="H17" i="24"/>
  <c r="F17" i="9"/>
  <c r="F41" i="24"/>
  <c r="F42" i="24"/>
  <c r="F17" i="25"/>
  <c r="I52" i="27"/>
  <c r="C34" i="26"/>
  <c r="K70" i="25"/>
  <c r="K88" i="25"/>
  <c r="C88" i="5"/>
  <c r="I39" i="24"/>
  <c r="I38" i="24"/>
  <c r="F33" i="21"/>
  <c r="J71" i="5"/>
  <c r="C18" i="26"/>
  <c r="D33" i="26"/>
  <c r="D36" i="26"/>
  <c r="D38" i="26"/>
  <c r="I52" i="24"/>
  <c r="D54" i="24"/>
  <c r="J72" i="9"/>
  <c r="D66" i="26"/>
  <c r="D69" i="26"/>
  <c r="D71" i="26"/>
  <c r="J88" i="25"/>
  <c r="J90" i="25"/>
  <c r="H37" i="6"/>
  <c r="H47" i="6"/>
  <c r="E15" i="6"/>
  <c r="E25" i="6"/>
  <c r="I67" i="26"/>
  <c r="L16" i="25"/>
  <c r="I54" i="27"/>
  <c r="C33" i="26"/>
  <c r="I49" i="21"/>
  <c r="I50" i="21"/>
  <c r="C29" i="27"/>
  <c r="D73" i="5"/>
  <c r="L73" i="25"/>
  <c r="I40" i="24"/>
  <c r="F36" i="26"/>
  <c r="F38" i="26"/>
  <c r="L17" i="25"/>
  <c r="I42" i="27"/>
  <c r="H36" i="26"/>
  <c r="H38" i="26"/>
  <c r="J88" i="9"/>
  <c r="J90" i="9"/>
  <c r="D37" i="6"/>
  <c r="D47" i="6"/>
  <c r="I68" i="26"/>
  <c r="D88" i="25"/>
  <c r="D90" i="25"/>
  <c r="E37" i="6"/>
  <c r="E47" i="6"/>
  <c r="I54" i="24"/>
  <c r="C15" i="6"/>
  <c r="L72" i="25"/>
  <c r="D88" i="5"/>
  <c r="D90" i="5"/>
  <c r="J88" i="5"/>
  <c r="J90" i="5"/>
  <c r="F15" i="6"/>
  <c r="F25" i="6"/>
  <c r="L71" i="25"/>
  <c r="C17" i="27"/>
  <c r="I41" i="24"/>
  <c r="I42" i="24"/>
  <c r="I50" i="26"/>
  <c r="I51" i="26"/>
  <c r="C36" i="26"/>
  <c r="C38" i="26"/>
  <c r="I66" i="26"/>
  <c r="G15" i="6"/>
  <c r="G25" i="6"/>
  <c r="D88" i="9"/>
  <c r="D90" i="9"/>
  <c r="L27" i="25"/>
  <c r="G17" i="24"/>
  <c r="I50" i="31"/>
  <c r="I51" i="31"/>
  <c r="C22" i="31"/>
  <c r="C17" i="24"/>
  <c r="I69" i="26"/>
  <c r="I71" i="26"/>
  <c r="L88" i="25"/>
  <c r="L90" i="25"/>
  <c r="I37" i="6"/>
  <c r="I47" i="6"/>
  <c r="C2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tc={6A7D5531-D44F-4A19-9C00-98ACA84C900C}</author>
  </authors>
  <commentList>
    <comment ref="B38" authorId="0" shapeId="0" xr:uid="{6A7D5531-D44F-4A19-9C00-98ACA84C900C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Volumetric revenues are counted here since they are not broken down by service voltage.</t>
      </text>
    </comment>
  </commentList>
</comments>
</file>

<file path=xl/sharedStrings.xml><?xml version="1.0" encoding="utf-8"?>
<sst xmlns="http://schemas.openxmlformats.org/spreadsheetml/2006/main" count="1075" uniqueCount="308">
  <si>
    <t>Statement BH</t>
  </si>
  <si>
    <t>SAN DIEGO GAS AND ELECTRIC COMPANY</t>
  </si>
  <si>
    <t>(A)</t>
  </si>
  <si>
    <t>(B)</t>
  </si>
  <si>
    <t>(C)</t>
  </si>
  <si>
    <t>(D)</t>
  </si>
  <si>
    <t>(E)</t>
  </si>
  <si>
    <t>(F)</t>
  </si>
  <si>
    <t>(G)</t>
  </si>
  <si>
    <t>Line</t>
  </si>
  <si>
    <t>Customer Classes</t>
  </si>
  <si>
    <t>No.</t>
  </si>
  <si>
    <r>
      <t xml:space="preserve">Residential </t>
    </r>
    <r>
      <rPr>
        <vertAlign val="superscript"/>
        <sz val="14"/>
        <rFont val="Times New Roman"/>
        <family val="1"/>
      </rPr>
      <t>1</t>
    </r>
  </si>
  <si>
    <r>
      <t xml:space="preserve">Small Commercial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</t>
    </r>
  </si>
  <si>
    <r>
      <t xml:space="preserve">Medium and Large Commercial/Industrial </t>
    </r>
    <r>
      <rPr>
        <vertAlign val="superscript"/>
        <sz val="14"/>
        <rFont val="Times New Roman"/>
        <family val="1"/>
      </rPr>
      <t>3</t>
    </r>
  </si>
  <si>
    <r>
      <t xml:space="preserve">San Diego Unified Port District </t>
    </r>
    <r>
      <rPr>
        <vertAlign val="superscript"/>
        <sz val="14"/>
        <rFont val="Times New Roman"/>
        <family val="1"/>
      </rPr>
      <t>4</t>
    </r>
  </si>
  <si>
    <r>
      <t xml:space="preserve">Agricultural </t>
    </r>
    <r>
      <rPr>
        <vertAlign val="superscript"/>
        <sz val="14"/>
        <rFont val="Times New Roman"/>
        <family val="1"/>
      </rPr>
      <t>5</t>
    </r>
  </si>
  <si>
    <r>
      <t xml:space="preserve">Street Lighting </t>
    </r>
    <r>
      <rPr>
        <vertAlign val="superscript"/>
        <sz val="14"/>
        <rFont val="Times New Roman"/>
        <family val="1"/>
      </rPr>
      <t>6</t>
    </r>
  </si>
  <si>
    <r>
      <t xml:space="preserve">Standby </t>
    </r>
    <r>
      <rPr>
        <vertAlign val="superscript"/>
        <sz val="14"/>
        <rFont val="Times New Roman"/>
        <family val="1"/>
      </rPr>
      <t>7</t>
    </r>
  </si>
  <si>
    <t>TOTAL</t>
  </si>
  <si>
    <t>Total</t>
  </si>
  <si>
    <t>NOTES:</t>
  </si>
  <si>
    <t>Pages BH-2, -3, &amp; -4, Line 37.</t>
  </si>
  <si>
    <t>Pages BH-2, -3, &amp; -4,Sum Lines 52 through 53.</t>
  </si>
  <si>
    <t>Pages BH-2, -3, &amp; -4, Line 39.</t>
  </si>
  <si>
    <t>Pages BH-2, -3, &amp; -4, Sum Line 55.</t>
  </si>
  <si>
    <t>Pages BH-2, -3, &amp; -4, Sum Lines 41 through 45.</t>
  </si>
  <si>
    <t>Pages BH-2, -3, &amp; -4, Line 57.</t>
  </si>
  <si>
    <t>Pages BH-2, -3, &amp; -4, Sum Lines 47 through 49.</t>
  </si>
  <si>
    <r>
      <t xml:space="preserve">Billing Determinants </t>
    </r>
    <r>
      <rPr>
        <vertAlign val="superscript"/>
        <sz val="14"/>
        <rFont val="Times New Roman"/>
        <family val="1"/>
      </rPr>
      <t>1</t>
    </r>
  </si>
  <si>
    <t>Energy (kWh)</t>
  </si>
  <si>
    <t>Demand (kW)</t>
  </si>
  <si>
    <t>Residential</t>
  </si>
  <si>
    <t xml:space="preserve">Small Commercial </t>
  </si>
  <si>
    <t xml:space="preserve">Medium and Large Commercial/Industrial </t>
  </si>
  <si>
    <t xml:space="preserve">     Non-Coincident (100%)</t>
  </si>
  <si>
    <t xml:space="preserve">     Non-Coincident (90%)</t>
  </si>
  <si>
    <t xml:space="preserve">     Maximum On-Peak Period Demand</t>
  </si>
  <si>
    <t xml:space="preserve">     Maximum Demand at the Time of System Peak</t>
  </si>
  <si>
    <t>San Diego Unified Port District</t>
  </si>
  <si>
    <t>Agricultural</t>
  </si>
  <si>
    <t xml:space="preserve">     Schedules PA and TOU-PA</t>
  </si>
  <si>
    <t xml:space="preserve">     Schedule PA-T-1 - Non-Coincident (100%)</t>
  </si>
  <si>
    <t>Street Lighting</t>
  </si>
  <si>
    <t>Standby</t>
  </si>
  <si>
    <t>Present Transmission Rates</t>
  </si>
  <si>
    <r>
      <t xml:space="preserve">Residential </t>
    </r>
    <r>
      <rPr>
        <vertAlign val="superscript"/>
        <sz val="14"/>
        <rFont val="Times New Roman"/>
        <family val="1"/>
      </rPr>
      <t>2</t>
    </r>
  </si>
  <si>
    <r>
      <t xml:space="preserve">Small Commercial </t>
    </r>
    <r>
      <rPr>
        <vertAlign val="superscript"/>
        <sz val="14"/>
        <rFont val="Times New Roman"/>
        <family val="1"/>
      </rPr>
      <t>2</t>
    </r>
  </si>
  <si>
    <r>
      <t xml:space="preserve">Medium and Large Commercial/Industrial </t>
    </r>
    <r>
      <rPr>
        <vertAlign val="superscript"/>
        <sz val="14"/>
        <rFont val="Times New Roman"/>
        <family val="1"/>
      </rPr>
      <t>2</t>
    </r>
  </si>
  <si>
    <r>
      <t>San Diego Unified Port District</t>
    </r>
    <r>
      <rPr>
        <vertAlign val="superscript"/>
        <sz val="14"/>
        <rFont val="Times New Roman"/>
        <family val="1"/>
      </rPr>
      <t>2</t>
    </r>
  </si>
  <si>
    <r>
      <t xml:space="preserve">Agricultural (Schedules PA and TOU-PA) </t>
    </r>
    <r>
      <rPr>
        <vertAlign val="superscript"/>
        <sz val="14"/>
        <rFont val="Times New Roman"/>
        <family val="1"/>
      </rPr>
      <t>2</t>
    </r>
  </si>
  <si>
    <r>
      <t xml:space="preserve">Street Lighting </t>
    </r>
    <r>
      <rPr>
        <vertAlign val="superscript"/>
        <sz val="14"/>
        <rFont val="Times New Roman"/>
        <family val="1"/>
      </rPr>
      <t>2</t>
    </r>
  </si>
  <si>
    <r>
      <t xml:space="preserve">Standby </t>
    </r>
    <r>
      <rPr>
        <vertAlign val="superscript"/>
        <sz val="14"/>
        <rFont val="Times New Roman"/>
        <family val="1"/>
      </rPr>
      <t>2</t>
    </r>
  </si>
  <si>
    <t>2</t>
  </si>
  <si>
    <r>
      <t xml:space="preserve">Revenues @ Present Rates </t>
    </r>
    <r>
      <rPr>
        <vertAlign val="superscript"/>
        <sz val="14"/>
        <rFont val="Times New Roman"/>
        <family val="1"/>
      </rPr>
      <t>3</t>
    </r>
  </si>
  <si>
    <t xml:space="preserve">   TOTAL</t>
  </si>
  <si>
    <t>Grand Total</t>
  </si>
  <si>
    <t>The revenues above are derived by multiplying the forecast billing determinants by the rates, except for Medium &amp; Large Commercial/Industrial, San Diego Unified Port District, Schedule PA-T-1, and Standby customers.</t>
  </si>
  <si>
    <t>The derivation of revenues for Medium &amp; Large Commercial/Industrial, San Diego Unified Port District, Schedule PA-T-1, and Standby customers are shown on pages BH-5 through BH-11.</t>
  </si>
  <si>
    <t>(H)</t>
  </si>
  <si>
    <r>
      <t>Revenues @ Present Rates</t>
    </r>
    <r>
      <rPr>
        <vertAlign val="superscript"/>
        <sz val="14"/>
        <rFont val="Times New Roman"/>
        <family val="1"/>
      </rPr>
      <t>3</t>
    </r>
  </si>
  <si>
    <t>Residential Customers</t>
  </si>
  <si>
    <t xml:space="preserve">Medium-Large Commercial </t>
  </si>
  <si>
    <t>Standby Customers</t>
  </si>
  <si>
    <t>(I)</t>
  </si>
  <si>
    <t>(J)</t>
  </si>
  <si>
    <t>(K)</t>
  </si>
  <si>
    <t>(L)</t>
  </si>
  <si>
    <t>(M)</t>
  </si>
  <si>
    <t>Medium &amp; Large Commercial / Industrial Customers</t>
  </si>
  <si>
    <t>Description</t>
  </si>
  <si>
    <t>Reference</t>
  </si>
  <si>
    <t>Energy Revenues</t>
  </si>
  <si>
    <t xml:space="preserve">      Commodity Sales - kWh</t>
  </si>
  <si>
    <r>
      <t xml:space="preserve">(Statement BG, Page BG-21.3, Line 145) </t>
    </r>
    <r>
      <rPr>
        <vertAlign val="superscript"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x 1000</t>
    </r>
  </si>
  <si>
    <t xml:space="preserve">      Commodity Rate - $/kWh</t>
  </si>
  <si>
    <t xml:space="preserve">         Total Commodity Revenues</t>
  </si>
  <si>
    <t>Non-Coincident Demand (100%) (kW):</t>
  </si>
  <si>
    <t xml:space="preserve">      Secondary</t>
  </si>
  <si>
    <r>
      <t xml:space="preserve">(Statement BG, Page BG-21.1, Line 43) </t>
    </r>
    <r>
      <rPr>
        <vertAlign val="superscript"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x 1000</t>
    </r>
  </si>
  <si>
    <t xml:space="preserve">      Primary</t>
  </si>
  <si>
    <r>
      <t xml:space="preserve">(Statement BG, Page BG-21.1, Line 44) </t>
    </r>
    <r>
      <rPr>
        <vertAlign val="superscript"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x 1000</t>
    </r>
  </si>
  <si>
    <t xml:space="preserve">      Transmission</t>
  </si>
  <si>
    <r>
      <t xml:space="preserve">(Statement BG, Page BG-21.1, Line 45) </t>
    </r>
    <r>
      <rPr>
        <vertAlign val="superscript"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x 1000</t>
    </r>
  </si>
  <si>
    <t xml:space="preserve">          Total</t>
  </si>
  <si>
    <t>Sum Lines 7; 8; 9</t>
  </si>
  <si>
    <t xml:space="preserve">          Check Figure</t>
  </si>
  <si>
    <r>
      <t xml:space="preserve">Statement BG, Page BG-18, Line 6 </t>
    </r>
    <r>
      <rPr>
        <vertAlign val="superscript"/>
        <sz val="14"/>
        <rFont val="Times New Roman"/>
        <family val="1"/>
      </rPr>
      <t>1</t>
    </r>
  </si>
  <si>
    <t xml:space="preserve">          Difference</t>
  </si>
  <si>
    <t>Line 10 Less Line 11</t>
  </si>
  <si>
    <t>Non-Coincident Demand (100%)</t>
  </si>
  <si>
    <t>Rates ($/kW):</t>
  </si>
  <si>
    <r>
      <t xml:space="preserve">Statement BL, Page BL-1, Line 6, Col. D </t>
    </r>
    <r>
      <rPr>
        <vertAlign val="superscript"/>
        <sz val="14"/>
        <rFont val="Times New Roman"/>
        <family val="1"/>
      </rPr>
      <t>2</t>
    </r>
  </si>
  <si>
    <t xml:space="preserve">      Primary </t>
  </si>
  <si>
    <r>
      <t xml:space="preserve">Statement BL, Page BL-1, Line 6, Col. C </t>
    </r>
    <r>
      <rPr>
        <vertAlign val="superscript"/>
        <sz val="14"/>
        <rFont val="Times New Roman"/>
        <family val="1"/>
      </rPr>
      <t>2</t>
    </r>
  </si>
  <si>
    <r>
      <t xml:space="preserve">Statement BL, Page BL-1, Line 6, Col. B </t>
    </r>
    <r>
      <rPr>
        <vertAlign val="superscript"/>
        <sz val="14"/>
        <rFont val="Times New Roman"/>
        <family val="1"/>
      </rPr>
      <t>2</t>
    </r>
  </si>
  <si>
    <t>Non-Coincident Demand (100%) -</t>
  </si>
  <si>
    <t>Revenues at Present Rates:</t>
  </si>
  <si>
    <t>Line 7 x Line 16</t>
  </si>
  <si>
    <t xml:space="preserve">Line 8 x Line 17 </t>
  </si>
  <si>
    <t>Line 9 x Line 18</t>
  </si>
  <si>
    <t xml:space="preserve">          Subtotal</t>
  </si>
  <si>
    <t>Sum Lines 21; 22; 23</t>
  </si>
  <si>
    <t>Sum Lines 31; 32; 33</t>
  </si>
  <si>
    <r>
      <t xml:space="preserve">Statement BG, Page BG-19, Line 6 </t>
    </r>
    <r>
      <rPr>
        <vertAlign val="superscript"/>
        <sz val="14"/>
        <rFont val="Times New Roman"/>
        <family val="1"/>
      </rPr>
      <t>2</t>
    </r>
  </si>
  <si>
    <t>Line 34 Less Line 35</t>
  </si>
  <si>
    <t>Line 31 x Line 40</t>
  </si>
  <si>
    <t>Line 32 x Line 41</t>
  </si>
  <si>
    <t>Line 33 x Line 42</t>
  </si>
  <si>
    <t>Sum Lines 45; 46; 47</t>
  </si>
  <si>
    <t>Pages BG-21.1 and BG-21.3, BG-18, and BG-19 are found in Statement BG.</t>
  </si>
  <si>
    <t>Non-Coincident</t>
  </si>
  <si>
    <r>
      <t xml:space="preserve">Demand (90%) (kW) </t>
    </r>
    <r>
      <rPr>
        <u/>
        <vertAlign val="superscript"/>
        <sz val="14"/>
        <rFont val="Times New Roman"/>
        <family val="1"/>
      </rPr>
      <t>1</t>
    </r>
    <r>
      <rPr>
        <u/>
        <sz val="14"/>
        <rFont val="Times New Roman"/>
        <family val="1"/>
      </rPr>
      <t>:</t>
    </r>
  </si>
  <si>
    <r>
      <t xml:space="preserve">(Statement BG, Page BG-21.2 &amp; 21.3, Line 70 + Line 116)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</si>
  <si>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r>
      <t xml:space="preserve">(Statement BG, Page BG-21.2 &amp; 21.3, Line 71 + Line 117)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</si>
  <si>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r>
      <t xml:space="preserve">(Statement BG, Page BG-21.2 &amp; 21.3, Line 72 + Line 118)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</si>
  <si>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t>Sum Lines 3; 4; 5</t>
  </si>
  <si>
    <r>
      <t xml:space="preserve">Statement BG, Page BG-18, Line 7 </t>
    </r>
    <r>
      <rPr>
        <vertAlign val="superscript"/>
        <sz val="14"/>
        <rFont val="Times New Roman"/>
        <family val="1"/>
      </rPr>
      <t>2</t>
    </r>
  </si>
  <si>
    <t>Line 6 Less Line 7</t>
  </si>
  <si>
    <t>Non-Coincident Demand (90%)</t>
  </si>
  <si>
    <r>
      <t xml:space="preserve">Statement BL, Page BL-1, Line 8, Col. D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</si>
  <si>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 8, Col. C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</si>
  <si>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 8, Col. B </t>
    </r>
    <r>
      <rPr>
        <vertAlign val="superscript"/>
        <sz val="14"/>
        <rFont val="Times New Roman"/>
        <family val="1"/>
      </rPr>
      <t>3</t>
    </r>
  </si>
  <si>
    <t>Non-Coincident Demand (90%) -</t>
  </si>
  <si>
    <t xml:space="preserve">Line 3 x Line 12 </t>
  </si>
  <si>
    <t xml:space="preserve">Line 4 x Line 13 </t>
  </si>
  <si>
    <t xml:space="preserve">Line 5 x Line 14 </t>
  </si>
  <si>
    <t>Sum Lines 17; 18; 19</t>
  </si>
  <si>
    <r>
      <t>Demand (90%) (kW)</t>
    </r>
    <r>
      <rPr>
        <u/>
        <vertAlign val="superscript"/>
        <sz val="14"/>
        <rFont val="Times New Roman"/>
        <family val="1"/>
      </rPr>
      <t xml:space="preserve"> 1</t>
    </r>
    <r>
      <rPr>
        <u/>
        <sz val="14"/>
        <rFont val="Times New Roman"/>
        <family val="1"/>
      </rPr>
      <t>:</t>
    </r>
  </si>
  <si>
    <t>Sum Lines 23; 24; 25</t>
  </si>
  <si>
    <r>
      <t xml:space="preserve">Statement BG, Page BG-19, Line 7 </t>
    </r>
    <r>
      <rPr>
        <vertAlign val="superscript"/>
        <sz val="14"/>
        <rFont val="Times New Roman"/>
        <family val="1"/>
      </rPr>
      <t>2</t>
    </r>
  </si>
  <si>
    <t>Line 26 Less Line 27</t>
  </si>
  <si>
    <t xml:space="preserve">Line 23 x Line 32 </t>
  </si>
  <si>
    <t xml:space="preserve">Line 24 x Line 33 </t>
  </si>
  <si>
    <t xml:space="preserve">Line 25 x Line 34 </t>
  </si>
  <si>
    <t>Sum Lines 37; 38; 39</t>
  </si>
  <si>
    <t>NCD (90%) rates are applicable to the following CPUC tariffs: Schedules AL-TOU, AL-TOU2, DG-R, and A6-TOU.</t>
  </si>
  <si>
    <t>Pages BG-21.2, and BG-21.3, BG-18, and BG-19 are found in Statement BG.</t>
  </si>
  <si>
    <t>Maximum On-Peak</t>
  </si>
  <si>
    <r>
      <t xml:space="preserve">Period Demand (kW) </t>
    </r>
    <r>
      <rPr>
        <u/>
        <vertAlign val="superscript"/>
        <sz val="14"/>
        <rFont val="Times New Roman"/>
        <family val="1"/>
      </rPr>
      <t>1</t>
    </r>
    <r>
      <rPr>
        <u/>
        <sz val="14"/>
        <rFont val="Times New Roman"/>
        <family val="1"/>
      </rPr>
      <t>:</t>
    </r>
  </si>
  <si>
    <r>
      <t xml:space="preserve">(Statement BG, Page BG 21.2, Line 80)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</si>
  <si>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r>
      <t xml:space="preserve">(Statement BG, Page BG 21.2, Line 81)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</si>
  <si>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r>
      <t xml:space="preserve">(Statement BG, Page BG 21.2, Line 82)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</si>
  <si>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r>
      <t xml:space="preserve">Statement BG, Page BG-18, Line 8 </t>
    </r>
    <r>
      <rPr>
        <vertAlign val="superscript"/>
        <sz val="14"/>
        <rFont val="Times New Roman"/>
        <family val="1"/>
      </rPr>
      <t>2</t>
    </r>
  </si>
  <si>
    <t>Period Demand Rates ($/kW):</t>
  </si>
  <si>
    <r>
      <t xml:space="preserve">Statement BL, Page BL-1, Lines 11 &amp; 12, Col. D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</si>
  <si>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Lines 11 &amp; 12, Col. C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</si>
  <si>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Lines 11 &amp; 12, Col. B </t>
    </r>
    <r>
      <rPr>
        <vertAlign val="superscript"/>
        <sz val="14"/>
        <rFont val="Times New Roman"/>
        <family val="1"/>
      </rPr>
      <t>3</t>
    </r>
  </si>
  <si>
    <t>Maximum On-Peak Period Demand -</t>
  </si>
  <si>
    <t>Line 3 x Line 12</t>
  </si>
  <si>
    <t>Line 4 x Line 13</t>
  </si>
  <si>
    <t>Line 5 x Line 14</t>
  </si>
  <si>
    <r>
      <t xml:space="preserve">Statement BG, Page BG-19, Line 8 </t>
    </r>
    <r>
      <rPr>
        <vertAlign val="superscript"/>
        <sz val="14"/>
        <rFont val="Times New Roman"/>
        <family val="1"/>
      </rPr>
      <t>2</t>
    </r>
  </si>
  <si>
    <t>Line 23 x Line 32</t>
  </si>
  <si>
    <t>Line 24 x Line 33</t>
  </si>
  <si>
    <t>Line 25 x Line 34</t>
  </si>
  <si>
    <t>Maximum On-Peak Demand rates are applicable to the following CPUC tariffs: Schedules AL-TOU, AL-TOU2, and DG-R.</t>
  </si>
  <si>
    <t>Pages BG-21.2, BG-18, and BG-19 are found in Statement BG.</t>
  </si>
  <si>
    <t>Maximum Demand</t>
  </si>
  <si>
    <r>
      <t xml:space="preserve">at the Time of System Peak (kW) </t>
    </r>
    <r>
      <rPr>
        <u/>
        <vertAlign val="superscript"/>
        <sz val="14"/>
        <rFont val="Times New Roman"/>
        <family val="1"/>
      </rPr>
      <t>1</t>
    </r>
  </si>
  <si>
    <r>
      <t xml:space="preserve">(Statement BG, Page BG-21.3, Line 126)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x1000</t>
    </r>
  </si>
  <si>
    <r>
      <t xml:space="preserve">(Statement BG, Page BG-21.3, Line 127)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x1000</t>
    </r>
  </si>
  <si>
    <r>
      <t xml:space="preserve">(Statement BG, Page BG-21.3, Line 128)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x1000</t>
    </r>
  </si>
  <si>
    <r>
      <t xml:space="preserve">Statement BG, Page BG-18, Line 9 </t>
    </r>
    <r>
      <rPr>
        <vertAlign val="superscript"/>
        <sz val="14"/>
        <rFont val="Times New Roman"/>
        <family val="1"/>
      </rPr>
      <t>2</t>
    </r>
  </si>
  <si>
    <t>Maximum Demand at the</t>
  </si>
  <si>
    <t>Time of System Peak Rates ($/kW):</t>
  </si>
  <si>
    <r>
      <t xml:space="preserve">Statement BL, Page BL-1, Lines 19 &amp; 20, Col. D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</si>
  <si>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Lines 19 &amp; 20, Col. C </t>
    </r>
    <r>
      <rPr>
        <vertAlign val="superscript"/>
        <sz val="14"/>
        <rFont val="Times New Roman"/>
        <family val="1"/>
      </rPr>
      <t>3</t>
    </r>
  </si>
  <si>
    <r>
      <t>Statement BL, Page BL-1, Lines 19 &amp; 20, Col. B</t>
    </r>
    <r>
      <rPr>
        <vertAlign val="superscript"/>
        <sz val="14"/>
        <rFont val="Times New Roman"/>
        <family val="1"/>
      </rPr>
      <t xml:space="preserve"> 3</t>
    </r>
  </si>
  <si>
    <t>Maximum Demand at the Time of System</t>
  </si>
  <si>
    <t>Peak - Revenues at Present Rates:</t>
  </si>
  <si>
    <t>Statement BH, Page BH-5 Line 21 + Page BH-6 Line 17 + Page BH-7 Line 17 + Page BH-8 Line 17</t>
  </si>
  <si>
    <t>Statement BH, Page BH-5 Line 22 + Page BH-6 Line 18 + Page BH-7 Line 18 + Page BH-8 Line 18</t>
  </si>
  <si>
    <t>Statement BH, Page BH-5 Line 23 + Page BH-6 Line 19 + Page BH-7 Line 19 + Page BH-8 Line 19</t>
  </si>
  <si>
    <t xml:space="preserve">             Total</t>
  </si>
  <si>
    <t>Total Revenues at Present Rates:</t>
  </si>
  <si>
    <t>Sum Line 26; Statement BH, Page BH-5, Line 4</t>
  </si>
  <si>
    <r>
      <t xml:space="preserve">Statement BG, Page BG-19, Line 9 </t>
    </r>
    <r>
      <rPr>
        <vertAlign val="superscript"/>
        <sz val="14"/>
        <rFont val="Times New Roman"/>
        <family val="1"/>
      </rPr>
      <t>2</t>
    </r>
  </si>
  <si>
    <t>Statement BH, Page BH-5 Line 45 + Page BH-6 Line 37 + Page BH-7 Line 37 + Page BH-8 Line 45</t>
  </si>
  <si>
    <t>Statement BH, Page BH-5 Line 46 + Page BH-6 Line 38 + Page BH-7 Line 38 + Page BH-8 Line 46</t>
  </si>
  <si>
    <t>Statement BH, Page BH-5 Line 47 + Page BH-6 Line 39 + Page BH-7 Line 39 + Page BH-8 Line 47</t>
  </si>
  <si>
    <t>Sum Lines 51; 52; 53</t>
  </si>
  <si>
    <t>Sum Line 54; Statement BH, Page BH-5, Line 28</t>
  </si>
  <si>
    <t>Maximum Demand at the Time of System Peak rates are applicable to the following CPUC tariff: Schedule A6-TOU.</t>
  </si>
  <si>
    <t>Pages BG-21.3, BG-18, and BG-19 are found in Statement BG.</t>
  </si>
  <si>
    <t>Energy Revenues:</t>
  </si>
  <si>
    <r>
      <t xml:space="preserve">(Page BG-21.3, Line 160)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x 1000</t>
    </r>
  </si>
  <si>
    <t>Line 2 x Line 3</t>
  </si>
  <si>
    <t>Non-Coincident Demand (90%) (kW) ¹:</t>
  </si>
  <si>
    <t>(Page BG-21.3, Line 162) x 1000</t>
  </si>
  <si>
    <r>
      <t xml:space="preserve">Statement BL, Page BL-1, Line 29, Col. C </t>
    </r>
    <r>
      <rPr>
        <vertAlign val="superscript"/>
        <sz val="14"/>
        <rFont val="Times New Roman"/>
        <family val="1"/>
      </rPr>
      <t>3</t>
    </r>
  </si>
  <si>
    <t>Revenues at Changed Rates:</t>
  </si>
  <si>
    <t>Line 7 x Line 11</t>
  </si>
  <si>
    <r>
      <t xml:space="preserve">at the Time of System Peak (kW) </t>
    </r>
    <r>
      <rPr>
        <u/>
        <vertAlign val="superscript"/>
        <sz val="14"/>
        <rFont val="Times New Roman"/>
        <family val="1"/>
      </rPr>
      <t>4</t>
    </r>
    <r>
      <rPr>
        <u/>
        <sz val="14"/>
        <rFont val="Times New Roman"/>
        <family val="1"/>
      </rPr>
      <t>:</t>
    </r>
  </si>
  <si>
    <t>(Page BG-21.3, Line 164) x 1000</t>
  </si>
  <si>
    <r>
      <t xml:space="preserve">Statement BL, Page BL-1, Lines 31 &amp; 32, Col. C </t>
    </r>
    <r>
      <rPr>
        <vertAlign val="superscript"/>
        <sz val="14"/>
        <rFont val="Times New Roman"/>
        <family val="1"/>
      </rPr>
      <t>3</t>
    </r>
  </si>
  <si>
    <t>Peak - Revenues at Changed Rates:</t>
  </si>
  <si>
    <t>Line 18 x Line 22</t>
  </si>
  <si>
    <t>Total Revenues</t>
  </si>
  <si>
    <t>Sum Lines 4; 14; 26</t>
  </si>
  <si>
    <t>Line 30 x Line 31</t>
  </si>
  <si>
    <t>Line 35 x Line 39</t>
  </si>
  <si>
    <t>Line 46 x Line 50</t>
  </si>
  <si>
    <t>Sum Lines 32; 42; 54</t>
  </si>
  <si>
    <t>Schedule PA-T-1 Agricultural Customers</t>
  </si>
  <si>
    <r>
      <t xml:space="preserve">(Statement BG, Page BG-21.4, Line 169) </t>
    </r>
    <r>
      <rPr>
        <vertAlign val="superscript"/>
        <sz val="14"/>
        <rFont val="Times New Roman"/>
        <family val="1"/>
      </rPr>
      <t xml:space="preserve">2 </t>
    </r>
    <r>
      <rPr>
        <sz val="14"/>
        <rFont val="Times New Roman"/>
        <family val="1"/>
      </rPr>
      <t>x 1000</t>
    </r>
  </si>
  <si>
    <t>Non-Coincident Demand (100%) (kW) ¹:</t>
  </si>
  <si>
    <r>
      <t xml:space="preserve">(Statement BG, Page BG-21.4, Line 187)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x 1000</t>
    </r>
  </si>
  <si>
    <r>
      <t xml:space="preserve">(Statement BG, Page BG-21.4, Line 188)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x 1000</t>
    </r>
  </si>
  <si>
    <r>
      <t xml:space="preserve">(Statement BG, Page BG-21.4, Line 189)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x 1000</t>
    </r>
  </si>
  <si>
    <t>Statement BG, Page BG-18, Line 19</t>
  </si>
  <si>
    <r>
      <t xml:space="preserve">Statement BL, Page BL-1, Line 37, Col. D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</si>
  <si>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 37, Col. C </t>
    </r>
    <r>
      <rPr>
        <vertAlign val="superscript"/>
        <sz val="14"/>
        <rFont val="Times New Roman"/>
        <family val="1"/>
      </rPr>
      <t>3</t>
    </r>
  </si>
  <si>
    <r>
      <t xml:space="preserve">Statement BL, Page BL-1, Line 37, Col. B </t>
    </r>
    <r>
      <rPr>
        <vertAlign val="superscript"/>
        <sz val="14"/>
        <rFont val="Times New Roman"/>
        <family val="1"/>
      </rPr>
      <t>3</t>
    </r>
  </si>
  <si>
    <t>Line 8 x Line 17</t>
  </si>
  <si>
    <t>Line 26 x Line 27</t>
  </si>
  <si>
    <t>Statement BG, Page BG-19, Line 19</t>
  </si>
  <si>
    <t>Non-Coincident Demand (NCD) (100%) rates applicable to the following California Public Utilities Commission (CPUC) tariff: Schedule PA-T-1.</t>
  </si>
  <si>
    <t>Pages BG-21.4, BG-18, and BG-19 are found in Statement BG.</t>
  </si>
  <si>
    <t>Demand - Billing</t>
  </si>
  <si>
    <t>Determinants (kW):</t>
  </si>
  <si>
    <r>
      <t xml:space="preserve">(Statement BG, Page BG-21.4, Line 197) </t>
    </r>
    <r>
      <rPr>
        <vertAlign val="superscript"/>
        <sz val="14"/>
        <rFont val="Times New Roman"/>
        <family val="1"/>
      </rPr>
      <t>1</t>
    </r>
    <r>
      <rPr>
        <sz val="14"/>
        <rFont val="Times New Roman"/>
        <family val="1"/>
      </rPr>
      <t xml:space="preserve"> x 1000</t>
    </r>
  </si>
  <si>
    <r>
      <t xml:space="preserve">(Statement BG, Page BG-21.4, Line 198) </t>
    </r>
    <r>
      <rPr>
        <vertAlign val="superscript"/>
        <sz val="14"/>
        <rFont val="Times New Roman"/>
        <family val="1"/>
      </rPr>
      <t>1</t>
    </r>
    <r>
      <rPr>
        <sz val="14"/>
        <rFont val="Times New Roman"/>
        <family val="1"/>
      </rPr>
      <t xml:space="preserve"> x 1000</t>
    </r>
  </si>
  <si>
    <r>
      <t xml:space="preserve">(Statement BG, Page BG-21.4, Line 199) </t>
    </r>
    <r>
      <rPr>
        <vertAlign val="superscript"/>
        <sz val="14"/>
        <rFont val="Times New Roman"/>
        <family val="1"/>
      </rPr>
      <t>1</t>
    </r>
    <r>
      <rPr>
        <sz val="14"/>
        <rFont val="Times New Roman"/>
        <family val="1"/>
      </rPr>
      <t xml:space="preserve"> x 1000</t>
    </r>
  </si>
  <si>
    <r>
      <t xml:space="preserve">Statement BG, Page BG-18, Line 25 </t>
    </r>
    <r>
      <rPr>
        <vertAlign val="superscript"/>
        <sz val="14"/>
        <rFont val="Times New Roman"/>
        <family val="1"/>
      </rPr>
      <t>1</t>
    </r>
  </si>
  <si>
    <t>Demand Rates ($/kW):</t>
  </si>
  <si>
    <r>
      <t xml:space="preserve">Statement BL, Page BL-1, Line 41, Col. D </t>
    </r>
    <r>
      <rPr>
        <vertAlign val="superscript"/>
        <sz val="14"/>
        <rFont val="Times New Roman"/>
        <family val="1"/>
      </rPr>
      <t>2</t>
    </r>
  </si>
  <si>
    <r>
      <t xml:space="preserve">Statement BL, Page BL-1, Line 41, Col. C </t>
    </r>
    <r>
      <rPr>
        <vertAlign val="superscript"/>
        <sz val="14"/>
        <rFont val="Times New Roman"/>
        <family val="1"/>
      </rPr>
      <t>2</t>
    </r>
  </si>
  <si>
    <r>
      <t xml:space="preserve">Statement BL, Page BL-1, Line 41, Col. B </t>
    </r>
    <r>
      <rPr>
        <vertAlign val="superscript"/>
        <sz val="14"/>
        <rFont val="Times New Roman"/>
        <family val="1"/>
      </rPr>
      <t>2</t>
    </r>
  </si>
  <si>
    <t>Line 3 x Line 11</t>
  </si>
  <si>
    <t>Line 4 x Line 12</t>
  </si>
  <si>
    <t>Line 5 x Line 13</t>
  </si>
  <si>
    <t>Sum Lines 16; 17; 18</t>
  </si>
  <si>
    <t>at Present Rates:</t>
  </si>
  <si>
    <t>Line 19</t>
  </si>
  <si>
    <t>Sum Lines 25; 26; 27</t>
  </si>
  <si>
    <r>
      <t xml:space="preserve">Statement BG, Page BG-19, Line 25 </t>
    </r>
    <r>
      <rPr>
        <vertAlign val="superscript"/>
        <sz val="14"/>
        <rFont val="Times New Roman"/>
        <family val="1"/>
      </rPr>
      <t>1</t>
    </r>
  </si>
  <si>
    <t>Line 28 Less Line 29</t>
  </si>
  <si>
    <t>Line 25 x Line 33</t>
  </si>
  <si>
    <t>Line 26 x Line 34</t>
  </si>
  <si>
    <t>Line 27 x Line 35</t>
  </si>
  <si>
    <t>Sum Lines 38; 39; 40</t>
  </si>
  <si>
    <t>Line 41</t>
  </si>
  <si>
    <t xml:space="preserve">Pages BG-21.4, BG-18, and BG-19 are found in Statement BG. </t>
  </si>
  <si>
    <t>Revenue Data To Reflect Changed Rates</t>
  </si>
  <si>
    <t>City of Escondido</t>
  </si>
  <si>
    <t>(N)</t>
  </si>
  <si>
    <t>Customer Class</t>
  </si>
  <si>
    <t>Billing Determinants (kWh)</t>
  </si>
  <si>
    <t>Stmt BD; Page -3.1; Line "Sale for Resale" * 1000</t>
  </si>
  <si>
    <r>
      <t>HV Access Charge Rate ($/kwh)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</si>
  <si>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See Note 1</t>
  </si>
  <si>
    <t>LV Access Charge Rate ($/kwh)</t>
  </si>
  <si>
    <t>Page BG-15; Line 11; Col. (2) / 1000</t>
  </si>
  <si>
    <t>HV Access Charge Revenues</t>
  </si>
  <si>
    <t>Line 1 x Line 4</t>
  </si>
  <si>
    <t>LV Access Charge Revenues</t>
  </si>
  <si>
    <t>Line 1 x Line 6</t>
  </si>
  <si>
    <t xml:space="preserve">   TOTAL Revenues</t>
  </si>
  <si>
    <t>Line 9 + Line 11</t>
  </si>
  <si>
    <t>NOTES</t>
  </si>
  <si>
    <t>Statement - BH</t>
  </si>
  <si>
    <t>SAN DIEGO GAS &amp; ELECTRIC COMPANY</t>
  </si>
  <si>
    <t>Rate Design Information - Wholesale Transmission Rates</t>
  </si>
  <si>
    <t xml:space="preserve">High-Voltage Utility Specific Rates, Low -Voltage Wheeling Access Charge &amp; Low Voltage Access Charge Rates </t>
  </si>
  <si>
    <t>(1)</t>
  </si>
  <si>
    <t>(2)</t>
  </si>
  <si>
    <t>(3)</t>
  </si>
  <si>
    <t>(4)</t>
  </si>
  <si>
    <t>(3) = (1 ) + (2)</t>
  </si>
  <si>
    <t>Existing Facilities</t>
  </si>
  <si>
    <t>New Facilities</t>
  </si>
  <si>
    <t>High Voltage</t>
  </si>
  <si>
    <t>Low Voltage</t>
  </si>
  <si>
    <t>Combined</t>
  </si>
  <si>
    <t>TRR</t>
  </si>
  <si>
    <t>Components</t>
  </si>
  <si>
    <t>Notes &amp; Reference</t>
  </si>
  <si>
    <r>
      <t xml:space="preserve">Wholesale Base Transmission Revenue Requirement </t>
    </r>
    <r>
      <rPr>
        <b/>
        <vertAlign val="superscript"/>
        <sz val="12"/>
        <rFont val="Times New Roman"/>
        <family val="1"/>
      </rPr>
      <t>1</t>
    </r>
    <r>
      <rPr>
        <vertAlign val="superscript"/>
        <sz val="12"/>
        <rFont val="Times New Roman"/>
        <family val="1"/>
      </rPr>
      <t xml:space="preserve"> </t>
    </r>
  </si>
  <si>
    <r>
      <t xml:space="preserve">Wholesale TRBAA Forecast </t>
    </r>
    <r>
      <rPr>
        <b/>
        <vertAlign val="superscript"/>
        <sz val="12"/>
        <rFont val="Times New Roman"/>
        <family val="1"/>
      </rPr>
      <t>1</t>
    </r>
  </si>
  <si>
    <r>
      <t>Transmission Standby Revenues</t>
    </r>
    <r>
      <rPr>
        <b/>
        <vertAlign val="superscript"/>
        <sz val="12"/>
        <rFont val="Times New Roman"/>
        <family val="1"/>
      </rPr>
      <t>1</t>
    </r>
  </si>
  <si>
    <t>Wholesale Net Transmission Revenue Requirement</t>
  </si>
  <si>
    <t>Sum Lines 1; 3; 5</t>
  </si>
  <si>
    <r>
      <t xml:space="preserve">Gross Load - MWH </t>
    </r>
    <r>
      <rPr>
        <b/>
        <vertAlign val="superscript"/>
        <sz val="12"/>
        <rFont val="Times New Roman"/>
        <family val="1"/>
      </rPr>
      <t>1</t>
    </r>
  </si>
  <si>
    <t xml:space="preserve">Utility Specific Access Charges ($/MWH)  </t>
  </si>
  <si>
    <t>Line 7 / Line 9</t>
  </si>
  <si>
    <t>at Present Rates reflect revenues of Standard Customers that have Maximum On-Peak Demand rates based on SDG&amp;E's on-peak period of 4-9 p.m. everyday year-round.</t>
  </si>
  <si>
    <t>Revenues at Present Rates reflect revenues of Standard Customers that have Maximum On-Peak Demand rates based on SDG&amp;E's on-peak period of 4-9 p.m. everyday year-round.</t>
  </si>
  <si>
    <t>Rate Effective Period - Twelve Months Ending December 31, 2025</t>
  </si>
  <si>
    <t>CAISO TAC Rates Input Form - January 1, 2025 through December 31, 2025</t>
  </si>
  <si>
    <t>The above billing determinants are for the forecast determinants for the rate effective January 2025 through December 2025, as presented in Statement BG, Page BG-18.</t>
  </si>
  <si>
    <t>The above billing determinants are for the forecast determinants for the rate effective January 2025 through December 2025, as presented in Statement BG, Pages BG-18 and BG-19.</t>
  </si>
  <si>
    <t>The above billing determinants are for the forecast determinants for the rate effective January 2025 through December 2025, as presented in Statement BG, Page BG-19.</t>
  </si>
  <si>
    <t>90% NCD Rates are applicable to CPUC Schedule A6-TOU.</t>
  </si>
  <si>
    <t>Maximum Demand at the Time of System Peak Demand Charges are applicable to CPUC Shedule A6-TOU.</t>
  </si>
  <si>
    <t>Transmission Revenue Data To Reflect Present Rates Per ER24-524-000</t>
  </si>
  <si>
    <t>The present rates information comes from Statement BL, Page BL-1, Column A, Lines 1 through 35, Docket ER24-524-000, to change TO5 Cycle 6 rates.</t>
  </si>
  <si>
    <t>Present rates are defined as rates presented in TO5 Cycle 6, pursuant to Docket No. ER24-524-000.</t>
  </si>
  <si>
    <t>Present rates are defined as rates presented in the TO5 Cycle 6, pursuant to Docket No. ER24-524-000.  Maximum On-Peak Demand Revenues</t>
  </si>
  <si>
    <t>Present rates are defined as rates presented in TO5 Cycle 6, pursuant to Docket No.ER24-524-000.  Maximum Demand at the Time of System Peak</t>
  </si>
  <si>
    <t>2024 TRBAA Wholesale Stmt BL; Page 1; Line 1</t>
  </si>
  <si>
    <t>2024 TRBAA Wholesale Stmt BL; Page 1; Line 3</t>
  </si>
  <si>
    <t>2024 TRBAA Wholesale Stmt BL; Page 1; Line 5</t>
  </si>
  <si>
    <t>2024 TRBAA Wholesale Stmt BL; Page 1; Line 9</t>
  </si>
  <si>
    <t>The TRBAA information comes from SDG&amp;E's TRBAA Rate Filing Docket No. ER24-212-000, filed on October 26, 2023 effective from January 1, 2024 through December 31, 2024.</t>
  </si>
  <si>
    <t>The Low Voltage Access Charge Rate information comes from the TRBAA filing in Docket No. ER24-212, filed on October 26, 2023, for the rate effective January 1, 2024 through December 31, 2024.</t>
  </si>
  <si>
    <t>The High Voltage Access Charge Rate was held constant in developing this statement because there will be a change in the HV Access Charge Rate once the CAISO implements the TO6 Cycle 1 Wholesale BTRR.</t>
  </si>
  <si>
    <t>The High Voltage (HV) Access Charge Rate is the CAISO TAC Rate of $13.53 per MWH according to the CAISO TAC rate summary in effect January 1, 2024 divided by 1,000 and is based on the TO5-Cycle 6 Filing HV-BTRR.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</si>
</sst>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_);_(&quot;$&quot;* \(#,##0.0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.00000_);[Red]\(&quot;$&quot;#,##0.00000\)"/>
    <numFmt numFmtId="168" formatCode="_(&quot;$&quot;* #,##0.0000_);_(&quot;$&quot;* \(#,##0.0000\);_(&quot;$&quot;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b/>
      <i/>
      <sz val="14"/>
      <name val="Times New Roman"/>
      <family val="1"/>
    </font>
    <font>
      <u/>
      <sz val="14"/>
      <name val="Times New Roman"/>
      <family val="1"/>
    </font>
    <font>
      <vertAlign val="superscript"/>
      <sz val="14"/>
      <name val="Times New Roman"/>
      <family val="1"/>
    </font>
    <font>
      <sz val="8"/>
      <name val="Arial"/>
      <family val="2"/>
    </font>
    <font>
      <u/>
      <vertAlign val="superscript"/>
      <sz val="14"/>
      <name val="Times New Roman"/>
      <family val="1"/>
    </font>
    <font>
      <sz val="10"/>
      <name val="System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7">
    <xf numFmtId="0" fontId="0" fillId="0" borderId="0" xfId="0"/>
    <xf numFmtId="0" fontId="2" fillId="0" borderId="0" xfId="0" applyFont="1" applyAlignment="1">
      <alignment horizontal="centerContinuous" vertical="justify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quotePrefix="1" applyFont="1" applyBorder="1" applyAlignment="1">
      <alignment horizontal="centerContinuous" vertical="justify"/>
    </xf>
    <xf numFmtId="0" fontId="2" fillId="0" borderId="3" xfId="0" applyFont="1" applyBorder="1" applyAlignment="1">
      <alignment horizontal="centerContinuous" vertical="justify"/>
    </xf>
    <xf numFmtId="0" fontId="2" fillId="0" borderId="4" xfId="0" applyFont="1" applyBorder="1" applyAlignment="1">
      <alignment horizontal="center"/>
    </xf>
    <xf numFmtId="17" fontId="2" fillId="0" borderId="5" xfId="0" applyNumberFormat="1" applyFont="1" applyBorder="1" applyAlignment="1">
      <alignment horizontal="centerContinuous" vertical="justify"/>
    </xf>
    <xf numFmtId="0" fontId="2" fillId="0" borderId="6" xfId="0" applyFont="1" applyBorder="1" applyAlignment="1">
      <alignment horizontal="centerContinuous" vertical="justify"/>
    </xf>
    <xf numFmtId="0" fontId="2" fillId="0" borderId="4" xfId="0" applyFont="1" applyBorder="1"/>
    <xf numFmtId="0" fontId="2" fillId="0" borderId="7" xfId="0" applyFont="1" applyBorder="1" applyAlignment="1">
      <alignment horizontal="centerContinuous" vertical="justify"/>
    </xf>
    <xf numFmtId="0" fontId="2" fillId="0" borderId="8" xfId="0" applyFont="1" applyBorder="1" applyAlignment="1">
      <alignment horizontal="centerContinuous" vertical="justify"/>
    </xf>
    <xf numFmtId="0" fontId="2" fillId="0" borderId="9" xfId="0" applyFont="1" applyBorder="1" applyAlignment="1">
      <alignment horizontal="center"/>
    </xf>
    <xf numFmtId="166" fontId="2" fillId="0" borderId="4" xfId="1" applyNumberFormat="1" applyFont="1" applyFill="1" applyBorder="1"/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6" fontId="2" fillId="0" borderId="9" xfId="1" applyNumberFormat="1" applyFont="1" applyBorder="1"/>
    <xf numFmtId="166" fontId="2" fillId="0" borderId="4" xfId="1" applyNumberFormat="1" applyFont="1" applyBorder="1"/>
    <xf numFmtId="166" fontId="2" fillId="0" borderId="10" xfId="1" applyNumberFormat="1" applyFont="1" applyFill="1" applyBorder="1" applyAlignment="1">
      <alignment horizontal="left"/>
    </xf>
    <xf numFmtId="0" fontId="2" fillId="0" borderId="9" xfId="0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164" fontId="2" fillId="0" borderId="4" xfId="2" applyNumberFormat="1" applyFont="1" applyFill="1" applyBorder="1"/>
    <xf numFmtId="166" fontId="2" fillId="0" borderId="4" xfId="1" applyNumberFormat="1" applyFont="1" applyFill="1" applyBorder="1" applyAlignment="1">
      <alignment horizontal="left"/>
    </xf>
    <xf numFmtId="166" fontId="3" fillId="0" borderId="4" xfId="1" applyNumberFormat="1" applyFont="1" applyFill="1" applyBorder="1" applyAlignment="1">
      <alignment horizontal="left"/>
    </xf>
    <xf numFmtId="0" fontId="4" fillId="0" borderId="0" xfId="0" applyFont="1"/>
    <xf numFmtId="165" fontId="2" fillId="0" borderId="4" xfId="2" applyNumberFormat="1" applyFont="1" applyBorder="1"/>
    <xf numFmtId="165" fontId="3" fillId="0" borderId="4" xfId="2" applyNumberFormat="1" applyFont="1" applyFill="1" applyBorder="1" applyAlignment="1">
      <alignment horizontal="left"/>
    </xf>
    <xf numFmtId="165" fontId="2" fillId="0" borderId="11" xfId="2" applyNumberFormat="1" applyFont="1" applyFill="1" applyBorder="1" applyAlignment="1">
      <alignment horizontal="left"/>
    </xf>
    <xf numFmtId="165" fontId="2" fillId="0" borderId="4" xfId="2" applyNumberFormat="1" applyFont="1" applyFill="1" applyBorder="1" applyAlignment="1">
      <alignment horizontal="left"/>
    </xf>
    <xf numFmtId="165" fontId="2" fillId="0" borderId="10" xfId="2" applyNumberFormat="1" applyFont="1" applyBorder="1"/>
    <xf numFmtId="166" fontId="2" fillId="0" borderId="0" xfId="1" applyNumberFormat="1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quotePrefix="1" applyFont="1" applyAlignment="1">
      <alignment horizontal="center"/>
    </xf>
    <xf numFmtId="0" fontId="2" fillId="0" borderId="11" xfId="0" applyFont="1" applyBorder="1" applyAlignment="1">
      <alignment horizontal="centerContinuous" vertical="justify"/>
    </xf>
    <xf numFmtId="0" fontId="2" fillId="0" borderId="1" xfId="0" applyFont="1" applyBorder="1"/>
    <xf numFmtId="0" fontId="2" fillId="0" borderId="6" xfId="0" applyFont="1" applyBorder="1"/>
    <xf numFmtId="17" fontId="2" fillId="0" borderId="4" xfId="0" applyNumberFormat="1" applyFont="1" applyBorder="1" applyAlignment="1">
      <alignment horizontal="centerContinuous" vertical="justify"/>
    </xf>
    <xf numFmtId="17" fontId="2" fillId="0" borderId="6" xfId="0" applyNumberFormat="1" applyFont="1" applyBorder="1" applyAlignment="1">
      <alignment horizontal="centerContinuous" vertical="justify"/>
    </xf>
    <xf numFmtId="0" fontId="2" fillId="0" borderId="8" xfId="0" applyFont="1" applyBorder="1"/>
    <xf numFmtId="165" fontId="2" fillId="0" borderId="10" xfId="2" applyNumberFormat="1" applyFont="1" applyFill="1" applyBorder="1" applyAlignment="1">
      <alignment horizontal="left"/>
    </xf>
    <xf numFmtId="0" fontId="2" fillId="0" borderId="7" xfId="0" applyFont="1" applyBorder="1"/>
    <xf numFmtId="165" fontId="2" fillId="0" borderId="7" xfId="2" applyNumberFormat="1" applyFont="1" applyBorder="1"/>
    <xf numFmtId="165" fontId="2" fillId="0" borderId="12" xfId="2" applyNumberFormat="1" applyFont="1" applyBorder="1"/>
    <xf numFmtId="165" fontId="2" fillId="0" borderId="8" xfId="2" applyNumberFormat="1" applyFont="1" applyBorder="1"/>
    <xf numFmtId="17" fontId="2" fillId="0" borderId="9" xfId="0" applyNumberFormat="1" applyFont="1" applyBorder="1" applyAlignment="1">
      <alignment horizontal="centerContinuous" vertical="justify"/>
    </xf>
    <xf numFmtId="17" fontId="2" fillId="0" borderId="8" xfId="0" applyNumberFormat="1" applyFont="1" applyBorder="1" applyAlignment="1">
      <alignment horizontal="centerContinuous" vertical="justify"/>
    </xf>
    <xf numFmtId="0" fontId="5" fillId="0" borderId="4" xfId="0" applyFont="1" applyBorder="1" applyAlignment="1">
      <alignment horizontal="left"/>
    </xf>
    <xf numFmtId="166" fontId="2" fillId="0" borderId="13" xfId="1" applyNumberFormat="1" applyFont="1" applyBorder="1"/>
    <xf numFmtId="166" fontId="2" fillId="0" borderId="4" xfId="1" applyNumberFormat="1" applyFont="1" applyBorder="1" applyAlignment="1">
      <alignment horizontal="center"/>
    </xf>
    <xf numFmtId="166" fontId="2" fillId="0" borderId="14" xfId="0" applyNumberFormat="1" applyFont="1" applyBorder="1"/>
    <xf numFmtId="166" fontId="2" fillId="0" borderId="4" xfId="0" applyNumberFormat="1" applyFont="1" applyBorder="1" applyAlignment="1">
      <alignment horizontal="center"/>
    </xf>
    <xf numFmtId="166" fontId="2" fillId="0" borderId="4" xfId="0" applyNumberFormat="1" applyFont="1" applyBorder="1"/>
    <xf numFmtId="0" fontId="5" fillId="0" borderId="4" xfId="0" applyFont="1" applyBorder="1"/>
    <xf numFmtId="44" fontId="2" fillId="0" borderId="4" xfId="2" applyFont="1" applyFill="1" applyBorder="1"/>
    <xf numFmtId="165" fontId="2" fillId="0" borderId="4" xfId="0" applyNumberFormat="1" applyFont="1" applyBorder="1" applyAlignment="1">
      <alignment horizontal="center"/>
    </xf>
    <xf numFmtId="165" fontId="2" fillId="0" borderId="13" xfId="2" applyNumberFormat="1" applyFont="1" applyBorder="1"/>
    <xf numFmtId="165" fontId="2" fillId="0" borderId="4" xfId="2" applyNumberFormat="1" applyFont="1" applyBorder="1" applyAlignment="1">
      <alignment horizontal="center"/>
    </xf>
    <xf numFmtId="165" fontId="2" fillId="0" borderId="4" xfId="0" applyNumberFormat="1" applyFont="1" applyBorder="1"/>
    <xf numFmtId="165" fontId="2" fillId="0" borderId="10" xfId="0" applyNumberFormat="1" applyFont="1" applyBorder="1"/>
    <xf numFmtId="165" fontId="2" fillId="0" borderId="0" xfId="0" applyNumberFormat="1" applyFont="1"/>
    <xf numFmtId="3" fontId="2" fillId="0" borderId="0" xfId="0" applyNumberFormat="1" applyFont="1" applyAlignment="1">
      <alignment vertical="justify"/>
    </xf>
    <xf numFmtId="0" fontId="2" fillId="0" borderId="15" xfId="0" applyFont="1" applyBorder="1"/>
    <xf numFmtId="0" fontId="2" fillId="0" borderId="16" xfId="0" applyFont="1" applyBorder="1"/>
    <xf numFmtId="0" fontId="2" fillId="0" borderId="12" xfId="0" applyFont="1" applyBorder="1"/>
    <xf numFmtId="166" fontId="2" fillId="0" borderId="5" xfId="1" applyNumberFormat="1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0" borderId="9" xfId="2" applyNumberFormat="1" applyFont="1" applyBorder="1"/>
    <xf numFmtId="165" fontId="2" fillId="0" borderId="4" xfId="2" applyNumberFormat="1" applyFont="1" applyFill="1" applyBorder="1" applyAlignment="1">
      <alignment horizontal="center"/>
    </xf>
    <xf numFmtId="166" fontId="2" fillId="0" borderId="13" xfId="1" applyNumberFormat="1" applyFont="1" applyFill="1" applyBorder="1"/>
    <xf numFmtId="166" fontId="2" fillId="0" borderId="13" xfId="0" applyNumberFormat="1" applyFont="1" applyBorder="1"/>
    <xf numFmtId="166" fontId="2" fillId="0" borderId="4" xfId="1" applyNumberFormat="1" applyFont="1" applyFill="1" applyBorder="1" applyAlignment="1">
      <alignment horizontal="center"/>
    </xf>
    <xf numFmtId="166" fontId="2" fillId="0" borderId="10" xfId="0" applyNumberFormat="1" applyFont="1" applyBorder="1"/>
    <xf numFmtId="166" fontId="2" fillId="0" borderId="6" xfId="0" applyNumberFormat="1" applyFont="1" applyBorder="1" applyAlignment="1">
      <alignment horizontal="center"/>
    </xf>
    <xf numFmtId="165" fontId="2" fillId="0" borderId="4" xfId="2" applyNumberFormat="1" applyFont="1" applyFill="1" applyBorder="1"/>
    <xf numFmtId="165" fontId="2" fillId="0" borderId="13" xfId="2" applyNumberFormat="1" applyFont="1" applyFill="1" applyBorder="1"/>
    <xf numFmtId="165" fontId="2" fillId="0" borderId="9" xfId="0" applyNumberFormat="1" applyFont="1" applyBorder="1"/>
    <xf numFmtId="44" fontId="2" fillId="0" borderId="4" xfId="2" applyFont="1" applyBorder="1"/>
    <xf numFmtId="166" fontId="2" fillId="0" borderId="6" xfId="1" applyNumberFormat="1" applyFont="1" applyFill="1" applyBorder="1" applyAlignment="1">
      <alignment horizontal="center"/>
    </xf>
    <xf numFmtId="166" fontId="2" fillId="0" borderId="17" xfId="1" applyNumberFormat="1" applyFont="1" applyFill="1" applyBorder="1"/>
    <xf numFmtId="166" fontId="2" fillId="0" borderId="18" xfId="0" applyNumberFormat="1" applyFont="1" applyBorder="1"/>
    <xf numFmtId="166" fontId="2" fillId="0" borderId="6" xfId="0" applyNumberFormat="1" applyFont="1" applyBorder="1"/>
    <xf numFmtId="44" fontId="2" fillId="0" borderId="6" xfId="2" applyFont="1" applyFill="1" applyBorder="1"/>
    <xf numFmtId="165" fontId="2" fillId="0" borderId="6" xfId="2" applyNumberFormat="1" applyFont="1" applyFill="1" applyBorder="1"/>
    <xf numFmtId="165" fontId="2" fillId="0" borderId="17" xfId="2" applyNumberFormat="1" applyFont="1" applyFill="1" applyBorder="1"/>
    <xf numFmtId="166" fontId="2" fillId="0" borderId="19" xfId="1" applyNumberFormat="1" applyFont="1" applyFill="1" applyBorder="1"/>
    <xf numFmtId="166" fontId="2" fillId="0" borderId="20" xfId="0" applyNumberFormat="1" applyFont="1" applyBorder="1"/>
    <xf numFmtId="166" fontId="2" fillId="0" borderId="0" xfId="0" applyNumberFormat="1" applyFont="1"/>
    <xf numFmtId="44" fontId="2" fillId="0" borderId="0" xfId="2" applyFont="1" applyFill="1" applyBorder="1"/>
    <xf numFmtId="165" fontId="2" fillId="0" borderId="0" xfId="2" applyNumberFormat="1" applyFont="1" applyFill="1" applyBorder="1"/>
    <xf numFmtId="165" fontId="2" fillId="0" borderId="19" xfId="2" applyNumberFormat="1" applyFont="1" applyFill="1" applyBorder="1"/>
    <xf numFmtId="166" fontId="2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 wrapText="1"/>
    </xf>
    <xf numFmtId="166" fontId="2" fillId="0" borderId="9" xfId="1" applyNumberFormat="1" applyFont="1" applyFill="1" applyBorder="1"/>
    <xf numFmtId="167" fontId="2" fillId="0" borderId="4" xfId="1" applyNumberFormat="1" applyFont="1" applyFill="1" applyBorder="1" applyAlignment="1">
      <alignment horizontal="left"/>
    </xf>
    <xf numFmtId="165" fontId="2" fillId="0" borderId="21" xfId="2" applyNumberFormat="1" applyFont="1" applyFill="1" applyBorder="1" applyAlignment="1">
      <alignment horizontal="left"/>
    </xf>
    <xf numFmtId="0" fontId="2" fillId="0" borderId="0" xfId="0" applyFont="1" applyAlignment="1">
      <alignment vertical="justify"/>
    </xf>
    <xf numFmtId="0" fontId="2" fillId="0" borderId="11" xfId="0" applyFont="1" applyBorder="1" applyAlignment="1">
      <alignment horizontal="center"/>
    </xf>
    <xf numFmtId="166" fontId="2" fillId="0" borderId="23" xfId="1" applyNumberFormat="1" applyFont="1" applyFill="1" applyBorder="1"/>
    <xf numFmtId="166" fontId="2" fillId="0" borderId="24" xfId="0" applyNumberFormat="1" applyFont="1" applyBorder="1"/>
    <xf numFmtId="166" fontId="2" fillId="0" borderId="5" xfId="0" applyNumberFormat="1" applyFont="1" applyBorder="1"/>
    <xf numFmtId="0" fontId="2" fillId="0" borderId="5" xfId="0" applyFont="1" applyBorder="1"/>
    <xf numFmtId="44" fontId="2" fillId="0" borderId="5" xfId="2" applyFont="1" applyFill="1" applyBorder="1"/>
    <xf numFmtId="165" fontId="2" fillId="0" borderId="5" xfId="2" applyNumberFormat="1" applyFont="1" applyFill="1" applyBorder="1"/>
    <xf numFmtId="166" fontId="2" fillId="0" borderId="9" xfId="0" applyNumberFormat="1" applyFont="1" applyBorder="1"/>
    <xf numFmtId="44" fontId="5" fillId="0" borderId="0" xfId="0" applyNumberFormat="1" applyFont="1"/>
    <xf numFmtId="166" fontId="5" fillId="0" borderId="0" xfId="0" applyNumberFormat="1" applyFont="1"/>
    <xf numFmtId="0" fontId="2" fillId="0" borderId="0" xfId="3" applyFont="1"/>
    <xf numFmtId="0" fontId="2" fillId="0" borderId="4" xfId="3" applyFont="1" applyBorder="1" applyAlignment="1">
      <alignment horizontal="center"/>
    </xf>
    <xf numFmtId="0" fontId="2" fillId="0" borderId="4" xfId="3" applyFont="1" applyBorder="1"/>
    <xf numFmtId="0" fontId="5" fillId="0" borderId="4" xfId="3" applyFont="1" applyBorder="1"/>
    <xf numFmtId="166" fontId="2" fillId="0" borderId="4" xfId="4" applyNumberFormat="1" applyFont="1" applyBorder="1"/>
    <xf numFmtId="165" fontId="2" fillId="0" borderId="13" xfId="5" applyNumberFormat="1" applyFont="1" applyBorder="1"/>
    <xf numFmtId="0" fontId="5" fillId="0" borderId="4" xfId="3" applyFont="1" applyBorder="1" applyAlignment="1">
      <alignment horizontal="left"/>
    </xf>
    <xf numFmtId="166" fontId="2" fillId="0" borderId="13" xfId="4" applyNumberFormat="1" applyFont="1" applyBorder="1"/>
    <xf numFmtId="166" fontId="2" fillId="0" borderId="4" xfId="4" applyNumberFormat="1" applyFont="1" applyFill="1" applyBorder="1" applyAlignment="1">
      <alignment horizontal="center"/>
    </xf>
    <xf numFmtId="166" fontId="2" fillId="0" borderId="14" xfId="3" applyNumberFormat="1" applyFont="1" applyBorder="1"/>
    <xf numFmtId="166" fontId="2" fillId="0" borderId="4" xfId="3" applyNumberFormat="1" applyFont="1" applyBorder="1" applyAlignment="1">
      <alignment horizontal="center"/>
    </xf>
    <xf numFmtId="166" fontId="2" fillId="0" borderId="4" xfId="3" applyNumberFormat="1" applyFont="1" applyBorder="1"/>
    <xf numFmtId="44" fontId="2" fillId="0" borderId="4" xfId="5" applyFont="1" applyFill="1" applyBorder="1"/>
    <xf numFmtId="44" fontId="2" fillId="0" borderId="4" xfId="5" applyFont="1" applyBorder="1"/>
    <xf numFmtId="165" fontId="2" fillId="0" borderId="4" xfId="5" applyNumberFormat="1" applyFont="1" applyBorder="1"/>
    <xf numFmtId="165" fontId="2" fillId="0" borderId="13" xfId="5" applyNumberFormat="1" applyFont="1" applyFill="1" applyBorder="1"/>
    <xf numFmtId="166" fontId="2" fillId="0" borderId="4" xfId="4" applyNumberFormat="1" applyFont="1" applyFill="1" applyBorder="1"/>
    <xf numFmtId="166" fontId="2" fillId="0" borderId="13" xfId="4" applyNumberFormat="1" applyFont="1" applyFill="1" applyBorder="1"/>
    <xf numFmtId="166" fontId="2" fillId="0" borderId="13" xfId="3" applyNumberFormat="1" applyFont="1" applyBorder="1"/>
    <xf numFmtId="0" fontId="2" fillId="0" borderId="6" xfId="3" applyFont="1" applyBorder="1" applyAlignment="1">
      <alignment horizontal="center"/>
    </xf>
    <xf numFmtId="166" fontId="2" fillId="0" borderId="6" xfId="3" applyNumberFormat="1" applyFont="1" applyBorder="1" applyAlignment="1">
      <alignment horizontal="center"/>
    </xf>
    <xf numFmtId="165" fontId="2" fillId="0" borderId="4" xfId="5" applyNumberFormat="1" applyFont="1" applyFill="1" applyBorder="1"/>
    <xf numFmtId="0" fontId="11" fillId="0" borderId="0" xfId="3" applyFont="1"/>
    <xf numFmtId="165" fontId="10" fillId="0" borderId="9" xfId="2" applyNumberFormat="1" applyFont="1" applyFill="1" applyBorder="1"/>
    <xf numFmtId="0" fontId="15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0" fontId="1" fillId="0" borderId="0" xfId="8"/>
    <xf numFmtId="165" fontId="10" fillId="0" borderId="4" xfId="2" applyNumberFormat="1" applyFont="1" applyFill="1" applyBorder="1" applyAlignment="1">
      <alignment horizontal="center"/>
    </xf>
    <xf numFmtId="165" fontId="10" fillId="0" borderId="10" xfId="2" applyNumberFormat="1" applyFont="1" applyFill="1" applyBorder="1" applyAlignment="1">
      <alignment horizontal="left"/>
    </xf>
    <xf numFmtId="0" fontId="10" fillId="0" borderId="0" xfId="8" applyFont="1" applyAlignment="1">
      <alignment horizontal="center"/>
    </xf>
    <xf numFmtId="0" fontId="10" fillId="0" borderId="0" xfId="8" applyFont="1"/>
    <xf numFmtId="0" fontId="2" fillId="0" borderId="0" xfId="3" applyFont="1" applyAlignment="1">
      <alignment vertical="justify"/>
    </xf>
    <xf numFmtId="0" fontId="2" fillId="0" borderId="0" xfId="3" applyFont="1" applyAlignment="1">
      <alignment horizontal="centerContinuous" vertical="justify"/>
    </xf>
    <xf numFmtId="165" fontId="2" fillId="0" borderId="0" xfId="3" applyNumberFormat="1" applyFont="1"/>
    <xf numFmtId="0" fontId="2" fillId="0" borderId="0" xfId="3" applyFont="1" applyAlignment="1">
      <alignment horizontal="center"/>
    </xf>
    <xf numFmtId="166" fontId="2" fillId="0" borderId="0" xfId="3" applyNumberFormat="1" applyFont="1"/>
    <xf numFmtId="0" fontId="2" fillId="0" borderId="0" xfId="0" applyFont="1" applyAlignment="1">
      <alignment horizontal="left"/>
    </xf>
    <xf numFmtId="0" fontId="2" fillId="0" borderId="1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/>
    <xf numFmtId="0" fontId="2" fillId="0" borderId="9" xfId="3" applyFont="1" applyBorder="1" applyAlignment="1">
      <alignment horizontal="center"/>
    </xf>
    <xf numFmtId="17" fontId="2" fillId="0" borderId="9" xfId="8" applyNumberFormat="1" applyFont="1" applyBorder="1" applyAlignment="1">
      <alignment horizontal="centerContinuous" vertical="justify"/>
    </xf>
    <xf numFmtId="0" fontId="2" fillId="0" borderId="9" xfId="3" applyFont="1" applyBorder="1"/>
    <xf numFmtId="0" fontId="2" fillId="0" borderId="8" xfId="3" applyFont="1" applyBorder="1" applyAlignment="1">
      <alignment horizontal="center"/>
    </xf>
    <xf numFmtId="17" fontId="2" fillId="0" borderId="4" xfId="3" applyNumberFormat="1" applyFont="1" applyBorder="1" applyAlignment="1">
      <alignment horizontal="centerContinuous" vertical="justify"/>
    </xf>
    <xf numFmtId="0" fontId="2" fillId="0" borderId="4" xfId="8" applyFont="1" applyBorder="1" applyAlignment="1">
      <alignment horizontal="center"/>
    </xf>
    <xf numFmtId="166" fontId="2" fillId="0" borderId="4" xfId="8" applyNumberFormat="1" applyFont="1" applyBorder="1" applyAlignment="1">
      <alignment horizontal="center"/>
    </xf>
    <xf numFmtId="0" fontId="5" fillId="0" borderId="4" xfId="8" applyFont="1" applyBorder="1" applyAlignment="1">
      <alignment horizontal="left"/>
    </xf>
    <xf numFmtId="0" fontId="2" fillId="0" borderId="4" xfId="8" applyFont="1" applyBorder="1"/>
    <xf numFmtId="0" fontId="5" fillId="0" borderId="4" xfId="8" applyFont="1" applyBorder="1"/>
    <xf numFmtId="17" fontId="2" fillId="0" borderId="8" xfId="3" applyNumberFormat="1" applyFont="1" applyBorder="1" applyAlignment="1">
      <alignment horizontal="centerContinuous" vertical="justify"/>
    </xf>
    <xf numFmtId="0" fontId="2" fillId="0" borderId="5" xfId="3" applyFont="1" applyBorder="1"/>
    <xf numFmtId="17" fontId="2" fillId="0" borderId="1" xfId="3" applyNumberFormat="1" applyFont="1" applyBorder="1" applyAlignment="1">
      <alignment horizontal="centerContinuous" vertical="justify"/>
    </xf>
    <xf numFmtId="17" fontId="2" fillId="0" borderId="16" xfId="3" applyNumberFormat="1" applyFont="1" applyBorder="1" applyAlignment="1">
      <alignment horizontal="centerContinuous" vertical="justify"/>
    </xf>
    <xf numFmtId="0" fontId="2" fillId="0" borderId="16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5" fillId="0" borderId="5" xfId="3" applyFont="1" applyBorder="1"/>
    <xf numFmtId="0" fontId="2" fillId="0" borderId="6" xfId="3" applyFont="1" applyBorder="1"/>
    <xf numFmtId="166" fontId="2" fillId="0" borderId="6" xfId="4" applyNumberFormat="1" applyFont="1" applyBorder="1"/>
    <xf numFmtId="166" fontId="2" fillId="0" borderId="6" xfId="3" applyNumberFormat="1" applyFont="1" applyBorder="1"/>
    <xf numFmtId="0" fontId="2" fillId="0" borderId="6" xfId="8" applyFont="1" applyBorder="1" applyAlignment="1">
      <alignment horizontal="center"/>
    </xf>
    <xf numFmtId="0" fontId="2" fillId="0" borderId="8" xfId="3" applyFont="1" applyBorder="1"/>
    <xf numFmtId="165" fontId="2" fillId="0" borderId="17" xfId="5" applyNumberFormat="1" applyFont="1" applyBorder="1"/>
    <xf numFmtId="165" fontId="2" fillId="0" borderId="17" xfId="5" applyNumberFormat="1" applyFont="1" applyFill="1" applyBorder="1"/>
    <xf numFmtId="0" fontId="5" fillId="0" borderId="5" xfId="3" applyFont="1" applyBorder="1" applyAlignment="1">
      <alignment horizontal="left"/>
    </xf>
    <xf numFmtId="44" fontId="2" fillId="0" borderId="6" xfId="5" applyFont="1" applyBorder="1"/>
    <xf numFmtId="165" fontId="2" fillId="0" borderId="6" xfId="2" applyNumberFormat="1" applyFont="1" applyBorder="1"/>
    <xf numFmtId="166" fontId="2" fillId="0" borderId="6" xfId="8" applyNumberFormat="1" applyFont="1" applyBorder="1" applyAlignment="1">
      <alignment horizontal="center"/>
    </xf>
    <xf numFmtId="0" fontId="5" fillId="0" borderId="5" xfId="8" applyFont="1" applyBorder="1" applyAlignment="1">
      <alignment horizontal="left"/>
    </xf>
    <xf numFmtId="0" fontId="2" fillId="0" borderId="5" xfId="8" applyFont="1" applyBorder="1"/>
    <xf numFmtId="0" fontId="5" fillId="0" borderId="5" xfId="8" applyFont="1" applyBorder="1"/>
    <xf numFmtId="0" fontId="5" fillId="0" borderId="0" xfId="8" applyFont="1"/>
    <xf numFmtId="165" fontId="2" fillId="0" borderId="6" xfId="5" applyNumberFormat="1" applyFont="1" applyFill="1" applyBorder="1"/>
    <xf numFmtId="166" fontId="2" fillId="0" borderId="6" xfId="4" applyNumberFormat="1" applyFont="1" applyFill="1" applyBorder="1" applyAlignment="1">
      <alignment horizontal="center"/>
    </xf>
    <xf numFmtId="0" fontId="2" fillId="0" borderId="7" xfId="3" applyFont="1" applyBorder="1"/>
    <xf numFmtId="165" fontId="2" fillId="0" borderId="8" xfId="3" applyNumberFormat="1" applyFont="1" applyBorder="1"/>
    <xf numFmtId="0" fontId="5" fillId="0" borderId="0" xfId="3" applyFont="1"/>
    <xf numFmtId="0" fontId="6" fillId="0" borderId="0" xfId="8" applyFont="1" applyAlignment="1">
      <alignment horizontal="center"/>
    </xf>
    <xf numFmtId="0" fontId="2" fillId="0" borderId="0" xfId="9" applyFont="1"/>
    <xf numFmtId="0" fontId="2" fillId="0" borderId="0" xfId="8" applyFont="1"/>
    <xf numFmtId="0" fontId="20" fillId="0" borderId="0" xfId="8" applyFont="1"/>
    <xf numFmtId="165" fontId="10" fillId="0" borderId="4" xfId="2" applyNumberFormat="1" applyFont="1" applyFill="1" applyBorder="1" applyAlignment="1">
      <alignment horizontal="left"/>
    </xf>
    <xf numFmtId="166" fontId="10" fillId="0" borderId="4" xfId="1" applyNumberFormat="1" applyFont="1" applyFill="1" applyBorder="1"/>
    <xf numFmtId="166" fontId="10" fillId="0" borderId="26" xfId="1" applyNumberFormat="1" applyFont="1" applyFill="1" applyBorder="1"/>
    <xf numFmtId="44" fontId="10" fillId="0" borderId="27" xfId="2" applyFont="1" applyFill="1" applyBorder="1"/>
    <xf numFmtId="44" fontId="10" fillId="0" borderId="4" xfId="2" applyFont="1" applyFill="1" applyBorder="1"/>
    <xf numFmtId="166" fontId="10" fillId="0" borderId="28" xfId="1" applyNumberFormat="1" applyFont="1" applyFill="1" applyBorder="1"/>
    <xf numFmtId="166" fontId="10" fillId="0" borderId="31" xfId="1" applyNumberFormat="1" applyFont="1" applyFill="1" applyBorder="1"/>
    <xf numFmtId="0" fontId="22" fillId="0" borderId="0" xfId="3" applyFont="1"/>
    <xf numFmtId="165" fontId="10" fillId="0" borderId="4" xfId="2" applyNumberFormat="1" applyFont="1" applyFill="1" applyBorder="1"/>
    <xf numFmtId="165" fontId="10" fillId="0" borderId="10" xfId="2" applyNumberFormat="1" applyFont="1" applyFill="1" applyBorder="1"/>
    <xf numFmtId="166" fontId="10" fillId="0" borderId="9" xfId="1" applyNumberFormat="1" applyFont="1" applyFill="1" applyBorder="1"/>
    <xf numFmtId="168" fontId="10" fillId="0" borderId="4" xfId="2" applyNumberFormat="1" applyFont="1" applyFill="1" applyBorder="1"/>
    <xf numFmtId="168" fontId="10" fillId="0" borderId="10" xfId="2" applyNumberFormat="1" applyFont="1" applyFill="1" applyBorder="1"/>
    <xf numFmtId="0" fontId="10" fillId="0" borderId="0" xfId="3" applyFont="1" applyAlignment="1">
      <alignment horizontal="left"/>
    </xf>
    <xf numFmtId="164" fontId="10" fillId="0" borderId="30" xfId="2" applyNumberFormat="1" applyFont="1" applyFill="1" applyBorder="1"/>
    <xf numFmtId="166" fontId="10" fillId="0" borderId="4" xfId="1" applyNumberFormat="1" applyFont="1" applyFill="1" applyBorder="1" applyAlignment="1">
      <alignment horizontal="center"/>
    </xf>
    <xf numFmtId="165" fontId="10" fillId="0" borderId="7" xfId="2" applyNumberFormat="1" applyFont="1" applyFill="1" applyBorder="1"/>
    <xf numFmtId="165" fontId="10" fillId="0" borderId="12" xfId="2" applyNumberFormat="1" applyFont="1" applyFill="1" applyBorder="1"/>
    <xf numFmtId="165" fontId="10" fillId="0" borderId="8" xfId="2" applyNumberFormat="1" applyFont="1" applyFill="1" applyBorder="1"/>
    <xf numFmtId="44" fontId="2" fillId="0" borderId="6" xfId="5" applyFont="1" applyFill="1" applyBorder="1"/>
    <xf numFmtId="43" fontId="2" fillId="0" borderId="4" xfId="3" applyNumberFormat="1" applyFont="1" applyBorder="1"/>
    <xf numFmtId="43" fontId="2" fillId="0" borderId="6" xfId="3" applyNumberFormat="1" applyFont="1" applyBorder="1"/>
    <xf numFmtId="166" fontId="2" fillId="0" borderId="6" xfId="4" applyNumberFormat="1" applyFont="1" applyFill="1" applyBorder="1"/>
    <xf numFmtId="164" fontId="10" fillId="0" borderId="29" xfId="2" applyNumberFormat="1" applyFont="1" applyFill="1" applyBorder="1"/>
    <xf numFmtId="0" fontId="10" fillId="0" borderId="0" xfId="3" applyFont="1"/>
    <xf numFmtId="0" fontId="10" fillId="0" borderId="0" xfId="3" applyFont="1" applyAlignment="1">
      <alignment horizontal="centerContinuous" vertical="justify"/>
    </xf>
    <xf numFmtId="0" fontId="12" fillId="0" borderId="0" xfId="3" applyFont="1" applyAlignment="1">
      <alignment horizontal="centerContinuous" vertical="justify"/>
    </xf>
    <xf numFmtId="0" fontId="10" fillId="0" borderId="1" xfId="3" applyFont="1" applyBorder="1"/>
    <xf numFmtId="0" fontId="10" fillId="0" borderId="1" xfId="3" applyFont="1" applyBorder="1" applyAlignment="1">
      <alignment horizontal="left"/>
    </xf>
    <xf numFmtId="0" fontId="10" fillId="0" borderId="22" xfId="3" quotePrefix="1" applyFont="1" applyBorder="1" applyAlignment="1">
      <alignment horizontal="center"/>
    </xf>
    <xf numFmtId="0" fontId="10" fillId="0" borderId="16" xfId="3" quotePrefix="1" applyFont="1" applyBorder="1" applyAlignment="1">
      <alignment horizontal="center"/>
    </xf>
    <xf numFmtId="0" fontId="10" fillId="0" borderId="11" xfId="3" quotePrefix="1" applyFont="1" applyBorder="1" applyAlignment="1">
      <alignment horizontal="center"/>
    </xf>
    <xf numFmtId="0" fontId="10" fillId="0" borderId="3" xfId="3" quotePrefix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10" fillId="0" borderId="4" xfId="3" applyFont="1" applyBorder="1"/>
    <xf numFmtId="0" fontId="10" fillId="0" borderId="4" xfId="3" applyFont="1" applyBorder="1" applyAlignment="1">
      <alignment horizontal="left"/>
    </xf>
    <xf numFmtId="0" fontId="10" fillId="0" borderId="5" xfId="3" applyFont="1" applyBorder="1" applyAlignment="1">
      <alignment horizontal="center"/>
    </xf>
    <xf numFmtId="0" fontId="10" fillId="0" borderId="6" xfId="3" applyFont="1" applyBorder="1" applyAlignment="1">
      <alignment horizontal="center"/>
    </xf>
    <xf numFmtId="0" fontId="10" fillId="0" borderId="4" xfId="3" applyFont="1" applyBorder="1" applyAlignment="1">
      <alignment horizontal="center"/>
    </xf>
    <xf numFmtId="0" fontId="10" fillId="0" borderId="7" xfId="3" applyFont="1" applyBorder="1" applyAlignment="1">
      <alignment horizontal="centerContinuous" vertical="justify"/>
    </xf>
    <xf numFmtId="0" fontId="10" fillId="0" borderId="8" xfId="3" applyFont="1" applyBorder="1" applyAlignment="1">
      <alignment horizontal="centerContinuous" vertical="justify"/>
    </xf>
    <xf numFmtId="0" fontId="10" fillId="0" borderId="4" xfId="3" applyFont="1" applyBorder="1" applyAlignment="1">
      <alignment horizontal="centerContinuous" vertical="justify"/>
    </xf>
    <xf numFmtId="0" fontId="10" fillId="0" borderId="9" xfId="3" applyFont="1" applyBorder="1" applyAlignment="1">
      <alignment horizontal="center"/>
    </xf>
    <xf numFmtId="0" fontId="13" fillId="0" borderId="1" xfId="3" applyFont="1" applyBorder="1" applyAlignment="1">
      <alignment horizontal="right"/>
    </xf>
    <xf numFmtId="0" fontId="11" fillId="0" borderId="1" xfId="3" applyFont="1" applyBorder="1" applyAlignment="1">
      <alignment horizontal="center"/>
    </xf>
    <xf numFmtId="166" fontId="11" fillId="0" borderId="4" xfId="1" applyNumberFormat="1" applyFont="1" applyFill="1" applyBorder="1" applyAlignment="1">
      <alignment horizontal="center"/>
    </xf>
    <xf numFmtId="0" fontId="21" fillId="0" borderId="0" xfId="3" applyFont="1"/>
    <xf numFmtId="165" fontId="10" fillId="0" borderId="4" xfId="3" applyNumberFormat="1" applyFont="1" applyBorder="1"/>
    <xf numFmtId="0" fontId="11" fillId="0" borderId="4" xfId="3" applyFont="1" applyBorder="1" applyAlignment="1">
      <alignment horizontal="center"/>
    </xf>
    <xf numFmtId="44" fontId="10" fillId="0" borderId="4" xfId="3" applyNumberFormat="1" applyFont="1" applyBorder="1"/>
    <xf numFmtId="44" fontId="16" fillId="0" borderId="4" xfId="3" applyNumberFormat="1" applyFont="1" applyBorder="1" applyAlignment="1">
      <alignment horizontal="center"/>
    </xf>
    <xf numFmtId="44" fontId="17" fillId="0" borderId="4" xfId="2" applyFont="1" applyFill="1" applyBorder="1" applyAlignment="1">
      <alignment horizontal="center"/>
    </xf>
    <xf numFmtId="44" fontId="16" fillId="0" borderId="4" xfId="2" applyFont="1" applyFill="1" applyBorder="1"/>
    <xf numFmtId="0" fontId="10" fillId="0" borderId="9" xfId="3" applyFont="1" applyBorder="1"/>
    <xf numFmtId="0" fontId="18" fillId="0" borderId="0" xfId="3" applyFont="1"/>
    <xf numFmtId="0" fontId="14" fillId="0" borderId="0" xfId="3" applyFont="1" applyAlignment="1">
      <alignment horizontal="center"/>
    </xf>
    <xf numFmtId="0" fontId="2" fillId="0" borderId="0" xfId="9" applyFont="1" applyAlignment="1">
      <alignment horizontal="left"/>
    </xf>
    <xf numFmtId="0" fontId="10" fillId="0" borderId="0" xfId="8" applyFont="1" applyAlignment="1">
      <alignment horizontal="centerContinuous" vertical="justify"/>
    </xf>
    <xf numFmtId="0" fontId="12" fillId="0" borderId="0" xfId="8" applyFont="1" applyAlignment="1">
      <alignment horizontal="centerContinuous" vertical="justify"/>
    </xf>
    <xf numFmtId="0" fontId="19" fillId="0" borderId="0" xfId="8" applyFont="1" applyAlignment="1">
      <alignment horizontal="centerContinuous" vertical="justify"/>
    </xf>
    <xf numFmtId="0" fontId="11" fillId="0" borderId="0" xfId="8" applyFont="1" applyAlignment="1">
      <alignment horizontal="centerContinuous" vertical="justify"/>
    </xf>
    <xf numFmtId="0" fontId="11" fillId="0" borderId="0" xfId="8" applyFont="1"/>
    <xf numFmtId="0" fontId="10" fillId="0" borderId="1" xfId="8" applyFont="1" applyBorder="1" applyAlignment="1">
      <alignment horizontal="center"/>
    </xf>
    <xf numFmtId="0" fontId="10" fillId="0" borderId="11" xfId="8" applyFont="1" applyBorder="1" applyAlignment="1">
      <alignment horizontal="centerContinuous" vertical="justify"/>
    </xf>
    <xf numFmtId="0" fontId="10" fillId="0" borderId="3" xfId="8" applyFont="1" applyBorder="1" applyAlignment="1">
      <alignment horizontal="centerContinuous" vertical="justify"/>
    </xf>
    <xf numFmtId="0" fontId="10" fillId="0" borderId="11" xfId="8" quotePrefix="1" applyFont="1" applyBorder="1" applyAlignment="1">
      <alignment horizontal="centerContinuous" vertical="justify"/>
    </xf>
    <xf numFmtId="0" fontId="10" fillId="0" borderId="4" xfId="8" applyFont="1" applyBorder="1" applyAlignment="1">
      <alignment horizontal="center"/>
    </xf>
    <xf numFmtId="0" fontId="10" fillId="0" borderId="1" xfId="8" applyFont="1" applyBorder="1"/>
    <xf numFmtId="0" fontId="10" fillId="0" borderId="6" xfId="8" applyFont="1" applyBorder="1"/>
    <xf numFmtId="17" fontId="10" fillId="0" borderId="4" xfId="8" applyNumberFormat="1" applyFont="1" applyBorder="1" applyAlignment="1">
      <alignment horizontal="centerContinuous" vertical="justify"/>
    </xf>
    <xf numFmtId="17" fontId="10" fillId="0" borderId="6" xfId="8" applyNumberFormat="1" applyFont="1" applyBorder="1" applyAlignment="1">
      <alignment horizontal="centerContinuous" vertical="justify"/>
    </xf>
    <xf numFmtId="0" fontId="10" fillId="0" borderId="9" xfId="8" applyFont="1" applyBorder="1" applyAlignment="1">
      <alignment horizontal="center"/>
    </xf>
    <xf numFmtId="0" fontId="10" fillId="0" borderId="4" xfId="8" applyFont="1" applyBorder="1"/>
    <xf numFmtId="0" fontId="10" fillId="0" borderId="9" xfId="8" applyFont="1" applyBorder="1"/>
    <xf numFmtId="0" fontId="10" fillId="0" borderId="8" xfId="8" applyFont="1" applyBorder="1"/>
    <xf numFmtId="0" fontId="13" fillId="0" borderId="1" xfId="8" applyFont="1" applyBorder="1" applyAlignment="1">
      <alignment horizontal="right"/>
    </xf>
    <xf numFmtId="0" fontId="10" fillId="0" borderId="4" xfId="8" applyFont="1" applyBorder="1" applyAlignment="1">
      <alignment horizontal="left"/>
    </xf>
    <xf numFmtId="0" fontId="13" fillId="0" borderId="4" xfId="8" applyFont="1" applyBorder="1" applyAlignment="1">
      <alignment horizontal="right"/>
    </xf>
    <xf numFmtId="0" fontId="10" fillId="0" borderId="5" xfId="8" applyFont="1" applyBorder="1" applyAlignment="1">
      <alignment horizontal="left"/>
    </xf>
    <xf numFmtId="164" fontId="10" fillId="0" borderId="25" xfId="2" applyNumberFormat="1" applyFont="1" applyFill="1" applyBorder="1" applyAlignment="1">
      <alignment horizontal="left"/>
    </xf>
    <xf numFmtId="164" fontId="10" fillId="0" borderId="33" xfId="2" applyNumberFormat="1" applyFont="1" applyFill="1" applyBorder="1" applyAlignment="1">
      <alignment horizontal="left"/>
    </xf>
    <xf numFmtId="164" fontId="10" fillId="0" borderId="32" xfId="2" applyNumberFormat="1" applyFont="1" applyFill="1" applyBorder="1" applyAlignment="1">
      <alignment horizontal="left"/>
    </xf>
    <xf numFmtId="0" fontId="10" fillId="0" borderId="7" xfId="8" applyFont="1" applyBorder="1"/>
    <xf numFmtId="0" fontId="14" fillId="0" borderId="0" xfId="8" applyFont="1" applyAlignment="1">
      <alignment horizontal="center"/>
    </xf>
    <xf numFmtId="0" fontId="10" fillId="0" borderId="0" xfId="10" applyFont="1"/>
    <xf numFmtId="0" fontId="15" fillId="0" borderId="0" xfId="8" applyFont="1" applyAlignment="1">
      <alignment horizontal="center"/>
    </xf>
    <xf numFmtId="0" fontId="2" fillId="0" borderId="0" xfId="0" applyFont="1" applyAlignment="1">
      <alignment horizontal="center" vertical="justify"/>
    </xf>
    <xf numFmtId="3" fontId="2" fillId="0" borderId="0" xfId="0" applyNumberFormat="1" applyFont="1" applyAlignment="1">
      <alignment horizontal="center" vertical="justify"/>
    </xf>
    <xf numFmtId="17" fontId="2" fillId="0" borderId="22" xfId="0" applyNumberFormat="1" applyFont="1" applyBorder="1" applyAlignment="1">
      <alignment horizontal="center" vertical="justify"/>
    </xf>
    <xf numFmtId="17" fontId="2" fillId="0" borderId="16" xfId="0" applyNumberFormat="1" applyFont="1" applyBorder="1" applyAlignment="1">
      <alignment horizontal="center" vertical="justify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8" applyFont="1" applyAlignment="1">
      <alignment horizontal="center"/>
    </xf>
    <xf numFmtId="0" fontId="2" fillId="0" borderId="0" xfId="8" applyFont="1" applyAlignment="1">
      <alignment horizontal="center" vertical="justify"/>
    </xf>
  </cellXfs>
  <cellStyles count="11">
    <cellStyle name="Comma" xfId="1" builtinId="3"/>
    <cellStyle name="Comma 2" xfId="4" xr:uid="{00000000-0005-0000-0000-000001000000}"/>
    <cellStyle name="Currency" xfId="2" builtinId="4"/>
    <cellStyle name="Currency 2" xfId="5" xr:uid="{00000000-0005-0000-0000-000003000000}"/>
    <cellStyle name="Normal" xfId="0" builtinId="0"/>
    <cellStyle name="Normal 12" xfId="8" xr:uid="{00000000-0005-0000-0000-000005000000}"/>
    <cellStyle name="Normal 12 2" xfId="10" xr:uid="{48AAD962-F7F3-4C3B-9400-3F9A10082A66}"/>
    <cellStyle name="Normal 2" xfId="3" xr:uid="{00000000-0005-0000-0000-000006000000}"/>
    <cellStyle name="Normal 2 2" xfId="9" xr:uid="{0246BC0A-57DE-4B39-BD37-B0B3297A3237}"/>
    <cellStyle name="Normal 5" xfId="6" xr:uid="{00000000-0005-0000-0000-000007000000}"/>
    <cellStyle name="Percent 2" xfId="7" xr:uid="{00000000-0005-0000-0000-000008000000}"/>
  </cellStyles>
  <dxfs count="0"/>
  <tableStyles count="1" defaultTableStyle="TableStyleMedium9" defaultPivotStyle="PivotStyleLight16">
    <tableStyle name="Invisible" pivot="0" table="0" count="0" xr9:uid="{43B0AD24-5E6B-4714-8822-0732B3EF5928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1%20Settlement/Statement%20BG%20-%20TO6%20Cycle%201_TRBAA_Settlement.xlsx" TargetMode="External"/><Relationship Id="rId1" Type="http://schemas.openxmlformats.org/officeDocument/2006/relationships/externalLinkPath" Target="Statement%20BG%20-%20TO6%20Cycle%201_TRBAA_Settlemen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rp.se.sempra.com\corpdata\Electric_Rates_Group\Proceedings\Transmission\TO5%20Cycle%206\December\Statement%20BL%20-%20TO5%20Cycle%206_TRBAA_December.xlsx" TargetMode="External"/><Relationship Id="rId1" Type="http://schemas.openxmlformats.org/officeDocument/2006/relationships/externalLinkPath" Target="file:///\\corp.se.sempra.com\corpdata\Electric_Rates_Group\Proceedings\Transmission\TO5%20Cycle%206\December\Statement%20BL%20-%20TO5%20Cycle%206_TRBAA_December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1%20Settlement/Support/TO6%20C1%20Statement%20BD%20-%20Settlement.xlsx" TargetMode="External"/><Relationship Id="rId1" Type="http://schemas.openxmlformats.org/officeDocument/2006/relationships/externalLinkPath" Target="Support/TO6%20C1%20Statement%20BD%20-%20Settl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of Revenues"/>
      <sheetName val="Summary of Revs @ Changed Rates"/>
      <sheetName val="A-Revenues@Changed Rates"/>
      <sheetName val="B-Revenues@Changed Rates"/>
      <sheetName val="C-Revenues@Changed Rates"/>
      <sheetName val="A-Med &amp; Lrg C-I"/>
      <sheetName val="B-Med &amp; Lrg C-I"/>
      <sheetName val="C-Med &amp; Lrg C-I"/>
      <sheetName val="D-Med &amp; Lrg C-I"/>
      <sheetName val="E-Med &amp; Lrg C-I"/>
      <sheetName val="F-Med &amp; Lrg C-I"/>
      <sheetName val="San Diego Unified Port District"/>
      <sheetName val="PA-T-1"/>
      <sheetName val="Standby"/>
      <sheetName val="Wholesale TAC Rates"/>
      <sheetName val="Escondido"/>
      <sheetName val="Rate Impact"/>
      <sheetName val="A-Billing Determinants"/>
      <sheetName val="B-Billing Determinants"/>
      <sheetName val="Billing Determinants-12 Month"/>
      <sheetName val="Workpaper 1"/>
      <sheetName val="Workpape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">
          <cell r="C12">
            <v>606008605.56131554</v>
          </cell>
          <cell r="E12">
            <v>491733645.21526903</v>
          </cell>
          <cell r="G12">
            <v>435908784.73538715</v>
          </cell>
          <cell r="I12">
            <v>347205846.80850416</v>
          </cell>
          <cell r="K12">
            <v>324909782.65184611</v>
          </cell>
          <cell r="M12">
            <v>350624016.67729574</v>
          </cell>
        </row>
        <row r="14">
          <cell r="C14">
            <v>194287303.97175041</v>
          </cell>
          <cell r="E14">
            <v>188366210.6613501</v>
          </cell>
          <cell r="G14">
            <v>187592519.40328324</v>
          </cell>
          <cell r="I14">
            <v>186126527.48780861</v>
          </cell>
          <cell r="K14">
            <v>185654634.61696634</v>
          </cell>
          <cell r="M14">
            <v>194357832.95760828</v>
          </cell>
        </row>
        <row r="16">
          <cell r="C16">
            <v>751192254.45003653</v>
          </cell>
          <cell r="E16">
            <v>713531333.69322109</v>
          </cell>
          <cell r="G16">
            <v>714756631.10825777</v>
          </cell>
          <cell r="I16">
            <v>718508298.83782351</v>
          </cell>
          <cell r="K16">
            <v>724916884.54627109</v>
          </cell>
          <cell r="M16">
            <v>760340001.74391031</v>
          </cell>
        </row>
        <row r="17">
          <cell r="D17">
            <v>0</v>
          </cell>
          <cell r="F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1810355.3327439302</v>
          </cell>
          <cell r="F18">
            <v>1723711.1860439018</v>
          </cell>
          <cell r="H18">
            <v>1723748.3299955076</v>
          </cell>
          <cell r="J18">
            <v>1730659.7608617519</v>
          </cell>
          <cell r="L18">
            <v>1747361.8027425944</v>
          </cell>
          <cell r="N18">
            <v>1827640.8598821373</v>
          </cell>
        </row>
        <row r="19">
          <cell r="D19">
            <v>1610067.4695764172</v>
          </cell>
          <cell r="F19">
            <v>1546257.589985989</v>
          </cell>
          <cell r="H19">
            <v>1536909.4091548978</v>
          </cell>
          <cell r="J19">
            <v>1536203.182593141</v>
          </cell>
          <cell r="L19">
            <v>1555103.2692308179</v>
          </cell>
          <cell r="N19">
            <v>1604437.9445532979</v>
          </cell>
        </row>
        <row r="20">
          <cell r="D20">
            <v>123878.28122411853</v>
          </cell>
          <cell r="F20">
            <v>107612.3457969195</v>
          </cell>
          <cell r="H20">
            <v>114934.57811472354</v>
          </cell>
          <cell r="J20">
            <v>120754.573271323</v>
          </cell>
          <cell r="L20">
            <v>118740.66681286828</v>
          </cell>
          <cell r="N20">
            <v>122437.04539795166</v>
          </cell>
        </row>
        <row r="24">
          <cell r="C24">
            <v>595720</v>
          </cell>
          <cell r="E24">
            <v>724430</v>
          </cell>
          <cell r="G24">
            <v>727400</v>
          </cell>
          <cell r="I24">
            <v>931380</v>
          </cell>
          <cell r="K24">
            <v>258380</v>
          </cell>
          <cell r="M24">
            <v>110630</v>
          </cell>
        </row>
        <row r="25">
          <cell r="D25">
            <v>11856</v>
          </cell>
          <cell r="F25">
            <v>15980</v>
          </cell>
          <cell r="H25">
            <v>15650</v>
          </cell>
          <cell r="J25">
            <v>15840</v>
          </cell>
          <cell r="L25">
            <v>8780</v>
          </cell>
          <cell r="N25">
            <v>8690</v>
          </cell>
        </row>
        <row r="26">
          <cell r="D26">
            <v>0</v>
          </cell>
          <cell r="F26">
            <v>0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</row>
        <row r="29">
          <cell r="C29">
            <v>5887704.8144613691</v>
          </cell>
          <cell r="E29">
            <v>6921204.3635153994</v>
          </cell>
          <cell r="G29">
            <v>6343637.0075090956</v>
          </cell>
          <cell r="I29">
            <v>7110262.225510261</v>
          </cell>
          <cell r="K29">
            <v>10185414.184797397</v>
          </cell>
          <cell r="M29">
            <v>11247957.966117742</v>
          </cell>
        </row>
        <row r="30">
          <cell r="C30">
            <v>16898596.174145363</v>
          </cell>
          <cell r="D30">
            <v>61281.403733798092</v>
          </cell>
          <cell r="E30">
            <v>18281425.836751401</v>
          </cell>
          <cell r="F30">
            <v>66296.124600309253</v>
          </cell>
          <cell r="G30">
            <v>16418928.25680276</v>
          </cell>
          <cell r="H30">
            <v>59541.926501612637</v>
          </cell>
          <cell r="I30">
            <v>17288752.517243203</v>
          </cell>
          <cell r="J30">
            <v>62696.274420942034</v>
          </cell>
          <cell r="K30">
            <v>20061665.198170915</v>
          </cell>
          <cell r="L30">
            <v>72752.019866737523</v>
          </cell>
          <cell r="M30">
            <v>20603202.325132836</v>
          </cell>
          <cell r="N30">
            <v>74377.548100098793</v>
          </cell>
        </row>
        <row r="32">
          <cell r="C32">
            <v>6804681.1748855589</v>
          </cell>
          <cell r="E32">
            <v>6756007.3419802682</v>
          </cell>
          <cell r="G32">
            <v>6619387.8228434017</v>
          </cell>
          <cell r="I32">
            <v>6515491.4020588556</v>
          </cell>
          <cell r="K32">
            <v>6463029.1984564485</v>
          </cell>
          <cell r="M32">
            <v>6515925.7018801039</v>
          </cell>
        </row>
        <row r="36">
          <cell r="D36">
            <v>145506</v>
          </cell>
          <cell r="F36">
            <v>145506</v>
          </cell>
          <cell r="H36">
            <v>145506</v>
          </cell>
          <cell r="J36">
            <v>145506</v>
          </cell>
          <cell r="L36">
            <v>145506</v>
          </cell>
          <cell r="N36">
            <v>145506</v>
          </cell>
        </row>
      </sheetData>
      <sheetData sheetId="18">
        <row r="12">
          <cell r="C12">
            <v>437849308.7170797</v>
          </cell>
          <cell r="E12">
            <v>603748647.70622778</v>
          </cell>
          <cell r="G12">
            <v>696891131.78545249</v>
          </cell>
          <cell r="I12">
            <v>503976555.51533151</v>
          </cell>
          <cell r="K12">
            <v>424076250.71392423</v>
          </cell>
          <cell r="M12">
            <v>539694366.65000427</v>
          </cell>
        </row>
        <row r="14">
          <cell r="C14">
            <v>217705905.33345446</v>
          </cell>
          <cell r="E14">
            <v>229919024.856437</v>
          </cell>
          <cell r="G14">
            <v>241455993.41200775</v>
          </cell>
          <cell r="I14">
            <v>214159409.97047323</v>
          </cell>
          <cell r="K14">
            <v>197828256.87204242</v>
          </cell>
          <cell r="M14">
            <v>190835621.55890608</v>
          </cell>
        </row>
        <row r="16">
          <cell r="C16">
            <v>838846181.36289918</v>
          </cell>
          <cell r="E16">
            <v>875481607.36812794</v>
          </cell>
          <cell r="G16">
            <v>915168821.98981917</v>
          </cell>
          <cell r="I16">
            <v>830726294.65735018</v>
          </cell>
          <cell r="K16">
            <v>757391548.70867193</v>
          </cell>
          <cell r="M16">
            <v>759868650.98507214</v>
          </cell>
        </row>
        <row r="17">
          <cell r="D17">
            <v>0</v>
          </cell>
          <cell r="F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2013529.8033270447</v>
          </cell>
          <cell r="F18">
            <v>2105311.5654053241</v>
          </cell>
          <cell r="H18">
            <v>2203987.4338490153</v>
          </cell>
          <cell r="J18">
            <v>2000706.7405149366</v>
          </cell>
          <cell r="L18">
            <v>1825706.6436310154</v>
          </cell>
          <cell r="N18">
            <v>1822396.9827174873</v>
          </cell>
        </row>
        <row r="19">
          <cell r="D19">
            <v>1758680.4717437441</v>
          </cell>
          <cell r="F19">
            <v>1851064.6221110509</v>
          </cell>
          <cell r="H19">
            <v>1948099.2830126781</v>
          </cell>
          <cell r="J19">
            <v>1768676.5675969934</v>
          </cell>
          <cell r="L19">
            <v>1625043.2537790933</v>
          </cell>
          <cell r="N19">
            <v>1592244.3422798486</v>
          </cell>
        </row>
        <row r="20">
          <cell r="D20">
            <v>141907.64036930897</v>
          </cell>
          <cell r="F20">
            <v>138789.48446035135</v>
          </cell>
          <cell r="H20">
            <v>137232.86039878041</v>
          </cell>
          <cell r="J20">
            <v>124374.11536390237</v>
          </cell>
          <cell r="L20">
            <v>123896.57445532805</v>
          </cell>
          <cell r="N20">
            <v>146964.78019320499</v>
          </cell>
        </row>
        <row r="24">
          <cell r="C24">
            <v>125900</v>
          </cell>
          <cell r="E24">
            <v>50</v>
          </cell>
          <cell r="G24">
            <v>40380</v>
          </cell>
          <cell r="I24">
            <v>1332720</v>
          </cell>
          <cell r="K24">
            <v>1353380</v>
          </cell>
          <cell r="M24">
            <v>517860</v>
          </cell>
        </row>
        <row r="25">
          <cell r="D25">
            <v>9890</v>
          </cell>
          <cell r="F25">
            <v>7990</v>
          </cell>
          <cell r="H25">
            <v>7990</v>
          </cell>
          <cell r="J25">
            <v>16940</v>
          </cell>
          <cell r="L25">
            <v>16610</v>
          </cell>
          <cell r="N25">
            <v>9790</v>
          </cell>
        </row>
        <row r="26">
          <cell r="D26">
            <v>0</v>
          </cell>
          <cell r="F26">
            <v>0</v>
          </cell>
          <cell r="H26">
            <v>0</v>
          </cell>
          <cell r="J26">
            <v>0</v>
          </cell>
          <cell r="L26">
            <v>7580</v>
          </cell>
          <cell r="N26">
            <v>0</v>
          </cell>
        </row>
        <row r="29">
          <cell r="C29">
            <v>12755825.760813892</v>
          </cell>
          <cell r="E29">
            <v>13888226.199353687</v>
          </cell>
          <cell r="G29">
            <v>13262986.915300764</v>
          </cell>
          <cell r="I29">
            <v>12407756.148358615</v>
          </cell>
          <cell r="K29">
            <v>10202678.444719139</v>
          </cell>
          <cell r="M29">
            <v>9020115.0758860018</v>
          </cell>
        </row>
        <row r="30">
          <cell r="C30">
            <v>23004135.715861753</v>
          </cell>
          <cell r="D30">
            <v>83044.916208028211</v>
          </cell>
          <cell r="E30">
            <v>22863150.521633886</v>
          </cell>
          <cell r="F30">
            <v>82535.959740989405</v>
          </cell>
          <cell r="G30">
            <v>21957609.857486788</v>
          </cell>
          <cell r="H30">
            <v>79266.958483741313</v>
          </cell>
          <cell r="I30">
            <v>21563167.661901116</v>
          </cell>
          <cell r="J30">
            <v>77843.02239303496</v>
          </cell>
          <cell r="K30">
            <v>18985959.067639023</v>
          </cell>
          <cell r="L30">
            <v>68851.05785754387</v>
          </cell>
          <cell r="M30">
            <v>18145457.05354834</v>
          </cell>
          <cell r="N30">
            <v>65803.044712915507</v>
          </cell>
        </row>
        <row r="32">
          <cell r="C32">
            <v>6492050.2848719275</v>
          </cell>
          <cell r="E32">
            <v>6710608.6798682185</v>
          </cell>
          <cell r="G32">
            <v>6515194.0268120952</v>
          </cell>
          <cell r="I32">
            <v>6563322.3021757882</v>
          </cell>
          <cell r="K32">
            <v>6961959.9399219016</v>
          </cell>
          <cell r="M32">
            <v>7325918.825583267</v>
          </cell>
        </row>
        <row r="36">
          <cell r="D36">
            <v>145506</v>
          </cell>
          <cell r="F36">
            <v>145506</v>
          </cell>
          <cell r="H36">
            <v>145506</v>
          </cell>
          <cell r="J36">
            <v>145506</v>
          </cell>
          <cell r="L36">
            <v>145506</v>
          </cell>
          <cell r="N36">
            <v>145506</v>
          </cell>
        </row>
      </sheetData>
      <sheetData sheetId="19"/>
      <sheetData sheetId="20"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72">
          <cell r="C72">
            <v>1319.1306749711034</v>
          </cell>
          <cell r="D72">
            <v>1266.851145619398</v>
          </cell>
          <cell r="E72">
            <v>1259.1921671464565</v>
          </cell>
          <cell r="F72">
            <v>1258.6135546729445</v>
          </cell>
          <cell r="G72">
            <v>1274.0984237945659</v>
          </cell>
          <cell r="H72">
            <v>1323.5928917965493</v>
          </cell>
          <cell r="I72">
            <v>1450.8363999017197</v>
          </cell>
          <cell r="J72">
            <v>1527.0493847391456</v>
          </cell>
          <cell r="K72">
            <v>1607.0988424718596</v>
          </cell>
          <cell r="L72">
            <v>1459.0827527519455</v>
          </cell>
          <cell r="M72">
            <v>1331.4003572650356</v>
          </cell>
          <cell r="N72">
            <v>1304.5281602410819</v>
          </cell>
        </row>
        <row r="73">
          <cell r="C73">
            <v>311.76305055365464</v>
          </cell>
          <cell r="D73">
            <v>299.40731820548973</v>
          </cell>
          <cell r="E73">
            <v>297.5971969353576</v>
          </cell>
          <cell r="F73">
            <v>297.46044779196103</v>
          </cell>
          <cell r="G73">
            <v>301.12013831874413</v>
          </cell>
          <cell r="H73">
            <v>322.12746060991907</v>
          </cell>
          <cell r="I73">
            <v>353.0951610252493</v>
          </cell>
          <cell r="J73">
            <v>371.64338338526773</v>
          </cell>
          <cell r="K73">
            <v>391.12530165670842</v>
          </cell>
          <cell r="L73">
            <v>355.102104942371</v>
          </cell>
          <cell r="M73">
            <v>314.662864540138</v>
          </cell>
          <cell r="N73">
            <v>308.31189546768417</v>
          </cell>
        </row>
        <row r="74">
          <cell r="C74">
            <v>16.967331635061061</v>
          </cell>
          <cell r="D74">
            <v>16.294885660552339</v>
          </cell>
          <cell r="E74">
            <v>16.19637197255927</v>
          </cell>
          <cell r="F74">
            <v>16.188929563772533</v>
          </cell>
          <cell r="G74">
            <v>16.388103849305555</v>
          </cell>
          <cell r="H74">
            <v>19.911438170388298</v>
          </cell>
          <cell r="I74">
            <v>21.825622856572636</v>
          </cell>
          <cell r="J74">
            <v>22.972131080344816</v>
          </cell>
          <cell r="K74">
            <v>24.17635319282126</v>
          </cell>
          <cell r="L74">
            <v>21.949676669437714</v>
          </cell>
          <cell r="M74">
            <v>17.125150547537302</v>
          </cell>
          <cell r="N74">
            <v>16.779506641805135</v>
          </cell>
        </row>
        <row r="82">
          <cell r="C82">
            <v>1260.1288647639794</v>
          </cell>
          <cell r="D82">
            <v>1210.187683634367</v>
          </cell>
          <cell r="E82">
            <v>1202.8712744025288</v>
          </cell>
          <cell r="F82">
            <v>1202.3185419907827</v>
          </cell>
          <cell r="G82">
            <v>1217.1108070161374</v>
          </cell>
          <cell r="H82">
            <v>1248.5650076541765</v>
          </cell>
          <cell r="I82">
            <v>1368.5957154767573</v>
          </cell>
          <cell r="J82">
            <v>1440.4885660554039</v>
          </cell>
          <cell r="K82">
            <v>1516.000419002195</v>
          </cell>
          <cell r="L82">
            <v>1376.3746236843906</v>
          </cell>
          <cell r="M82">
            <v>1271.8497511882194</v>
          </cell>
          <cell r="N82">
            <v>1246.1794883613386</v>
          </cell>
        </row>
        <row r="83">
          <cell r="C83">
            <v>311.64602328803471</v>
          </cell>
          <cell r="D83">
            <v>299.29492894161149</v>
          </cell>
          <cell r="E83">
            <v>297.48548714116731</v>
          </cell>
          <cell r="F83">
            <v>297.34878932963414</v>
          </cell>
          <cell r="G83">
            <v>301.00710610935323</v>
          </cell>
          <cell r="H83">
            <v>311.50386767482246</v>
          </cell>
          <cell r="I83">
            <v>341.45026974220809</v>
          </cell>
          <cell r="J83">
            <v>359.38678155867524</v>
          </cell>
          <cell r="K83">
            <v>378.22619649023073</v>
          </cell>
          <cell r="L83">
            <v>343.39102571255029</v>
          </cell>
          <cell r="M83">
            <v>314.54474876418618</v>
          </cell>
          <cell r="N83">
            <v>308.19616367066527</v>
          </cell>
        </row>
        <row r="84">
          <cell r="C84">
            <v>38.292581524402962</v>
          </cell>
          <cell r="D84">
            <v>36.774977410010393</v>
          </cell>
          <cell r="E84">
            <v>36.552647611201657</v>
          </cell>
          <cell r="F84">
            <v>36.535851272724059</v>
          </cell>
          <cell r="G84">
            <v>36.985356105327078</v>
          </cell>
          <cell r="H84">
            <v>44.369069224299089</v>
          </cell>
          <cell r="I84">
            <v>48.634486524778787</v>
          </cell>
          <cell r="J84">
            <v>51.189274496971962</v>
          </cell>
          <cell r="K84">
            <v>53.872667520252364</v>
          </cell>
          <cell r="L84">
            <v>48.910918200052471</v>
          </cell>
          <cell r="M84">
            <v>38.648753826687738</v>
          </cell>
          <cell r="N84">
            <v>37.868690247844718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C119">
            <v>56.096307541008358</v>
          </cell>
          <cell r="D119">
            <v>48.730537632435485</v>
          </cell>
          <cell r="E119">
            <v>52.04629396944118</v>
          </cell>
          <cell r="F119">
            <v>54.68178612323625</v>
          </cell>
          <cell r="G119">
            <v>53.76982064441345</v>
          </cell>
          <cell r="H119">
            <v>54.90802941901633</v>
          </cell>
          <cell r="I119">
            <v>63.639798451977043</v>
          </cell>
          <cell r="J119">
            <v>62.24143249316414</v>
          </cell>
          <cell r="K119">
            <v>61.543349984808259</v>
          </cell>
          <cell r="L119">
            <v>55.776726424333752</v>
          </cell>
          <cell r="M119">
            <v>56.104591339537905</v>
          </cell>
          <cell r="N119">
            <v>66.550661067854861</v>
          </cell>
        </row>
        <row r="120">
          <cell r="C120">
            <v>106.39796804310257</v>
          </cell>
          <cell r="D120">
            <v>92.427298926026225</v>
          </cell>
          <cell r="E120">
            <v>98.716299971693005</v>
          </cell>
          <cell r="F120">
            <v>103.71504270983749</v>
          </cell>
          <cell r="G120">
            <v>101.98531613556577</v>
          </cell>
          <cell r="H120">
            <v>107.1010398862641</v>
          </cell>
          <cell r="I120">
            <v>124.13282109152604</v>
          </cell>
          <cell r="J120">
            <v>121.4052337074021</v>
          </cell>
          <cell r="K120">
            <v>120.04358654281759</v>
          </cell>
          <cell r="L120">
            <v>108.79547972684884</v>
          </cell>
          <cell r="M120">
            <v>106.41367993876662</v>
          </cell>
          <cell r="N120">
            <v>126.22675929906117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37.744027024025087</v>
          </cell>
          <cell r="D129">
            <v>32.788017784402903</v>
          </cell>
          <cell r="E129">
            <v>35.019002358521909</v>
          </cell>
          <cell r="F129">
            <v>36.792275706357287</v>
          </cell>
          <cell r="G129">
            <v>36.178665806053196</v>
          </cell>
          <cell r="H129">
            <v>38.018045916729385</v>
          </cell>
          <cell r="I129">
            <v>44.063879277385496</v>
          </cell>
          <cell r="J129">
            <v>43.095657656739824</v>
          </cell>
          <cell r="K129">
            <v>42.612308807087828</v>
          </cell>
          <cell r="L129">
            <v>38.619527393761686</v>
          </cell>
          <cell r="M129">
            <v>37.749600722709836</v>
          </cell>
          <cell r="N129">
            <v>44.778169186547061</v>
          </cell>
        </row>
        <row r="130">
          <cell r="C130">
            <v>86.134254200093437</v>
          </cell>
          <cell r="D130">
            <v>74.824328012516602</v>
          </cell>
          <cell r="E130">
            <v>79.915575756201619</v>
          </cell>
          <cell r="F130">
            <v>83.962297564965709</v>
          </cell>
          <cell r="G130">
            <v>82.56200100681508</v>
          </cell>
          <cell r="H130">
            <v>84.418999481222272</v>
          </cell>
          <cell r="I130">
            <v>97.843761091923497</v>
          </cell>
          <cell r="J130">
            <v>95.693826803611529</v>
          </cell>
          <cell r="K130">
            <v>94.620551591692589</v>
          </cell>
          <cell r="L130">
            <v>85.754587970140676</v>
          </cell>
          <cell r="M130">
            <v>86.146973732618207</v>
          </cell>
          <cell r="N130">
            <v>102.18661100665793</v>
          </cell>
        </row>
        <row r="147">
          <cell r="C147">
            <v>751192.25445003656</v>
          </cell>
          <cell r="D147">
            <v>713531.3336932211</v>
          </cell>
          <cell r="E147">
            <v>714756.6311082578</v>
          </cell>
          <cell r="F147">
            <v>718508.29883782356</v>
          </cell>
          <cell r="G147">
            <v>724916.88454627106</v>
          </cell>
          <cell r="H147">
            <v>760340.00174391037</v>
          </cell>
          <cell r="I147">
            <v>838846.18136289914</v>
          </cell>
          <cell r="J147">
            <v>875481.60736812791</v>
          </cell>
          <cell r="K147">
            <v>915168.82198981917</v>
          </cell>
          <cell r="L147">
            <v>830726.29465735017</v>
          </cell>
          <cell r="M147">
            <v>757391.54870867194</v>
          </cell>
          <cell r="N147">
            <v>759868.65098507213</v>
          </cell>
        </row>
        <row r="162">
          <cell r="C162">
            <v>595.72</v>
          </cell>
          <cell r="D162">
            <v>724.43</v>
          </cell>
          <cell r="E162">
            <v>727.4</v>
          </cell>
          <cell r="F162">
            <v>931.38</v>
          </cell>
          <cell r="G162">
            <v>258.38</v>
          </cell>
          <cell r="H162">
            <v>110.63</v>
          </cell>
          <cell r="I162">
            <v>125.9</v>
          </cell>
          <cell r="J162">
            <v>0.05</v>
          </cell>
          <cell r="K162">
            <v>40.380000000000003</v>
          </cell>
          <cell r="L162">
            <v>1332.72</v>
          </cell>
          <cell r="M162">
            <v>1353.38</v>
          </cell>
          <cell r="N162">
            <v>517.86</v>
          </cell>
        </row>
        <row r="164">
          <cell r="C164">
            <v>11.856</v>
          </cell>
          <cell r="D164">
            <v>15.98</v>
          </cell>
          <cell r="E164">
            <v>15.65</v>
          </cell>
          <cell r="F164">
            <v>15.84</v>
          </cell>
          <cell r="G164">
            <v>8.7799999999999994</v>
          </cell>
          <cell r="H164">
            <v>8.69</v>
          </cell>
          <cell r="I164">
            <v>9.89</v>
          </cell>
          <cell r="J164">
            <v>7.99</v>
          </cell>
          <cell r="K164">
            <v>7.99</v>
          </cell>
          <cell r="L164">
            <v>16.940000000000001</v>
          </cell>
          <cell r="M164">
            <v>16.61</v>
          </cell>
          <cell r="N164">
            <v>9.7899999999999991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7.58</v>
          </cell>
          <cell r="N166">
            <v>0</v>
          </cell>
        </row>
        <row r="171">
          <cell r="C171">
            <v>16898.596174145365</v>
          </cell>
          <cell r="D171">
            <v>18281.425836751401</v>
          </cell>
          <cell r="E171">
            <v>16418.928256802759</v>
          </cell>
          <cell r="F171">
            <v>17288.752517243203</v>
          </cell>
          <cell r="G171">
            <v>20061.665198170915</v>
          </cell>
          <cell r="H171">
            <v>20603.202325132836</v>
          </cell>
          <cell r="I171">
            <v>23004.135715861754</v>
          </cell>
          <cell r="J171">
            <v>22863.150521633885</v>
          </cell>
          <cell r="K171">
            <v>21957.609857486786</v>
          </cell>
          <cell r="L171">
            <v>21563.167661901116</v>
          </cell>
          <cell r="M171">
            <v>18985.959067639022</v>
          </cell>
          <cell r="N171">
            <v>18145.45705354834</v>
          </cell>
        </row>
        <row r="189">
          <cell r="C189">
            <v>42.609166043362606</v>
          </cell>
          <cell r="D189">
            <v>46.095918321271732</v>
          </cell>
          <cell r="E189">
            <v>41.399701675725062</v>
          </cell>
          <cell r="F189">
            <v>43.592930388909956</v>
          </cell>
          <cell r="G189">
            <v>50.584724004652124</v>
          </cell>
          <cell r="H189">
            <v>53.14022144151123</v>
          </cell>
          <cell r="I189">
            <v>59.332760350572819</v>
          </cell>
          <cell r="J189">
            <v>58.969128313037352</v>
          </cell>
          <cell r="K189">
            <v>56.633538405328203</v>
          </cell>
          <cell r="L189">
            <v>55.61618463242808</v>
          </cell>
          <cell r="M189">
            <v>47.872372004678105</v>
          </cell>
          <cell r="N189">
            <v>45.753078217838926</v>
          </cell>
        </row>
        <row r="190">
          <cell r="C190">
            <v>18.672237690435487</v>
          </cell>
          <cell r="D190">
            <v>20.200206279037523</v>
          </cell>
          <cell r="E190">
            <v>18.14222482588757</v>
          </cell>
          <cell r="F190">
            <v>19.10334403203208</v>
          </cell>
          <cell r="G190">
            <v>22.16729586208541</v>
          </cell>
          <cell r="H190">
            <v>21.237326658587566</v>
          </cell>
          <cell r="I190">
            <v>23.712155857455397</v>
          </cell>
          <cell r="J190">
            <v>23.566831427952064</v>
          </cell>
          <cell r="K190">
            <v>22.633420078413113</v>
          </cell>
          <cell r="L190">
            <v>22.226837760606877</v>
          </cell>
          <cell r="M190">
            <v>20.978685852865759</v>
          </cell>
          <cell r="N190">
            <v>20.049966495076578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9">
          <cell r="C199">
            <v>6.1479999999999997</v>
          </cell>
          <cell r="D199">
            <v>6.1479999999999997</v>
          </cell>
          <cell r="E199">
            <v>6.1479999999999997</v>
          </cell>
          <cell r="F199">
            <v>6.1479999999999997</v>
          </cell>
          <cell r="G199">
            <v>6.1479999999999997</v>
          </cell>
          <cell r="H199">
            <v>6.1479999999999997</v>
          </cell>
          <cell r="I199">
            <v>6.1479999999999997</v>
          </cell>
          <cell r="J199">
            <v>6.1479999999999997</v>
          </cell>
          <cell r="K199">
            <v>6.1479999999999997</v>
          </cell>
          <cell r="L199">
            <v>6.1479999999999997</v>
          </cell>
          <cell r="M199">
            <v>6.1479999999999997</v>
          </cell>
          <cell r="N199">
            <v>6.1479999999999997</v>
          </cell>
        </row>
        <row r="200">
          <cell r="C200">
            <v>84.682000000000002</v>
          </cell>
          <cell r="D200">
            <v>84.682000000000002</v>
          </cell>
          <cell r="E200">
            <v>84.682000000000002</v>
          </cell>
          <cell r="F200">
            <v>84.682000000000002</v>
          </cell>
          <cell r="G200">
            <v>84.682000000000002</v>
          </cell>
          <cell r="H200">
            <v>84.682000000000002</v>
          </cell>
          <cell r="I200">
            <v>84.682000000000002</v>
          </cell>
          <cell r="J200">
            <v>84.682000000000002</v>
          </cell>
          <cell r="K200">
            <v>84.682000000000002</v>
          </cell>
          <cell r="L200">
            <v>84.682000000000002</v>
          </cell>
          <cell r="M200">
            <v>84.682000000000002</v>
          </cell>
          <cell r="N200">
            <v>84.682000000000002</v>
          </cell>
        </row>
        <row r="201">
          <cell r="C201">
            <v>54.676000000000002</v>
          </cell>
          <cell r="D201">
            <v>54.676000000000002</v>
          </cell>
          <cell r="E201">
            <v>54.676000000000002</v>
          </cell>
          <cell r="F201">
            <v>54.676000000000002</v>
          </cell>
          <cell r="G201">
            <v>54.676000000000002</v>
          </cell>
          <cell r="H201">
            <v>54.676000000000002</v>
          </cell>
          <cell r="I201">
            <v>54.676000000000002</v>
          </cell>
          <cell r="J201">
            <v>54.676000000000002</v>
          </cell>
          <cell r="K201">
            <v>54.676000000000002</v>
          </cell>
          <cell r="L201">
            <v>54.676000000000002</v>
          </cell>
          <cell r="M201">
            <v>54.676000000000002</v>
          </cell>
          <cell r="N201">
            <v>54.676000000000002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smission Rates Summary"/>
      <sheetName val="Med&amp;Lrg C-I Summary of Revenues"/>
      <sheetName val="Allocation of Base TRR - 12 CPS"/>
      <sheetName val="Residential"/>
      <sheetName val="Small Commercial"/>
      <sheetName val="Med &amp; Lrg C-I"/>
      <sheetName val="M&amp;L C-I A"/>
      <sheetName val="M&amp;L C-I B"/>
      <sheetName val="M&amp;L C-I C"/>
      <sheetName val="M&amp;L C-I D"/>
      <sheetName val="M&amp;L C-I E"/>
      <sheetName val="M&amp;L C-I F"/>
      <sheetName val="M&amp;L C-I G"/>
      <sheetName val="M&amp;L C-I H"/>
      <sheetName val="M&amp;L C-I I"/>
      <sheetName val="M&amp;L C-I J"/>
      <sheetName val="Vehicle Grid Integration Pilot"/>
      <sheetName val="San Diego Unified Port District"/>
      <sheetName val="AG PA"/>
      <sheetName val="AG PAT1"/>
      <sheetName val="Street Lighting"/>
      <sheetName val="Standby"/>
      <sheetName val="Summary of Revenues"/>
      <sheetName val="12-CP Allocation Information"/>
      <sheetName val="Demand Determinants"/>
    </sheetNames>
    <sheetDataSet>
      <sheetData sheetId="0">
        <row r="14">
          <cell r="C14">
            <v>7.7850000000000003E-2</v>
          </cell>
        </row>
        <row r="16">
          <cell r="C16">
            <v>4.9360000000000001E-2</v>
          </cell>
        </row>
        <row r="19">
          <cell r="D19">
            <v>16.98</v>
          </cell>
          <cell r="E19">
            <v>17.059999999999999</v>
          </cell>
          <cell r="F19">
            <v>17.66</v>
          </cell>
        </row>
        <row r="21">
          <cell r="D21">
            <v>15.28</v>
          </cell>
          <cell r="E21">
            <v>15.35</v>
          </cell>
          <cell r="F21">
            <v>15.89</v>
          </cell>
        </row>
        <row r="24">
          <cell r="D24">
            <v>3.03</v>
          </cell>
          <cell r="E24">
            <v>3.05</v>
          </cell>
          <cell r="F24">
            <v>3.16</v>
          </cell>
        </row>
        <row r="25">
          <cell r="D25">
            <v>0.62</v>
          </cell>
          <cell r="E25">
            <v>0.63</v>
          </cell>
          <cell r="F25">
            <v>0.65</v>
          </cell>
        </row>
        <row r="32">
          <cell r="D32">
            <v>10.15</v>
          </cell>
          <cell r="E32">
            <v>10.220000000000001</v>
          </cell>
          <cell r="F32">
            <v>0</v>
          </cell>
        </row>
        <row r="33">
          <cell r="D33">
            <v>1.25</v>
          </cell>
          <cell r="E33">
            <v>1.25</v>
          </cell>
          <cell r="F33">
            <v>0</v>
          </cell>
        </row>
        <row r="42">
          <cell r="E42">
            <v>0.87</v>
          </cell>
        </row>
        <row r="44">
          <cell r="E44">
            <v>0.92</v>
          </cell>
        </row>
        <row r="45">
          <cell r="E45">
            <v>0.92</v>
          </cell>
        </row>
        <row r="47">
          <cell r="C47">
            <v>3.15E-2</v>
          </cell>
        </row>
        <row r="50">
          <cell r="D50">
            <v>8.2799999999999994</v>
          </cell>
          <cell r="E50">
            <v>8.32</v>
          </cell>
          <cell r="F50">
            <v>8.6199999999999992</v>
          </cell>
        </row>
        <row r="52">
          <cell r="C52">
            <v>4.4240000000000002E-2</v>
          </cell>
        </row>
        <row r="54">
          <cell r="D54">
            <v>8.14</v>
          </cell>
          <cell r="E54">
            <v>8.18</v>
          </cell>
          <cell r="F54">
            <v>8.48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ing Copy - Stmt BD"/>
      <sheetName val="Filing Copy - BDWP1"/>
      <sheetName val="Filing Copy-2025 Forecast"/>
      <sheetName val="Filing Copy-Energy Storage Fcst"/>
      <sheetName val="Filing Copy-Pump Load True Up"/>
      <sheetName val="A. Statement BD"/>
      <sheetName val="B. Statement BD Workpaper"/>
      <sheetName val="C. 2025 Forecast Sales"/>
      <sheetName val="D. TO6 C1 Stmt BB"/>
      <sheetName val="E. Energy Storage Load Forecast"/>
      <sheetName val="E1. E-mail wp support"/>
      <sheetName val="F. Loss Factors"/>
      <sheetName val="G. Gross Load_True_Up_Adj"/>
      <sheetName val="G.1 2023 Gross Load Forecast"/>
      <sheetName val="G.2 2023 Gross Load Recorded"/>
    </sheetNames>
    <sheetDataSet>
      <sheetData sheetId="0"/>
      <sheetData sheetId="1"/>
      <sheetData sheetId="2">
        <row r="15">
          <cell r="C15">
            <v>7.5635555555555554</v>
          </cell>
          <cell r="D15">
            <v>7.5635555555555554</v>
          </cell>
          <cell r="E15">
            <v>7.5635555555555554</v>
          </cell>
          <cell r="F15">
            <v>7.5635555555555554</v>
          </cell>
          <cell r="G15">
            <v>7.5635555555555554</v>
          </cell>
          <cell r="H15">
            <v>7.5635555555555554</v>
          </cell>
          <cell r="I15">
            <v>7.5635555555555554</v>
          </cell>
          <cell r="J15">
            <v>7.5635555555555554</v>
          </cell>
          <cell r="K15">
            <v>7.5635555555555554</v>
          </cell>
          <cell r="L15">
            <v>7.5635555555555554</v>
          </cell>
          <cell r="M15">
            <v>7.5635555555555554</v>
          </cell>
          <cell r="N15">
            <v>7.5635555555555554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 Candice A. Churchwell" id="{D42717FD-E52B-436D-BFB0-F9BA5B051AD0}" userId=" Candice A. Churchwell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8" personId="{D42717FD-E52B-436D-BFB0-F9BA5B051AD0}" id="{6A7D5531-D44F-4A19-9C00-98ACA84C900C}">
    <text>Volumetric revenues are counted here since they are not broken down by service voltage.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49"/>
  <sheetViews>
    <sheetView tabSelected="1" zoomScale="75" zoomScaleNormal="75" zoomScalePageLayoutView="80" workbookViewId="0">
      <selection activeCell="A4" sqref="A4:J4"/>
    </sheetView>
  </sheetViews>
  <sheetFormatPr defaultColWidth="9.140625" defaultRowHeight="18.75" x14ac:dyDescent="0.3"/>
  <cols>
    <col min="1" max="1" width="6" style="2" bestFit="1" customWidth="1"/>
    <col min="2" max="2" width="53.85546875" style="2" bestFit="1" customWidth="1"/>
    <col min="3" max="8" width="20.5703125" style="2" customWidth="1"/>
    <col min="9" max="9" width="21.5703125" style="2" bestFit="1" customWidth="1"/>
    <col min="10" max="10" width="6" style="2" bestFit="1" customWidth="1"/>
    <col min="11" max="14" width="17.140625" style="2" bestFit="1" customWidth="1"/>
    <col min="15" max="15" width="18.42578125" style="2" bestFit="1" customWidth="1"/>
    <col min="16" max="16" width="5.85546875" style="2" bestFit="1" customWidth="1"/>
    <col min="17" max="16384" width="9.140625" style="2"/>
  </cols>
  <sheetData>
    <row r="1" spans="1:16" ht="18.75" customHeight="1" x14ac:dyDescent="0.3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100"/>
      <c r="L1" s="100"/>
      <c r="M1" s="100"/>
      <c r="N1" s="100"/>
      <c r="O1" s="100"/>
      <c r="P1" s="100"/>
    </row>
    <row r="2" spans="1:16" ht="18.75" customHeight="1" x14ac:dyDescent="0.3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100"/>
      <c r="L2" s="100"/>
      <c r="M2" s="100"/>
      <c r="N2" s="100"/>
      <c r="O2" s="100"/>
      <c r="P2" s="100"/>
    </row>
    <row r="3" spans="1:16" ht="18.75" customHeight="1" x14ac:dyDescent="0.3">
      <c r="A3" s="278" t="s">
        <v>295</v>
      </c>
      <c r="B3" s="278"/>
      <c r="C3" s="278"/>
      <c r="D3" s="278"/>
      <c r="E3" s="278"/>
      <c r="F3" s="278"/>
      <c r="G3" s="278"/>
      <c r="H3" s="278"/>
      <c r="I3" s="278"/>
      <c r="J3" s="278"/>
      <c r="K3" s="100"/>
      <c r="L3" s="100"/>
      <c r="M3" s="100"/>
      <c r="N3" s="100"/>
      <c r="O3" s="100"/>
      <c r="P3" s="100"/>
    </row>
    <row r="4" spans="1:16" ht="18.75" customHeight="1" x14ac:dyDescent="0.3">
      <c r="A4" s="279" t="s">
        <v>288</v>
      </c>
      <c r="B4" s="279"/>
      <c r="C4" s="279"/>
      <c r="D4" s="279"/>
      <c r="E4" s="279"/>
      <c r="F4" s="279"/>
      <c r="G4" s="279"/>
      <c r="H4" s="279"/>
      <c r="I4" s="279"/>
      <c r="J4" s="279"/>
      <c r="K4" s="63"/>
      <c r="L4" s="63"/>
      <c r="M4" s="63"/>
      <c r="N4" s="63"/>
      <c r="O4" s="63"/>
      <c r="P4" s="63"/>
    </row>
    <row r="6" spans="1:16" x14ac:dyDescent="0.3">
      <c r="A6" s="3"/>
      <c r="B6" s="3"/>
      <c r="C6" s="36" t="s">
        <v>2</v>
      </c>
      <c r="D6" s="5" t="s">
        <v>3</v>
      </c>
      <c r="E6" s="36" t="s">
        <v>4</v>
      </c>
      <c r="F6" s="5" t="s">
        <v>5</v>
      </c>
      <c r="G6" s="36" t="s">
        <v>6</v>
      </c>
      <c r="H6" s="5" t="s">
        <v>7</v>
      </c>
      <c r="I6" s="101" t="s">
        <v>8</v>
      </c>
      <c r="J6" s="3"/>
    </row>
    <row r="7" spans="1:16" x14ac:dyDescent="0.3">
      <c r="A7" s="6"/>
      <c r="B7" s="6"/>
      <c r="C7" s="37"/>
      <c r="D7" s="38"/>
      <c r="E7" s="37"/>
      <c r="F7" s="38"/>
      <c r="G7" s="37"/>
      <c r="H7" s="38"/>
      <c r="I7" s="37"/>
      <c r="J7" s="6"/>
    </row>
    <row r="8" spans="1:16" x14ac:dyDescent="0.3">
      <c r="A8" s="6" t="s">
        <v>9</v>
      </c>
      <c r="B8" s="6" t="s">
        <v>10</v>
      </c>
      <c r="C8" s="39">
        <v>45658</v>
      </c>
      <c r="D8" s="39">
        <v>45689</v>
      </c>
      <c r="E8" s="39">
        <v>45717</v>
      </c>
      <c r="F8" s="39">
        <v>45748</v>
      </c>
      <c r="G8" s="39">
        <v>45778</v>
      </c>
      <c r="H8" s="39">
        <v>45809</v>
      </c>
      <c r="I8" s="9"/>
      <c r="J8" s="6" t="s">
        <v>9</v>
      </c>
    </row>
    <row r="9" spans="1:16" x14ac:dyDescent="0.3">
      <c r="A9" s="12" t="s">
        <v>11</v>
      </c>
      <c r="B9" s="9"/>
      <c r="C9" s="19"/>
      <c r="D9" s="41"/>
      <c r="E9" s="19"/>
      <c r="F9" s="41"/>
      <c r="G9" s="19"/>
      <c r="H9" s="41"/>
      <c r="I9" s="19"/>
      <c r="J9" s="12" t="s">
        <v>11</v>
      </c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7"/>
      <c r="J10" s="3"/>
    </row>
    <row r="11" spans="1:16" ht="22.5" x14ac:dyDescent="0.3">
      <c r="A11" s="6">
        <v>1</v>
      </c>
      <c r="B11" s="9" t="s">
        <v>12</v>
      </c>
      <c r="C11" s="27">
        <f>'A-Revenues@Present Rates'!C66+'A-Revenues@Present Rates'!D66</f>
        <v>47177769.942948416</v>
      </c>
      <c r="D11" s="27">
        <f>'A-Revenues@Present Rates'!E66+'A-Revenues@Present Rates'!F66</f>
        <v>38281464.280008696</v>
      </c>
      <c r="E11" s="27">
        <f>'A-Revenues@Present Rates'!G66+'A-Revenues@Present Rates'!H66</f>
        <v>33935498.891649887</v>
      </c>
      <c r="F11" s="27">
        <f>'A-Revenues@Present Rates'!I66+'A-Revenues@Present Rates'!J66</f>
        <v>27029975.17404205</v>
      </c>
      <c r="G11" s="27">
        <f>'B-Revenues@Present Rates'!C66+'B-Revenues@Present Rates'!D66</f>
        <v>25294226.579446219</v>
      </c>
      <c r="H11" s="27">
        <f>'B-Revenues@Present Rates'!E66+'B-Revenues@Present Rates'!F66</f>
        <v>27296079.698327474</v>
      </c>
      <c r="I11" s="9"/>
      <c r="J11" s="6">
        <v>1</v>
      </c>
    </row>
    <row r="12" spans="1:16" x14ac:dyDescent="0.3">
      <c r="A12" s="6">
        <f>A11+1</f>
        <v>2</v>
      </c>
      <c r="B12" s="14"/>
      <c r="C12" s="30"/>
      <c r="D12" s="30"/>
      <c r="E12" s="30"/>
      <c r="F12" s="30"/>
      <c r="G12" s="30"/>
      <c r="H12" s="30"/>
      <c r="I12" s="9"/>
      <c r="J12" s="6">
        <f>J11+1</f>
        <v>2</v>
      </c>
    </row>
    <row r="13" spans="1:16" ht="22.5" x14ac:dyDescent="0.3">
      <c r="A13" s="6">
        <f t="shared" ref="A13:A25" si="0">A12+1</f>
        <v>3</v>
      </c>
      <c r="B13" s="9" t="s">
        <v>13</v>
      </c>
      <c r="C13" s="17">
        <f>'A-Revenues@Present Rates'!C68+'A-Revenues@Present Rates'!D68</f>
        <v>9590021.3240456004</v>
      </c>
      <c r="D13" s="17">
        <f>'A-Revenues@Present Rates'!E68+'A-Revenues@Present Rates'!F68</f>
        <v>9297756.158244241</v>
      </c>
      <c r="E13" s="17">
        <f>'A-Revenues@Present Rates'!G68+'A-Revenues@Present Rates'!H68</f>
        <v>9259566.7577460613</v>
      </c>
      <c r="F13" s="17">
        <f>'A-Revenues@Present Rates'!I68+'A-Revenues@Present Rates'!J68</f>
        <v>9187205.3967982326</v>
      </c>
      <c r="G13" s="17">
        <f>'B-Revenues@Present Rates'!C68+'B-Revenues@Present Rates'!D68</f>
        <v>9163912.7646934595</v>
      </c>
      <c r="H13" s="17">
        <f>'B-Revenues@Present Rates'!E68+'B-Revenues@Present Rates'!F68</f>
        <v>9593502.6347875446</v>
      </c>
      <c r="I13" s="9"/>
      <c r="J13" s="6">
        <f t="shared" ref="J13:J25" si="1">J12+1</f>
        <v>3</v>
      </c>
    </row>
    <row r="14" spans="1:16" x14ac:dyDescent="0.3">
      <c r="A14" s="6">
        <f t="shared" si="0"/>
        <v>4</v>
      </c>
      <c r="B14" s="15"/>
      <c r="C14" s="25"/>
      <c r="D14" s="25"/>
      <c r="E14" s="25"/>
      <c r="F14" s="25"/>
      <c r="G14" s="25"/>
      <c r="H14" s="25"/>
      <c r="I14" s="9"/>
      <c r="J14" s="6">
        <f t="shared" si="1"/>
        <v>4</v>
      </c>
    </row>
    <row r="15" spans="1:16" ht="22.5" x14ac:dyDescent="0.3">
      <c r="A15" s="6">
        <f t="shared" si="0"/>
        <v>5</v>
      </c>
      <c r="B15" s="9" t="s">
        <v>14</v>
      </c>
      <c r="C15" s="17">
        <f>'A-Revenues@Present Rates'!C70+SUM('A-Revenues@Present Rates'!D71:D74)</f>
        <v>29686659.359969579</v>
      </c>
      <c r="D15" s="17">
        <f>'A-Revenues@Present Rates'!E70+SUM('A-Revenues@Present Rates'!F71:F74)</f>
        <v>28267949.489323217</v>
      </c>
      <c r="E15" s="17">
        <f>'A-Revenues@Present Rates'!G70+SUM('A-Revenues@Present Rates'!H71:H74)</f>
        <v>28267069.798076961</v>
      </c>
      <c r="F15" s="17">
        <f>'A-Revenues@Present Rates'!I70+SUM('A-Revenues@Present Rates'!J71:J74)</f>
        <v>28379317.604642045</v>
      </c>
      <c r="G15" s="17">
        <f>'B-Revenues@Present Rates'!C70+SUM('B-Revenues@Present Rates'!D71:D74)</f>
        <v>28653843.937259726</v>
      </c>
      <c r="H15" s="17">
        <f>'B-Revenues@Present Rates'!E70+SUM('B-Revenues@Present Rates'!F71:F74)</f>
        <v>35035524.261645384</v>
      </c>
      <c r="I15" s="9"/>
      <c r="J15" s="6">
        <f t="shared" si="1"/>
        <v>5</v>
      </c>
    </row>
    <row r="16" spans="1:16" x14ac:dyDescent="0.3">
      <c r="A16" s="6">
        <f t="shared" si="0"/>
        <v>6</v>
      </c>
      <c r="B16" s="9"/>
      <c r="C16" s="17"/>
      <c r="D16" s="17"/>
      <c r="E16" s="17"/>
      <c r="F16" s="17"/>
      <c r="G16" s="17"/>
      <c r="H16" s="17"/>
      <c r="I16" s="9"/>
      <c r="J16" s="6">
        <f t="shared" si="1"/>
        <v>6</v>
      </c>
    </row>
    <row r="17" spans="1:15" ht="22.5" x14ac:dyDescent="0.3">
      <c r="A17" s="6">
        <f t="shared" si="0"/>
        <v>7</v>
      </c>
      <c r="B17" s="38" t="s">
        <v>15</v>
      </c>
      <c r="C17" s="17">
        <f>'A-Revenues@Present Rates'!C76+SUM('A-Revenues@Present Rates'!D77:D78)</f>
        <v>10314.719999999999</v>
      </c>
      <c r="D17" s="17">
        <f>'A-Revenues@Present Rates'!E76+SUM('A-Revenues@Present Rates'!F77:F78)</f>
        <v>13902.6</v>
      </c>
      <c r="E17" s="17">
        <f>'A-Revenues@Present Rates'!G76+SUM('A-Revenues@Present Rates'!H77:H78)</f>
        <v>13615.5</v>
      </c>
      <c r="F17" s="17">
        <f>'A-Revenues@Present Rates'!I76+SUM('A-Revenues@Present Rates'!J77:J78)</f>
        <v>13780.8</v>
      </c>
      <c r="G17" s="17">
        <f>'B-Revenues@Present Rates'!C76+SUM('B-Revenues@Present Rates'!D77:D78)</f>
        <v>7638.6</v>
      </c>
      <c r="H17" s="17">
        <f>'B-Revenues@Present Rates'!E76+SUM('B-Revenues@Present Rates'!F77:F78)</f>
        <v>7560.3</v>
      </c>
      <c r="I17" s="9"/>
      <c r="J17" s="6">
        <f t="shared" si="1"/>
        <v>7</v>
      </c>
    </row>
    <row r="18" spans="1:15" x14ac:dyDescent="0.3">
      <c r="A18" s="6">
        <f t="shared" si="0"/>
        <v>8</v>
      </c>
      <c r="B18" s="9"/>
      <c r="C18" s="17"/>
      <c r="D18" s="17"/>
      <c r="E18" s="17"/>
      <c r="F18" s="17"/>
      <c r="G18" s="17"/>
      <c r="H18" s="17"/>
      <c r="I18" s="9"/>
      <c r="J18" s="6">
        <f t="shared" si="1"/>
        <v>8</v>
      </c>
    </row>
    <row r="19" spans="1:15" ht="22.5" x14ac:dyDescent="0.3">
      <c r="A19" s="6">
        <f t="shared" si="0"/>
        <v>9</v>
      </c>
      <c r="B19" s="9" t="s">
        <v>16</v>
      </c>
      <c r="C19" s="17">
        <f>'A-Revenues@Present Rates'!C81+'A-Revenues@Present Rates'!D82</f>
        <v>708106.730533742</v>
      </c>
      <c r="D19" s="17">
        <f>'A-Revenues@Present Rates'!E81+'A-Revenues@Present Rates'!F82</f>
        <v>783430.46962168952</v>
      </c>
      <c r="E19" s="17">
        <f>'A-Revenues@Present Rates'!G81+'A-Revenues@Present Rates'!H82</f>
        <v>707633.30473267101</v>
      </c>
      <c r="F19" s="17">
        <f>'A-Revenues@Present Rates'!I81+'A-Revenues@Present Rates'!J82</f>
        <v>758684.14240248385</v>
      </c>
      <c r="G19" s="17">
        <f>'B-Revenues@Present Rates'!C81+'B-Revenues@Present Rates'!D82</f>
        <v>941312.76931376988</v>
      </c>
      <c r="H19" s="17">
        <f>'B-Revenues@Present Rates'!E81+'B-Revenues@Present Rates'!F82</f>
        <v>989073.94255798426</v>
      </c>
      <c r="I19" s="9"/>
      <c r="J19" s="6">
        <f t="shared" si="1"/>
        <v>9</v>
      </c>
    </row>
    <row r="20" spans="1:15" x14ac:dyDescent="0.3">
      <c r="A20" s="6">
        <f t="shared" si="0"/>
        <v>10</v>
      </c>
      <c r="B20" s="9"/>
      <c r="C20" s="17"/>
      <c r="D20" s="17"/>
      <c r="E20" s="17"/>
      <c r="F20" s="17"/>
      <c r="G20" s="17"/>
      <c r="H20" s="17"/>
      <c r="I20" s="9"/>
      <c r="J20" s="6">
        <f t="shared" si="1"/>
        <v>10</v>
      </c>
    </row>
    <row r="21" spans="1:15" ht="22.5" x14ac:dyDescent="0.3">
      <c r="A21" s="6">
        <f t="shared" si="0"/>
        <v>11</v>
      </c>
      <c r="B21" s="9" t="s">
        <v>17</v>
      </c>
      <c r="C21" s="17">
        <f>'A-Revenues@Present Rates'!C84+'A-Revenues@Present Rates'!D84</f>
        <v>301039.09517693712</v>
      </c>
      <c r="D21" s="17">
        <f>'A-Revenues@Present Rates'!E84+'A-Revenues@Present Rates'!F84</f>
        <v>298885.76480920706</v>
      </c>
      <c r="E21" s="17">
        <f>'A-Revenues@Present Rates'!G84+'A-Revenues@Present Rates'!H84</f>
        <v>292841.71728259209</v>
      </c>
      <c r="F21" s="17">
        <f>'A-Revenues@Present Rates'!I84+'A-Revenues@Present Rates'!J84</f>
        <v>288245.3396270838</v>
      </c>
      <c r="G21" s="17">
        <f>'B-Revenues@Present Rates'!C84+'B-Revenues@Present Rates'!D84</f>
        <v>285924.41173971328</v>
      </c>
      <c r="H21" s="17">
        <f>'B-Revenues@Present Rates'!E84+'B-Revenues@Present Rates'!F84</f>
        <v>288264.55305117578</v>
      </c>
      <c r="I21" s="9"/>
      <c r="J21" s="6">
        <f t="shared" si="1"/>
        <v>11</v>
      </c>
    </row>
    <row r="22" spans="1:15" x14ac:dyDescent="0.3">
      <c r="A22" s="6">
        <f t="shared" si="0"/>
        <v>12</v>
      </c>
      <c r="B22" s="9"/>
      <c r="C22" s="17"/>
      <c r="D22" s="17"/>
      <c r="E22" s="17"/>
      <c r="F22" s="17"/>
      <c r="G22" s="17"/>
      <c r="H22" s="17"/>
      <c r="I22" s="9"/>
      <c r="J22" s="6">
        <f t="shared" si="1"/>
        <v>12</v>
      </c>
    </row>
    <row r="23" spans="1:15" ht="22.5" x14ac:dyDescent="0.3">
      <c r="A23" s="6">
        <f t="shared" si="0"/>
        <v>13</v>
      </c>
      <c r="B23" s="9" t="s">
        <v>18</v>
      </c>
      <c r="C23" s="16">
        <f>'A-Revenues@Present Rates'!C86+'A-Revenues@Present Rates'!D86</f>
        <v>1189897</v>
      </c>
      <c r="D23" s="16">
        <f>'A-Revenues@Present Rates'!E86+'A-Revenues@Present Rates'!F86</f>
        <v>1189897</v>
      </c>
      <c r="E23" s="16">
        <f>'A-Revenues@Present Rates'!G86+'A-Revenues@Present Rates'!H86</f>
        <v>1189897</v>
      </c>
      <c r="F23" s="16">
        <f>'A-Revenues@Present Rates'!I86+'A-Revenues@Present Rates'!J86</f>
        <v>1189897</v>
      </c>
      <c r="G23" s="16">
        <f>'B-Revenues@Present Rates'!C86+'B-Revenues@Present Rates'!D86</f>
        <v>1189897</v>
      </c>
      <c r="H23" s="16">
        <f>'B-Revenues@Present Rates'!E86+'B-Revenues@Present Rates'!F86</f>
        <v>1189897</v>
      </c>
      <c r="I23" s="19"/>
      <c r="J23" s="6">
        <f t="shared" si="1"/>
        <v>13</v>
      </c>
    </row>
    <row r="24" spans="1:15" x14ac:dyDescent="0.3">
      <c r="A24" s="6">
        <f t="shared" si="0"/>
        <v>14</v>
      </c>
      <c r="B24" s="9"/>
      <c r="C24" s="17"/>
      <c r="D24" s="17"/>
      <c r="E24" s="17"/>
      <c r="F24" s="17"/>
      <c r="G24" s="17"/>
      <c r="H24" s="67"/>
      <c r="I24" s="37"/>
      <c r="J24" s="6">
        <f t="shared" si="1"/>
        <v>14</v>
      </c>
    </row>
    <row r="25" spans="1:15" ht="19.5" thickBot="1" x14ac:dyDescent="0.35">
      <c r="A25" s="6">
        <f t="shared" si="0"/>
        <v>15</v>
      </c>
      <c r="B25" s="14" t="s">
        <v>19</v>
      </c>
      <c r="C25" s="42">
        <f t="shared" ref="C25:H25" si="2">SUM(C11:C23)</f>
        <v>88663808.172674268</v>
      </c>
      <c r="D25" s="42">
        <f t="shared" si="2"/>
        <v>78133285.762007043</v>
      </c>
      <c r="E25" s="42">
        <f t="shared" si="2"/>
        <v>73666122.969488174</v>
      </c>
      <c r="F25" s="42">
        <f t="shared" si="2"/>
        <v>66847105.457511902</v>
      </c>
      <c r="G25" s="42">
        <f t="shared" si="2"/>
        <v>65536756.06245289</v>
      </c>
      <c r="H25" s="99">
        <f t="shared" si="2"/>
        <v>74399902.390369564</v>
      </c>
      <c r="I25" s="9"/>
      <c r="J25" s="6">
        <f t="shared" si="1"/>
        <v>15</v>
      </c>
    </row>
    <row r="26" spans="1:15" ht="19.5" thickTop="1" x14ac:dyDescent="0.3">
      <c r="A26" s="12"/>
      <c r="B26" s="43"/>
      <c r="C26" s="44"/>
      <c r="D26" s="45"/>
      <c r="E26" s="45"/>
      <c r="F26" s="45"/>
      <c r="G26" s="45"/>
      <c r="H26" s="45"/>
      <c r="I26" s="19"/>
      <c r="J26" s="19"/>
    </row>
    <row r="27" spans="1:15" x14ac:dyDescent="0.3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x14ac:dyDescent="0.3">
      <c r="A28" s="3"/>
      <c r="B28" s="3"/>
      <c r="C28" s="36" t="str">
        <f t="shared" ref="C28:I28" si="3">C6</f>
        <v>(A)</v>
      </c>
      <c r="D28" s="36" t="str">
        <f t="shared" si="3"/>
        <v>(B)</v>
      </c>
      <c r="E28" s="36" t="str">
        <f t="shared" si="3"/>
        <v>(C)</v>
      </c>
      <c r="F28" s="36" t="str">
        <f t="shared" si="3"/>
        <v>(D)</v>
      </c>
      <c r="G28" s="36" t="str">
        <f t="shared" si="3"/>
        <v>(E)</v>
      </c>
      <c r="H28" s="36" t="str">
        <f t="shared" si="3"/>
        <v>(F)</v>
      </c>
      <c r="I28" s="36" t="str">
        <f t="shared" si="3"/>
        <v>(G)</v>
      </c>
      <c r="J28" s="3"/>
      <c r="K28" s="21"/>
      <c r="L28" s="21"/>
      <c r="M28" s="21"/>
      <c r="N28" s="21"/>
      <c r="O28" s="21"/>
    </row>
    <row r="29" spans="1:15" x14ac:dyDescent="0.3">
      <c r="A29" s="6"/>
      <c r="B29" s="6"/>
      <c r="C29" s="37"/>
      <c r="D29" s="38"/>
      <c r="E29" s="37"/>
      <c r="F29" s="38"/>
      <c r="G29" s="37"/>
      <c r="H29" s="38"/>
      <c r="I29" s="38"/>
      <c r="J29" s="6"/>
      <c r="K29" s="21"/>
      <c r="L29" s="21"/>
      <c r="M29" s="21"/>
      <c r="N29" s="21"/>
      <c r="O29" s="21"/>
    </row>
    <row r="30" spans="1:15" x14ac:dyDescent="0.3">
      <c r="A30" s="6" t="s">
        <v>9</v>
      </c>
      <c r="B30" s="6" t="s">
        <v>10</v>
      </c>
      <c r="C30" s="39">
        <v>45839</v>
      </c>
      <c r="D30" s="39">
        <v>45870</v>
      </c>
      <c r="E30" s="39">
        <v>45901</v>
      </c>
      <c r="F30" s="39">
        <v>45931</v>
      </c>
      <c r="G30" s="39">
        <v>45962</v>
      </c>
      <c r="H30" s="39">
        <v>45992</v>
      </c>
      <c r="I30" s="40" t="s">
        <v>20</v>
      </c>
      <c r="J30" s="6" t="s">
        <v>9</v>
      </c>
      <c r="K30" s="21"/>
      <c r="L30" s="21"/>
      <c r="M30" s="21"/>
      <c r="N30" s="21"/>
      <c r="O30" s="21"/>
    </row>
    <row r="31" spans="1:15" x14ac:dyDescent="0.3">
      <c r="A31" s="12" t="s">
        <v>11</v>
      </c>
      <c r="B31" s="9"/>
      <c r="C31" s="19"/>
      <c r="D31" s="41"/>
      <c r="E31" s="19"/>
      <c r="F31" s="41"/>
      <c r="G31" s="19"/>
      <c r="H31" s="41"/>
      <c r="I31" s="38"/>
      <c r="J31" s="12" t="s">
        <v>11</v>
      </c>
      <c r="K31" s="21"/>
      <c r="L31" s="21"/>
      <c r="M31" s="21"/>
      <c r="N31" s="21"/>
      <c r="O31" s="21"/>
    </row>
    <row r="32" spans="1:15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21"/>
      <c r="L32" s="21"/>
      <c r="M32" s="21"/>
      <c r="N32" s="21"/>
      <c r="O32" s="21"/>
    </row>
    <row r="33" spans="1:15" ht="22.5" x14ac:dyDescent="0.3">
      <c r="A33" s="6">
        <f>A25+1</f>
        <v>16</v>
      </c>
      <c r="B33" s="9" t="s">
        <v>12</v>
      </c>
      <c r="C33" s="27">
        <f>'B-Revenues@Present Rates'!G66+'B-Revenues@Present Rates'!H66</f>
        <v>34086568.683624655</v>
      </c>
      <c r="D33" s="27">
        <f>'B-Revenues@Present Rates'!I66+'B-Revenues@Present Rates'!J66</f>
        <v>47001832.223929837</v>
      </c>
      <c r="E33" s="27">
        <f>'C-Revenues@Present Rates'!C66+'C-Revenues@Present Rates'!D66</f>
        <v>54252974.60949748</v>
      </c>
      <c r="F33" s="27">
        <f>'C-Revenues@Present Rates'!E66+'C-Revenues@Present Rates'!F66</f>
        <v>39234574.84686856</v>
      </c>
      <c r="G33" s="27">
        <f>'C-Revenues@Present Rates'!G66+'C-Revenues@Present Rates'!H66</f>
        <v>33014336.118079003</v>
      </c>
      <c r="H33" s="27">
        <f>'C-Revenues@Present Rates'!I66+'C-Revenues@Present Rates'!J66</f>
        <v>42015206.443702832</v>
      </c>
      <c r="I33" s="27">
        <f>SUM(C11:H11,C33:H33)</f>
        <v>448620507.49212515</v>
      </c>
      <c r="J33" s="6">
        <f>J25+1</f>
        <v>16</v>
      </c>
      <c r="K33" s="21"/>
      <c r="L33" s="21"/>
      <c r="M33" s="21"/>
      <c r="N33" s="21"/>
      <c r="O33" s="21"/>
    </row>
    <row r="34" spans="1:15" x14ac:dyDescent="0.3">
      <c r="A34" s="6">
        <f>A33+1</f>
        <v>17</v>
      </c>
      <c r="B34" s="14"/>
      <c r="C34" s="30"/>
      <c r="D34" s="30"/>
      <c r="E34" s="30"/>
      <c r="F34" s="30"/>
      <c r="G34" s="30"/>
      <c r="H34" s="30"/>
      <c r="I34" s="30"/>
      <c r="J34" s="6">
        <f>J33+1</f>
        <v>17</v>
      </c>
      <c r="K34" s="21"/>
      <c r="L34" s="21"/>
      <c r="M34" s="21"/>
      <c r="N34" s="21"/>
      <c r="O34" s="21"/>
    </row>
    <row r="35" spans="1:15" ht="22.5" x14ac:dyDescent="0.3">
      <c r="A35" s="6">
        <f t="shared" ref="A35:A47" si="4">A34+1</f>
        <v>18</v>
      </c>
      <c r="B35" s="9" t="s">
        <v>13</v>
      </c>
      <c r="C35" s="17">
        <f>'B-Revenues@Present Rates'!G68+'B-Revenues@Present Rates'!H68</f>
        <v>10745963.487259312</v>
      </c>
      <c r="D35" s="17">
        <f>'B-Revenues@Present Rates'!I68+'B-Revenues@Present Rates'!J68</f>
        <v>11348803.06691373</v>
      </c>
      <c r="E35" s="17">
        <f>'C-Revenues@Present Rates'!C68+'C-Revenues@Present Rates'!D68</f>
        <v>11918267.834816704</v>
      </c>
      <c r="F35" s="17">
        <f>'C-Revenues@Present Rates'!E68+'C-Revenues@Present Rates'!F68</f>
        <v>10570908.476142559</v>
      </c>
      <c r="G35" s="17">
        <f>'C-Revenues@Present Rates'!G68+'C-Revenues@Present Rates'!H68</f>
        <v>9764802.7592040133</v>
      </c>
      <c r="H35" s="17">
        <f>'C-Revenues@Present Rates'!I68+'C-Revenues@Present Rates'!J68</f>
        <v>9419646.2801476046</v>
      </c>
      <c r="I35" s="27">
        <f>SUM(C13:H13,C35:H35)</f>
        <v>119860356.94079906</v>
      </c>
      <c r="J35" s="6">
        <f t="shared" ref="J35:J47" si="5">J34+1</f>
        <v>18</v>
      </c>
      <c r="K35" s="21"/>
      <c r="L35" s="21"/>
      <c r="M35" s="21"/>
      <c r="N35" s="21"/>
      <c r="O35" s="21"/>
    </row>
    <row r="36" spans="1:15" x14ac:dyDescent="0.3">
      <c r="A36" s="6">
        <f t="shared" si="4"/>
        <v>19</v>
      </c>
      <c r="B36" s="15"/>
      <c r="C36" s="25"/>
      <c r="D36" s="25"/>
      <c r="E36" s="25"/>
      <c r="F36" s="25"/>
      <c r="G36" s="25"/>
      <c r="H36" s="25"/>
      <c r="I36" s="17"/>
      <c r="J36" s="6">
        <f t="shared" si="5"/>
        <v>19</v>
      </c>
      <c r="K36" s="21"/>
      <c r="L36" s="21"/>
      <c r="M36" s="21"/>
      <c r="N36" s="21"/>
      <c r="O36" s="21"/>
    </row>
    <row r="37" spans="1:15" ht="22.5" x14ac:dyDescent="0.3">
      <c r="A37" s="6">
        <f t="shared" si="4"/>
        <v>20</v>
      </c>
      <c r="B37" s="9" t="s">
        <v>14</v>
      </c>
      <c r="C37" s="17">
        <f>'B-Revenues@Present Rates'!G70+SUM('B-Revenues@Present Rates'!H71:H74)</f>
        <v>38637912.345028967</v>
      </c>
      <c r="D37" s="17">
        <f>'B-Revenues@Present Rates'!I70+SUM('B-Revenues@Present Rates'!J71:J74)</f>
        <v>40345939.798719123</v>
      </c>
      <c r="E37" s="17">
        <f>'C-Revenues@Present Rates'!C70+SUM('C-Revenues@Present Rates'!D71:D74)</f>
        <v>42192226.889328323</v>
      </c>
      <c r="F37" s="17">
        <f>'C-Revenues@Present Rates'!E70+SUM('C-Revenues@Present Rates'!F71:F74)</f>
        <v>38299588.151715875</v>
      </c>
      <c r="G37" s="17">
        <f>'C-Revenues@Present Rates'!G70+SUM('C-Revenues@Present Rates'!H71:H74)</f>
        <v>29938603.929960653</v>
      </c>
      <c r="H37" s="17">
        <f>'C-Revenues@Present Rates'!I70+SUM('C-Revenues@Present Rates'!J71:J74)</f>
        <v>29879593.266370311</v>
      </c>
      <c r="I37" s="27">
        <f>SUM(C15:H15,C37:H37)</f>
        <v>397584228.83204013</v>
      </c>
      <c r="J37" s="6">
        <f t="shared" si="5"/>
        <v>20</v>
      </c>
      <c r="K37" s="21"/>
      <c r="L37" s="21"/>
      <c r="M37" s="21"/>
      <c r="N37" s="21"/>
      <c r="O37" s="21"/>
    </row>
    <row r="38" spans="1:15" x14ac:dyDescent="0.3">
      <c r="A38" s="6">
        <f t="shared" si="4"/>
        <v>21</v>
      </c>
      <c r="B38" s="9"/>
      <c r="C38" s="17"/>
      <c r="D38" s="17"/>
      <c r="E38" s="17"/>
      <c r="F38" s="17"/>
      <c r="G38" s="17"/>
      <c r="H38" s="17"/>
      <c r="I38" s="27"/>
      <c r="J38" s="6">
        <f t="shared" si="5"/>
        <v>21</v>
      </c>
      <c r="K38" s="21"/>
      <c r="L38" s="21"/>
      <c r="M38" s="21"/>
      <c r="N38" s="21"/>
      <c r="O38" s="21"/>
    </row>
    <row r="39" spans="1:15" ht="22.5" x14ac:dyDescent="0.3">
      <c r="A39" s="6">
        <f t="shared" si="4"/>
        <v>22</v>
      </c>
      <c r="B39" s="38" t="s">
        <v>15</v>
      </c>
      <c r="C39" s="17">
        <f>'B-Revenues@Present Rates'!G76+SUM('B-Revenues@Present Rates'!H77:H78)</f>
        <v>8604.2999999999993</v>
      </c>
      <c r="D39" s="17">
        <f>'B-Revenues@Present Rates'!I76+SUM('B-Revenues@Present Rates'!J77:J78)</f>
        <v>6951.3</v>
      </c>
      <c r="E39" s="17">
        <f>'C-Revenues@Present Rates'!C76+SUM('C-Revenues@Present Rates'!D77:D78)</f>
        <v>6951.3</v>
      </c>
      <c r="F39" s="17">
        <f>'C-Revenues@Present Rates'!E76+SUM('C-Revenues@Present Rates'!F77:F78)</f>
        <v>14737.8</v>
      </c>
      <c r="G39" s="17">
        <f>'C-Revenues@Present Rates'!G76+SUM('C-Revenues@Present Rates'!H77:H78)</f>
        <v>21424.300000000003</v>
      </c>
      <c r="H39" s="17">
        <f>'C-Revenues@Present Rates'!I76+SUM('C-Revenues@Present Rates'!J77:J78)</f>
        <v>8517.2999999999993</v>
      </c>
      <c r="I39" s="27">
        <f t="shared" ref="I39" si="6">SUM(C17:H17,C39:H39)</f>
        <v>133998.82</v>
      </c>
      <c r="J39" s="6">
        <f t="shared" si="5"/>
        <v>22</v>
      </c>
      <c r="K39" s="21"/>
      <c r="L39" s="21"/>
      <c r="M39" s="21"/>
      <c r="N39" s="21"/>
      <c r="O39" s="21"/>
    </row>
    <row r="40" spans="1:15" x14ac:dyDescent="0.3">
      <c r="A40" s="6">
        <f t="shared" si="4"/>
        <v>23</v>
      </c>
      <c r="B40" s="9"/>
      <c r="C40" s="17"/>
      <c r="D40" s="17"/>
      <c r="E40" s="17"/>
      <c r="F40" s="17"/>
      <c r="G40" s="17"/>
      <c r="H40" s="17"/>
      <c r="I40" s="27"/>
      <c r="J40" s="6">
        <f t="shared" si="5"/>
        <v>23</v>
      </c>
      <c r="K40" s="21"/>
      <c r="L40" s="21"/>
      <c r="M40" s="21"/>
      <c r="N40" s="21"/>
      <c r="O40" s="21"/>
    </row>
    <row r="41" spans="1:15" ht="22.5" x14ac:dyDescent="0.3">
      <c r="A41" s="6">
        <f t="shared" si="4"/>
        <v>24</v>
      </c>
      <c r="B41" s="9" t="s">
        <v>16</v>
      </c>
      <c r="C41" s="17">
        <f>+'B-Revenues@Present Rates'!G81+'B-Revenues@Present Rates'!H82</f>
        <v>1110542.042421604</v>
      </c>
      <c r="D41" s="17">
        <f>+'B-Revenues@Present Rates'!I81+'B-Revenues@Present Rates'!J82</f>
        <v>1141869.0488185843</v>
      </c>
      <c r="E41" s="17">
        <f>'C-Revenues@Present Rates'!C81+'C-Revenues@Present Rates'!D82</f>
        <v>1094275.2439383003</v>
      </c>
      <c r="F41" s="17">
        <f>'C-Revenues@Present Rates'!E81+'C-Revenues@Present Rates'!F82</f>
        <v>1055183.1203730756</v>
      </c>
      <c r="G41" s="17">
        <f>'C-Revenues@Present Rates'!G81+'C-Revenues@Present Rates'!H82</f>
        <v>908586.88398482115</v>
      </c>
      <c r="H41" s="17">
        <f>'C-Revenues@Present Rates'!I81+'C-Revenues@Present Rates'!J82</f>
        <v>845340.8803672177</v>
      </c>
      <c r="I41" s="27">
        <f>SUM(C19:H19,C41:H41)</f>
        <v>11044038.579065945</v>
      </c>
      <c r="J41" s="6">
        <f t="shared" si="5"/>
        <v>24</v>
      </c>
      <c r="K41" s="21"/>
      <c r="L41" s="21"/>
      <c r="M41" s="21"/>
      <c r="N41" s="21"/>
      <c r="O41" s="21"/>
    </row>
    <row r="42" spans="1:15" x14ac:dyDescent="0.3">
      <c r="A42" s="6">
        <f t="shared" si="4"/>
        <v>25</v>
      </c>
      <c r="B42" s="9"/>
      <c r="C42" s="17"/>
      <c r="D42" s="17"/>
      <c r="E42" s="17"/>
      <c r="F42" s="17"/>
      <c r="G42" s="17"/>
      <c r="H42" s="17"/>
      <c r="I42" s="27"/>
      <c r="J42" s="6">
        <f t="shared" si="5"/>
        <v>25</v>
      </c>
      <c r="K42" s="21"/>
      <c r="L42" s="21"/>
      <c r="M42" s="21"/>
      <c r="N42" s="21"/>
      <c r="O42" s="21"/>
    </row>
    <row r="43" spans="1:15" ht="22.5" x14ac:dyDescent="0.3">
      <c r="A43" s="6">
        <f t="shared" si="4"/>
        <v>26</v>
      </c>
      <c r="B43" s="9" t="s">
        <v>17</v>
      </c>
      <c r="C43" s="17">
        <f>'B-Revenues@Present Rates'!G84+'B-Revenues@Present Rates'!H84</f>
        <v>287208.3046027341</v>
      </c>
      <c r="D43" s="17">
        <f>'B-Revenues@Present Rates'!I84+'B-Revenues@Present Rates'!J84</f>
        <v>296877.32799736998</v>
      </c>
      <c r="E43" s="17">
        <f>'C-Revenues@Present Rates'!C84+'C-Revenues@Present Rates'!D84</f>
        <v>288232.18374616711</v>
      </c>
      <c r="F43" s="17">
        <f>'C-Revenues@Present Rates'!E84+'C-Revenues@Present Rates'!F84</f>
        <v>290361.37864825688</v>
      </c>
      <c r="G43" s="17">
        <f>'C-Revenues@Present Rates'!G84+'C-Revenues@Present Rates'!H84</f>
        <v>307997.10774214496</v>
      </c>
      <c r="H43" s="17">
        <f>'C-Revenues@Present Rates'!I84+'C-Revenues@Present Rates'!J84</f>
        <v>324098.64884380373</v>
      </c>
      <c r="I43" s="27">
        <f>SUM(C21:H21,C43:H43)</f>
        <v>3549975.8332671863</v>
      </c>
      <c r="J43" s="6">
        <f t="shared" si="5"/>
        <v>26</v>
      </c>
      <c r="K43" s="21"/>
      <c r="L43" s="21"/>
      <c r="M43" s="109"/>
      <c r="N43" s="21"/>
      <c r="O43" s="21"/>
    </row>
    <row r="44" spans="1:15" x14ac:dyDescent="0.3">
      <c r="A44" s="6">
        <f t="shared" si="4"/>
        <v>27</v>
      </c>
      <c r="B44" s="9"/>
      <c r="C44" s="17"/>
      <c r="D44" s="17"/>
      <c r="E44" s="17"/>
      <c r="F44" s="17"/>
      <c r="G44" s="17"/>
      <c r="H44" s="17"/>
      <c r="I44" s="17"/>
      <c r="J44" s="6">
        <f t="shared" si="5"/>
        <v>27</v>
      </c>
      <c r="K44" s="21"/>
      <c r="L44" s="21"/>
      <c r="M44" s="109"/>
      <c r="N44" s="21"/>
      <c r="O44" s="21"/>
    </row>
    <row r="45" spans="1:15" ht="22.5" x14ac:dyDescent="0.3">
      <c r="A45" s="6">
        <f t="shared" si="4"/>
        <v>28</v>
      </c>
      <c r="B45" s="9" t="s">
        <v>18</v>
      </c>
      <c r="C45" s="16">
        <f>'B-Revenues@Present Rates'!G86+'B-Revenues@Present Rates'!H86</f>
        <v>1189897</v>
      </c>
      <c r="D45" s="16">
        <f>'B-Revenues@Present Rates'!I86+'B-Revenues@Present Rates'!J86</f>
        <v>1189897</v>
      </c>
      <c r="E45" s="16">
        <f>'C-Revenues@Present Rates'!C86+'C-Revenues@Present Rates'!D86</f>
        <v>1189897</v>
      </c>
      <c r="F45" s="16">
        <f>'C-Revenues@Present Rates'!E86+'C-Revenues@Present Rates'!F86</f>
        <v>1189897</v>
      </c>
      <c r="G45" s="16">
        <f>'C-Revenues@Present Rates'!G86+'C-Revenues@Present Rates'!H86</f>
        <v>1189897</v>
      </c>
      <c r="H45" s="16">
        <f>'C-Revenues@Present Rates'!I86+'C-Revenues@Present Rates'!J86</f>
        <v>1189897</v>
      </c>
      <c r="I45" s="70">
        <f>SUM(C23:H23,C45:H45)</f>
        <v>14278764</v>
      </c>
      <c r="J45" s="6">
        <f t="shared" si="5"/>
        <v>28</v>
      </c>
      <c r="K45" s="21"/>
      <c r="L45" s="21"/>
      <c r="M45" s="109"/>
      <c r="N45" s="21"/>
      <c r="O45" s="21"/>
    </row>
    <row r="46" spans="1:15" x14ac:dyDescent="0.3">
      <c r="A46" s="6">
        <f t="shared" si="4"/>
        <v>29</v>
      </c>
      <c r="B46" s="9"/>
      <c r="C46" s="17"/>
      <c r="D46" s="17"/>
      <c r="E46" s="17"/>
      <c r="F46" s="17"/>
      <c r="G46" s="17"/>
      <c r="H46" s="17"/>
      <c r="I46" s="17"/>
      <c r="J46" s="6">
        <f t="shared" si="5"/>
        <v>29</v>
      </c>
      <c r="K46" s="21"/>
      <c r="L46" s="21"/>
      <c r="M46" s="109"/>
      <c r="N46" s="21"/>
      <c r="O46" s="21"/>
    </row>
    <row r="47" spans="1:15" ht="19.5" thickBot="1" x14ac:dyDescent="0.35">
      <c r="A47" s="6">
        <f t="shared" si="4"/>
        <v>30</v>
      </c>
      <c r="B47" s="14" t="s">
        <v>19</v>
      </c>
      <c r="C47" s="42">
        <f t="shared" ref="C47:H47" si="7">SUM(C33:C45)</f>
        <v>86066696.162937269</v>
      </c>
      <c r="D47" s="42">
        <f t="shared" si="7"/>
        <v>101332169.76637864</v>
      </c>
      <c r="E47" s="42">
        <f t="shared" si="7"/>
        <v>110942825.06132698</v>
      </c>
      <c r="F47" s="42">
        <f t="shared" si="7"/>
        <v>90655250.773748308</v>
      </c>
      <c r="G47" s="42">
        <f t="shared" si="7"/>
        <v>75145648.098970637</v>
      </c>
      <c r="H47" s="42">
        <f t="shared" si="7"/>
        <v>83682299.819431782</v>
      </c>
      <c r="I47" s="42">
        <f>SUM(I33:I45)</f>
        <v>995071870.49729753</v>
      </c>
      <c r="J47" s="6">
        <f t="shared" si="5"/>
        <v>30</v>
      </c>
      <c r="K47" s="21"/>
      <c r="L47" s="21"/>
      <c r="M47" s="21"/>
      <c r="N47" s="21"/>
      <c r="O47" s="21"/>
    </row>
    <row r="48" spans="1:15" ht="19.5" thickTop="1" x14ac:dyDescent="0.3">
      <c r="A48" s="12"/>
      <c r="B48" s="43"/>
      <c r="C48" s="45"/>
      <c r="D48" s="45"/>
      <c r="E48" s="45"/>
      <c r="F48" s="45"/>
      <c r="G48" s="45"/>
      <c r="H48" s="45"/>
      <c r="I48" s="46"/>
      <c r="J48" s="19"/>
      <c r="K48" s="21"/>
      <c r="L48" s="109"/>
      <c r="M48" s="21"/>
      <c r="N48" s="21"/>
      <c r="O48" s="21"/>
    </row>
    <row r="49" spans="1:5" x14ac:dyDescent="0.3">
      <c r="A49" s="22"/>
      <c r="B49" s="21" t="s">
        <v>21</v>
      </c>
    </row>
    <row r="50" spans="1:5" ht="22.5" x14ac:dyDescent="0.3">
      <c r="A50" s="35">
        <v>1</v>
      </c>
      <c r="B50" s="2" t="s">
        <v>22</v>
      </c>
      <c r="D50" s="33">
        <v>5</v>
      </c>
      <c r="E50" s="2" t="s">
        <v>23</v>
      </c>
    </row>
    <row r="51" spans="1:5" ht="22.5" x14ac:dyDescent="0.3">
      <c r="A51" s="35">
        <v>2</v>
      </c>
      <c r="B51" s="2" t="s">
        <v>24</v>
      </c>
      <c r="D51" s="33">
        <v>6</v>
      </c>
      <c r="E51" s="2" t="s">
        <v>25</v>
      </c>
    </row>
    <row r="52" spans="1:5" ht="22.5" x14ac:dyDescent="0.3">
      <c r="A52" s="33">
        <v>3</v>
      </c>
      <c r="B52" s="2" t="s">
        <v>26</v>
      </c>
      <c r="D52" s="33">
        <v>7</v>
      </c>
      <c r="E52" s="2" t="s">
        <v>27</v>
      </c>
    </row>
    <row r="53" spans="1:5" ht="22.5" x14ac:dyDescent="0.3">
      <c r="A53" s="33">
        <v>4</v>
      </c>
      <c r="B53" s="2" t="s">
        <v>28</v>
      </c>
    </row>
    <row r="54" spans="1:5" x14ac:dyDescent="0.3">
      <c r="A54" s="22"/>
    </row>
    <row r="55" spans="1:5" x14ac:dyDescent="0.3">
      <c r="A55" s="22"/>
    </row>
    <row r="56" spans="1:5" x14ac:dyDescent="0.3">
      <c r="A56" s="22"/>
    </row>
    <row r="57" spans="1:5" x14ac:dyDescent="0.3">
      <c r="A57" s="22"/>
    </row>
    <row r="58" spans="1:5" x14ac:dyDescent="0.3">
      <c r="A58" s="22"/>
    </row>
    <row r="59" spans="1:5" x14ac:dyDescent="0.3">
      <c r="A59" s="22"/>
    </row>
    <row r="60" spans="1:5" x14ac:dyDescent="0.3">
      <c r="A60" s="22"/>
    </row>
    <row r="61" spans="1:5" x14ac:dyDescent="0.3">
      <c r="A61" s="22"/>
    </row>
    <row r="62" spans="1:5" x14ac:dyDescent="0.3">
      <c r="A62" s="22"/>
    </row>
    <row r="63" spans="1:5" x14ac:dyDescent="0.3">
      <c r="A63" s="22"/>
    </row>
    <row r="64" spans="1:5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  <row r="80" spans="1:1" x14ac:dyDescent="0.3">
      <c r="A80" s="22"/>
    </row>
    <row r="81" spans="1:1" x14ac:dyDescent="0.3">
      <c r="A81" s="22"/>
    </row>
    <row r="82" spans="1:1" x14ac:dyDescent="0.3">
      <c r="A82" s="22"/>
    </row>
    <row r="83" spans="1:1" x14ac:dyDescent="0.3">
      <c r="A83" s="22"/>
    </row>
    <row r="84" spans="1:1" x14ac:dyDescent="0.3">
      <c r="A84" s="22"/>
    </row>
    <row r="85" spans="1:1" x14ac:dyDescent="0.3">
      <c r="A85" s="22"/>
    </row>
    <row r="86" spans="1:1" x14ac:dyDescent="0.3">
      <c r="A86" s="22"/>
    </row>
    <row r="87" spans="1:1" x14ac:dyDescent="0.3">
      <c r="A87" s="22"/>
    </row>
    <row r="88" spans="1:1" x14ac:dyDescent="0.3">
      <c r="A88" s="22"/>
    </row>
    <row r="89" spans="1:1" x14ac:dyDescent="0.3">
      <c r="A89" s="22"/>
    </row>
    <row r="90" spans="1:1" x14ac:dyDescent="0.3">
      <c r="A90" s="22"/>
    </row>
    <row r="91" spans="1:1" x14ac:dyDescent="0.3">
      <c r="A91" s="22"/>
    </row>
    <row r="92" spans="1:1" x14ac:dyDescent="0.3">
      <c r="A92" s="22"/>
    </row>
    <row r="93" spans="1:1" x14ac:dyDescent="0.3">
      <c r="A93" s="22"/>
    </row>
    <row r="94" spans="1:1" x14ac:dyDescent="0.3">
      <c r="A94" s="22"/>
    </row>
    <row r="95" spans="1:1" x14ac:dyDescent="0.3">
      <c r="A95" s="22"/>
    </row>
    <row r="96" spans="1:1" x14ac:dyDescent="0.3">
      <c r="A96" s="22"/>
    </row>
    <row r="97" spans="1:1" x14ac:dyDescent="0.3">
      <c r="A97" s="22"/>
    </row>
    <row r="98" spans="1:1" x14ac:dyDescent="0.3">
      <c r="A98" s="22"/>
    </row>
    <row r="99" spans="1:1" x14ac:dyDescent="0.3">
      <c r="A99" s="22"/>
    </row>
    <row r="100" spans="1:1" x14ac:dyDescent="0.3">
      <c r="A100" s="22"/>
    </row>
    <row r="101" spans="1:1" x14ac:dyDescent="0.3">
      <c r="A101" s="22"/>
    </row>
    <row r="102" spans="1:1" x14ac:dyDescent="0.3">
      <c r="A102" s="22"/>
    </row>
    <row r="103" spans="1:1" x14ac:dyDescent="0.3">
      <c r="A103" s="22"/>
    </row>
    <row r="104" spans="1:1" x14ac:dyDescent="0.3">
      <c r="A104" s="22"/>
    </row>
    <row r="105" spans="1:1" x14ac:dyDescent="0.3">
      <c r="A105" s="22"/>
    </row>
    <row r="106" spans="1:1" x14ac:dyDescent="0.3">
      <c r="A106" s="22"/>
    </row>
    <row r="107" spans="1:1" x14ac:dyDescent="0.3">
      <c r="A107" s="22"/>
    </row>
    <row r="108" spans="1:1" x14ac:dyDescent="0.3">
      <c r="A108" s="22"/>
    </row>
    <row r="109" spans="1:1" x14ac:dyDescent="0.3">
      <c r="A109" s="22"/>
    </row>
    <row r="110" spans="1:1" x14ac:dyDescent="0.3">
      <c r="A110" s="22"/>
    </row>
    <row r="111" spans="1:1" x14ac:dyDescent="0.3">
      <c r="A111" s="22"/>
    </row>
    <row r="112" spans="1:1" x14ac:dyDescent="0.3">
      <c r="A112" s="22"/>
    </row>
    <row r="113" spans="1:1" x14ac:dyDescent="0.3">
      <c r="A113" s="22"/>
    </row>
    <row r="114" spans="1:1" x14ac:dyDescent="0.3">
      <c r="A114" s="22"/>
    </row>
    <row r="115" spans="1:1" x14ac:dyDescent="0.3">
      <c r="A115" s="22"/>
    </row>
    <row r="116" spans="1:1" x14ac:dyDescent="0.3">
      <c r="A116" s="22"/>
    </row>
    <row r="117" spans="1:1" x14ac:dyDescent="0.3">
      <c r="A117" s="22"/>
    </row>
    <row r="118" spans="1:1" x14ac:dyDescent="0.3">
      <c r="A118" s="22"/>
    </row>
    <row r="119" spans="1:1" x14ac:dyDescent="0.3">
      <c r="A119" s="22"/>
    </row>
    <row r="120" spans="1:1" x14ac:dyDescent="0.3">
      <c r="A120" s="22"/>
    </row>
    <row r="121" spans="1:1" x14ac:dyDescent="0.3">
      <c r="A121" s="22"/>
    </row>
    <row r="122" spans="1:1" x14ac:dyDescent="0.3">
      <c r="A122" s="22"/>
    </row>
    <row r="123" spans="1:1" x14ac:dyDescent="0.3">
      <c r="A123" s="22"/>
    </row>
    <row r="124" spans="1:1" x14ac:dyDescent="0.3">
      <c r="A124" s="22"/>
    </row>
    <row r="125" spans="1:1" x14ac:dyDescent="0.3">
      <c r="A125" s="22"/>
    </row>
    <row r="126" spans="1:1" x14ac:dyDescent="0.3">
      <c r="A126" s="22"/>
    </row>
    <row r="127" spans="1:1" x14ac:dyDescent="0.3">
      <c r="A127" s="22"/>
    </row>
    <row r="128" spans="1:1" x14ac:dyDescent="0.3">
      <c r="A128" s="22"/>
    </row>
    <row r="129" spans="1:1" x14ac:dyDescent="0.3">
      <c r="A129" s="22"/>
    </row>
    <row r="130" spans="1:1" x14ac:dyDescent="0.3">
      <c r="A130" s="22"/>
    </row>
    <row r="131" spans="1:1" x14ac:dyDescent="0.3">
      <c r="A131" s="22"/>
    </row>
    <row r="132" spans="1:1" x14ac:dyDescent="0.3">
      <c r="A132" s="22"/>
    </row>
    <row r="133" spans="1:1" x14ac:dyDescent="0.3">
      <c r="A133" s="22"/>
    </row>
    <row r="134" spans="1:1" x14ac:dyDescent="0.3">
      <c r="A134" s="22"/>
    </row>
    <row r="135" spans="1:1" x14ac:dyDescent="0.3">
      <c r="A135" s="22"/>
    </row>
    <row r="136" spans="1:1" x14ac:dyDescent="0.3">
      <c r="A136" s="22"/>
    </row>
    <row r="137" spans="1:1" x14ac:dyDescent="0.3">
      <c r="A137" s="22"/>
    </row>
    <row r="138" spans="1:1" x14ac:dyDescent="0.3">
      <c r="A138" s="22"/>
    </row>
    <row r="139" spans="1:1" x14ac:dyDescent="0.3">
      <c r="A139" s="22"/>
    </row>
    <row r="140" spans="1:1" x14ac:dyDescent="0.3">
      <c r="A140" s="22"/>
    </row>
    <row r="141" spans="1:1" x14ac:dyDescent="0.3">
      <c r="A141" s="22"/>
    </row>
    <row r="142" spans="1:1" x14ac:dyDescent="0.3">
      <c r="A142" s="22"/>
    </row>
    <row r="143" spans="1:1" x14ac:dyDescent="0.3">
      <c r="A143" s="22"/>
    </row>
    <row r="144" spans="1:1" x14ac:dyDescent="0.3">
      <c r="A144" s="22"/>
    </row>
    <row r="145" spans="1:1" x14ac:dyDescent="0.3">
      <c r="A145" s="22"/>
    </row>
    <row r="146" spans="1:1" x14ac:dyDescent="0.3">
      <c r="A146" s="22"/>
    </row>
    <row r="147" spans="1:1" x14ac:dyDescent="0.3">
      <c r="A147" s="22"/>
    </row>
    <row r="148" spans="1:1" x14ac:dyDescent="0.3">
      <c r="A148" s="22"/>
    </row>
    <row r="149" spans="1:1" x14ac:dyDescent="0.3">
      <c r="A149" s="22"/>
    </row>
  </sheetData>
  <mergeCells count="4">
    <mergeCell ref="A1:J1"/>
    <mergeCell ref="A2:J2"/>
    <mergeCell ref="A3:J3"/>
    <mergeCell ref="A4:J4"/>
  </mergeCells>
  <phoneticPr fontId="0" type="noConversion"/>
  <printOptions horizontalCentered="1"/>
  <pageMargins left="0.25" right="0.25" top="0.5" bottom="0.5" header="0.25" footer="0.25"/>
  <pageSetup scale="52" orientation="landscape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71"/>
  <sheetViews>
    <sheetView zoomScale="75" zoomScaleNormal="75" zoomScalePageLayoutView="70" workbookViewId="0">
      <selection activeCell="A2" sqref="A2:K2"/>
    </sheetView>
  </sheetViews>
  <sheetFormatPr defaultColWidth="9.140625" defaultRowHeight="18.75" x14ac:dyDescent="0.3"/>
  <cols>
    <col min="1" max="1" width="5.85546875" style="2" bestFit="1" customWidth="1"/>
    <col min="2" max="2" width="48.140625" style="2" customWidth="1"/>
    <col min="3" max="8" width="17.140625" style="2" bestFit="1" customWidth="1"/>
    <col min="9" max="9" width="18.42578125" style="2" bestFit="1" customWidth="1"/>
    <col min="10" max="10" width="55.5703125" style="2" customWidth="1"/>
    <col min="11" max="11" width="5.85546875" style="2" bestFit="1" customWidth="1"/>
    <col min="12" max="12" width="15.42578125" style="2" bestFit="1" customWidth="1"/>
    <col min="13" max="18" width="16.85546875" style="2" bestFit="1" customWidth="1"/>
    <col min="19" max="16384" width="9.140625" style="2"/>
  </cols>
  <sheetData>
    <row r="1" spans="1:16" x14ac:dyDescent="0.3">
      <c r="A1" s="282" t="str">
        <f>'Summary of Revs @ Present Rates'!A1:P1</f>
        <v>Statement BH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"/>
      <c r="M1" s="1"/>
      <c r="N1" s="1"/>
      <c r="O1" s="1"/>
      <c r="P1" s="1"/>
    </row>
    <row r="2" spans="1:16" x14ac:dyDescent="0.3">
      <c r="A2" s="284" t="str">
        <f>'Summary of Revs @ Present Rates'!A2:P2</f>
        <v>SAN DIEGO GAS AND ELECTRIC COMPANY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1"/>
      <c r="M2" s="1"/>
      <c r="N2" s="1"/>
      <c r="O2" s="1"/>
      <c r="P2" s="1"/>
    </row>
    <row r="3" spans="1:16" x14ac:dyDescent="0.3">
      <c r="A3" s="282" t="str">
        <f>'Summary of Revs @ Present Rates'!A3:P3</f>
        <v>Transmission Revenue Data To Reflect Present Rates Per ER24-524-000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1"/>
      <c r="M3" s="1"/>
      <c r="N3" s="1"/>
      <c r="O3" s="1"/>
      <c r="P3" s="1"/>
    </row>
    <row r="4" spans="1:16" x14ac:dyDescent="0.3">
      <c r="A4" s="282" t="s">
        <v>204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1"/>
      <c r="M4" s="1"/>
      <c r="N4" s="1"/>
      <c r="O4" s="1"/>
      <c r="P4" s="1"/>
    </row>
    <row r="5" spans="1:16" x14ac:dyDescent="0.3">
      <c r="A5" s="278" t="s">
        <v>288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1"/>
      <c r="M5" s="1"/>
      <c r="N5" s="1"/>
      <c r="O5" s="1"/>
      <c r="P5" s="1"/>
    </row>
    <row r="6" spans="1:16" x14ac:dyDescent="0.3">
      <c r="A6" s="283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1"/>
      <c r="M6" s="1"/>
      <c r="N6" s="1"/>
      <c r="O6" s="1"/>
      <c r="P6" s="1"/>
    </row>
    <row r="7" spans="1:16" x14ac:dyDescent="0.3">
      <c r="A7" s="2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3">
      <c r="A8" s="3" t="s">
        <v>9</v>
      </c>
      <c r="B8" s="37"/>
      <c r="C8" s="3" t="str">
        <f>'Summary of Revs @ Present Rates'!C6</f>
        <v>(A)</v>
      </c>
      <c r="D8" s="3" t="str">
        <f>'Summary of Revs @ Present Rates'!D6</f>
        <v>(B)</v>
      </c>
      <c r="E8" s="3" t="str">
        <f>'Summary of Revs @ Present Rates'!E6</f>
        <v>(C)</v>
      </c>
      <c r="F8" s="3" t="str">
        <f>'Summary of Revs @ Present Rates'!F6</f>
        <v>(D)</v>
      </c>
      <c r="G8" s="3" t="str">
        <f>'Summary of Revs @ Present Rates'!G6</f>
        <v>(E)</v>
      </c>
      <c r="H8" s="3" t="str">
        <f>'Summary of Revs @ Present Rates'!H6</f>
        <v>(F)</v>
      </c>
      <c r="I8" s="3" t="str">
        <f>'Summary of Revs @ Present Rates'!I6</f>
        <v>(G)</v>
      </c>
      <c r="J8" s="37"/>
      <c r="K8" s="3" t="s">
        <v>9</v>
      </c>
    </row>
    <row r="9" spans="1:16" x14ac:dyDescent="0.3">
      <c r="A9" s="12" t="s">
        <v>11</v>
      </c>
      <c r="B9" s="12" t="s">
        <v>70</v>
      </c>
      <c r="C9" s="47">
        <f>'Summary of Revs @ Present Rates'!C8</f>
        <v>45658</v>
      </c>
      <c r="D9" s="47">
        <f>'Summary of Revs @ Present Rates'!D8</f>
        <v>45689</v>
      </c>
      <c r="E9" s="47">
        <f>'Summary of Revs @ Present Rates'!E8</f>
        <v>45717</v>
      </c>
      <c r="F9" s="47">
        <f>'Summary of Revs @ Present Rates'!F8</f>
        <v>45748</v>
      </c>
      <c r="G9" s="47">
        <f>'Summary of Revs @ Present Rates'!G8</f>
        <v>45778</v>
      </c>
      <c r="H9" s="47">
        <f>'Summary of Revs @ Present Rates'!H8</f>
        <v>45809</v>
      </c>
      <c r="I9" s="19"/>
      <c r="J9" s="12" t="s">
        <v>71</v>
      </c>
      <c r="K9" s="12" t="s">
        <v>11</v>
      </c>
    </row>
    <row r="10" spans="1:16" x14ac:dyDescent="0.3">
      <c r="A10" s="6"/>
      <c r="B10" s="6"/>
      <c r="C10" s="39"/>
      <c r="D10" s="39"/>
      <c r="E10" s="39"/>
      <c r="F10" s="39"/>
      <c r="G10" s="39"/>
      <c r="H10" s="39"/>
      <c r="I10" s="37"/>
      <c r="J10" s="6"/>
      <c r="K10" s="6"/>
    </row>
    <row r="11" spans="1:16" x14ac:dyDescent="0.3">
      <c r="A11" s="6">
        <v>1</v>
      </c>
      <c r="B11" s="114" t="s">
        <v>185</v>
      </c>
      <c r="C11" s="113"/>
      <c r="D11" s="113"/>
      <c r="E11" s="113"/>
      <c r="F11" s="113"/>
      <c r="G11" s="113"/>
      <c r="H11" s="113"/>
      <c r="I11" s="9"/>
      <c r="J11" s="6"/>
      <c r="K11" s="6">
        <v>1</v>
      </c>
    </row>
    <row r="12" spans="1:16" ht="22.5" x14ac:dyDescent="0.3">
      <c r="A12" s="6">
        <f>A11+1</f>
        <v>2</v>
      </c>
      <c r="B12" s="113" t="s">
        <v>73</v>
      </c>
      <c r="C12" s="115">
        <f>'[1]Workpaper 1'!C171*1000</f>
        <v>16898596.174145363</v>
      </c>
      <c r="D12" s="115">
        <f>'[1]Workpaper 1'!D171*1000</f>
        <v>18281425.836751401</v>
      </c>
      <c r="E12" s="115">
        <f>'[1]Workpaper 1'!E171*1000</f>
        <v>16418928.25680276</v>
      </c>
      <c r="F12" s="115">
        <f>'[1]Workpaper 1'!F171*1000</f>
        <v>17288752.517243203</v>
      </c>
      <c r="G12" s="115">
        <f>'[1]Workpaper 1'!G171*1000</f>
        <v>20061665.198170915</v>
      </c>
      <c r="H12" s="115">
        <f>'[1]Workpaper 1'!H171*1000</f>
        <v>20603202.325132836</v>
      </c>
      <c r="I12" s="9"/>
      <c r="J12" s="112" t="s">
        <v>205</v>
      </c>
      <c r="K12" s="6">
        <f>K11+1</f>
        <v>2</v>
      </c>
    </row>
    <row r="13" spans="1:16" x14ac:dyDescent="0.3">
      <c r="A13" s="6">
        <f t="shared" ref="A13:A34" si="0">A12+1</f>
        <v>3</v>
      </c>
      <c r="B13" s="113" t="s">
        <v>75</v>
      </c>
      <c r="C13" s="153">
        <v>0</v>
      </c>
      <c r="D13" s="153">
        <f>C13</f>
        <v>0</v>
      </c>
      <c r="E13" s="153">
        <f>D13</f>
        <v>0</v>
      </c>
      <c r="F13" s="153">
        <f>E13</f>
        <v>0</v>
      </c>
      <c r="G13" s="153">
        <f>F13</f>
        <v>0</v>
      </c>
      <c r="H13" s="153">
        <f>G13</f>
        <v>0</v>
      </c>
      <c r="I13" s="9"/>
      <c r="J13" s="6"/>
      <c r="K13" s="6">
        <f t="shared" ref="K13:K34" si="1">K12+1</f>
        <v>3</v>
      </c>
    </row>
    <row r="14" spans="1:16" ht="19.5" thickBot="1" x14ac:dyDescent="0.35">
      <c r="A14" s="6">
        <f t="shared" si="0"/>
        <v>4</v>
      </c>
      <c r="B14" s="113" t="s">
        <v>76</v>
      </c>
      <c r="C14" s="116">
        <f t="shared" ref="C14:H14" si="2">C12*C13</f>
        <v>0</v>
      </c>
      <c r="D14" s="116">
        <f t="shared" si="2"/>
        <v>0</v>
      </c>
      <c r="E14" s="116">
        <f t="shared" si="2"/>
        <v>0</v>
      </c>
      <c r="F14" s="116">
        <f t="shared" si="2"/>
        <v>0</v>
      </c>
      <c r="G14" s="116">
        <f t="shared" si="2"/>
        <v>0</v>
      </c>
      <c r="H14" s="116">
        <f t="shared" si="2"/>
        <v>0</v>
      </c>
      <c r="I14" s="9"/>
      <c r="J14" s="112" t="s">
        <v>187</v>
      </c>
      <c r="K14" s="6">
        <f t="shared" si="1"/>
        <v>4</v>
      </c>
    </row>
    <row r="15" spans="1:16" ht="19.5" thickTop="1" x14ac:dyDescent="0.3">
      <c r="A15" s="6">
        <f t="shared" si="0"/>
        <v>5</v>
      </c>
      <c r="B15" s="113"/>
      <c r="C15" s="113"/>
      <c r="D15" s="113"/>
      <c r="E15" s="113"/>
      <c r="F15" s="113"/>
      <c r="G15" s="113"/>
      <c r="H15" s="113"/>
      <c r="I15" s="9"/>
      <c r="J15" s="6"/>
      <c r="K15" s="6">
        <f t="shared" si="1"/>
        <v>5</v>
      </c>
    </row>
    <row r="16" spans="1:16" x14ac:dyDescent="0.3">
      <c r="A16" s="6">
        <f t="shared" si="0"/>
        <v>6</v>
      </c>
      <c r="B16" s="117" t="s">
        <v>206</v>
      </c>
      <c r="C16" s="113"/>
      <c r="D16" s="113"/>
      <c r="E16" s="113"/>
      <c r="F16" s="113"/>
      <c r="G16" s="113"/>
      <c r="H16" s="113"/>
      <c r="I16" s="9"/>
      <c r="J16" s="74"/>
      <c r="K16" s="6">
        <f t="shared" si="1"/>
        <v>6</v>
      </c>
    </row>
    <row r="17" spans="1:18" ht="22.5" x14ac:dyDescent="0.3">
      <c r="A17" s="6">
        <f t="shared" si="0"/>
        <v>7</v>
      </c>
      <c r="B17" s="113" t="s">
        <v>78</v>
      </c>
      <c r="C17" s="115">
        <f>'[1]Workpaper 1'!C189*1000</f>
        <v>42609.166043362609</v>
      </c>
      <c r="D17" s="115">
        <f>'[1]Workpaper 1'!D189*1000</f>
        <v>46095.918321271733</v>
      </c>
      <c r="E17" s="115">
        <f>'[1]Workpaper 1'!E189*1000</f>
        <v>41399.70167572506</v>
      </c>
      <c r="F17" s="115">
        <f>'[1]Workpaper 1'!F189*1000</f>
        <v>43592.930388909954</v>
      </c>
      <c r="G17" s="115">
        <f>'[1]Workpaper 1'!G189*1000</f>
        <v>50584.724004652126</v>
      </c>
      <c r="H17" s="115">
        <f>'[1]Workpaper 1'!H189*1000</f>
        <v>53140.221441511232</v>
      </c>
      <c r="I17" s="9"/>
      <c r="J17" s="112" t="s">
        <v>207</v>
      </c>
      <c r="K17" s="6">
        <f t="shared" si="1"/>
        <v>7</v>
      </c>
    </row>
    <row r="18" spans="1:18" ht="22.5" x14ac:dyDescent="0.3">
      <c r="A18" s="6">
        <f t="shared" si="0"/>
        <v>8</v>
      </c>
      <c r="B18" s="113" t="s">
        <v>80</v>
      </c>
      <c r="C18" s="115">
        <f>'[1]Workpaper 1'!C190*1000</f>
        <v>18672.237690435486</v>
      </c>
      <c r="D18" s="115">
        <f>'[1]Workpaper 1'!D190*1000</f>
        <v>20200.206279037524</v>
      </c>
      <c r="E18" s="115">
        <f>'[1]Workpaper 1'!E190*1000</f>
        <v>18142.22482588757</v>
      </c>
      <c r="F18" s="115">
        <f>'[1]Workpaper 1'!F190*1000</f>
        <v>19103.344032032081</v>
      </c>
      <c r="G18" s="115">
        <f>'[1]Workpaper 1'!G190*1000</f>
        <v>22167.295862085411</v>
      </c>
      <c r="H18" s="115">
        <f>'[1]Workpaper 1'!H190*1000</f>
        <v>21237.326658587564</v>
      </c>
      <c r="I18" s="9"/>
      <c r="J18" s="112" t="s">
        <v>208</v>
      </c>
      <c r="K18" s="6">
        <f t="shared" si="1"/>
        <v>8</v>
      </c>
    </row>
    <row r="19" spans="1:18" ht="22.5" x14ac:dyDescent="0.3">
      <c r="A19" s="6">
        <f t="shared" si="0"/>
        <v>9</v>
      </c>
      <c r="B19" s="113" t="s">
        <v>82</v>
      </c>
      <c r="C19" s="115">
        <f>'[1]Workpaper 1'!C191*1000</f>
        <v>0</v>
      </c>
      <c r="D19" s="115">
        <f>'[1]Workpaper 1'!D191*1000</f>
        <v>0</v>
      </c>
      <c r="E19" s="115">
        <f>'[1]Workpaper 1'!E191*1000</f>
        <v>0</v>
      </c>
      <c r="F19" s="115">
        <f>'[1]Workpaper 1'!F191*1000</f>
        <v>0</v>
      </c>
      <c r="G19" s="115">
        <f>'[1]Workpaper 1'!G191*1000</f>
        <v>0</v>
      </c>
      <c r="H19" s="115">
        <f>'[1]Workpaper 1'!H191*1000</f>
        <v>0</v>
      </c>
      <c r="I19" s="9"/>
      <c r="J19" s="112" t="s">
        <v>209</v>
      </c>
      <c r="K19" s="6">
        <f t="shared" si="1"/>
        <v>9</v>
      </c>
    </row>
    <row r="20" spans="1:18" ht="19.5" thickBot="1" x14ac:dyDescent="0.35">
      <c r="A20" s="6">
        <f t="shared" si="0"/>
        <v>10</v>
      </c>
      <c r="B20" s="113" t="s">
        <v>84</v>
      </c>
      <c r="C20" s="118">
        <f t="shared" ref="C20:H20" si="3">SUM(C17:C19)</f>
        <v>61281.403733798099</v>
      </c>
      <c r="D20" s="118">
        <f t="shared" si="3"/>
        <v>66296.124600309253</v>
      </c>
      <c r="E20" s="118">
        <f t="shared" si="3"/>
        <v>59541.92650161263</v>
      </c>
      <c r="F20" s="118">
        <f t="shared" si="3"/>
        <v>62696.274420942034</v>
      </c>
      <c r="G20" s="118">
        <f t="shared" si="3"/>
        <v>72752.019866737537</v>
      </c>
      <c r="H20" s="118">
        <f t="shared" si="3"/>
        <v>74377.548100098793</v>
      </c>
      <c r="I20" s="9"/>
      <c r="J20" s="119" t="s">
        <v>85</v>
      </c>
      <c r="K20" s="6">
        <f t="shared" si="1"/>
        <v>10</v>
      </c>
    </row>
    <row r="21" spans="1:18" ht="20.25" thickTop="1" thickBot="1" x14ac:dyDescent="0.35">
      <c r="A21" s="6">
        <f t="shared" si="0"/>
        <v>11</v>
      </c>
      <c r="B21" s="113" t="s">
        <v>86</v>
      </c>
      <c r="C21" s="120">
        <f>'[1]A-Billing Determinants'!D30</f>
        <v>61281.403733798092</v>
      </c>
      <c r="D21" s="120">
        <f>'[1]A-Billing Determinants'!F30</f>
        <v>66296.124600309253</v>
      </c>
      <c r="E21" s="120">
        <f>'[1]A-Billing Determinants'!H30</f>
        <v>59541.926501612637</v>
      </c>
      <c r="F21" s="120">
        <f>'[1]A-Billing Determinants'!J30</f>
        <v>62696.274420942034</v>
      </c>
      <c r="G21" s="120">
        <f>'[1]A-Billing Determinants'!L30</f>
        <v>72752.019866737523</v>
      </c>
      <c r="H21" s="120">
        <f>'[1]A-Billing Determinants'!N30</f>
        <v>74377.548100098793</v>
      </c>
      <c r="I21" s="9"/>
      <c r="J21" s="112" t="s">
        <v>210</v>
      </c>
      <c r="K21" s="6">
        <f t="shared" si="1"/>
        <v>11</v>
      </c>
    </row>
    <row r="22" spans="1:18" ht="20.25" thickTop="1" thickBot="1" x14ac:dyDescent="0.35">
      <c r="A22" s="6">
        <f t="shared" si="0"/>
        <v>12</v>
      </c>
      <c r="B22" s="113" t="s">
        <v>88</v>
      </c>
      <c r="C22" s="120">
        <f t="shared" ref="C22:H22" si="4">C20-C21</f>
        <v>0</v>
      </c>
      <c r="D22" s="120">
        <f t="shared" si="4"/>
        <v>0</v>
      </c>
      <c r="E22" s="120">
        <f t="shared" si="4"/>
        <v>0</v>
      </c>
      <c r="F22" s="120">
        <f t="shared" si="4"/>
        <v>0</v>
      </c>
      <c r="G22" s="120">
        <f t="shared" si="4"/>
        <v>0</v>
      </c>
      <c r="H22" s="120">
        <f t="shared" si="4"/>
        <v>0</v>
      </c>
      <c r="I22" s="9"/>
      <c r="J22" s="121" t="s">
        <v>89</v>
      </c>
      <c r="K22" s="6">
        <f t="shared" si="1"/>
        <v>12</v>
      </c>
    </row>
    <row r="23" spans="1:18" ht="19.5" thickTop="1" x14ac:dyDescent="0.3">
      <c r="A23" s="6">
        <f t="shared" si="0"/>
        <v>13</v>
      </c>
      <c r="B23" s="113"/>
      <c r="C23" s="122"/>
      <c r="D23" s="122"/>
      <c r="E23" s="122"/>
      <c r="F23" s="122"/>
      <c r="G23" s="122"/>
      <c r="H23" s="122"/>
      <c r="I23" s="9"/>
      <c r="J23" s="6"/>
      <c r="K23" s="6">
        <f t="shared" si="1"/>
        <v>13</v>
      </c>
    </row>
    <row r="24" spans="1:18" x14ac:dyDescent="0.3">
      <c r="A24" s="6">
        <f t="shared" si="0"/>
        <v>14</v>
      </c>
      <c r="B24" s="114" t="s">
        <v>90</v>
      </c>
      <c r="C24" s="122"/>
      <c r="D24" s="122"/>
      <c r="E24" s="122"/>
      <c r="F24" s="122"/>
      <c r="G24" s="122"/>
      <c r="H24" s="122"/>
      <c r="I24" s="9"/>
      <c r="J24" s="6"/>
      <c r="K24" s="6">
        <f t="shared" si="1"/>
        <v>14</v>
      </c>
    </row>
    <row r="25" spans="1:18" x14ac:dyDescent="0.3">
      <c r="A25" s="6">
        <f t="shared" si="0"/>
        <v>15</v>
      </c>
      <c r="B25" s="114" t="s">
        <v>91</v>
      </c>
      <c r="C25" s="113"/>
      <c r="D25" s="113"/>
      <c r="E25" s="113"/>
      <c r="F25" s="113"/>
      <c r="G25" s="113"/>
      <c r="H25" s="113"/>
      <c r="I25" s="9"/>
      <c r="J25" s="68"/>
      <c r="K25" s="6">
        <f t="shared" si="1"/>
        <v>15</v>
      </c>
    </row>
    <row r="26" spans="1:18" ht="22.5" x14ac:dyDescent="0.3">
      <c r="A26" s="6">
        <f t="shared" si="0"/>
        <v>16</v>
      </c>
      <c r="B26" s="113" t="s">
        <v>78</v>
      </c>
      <c r="C26" s="123">
        <f>'[2]Transmission Rates Summary'!$F$50</f>
        <v>8.6199999999999992</v>
      </c>
      <c r="D26" s="123">
        <f t="shared" ref="D26:H28" si="5">C26</f>
        <v>8.6199999999999992</v>
      </c>
      <c r="E26" s="123">
        <f t="shared" si="5"/>
        <v>8.6199999999999992</v>
      </c>
      <c r="F26" s="123">
        <f t="shared" si="5"/>
        <v>8.6199999999999992</v>
      </c>
      <c r="G26" s="123">
        <f t="shared" si="5"/>
        <v>8.6199999999999992</v>
      </c>
      <c r="H26" s="123">
        <f t="shared" si="5"/>
        <v>8.6199999999999992</v>
      </c>
      <c r="I26" s="9"/>
      <c r="J26" s="6" t="s">
        <v>211</v>
      </c>
      <c r="K26" s="6">
        <f t="shared" si="1"/>
        <v>16</v>
      </c>
    </row>
    <row r="27" spans="1:18" ht="22.5" x14ac:dyDescent="0.3">
      <c r="A27" s="6">
        <f t="shared" si="0"/>
        <v>17</v>
      </c>
      <c r="B27" s="113" t="s">
        <v>93</v>
      </c>
      <c r="C27" s="123">
        <f>'[2]Transmission Rates Summary'!$E$50</f>
        <v>8.32</v>
      </c>
      <c r="D27" s="123">
        <f t="shared" si="5"/>
        <v>8.32</v>
      </c>
      <c r="E27" s="123">
        <f t="shared" si="5"/>
        <v>8.32</v>
      </c>
      <c r="F27" s="123">
        <f t="shared" si="5"/>
        <v>8.32</v>
      </c>
      <c r="G27" s="123">
        <f t="shared" si="5"/>
        <v>8.32</v>
      </c>
      <c r="H27" s="123">
        <f t="shared" si="5"/>
        <v>8.32</v>
      </c>
      <c r="I27" s="9"/>
      <c r="J27" s="6" t="s">
        <v>212</v>
      </c>
      <c r="K27" s="6">
        <f t="shared" si="1"/>
        <v>17</v>
      </c>
      <c r="M27" s="62"/>
      <c r="N27" s="62"/>
      <c r="O27" s="62"/>
      <c r="P27" s="62"/>
      <c r="Q27" s="62"/>
      <c r="R27" s="62"/>
    </row>
    <row r="28" spans="1:18" ht="22.5" x14ac:dyDescent="0.3">
      <c r="A28" s="6">
        <f t="shared" si="0"/>
        <v>18</v>
      </c>
      <c r="B28" s="113" t="s">
        <v>82</v>
      </c>
      <c r="C28" s="123">
        <f>'[2]Transmission Rates Summary'!$D$50</f>
        <v>8.2799999999999994</v>
      </c>
      <c r="D28" s="123">
        <f t="shared" si="5"/>
        <v>8.2799999999999994</v>
      </c>
      <c r="E28" s="123">
        <f t="shared" si="5"/>
        <v>8.2799999999999994</v>
      </c>
      <c r="F28" s="123">
        <f t="shared" si="5"/>
        <v>8.2799999999999994</v>
      </c>
      <c r="G28" s="123">
        <f t="shared" si="5"/>
        <v>8.2799999999999994</v>
      </c>
      <c r="H28" s="123">
        <f t="shared" si="5"/>
        <v>8.2799999999999994</v>
      </c>
      <c r="I28" s="9"/>
      <c r="J28" s="6" t="s">
        <v>213</v>
      </c>
      <c r="K28" s="6">
        <f t="shared" si="1"/>
        <v>18</v>
      </c>
      <c r="M28" s="62"/>
      <c r="N28" s="62"/>
      <c r="O28" s="62"/>
      <c r="P28" s="62"/>
      <c r="Q28" s="62"/>
      <c r="R28" s="62"/>
    </row>
    <row r="29" spans="1:18" x14ac:dyDescent="0.3">
      <c r="A29" s="6">
        <f t="shared" si="0"/>
        <v>19</v>
      </c>
      <c r="B29" s="114" t="s">
        <v>96</v>
      </c>
      <c r="C29" s="123"/>
      <c r="D29" s="124"/>
      <c r="E29" s="124"/>
      <c r="F29" s="124"/>
      <c r="G29" s="124"/>
      <c r="H29" s="124"/>
      <c r="I29" s="9"/>
      <c r="J29" s="76"/>
      <c r="K29" s="6">
        <f t="shared" si="1"/>
        <v>19</v>
      </c>
      <c r="M29" s="62"/>
      <c r="N29" s="62"/>
      <c r="O29" s="62"/>
      <c r="P29" s="62"/>
      <c r="Q29" s="62"/>
      <c r="R29" s="62"/>
    </row>
    <row r="30" spans="1:18" x14ac:dyDescent="0.3">
      <c r="A30" s="6">
        <f t="shared" si="0"/>
        <v>20</v>
      </c>
      <c r="B30" s="114" t="s">
        <v>191</v>
      </c>
      <c r="C30" s="122"/>
      <c r="D30" s="122"/>
      <c r="E30" s="122"/>
      <c r="F30" s="122"/>
      <c r="G30" s="122"/>
      <c r="H30" s="122"/>
      <c r="I30" s="9"/>
      <c r="J30" s="74"/>
      <c r="K30" s="6">
        <f t="shared" si="1"/>
        <v>20</v>
      </c>
      <c r="M30" s="62"/>
      <c r="N30" s="62"/>
      <c r="O30" s="62"/>
      <c r="P30" s="62"/>
      <c r="Q30" s="62"/>
      <c r="R30" s="62"/>
    </row>
    <row r="31" spans="1:18" x14ac:dyDescent="0.3">
      <c r="A31" s="6">
        <f t="shared" si="0"/>
        <v>21</v>
      </c>
      <c r="B31" s="113" t="s">
        <v>78</v>
      </c>
      <c r="C31" s="125">
        <f t="shared" ref="C31:H33" si="6">C26*C17</f>
        <v>367291.01129378565</v>
      </c>
      <c r="D31" s="125">
        <f t="shared" si="6"/>
        <v>397346.81592936232</v>
      </c>
      <c r="E31" s="125">
        <f t="shared" si="6"/>
        <v>356865.42844474997</v>
      </c>
      <c r="F31" s="125">
        <f t="shared" si="6"/>
        <v>375771.05995240377</v>
      </c>
      <c r="G31" s="125">
        <f t="shared" si="6"/>
        <v>436040.32092010131</v>
      </c>
      <c r="H31" s="125">
        <f t="shared" si="6"/>
        <v>458068.70882582676</v>
      </c>
      <c r="I31" s="9"/>
      <c r="J31" s="121" t="s">
        <v>98</v>
      </c>
      <c r="K31" s="6">
        <f t="shared" si="1"/>
        <v>21</v>
      </c>
    </row>
    <row r="32" spans="1:18" x14ac:dyDescent="0.3">
      <c r="A32" s="6">
        <f t="shared" si="0"/>
        <v>22</v>
      </c>
      <c r="B32" s="113" t="s">
        <v>80</v>
      </c>
      <c r="C32" s="122">
        <f t="shared" si="6"/>
        <v>155353.01758442324</v>
      </c>
      <c r="D32" s="122">
        <f t="shared" si="6"/>
        <v>168065.71624159219</v>
      </c>
      <c r="E32" s="122">
        <f t="shared" si="6"/>
        <v>150943.31055138458</v>
      </c>
      <c r="F32" s="122">
        <f t="shared" si="6"/>
        <v>158939.8223465069</v>
      </c>
      <c r="G32" s="122">
        <f t="shared" si="6"/>
        <v>184431.90157255062</v>
      </c>
      <c r="H32" s="122">
        <f t="shared" si="6"/>
        <v>176694.55779944855</v>
      </c>
      <c r="I32" s="9"/>
      <c r="J32" s="121" t="s">
        <v>214</v>
      </c>
      <c r="K32" s="6">
        <f t="shared" si="1"/>
        <v>22</v>
      </c>
    </row>
    <row r="33" spans="1:18" x14ac:dyDescent="0.3">
      <c r="A33" s="6">
        <f t="shared" si="0"/>
        <v>23</v>
      </c>
      <c r="B33" s="113" t="s">
        <v>82</v>
      </c>
      <c r="C33" s="122">
        <f t="shared" si="6"/>
        <v>0</v>
      </c>
      <c r="D33" s="122">
        <f t="shared" si="6"/>
        <v>0</v>
      </c>
      <c r="E33" s="122">
        <f t="shared" si="6"/>
        <v>0</v>
      </c>
      <c r="F33" s="122">
        <f t="shared" si="6"/>
        <v>0</v>
      </c>
      <c r="G33" s="122">
        <f t="shared" si="6"/>
        <v>0</v>
      </c>
      <c r="H33" s="122">
        <f t="shared" si="6"/>
        <v>0</v>
      </c>
      <c r="I33" s="9"/>
      <c r="J33" s="121" t="s">
        <v>100</v>
      </c>
      <c r="K33" s="6">
        <f t="shared" si="1"/>
        <v>23</v>
      </c>
      <c r="M33" s="62"/>
      <c r="N33" s="62"/>
      <c r="O33" s="62"/>
      <c r="P33" s="62"/>
      <c r="Q33" s="62"/>
      <c r="R33" s="62"/>
    </row>
    <row r="34" spans="1:18" ht="19.5" thickBot="1" x14ac:dyDescent="0.35">
      <c r="A34" s="6">
        <f t="shared" si="0"/>
        <v>24</v>
      </c>
      <c r="B34" s="113" t="s">
        <v>101</v>
      </c>
      <c r="C34" s="116">
        <f t="shared" ref="C34:H34" si="7">SUM(C31:C33)</f>
        <v>522644.02887820889</v>
      </c>
      <c r="D34" s="116">
        <f t="shared" si="7"/>
        <v>565412.53217095451</v>
      </c>
      <c r="E34" s="116">
        <f t="shared" si="7"/>
        <v>507808.73899613455</v>
      </c>
      <c r="F34" s="116">
        <f t="shared" si="7"/>
        <v>534710.88229891064</v>
      </c>
      <c r="G34" s="116">
        <f t="shared" si="7"/>
        <v>620472.2224926519</v>
      </c>
      <c r="H34" s="116">
        <f t="shared" si="7"/>
        <v>634763.26662527537</v>
      </c>
      <c r="I34" s="9"/>
      <c r="J34" s="119" t="s">
        <v>102</v>
      </c>
      <c r="K34" s="6">
        <f t="shared" si="1"/>
        <v>24</v>
      </c>
      <c r="M34" s="62"/>
      <c r="N34" s="62"/>
      <c r="O34" s="62"/>
      <c r="P34" s="62"/>
      <c r="Q34" s="62"/>
      <c r="R34" s="62"/>
    </row>
    <row r="35" spans="1:18" ht="19.5" thickTop="1" x14ac:dyDescent="0.3">
      <c r="A35" s="12"/>
      <c r="B35" s="19"/>
      <c r="C35" s="19"/>
      <c r="D35" s="19"/>
      <c r="E35" s="19"/>
      <c r="F35" s="19"/>
      <c r="G35" s="19"/>
      <c r="H35" s="19"/>
      <c r="I35" s="19"/>
      <c r="J35" s="12"/>
      <c r="K35" s="12"/>
    </row>
    <row r="37" spans="1:18" x14ac:dyDescent="0.3">
      <c r="A37" s="3" t="s">
        <v>9</v>
      </c>
      <c r="B37" s="37"/>
      <c r="C37" s="3" t="str">
        <f t="shared" ref="C37:I37" si="8">C8</f>
        <v>(A)</v>
      </c>
      <c r="D37" s="3" t="str">
        <f t="shared" si="8"/>
        <v>(B)</v>
      </c>
      <c r="E37" s="3" t="str">
        <f t="shared" si="8"/>
        <v>(C)</v>
      </c>
      <c r="F37" s="3" t="str">
        <f t="shared" si="8"/>
        <v>(D)</v>
      </c>
      <c r="G37" s="3" t="str">
        <f t="shared" si="8"/>
        <v>(E)</v>
      </c>
      <c r="H37" s="3" t="str">
        <f t="shared" si="8"/>
        <v>(F)</v>
      </c>
      <c r="I37" s="3" t="str">
        <f t="shared" si="8"/>
        <v>(G)</v>
      </c>
      <c r="J37" s="37"/>
      <c r="K37" s="3" t="s">
        <v>9</v>
      </c>
    </row>
    <row r="38" spans="1:18" x14ac:dyDescent="0.3">
      <c r="A38" s="12" t="s">
        <v>11</v>
      </c>
      <c r="B38" s="12" t="s">
        <v>70</v>
      </c>
      <c r="C38" s="47">
        <f>'Summary of Revs @ Present Rates'!C30</f>
        <v>45839</v>
      </c>
      <c r="D38" s="47">
        <f>'Summary of Revs @ Present Rates'!D30</f>
        <v>45870</v>
      </c>
      <c r="E38" s="47">
        <f>'Summary of Revs @ Present Rates'!E30</f>
        <v>45901</v>
      </c>
      <c r="F38" s="47">
        <f>'Summary of Revs @ Present Rates'!F30</f>
        <v>45931</v>
      </c>
      <c r="G38" s="47">
        <f>'Summary of Revs @ Present Rates'!G30</f>
        <v>45962</v>
      </c>
      <c r="H38" s="47">
        <f>'Summary of Revs @ Present Rates'!H30</f>
        <v>45992</v>
      </c>
      <c r="I38" s="48" t="s">
        <v>20</v>
      </c>
      <c r="J38" s="12" t="s">
        <v>71</v>
      </c>
      <c r="K38" s="12" t="s">
        <v>11</v>
      </c>
    </row>
    <row r="39" spans="1:18" x14ac:dyDescent="0.3">
      <c r="A39" s="6"/>
      <c r="B39" s="6"/>
      <c r="C39" s="39"/>
      <c r="D39" s="39"/>
      <c r="E39" s="39"/>
      <c r="F39" s="39"/>
      <c r="G39" s="39"/>
      <c r="H39" s="39"/>
      <c r="I39" s="40"/>
      <c r="J39" s="6"/>
      <c r="K39" s="6"/>
    </row>
    <row r="40" spans="1:18" x14ac:dyDescent="0.3">
      <c r="A40" s="6">
        <f>1+A34</f>
        <v>25</v>
      </c>
      <c r="B40" s="114" t="s">
        <v>185</v>
      </c>
      <c r="C40" s="113"/>
      <c r="D40" s="113"/>
      <c r="E40" s="113"/>
      <c r="F40" s="113"/>
      <c r="G40" s="113"/>
      <c r="H40" s="113"/>
      <c r="I40" s="113"/>
      <c r="J40" s="6"/>
      <c r="K40" s="6">
        <f>1+K34</f>
        <v>25</v>
      </c>
    </row>
    <row r="41" spans="1:18" ht="22.5" x14ac:dyDescent="0.3">
      <c r="A41" s="6">
        <f>A40+1</f>
        <v>26</v>
      </c>
      <c r="B41" s="113" t="s">
        <v>73</v>
      </c>
      <c r="C41" s="115">
        <f>'[1]Workpaper 1'!I171*1000</f>
        <v>23004135.715861753</v>
      </c>
      <c r="D41" s="115">
        <f>'[1]Workpaper 1'!J171*1000</f>
        <v>22863150.521633886</v>
      </c>
      <c r="E41" s="115">
        <f>'[1]Workpaper 1'!K171*1000</f>
        <v>21957609.857486788</v>
      </c>
      <c r="F41" s="115">
        <f>'[1]Workpaper 1'!L171*1000</f>
        <v>21563167.661901116</v>
      </c>
      <c r="G41" s="115">
        <f>'[1]Workpaper 1'!M171*1000</f>
        <v>18985959.067639023</v>
      </c>
      <c r="H41" s="115">
        <f>'[1]Workpaper 1'!N171*1000</f>
        <v>18145457.05354834</v>
      </c>
      <c r="I41" s="122">
        <f>SUM(C12:H12,C41:H41)</f>
        <v>236072050.18631738</v>
      </c>
      <c r="J41" s="112" t="s">
        <v>205</v>
      </c>
      <c r="K41" s="6">
        <f>K40+1</f>
        <v>26</v>
      </c>
    </row>
    <row r="42" spans="1:18" x14ac:dyDescent="0.3">
      <c r="A42" s="6">
        <f t="shared" ref="A42:A63" si="9">A41+1</f>
        <v>27</v>
      </c>
      <c r="B42" s="113" t="s">
        <v>75</v>
      </c>
      <c r="C42" s="153">
        <f>H13</f>
        <v>0</v>
      </c>
      <c r="D42" s="153">
        <f>C42</f>
        <v>0</v>
      </c>
      <c r="E42" s="153">
        <f>D42</f>
        <v>0</v>
      </c>
      <c r="F42" s="153">
        <f>E42</f>
        <v>0</v>
      </c>
      <c r="G42" s="153">
        <f>F42</f>
        <v>0</v>
      </c>
      <c r="H42" s="153">
        <f>G42</f>
        <v>0</v>
      </c>
      <c r="I42" s="122">
        <f>SUM(C13:H13,C42:H42)</f>
        <v>0</v>
      </c>
      <c r="J42" s="112"/>
      <c r="K42" s="6">
        <f t="shared" ref="K42:K63" si="10">K41+1</f>
        <v>27</v>
      </c>
    </row>
    <row r="43" spans="1:18" ht="19.5" thickBot="1" x14ac:dyDescent="0.35">
      <c r="A43" s="6">
        <f t="shared" si="9"/>
        <v>28</v>
      </c>
      <c r="B43" s="113" t="s">
        <v>76</v>
      </c>
      <c r="C43" s="126">
        <f t="shared" ref="C43:H43" si="11">C41*C42</f>
        <v>0</v>
      </c>
      <c r="D43" s="126">
        <f t="shared" si="11"/>
        <v>0</v>
      </c>
      <c r="E43" s="126">
        <f t="shared" si="11"/>
        <v>0</v>
      </c>
      <c r="F43" s="126">
        <f t="shared" si="11"/>
        <v>0</v>
      </c>
      <c r="G43" s="126">
        <f t="shared" si="11"/>
        <v>0</v>
      </c>
      <c r="H43" s="126">
        <f t="shared" si="11"/>
        <v>0</v>
      </c>
      <c r="I43" s="126">
        <f>SUM(C14:H14,C43:H43)</f>
        <v>0</v>
      </c>
      <c r="J43" s="112" t="s">
        <v>215</v>
      </c>
      <c r="K43" s="6">
        <f t="shared" si="10"/>
        <v>28</v>
      </c>
    </row>
    <row r="44" spans="1:18" ht="19.5" thickTop="1" x14ac:dyDescent="0.3">
      <c r="A44" s="6">
        <f t="shared" si="9"/>
        <v>29</v>
      </c>
      <c r="B44" s="113"/>
      <c r="C44" s="113"/>
      <c r="D44" s="113"/>
      <c r="E44" s="113"/>
      <c r="F44" s="113"/>
      <c r="G44" s="113"/>
      <c r="H44" s="113"/>
      <c r="I44" s="113"/>
      <c r="J44" s="112"/>
      <c r="K44" s="6">
        <f t="shared" si="10"/>
        <v>29</v>
      </c>
    </row>
    <row r="45" spans="1:18" x14ac:dyDescent="0.3">
      <c r="A45" s="6">
        <f t="shared" si="9"/>
        <v>30</v>
      </c>
      <c r="B45" s="117" t="s">
        <v>206</v>
      </c>
      <c r="C45" s="113"/>
      <c r="D45" s="113"/>
      <c r="E45" s="113"/>
      <c r="F45" s="113"/>
      <c r="G45" s="113"/>
      <c r="H45" s="113"/>
      <c r="I45" s="113"/>
      <c r="J45" s="112"/>
      <c r="K45" s="6">
        <f t="shared" si="10"/>
        <v>30</v>
      </c>
    </row>
    <row r="46" spans="1:18" ht="22.5" x14ac:dyDescent="0.3">
      <c r="A46" s="6">
        <f t="shared" si="9"/>
        <v>31</v>
      </c>
      <c r="B46" s="113" t="s">
        <v>78</v>
      </c>
      <c r="C46" s="127">
        <f>'[1]Workpaper 1'!I189*1000</f>
        <v>59332.760350572818</v>
      </c>
      <c r="D46" s="127">
        <f>'[1]Workpaper 1'!J189*1000</f>
        <v>58969.128313037349</v>
      </c>
      <c r="E46" s="127">
        <f>'[1]Workpaper 1'!K189*1000</f>
        <v>56633.538405328203</v>
      </c>
      <c r="F46" s="127">
        <f>'[1]Workpaper 1'!L189*1000</f>
        <v>55616.184632428078</v>
      </c>
      <c r="G46" s="127">
        <f>'[1]Workpaper 1'!M189*1000</f>
        <v>47872.372004678102</v>
      </c>
      <c r="H46" s="127">
        <f>'[1]Workpaper 1'!N189*1000</f>
        <v>45753.078217838927</v>
      </c>
      <c r="I46" s="122">
        <f>SUM(C17:H17,C46:H46)</f>
        <v>601599.72379931621</v>
      </c>
      <c r="J46" s="112" t="s">
        <v>207</v>
      </c>
      <c r="K46" s="6">
        <f t="shared" si="10"/>
        <v>31</v>
      </c>
    </row>
    <row r="47" spans="1:18" ht="22.5" x14ac:dyDescent="0.3">
      <c r="A47" s="6">
        <f t="shared" si="9"/>
        <v>32</v>
      </c>
      <c r="B47" s="113" t="s">
        <v>80</v>
      </c>
      <c r="C47" s="127">
        <f>'[1]Workpaper 1'!I190*1000</f>
        <v>23712.155857455396</v>
      </c>
      <c r="D47" s="127">
        <f>'[1]Workpaper 1'!J190*1000</f>
        <v>23566.831427952064</v>
      </c>
      <c r="E47" s="127">
        <f>'[1]Workpaper 1'!K190*1000</f>
        <v>22633.420078413114</v>
      </c>
      <c r="F47" s="127">
        <f>'[1]Workpaper 1'!L190*1000</f>
        <v>22226.837760606875</v>
      </c>
      <c r="G47" s="127">
        <f>'[1]Workpaper 1'!M190*1000</f>
        <v>20978.685852865758</v>
      </c>
      <c r="H47" s="127">
        <f>'[1]Workpaper 1'!N190*1000</f>
        <v>20049.96649507658</v>
      </c>
      <c r="I47" s="122">
        <f>SUM(C18:H18,C47:H47)</f>
        <v>252690.53282043544</v>
      </c>
      <c r="J47" s="112" t="s">
        <v>208</v>
      </c>
      <c r="K47" s="6">
        <f t="shared" si="10"/>
        <v>32</v>
      </c>
    </row>
    <row r="48" spans="1:18" ht="22.5" x14ac:dyDescent="0.3">
      <c r="A48" s="6">
        <f t="shared" si="9"/>
        <v>33</v>
      </c>
      <c r="B48" s="113" t="s">
        <v>82</v>
      </c>
      <c r="C48" s="127">
        <f>'[1]Workpaper 1'!I191*1000</f>
        <v>0</v>
      </c>
      <c r="D48" s="127">
        <f>'[1]Workpaper 1'!J191*1000</f>
        <v>0</v>
      </c>
      <c r="E48" s="127">
        <f>'[1]Workpaper 1'!K191*1000</f>
        <v>0</v>
      </c>
      <c r="F48" s="127">
        <f>'[1]Workpaper 1'!L191*1000</f>
        <v>0</v>
      </c>
      <c r="G48" s="127">
        <f>'[1]Workpaper 1'!M191*1000</f>
        <v>0</v>
      </c>
      <c r="H48" s="127">
        <f>'[1]Workpaper 1'!N191*1000</f>
        <v>0</v>
      </c>
      <c r="I48" s="122">
        <f>SUM(C19:H19,C48:H48)</f>
        <v>0</v>
      </c>
      <c r="J48" s="112" t="s">
        <v>209</v>
      </c>
      <c r="K48" s="6">
        <f t="shared" si="10"/>
        <v>33</v>
      </c>
    </row>
    <row r="49" spans="1:11" ht="19.5" thickBot="1" x14ac:dyDescent="0.35">
      <c r="A49" s="6">
        <f t="shared" si="9"/>
        <v>34</v>
      </c>
      <c r="B49" s="113" t="s">
        <v>84</v>
      </c>
      <c r="C49" s="128">
        <f t="shared" ref="C49:I49" si="12">SUM(C46:C48)</f>
        <v>83044.916208028211</v>
      </c>
      <c r="D49" s="128">
        <f t="shared" si="12"/>
        <v>82535.959740989405</v>
      </c>
      <c r="E49" s="128">
        <f t="shared" si="12"/>
        <v>79266.958483741313</v>
      </c>
      <c r="F49" s="128">
        <f t="shared" si="12"/>
        <v>77843.022393034946</v>
      </c>
      <c r="G49" s="128">
        <f t="shared" si="12"/>
        <v>68851.057857543856</v>
      </c>
      <c r="H49" s="128">
        <f t="shared" si="12"/>
        <v>65803.044712915507</v>
      </c>
      <c r="I49" s="129">
        <f t="shared" si="12"/>
        <v>854290.25661975169</v>
      </c>
      <c r="J49" s="119" t="s">
        <v>103</v>
      </c>
      <c r="K49" s="6">
        <f t="shared" si="10"/>
        <v>34</v>
      </c>
    </row>
    <row r="50" spans="1:11" ht="20.25" thickTop="1" thickBot="1" x14ac:dyDescent="0.35">
      <c r="A50" s="6">
        <f t="shared" si="9"/>
        <v>35</v>
      </c>
      <c r="B50" s="113" t="s">
        <v>86</v>
      </c>
      <c r="C50" s="120">
        <f>'[1]B-Billing Determinants'!D30</f>
        <v>83044.916208028211</v>
      </c>
      <c r="D50" s="120">
        <f>'[1]B-Billing Determinants'!F30</f>
        <v>82535.959740989405</v>
      </c>
      <c r="E50" s="120">
        <f>'[1]B-Billing Determinants'!H30</f>
        <v>79266.958483741313</v>
      </c>
      <c r="F50" s="120">
        <f>'[1]B-Billing Determinants'!J30</f>
        <v>77843.02239303496</v>
      </c>
      <c r="G50" s="120">
        <f>'[1]B-Billing Determinants'!L30</f>
        <v>68851.05785754387</v>
      </c>
      <c r="H50" s="120">
        <f>'[1]B-Billing Determinants'!N30</f>
        <v>65803.044712915507</v>
      </c>
      <c r="I50" s="122">
        <f>SUM(C21:H21,C50:H50)</f>
        <v>854290.25661975169</v>
      </c>
      <c r="J50" s="112" t="s">
        <v>216</v>
      </c>
      <c r="K50" s="6">
        <f t="shared" si="10"/>
        <v>35</v>
      </c>
    </row>
    <row r="51" spans="1:11" ht="20.25" thickTop="1" thickBot="1" x14ac:dyDescent="0.35">
      <c r="A51" s="6">
        <f t="shared" si="9"/>
        <v>36</v>
      </c>
      <c r="B51" s="113" t="s">
        <v>88</v>
      </c>
      <c r="C51" s="120">
        <f t="shared" ref="C51:I51" si="13">C49-C50</f>
        <v>0</v>
      </c>
      <c r="D51" s="120">
        <f t="shared" si="13"/>
        <v>0</v>
      </c>
      <c r="E51" s="120">
        <f t="shared" si="13"/>
        <v>0</v>
      </c>
      <c r="F51" s="120">
        <f t="shared" si="13"/>
        <v>0</v>
      </c>
      <c r="G51" s="120">
        <f t="shared" si="13"/>
        <v>0</v>
      </c>
      <c r="H51" s="120">
        <f t="shared" si="13"/>
        <v>0</v>
      </c>
      <c r="I51" s="120">
        <f t="shared" si="13"/>
        <v>0</v>
      </c>
      <c r="J51" s="121" t="s">
        <v>105</v>
      </c>
      <c r="K51" s="6">
        <f t="shared" si="10"/>
        <v>36</v>
      </c>
    </row>
    <row r="52" spans="1:11" ht="19.5" thickTop="1" x14ac:dyDescent="0.3">
      <c r="A52" s="6">
        <f t="shared" si="9"/>
        <v>37</v>
      </c>
      <c r="B52" s="112"/>
      <c r="C52" s="122"/>
      <c r="D52" s="122"/>
      <c r="E52" s="122"/>
      <c r="F52" s="122"/>
      <c r="G52" s="122"/>
      <c r="H52" s="122"/>
      <c r="I52" s="122"/>
      <c r="J52" s="121"/>
      <c r="K52" s="6">
        <f t="shared" si="10"/>
        <v>37</v>
      </c>
    </row>
    <row r="53" spans="1:11" x14ac:dyDescent="0.3">
      <c r="A53" s="6">
        <f t="shared" si="9"/>
        <v>38</v>
      </c>
      <c r="B53" s="114" t="s">
        <v>90</v>
      </c>
      <c r="C53" s="122"/>
      <c r="D53" s="122"/>
      <c r="E53" s="122"/>
      <c r="F53" s="122"/>
      <c r="G53" s="122"/>
      <c r="H53" s="122"/>
      <c r="I53" s="122"/>
      <c r="J53" s="121"/>
      <c r="K53" s="6">
        <f t="shared" si="10"/>
        <v>38</v>
      </c>
    </row>
    <row r="54" spans="1:11" x14ac:dyDescent="0.3">
      <c r="A54" s="6">
        <f t="shared" si="9"/>
        <v>39</v>
      </c>
      <c r="B54" s="114" t="s">
        <v>91</v>
      </c>
      <c r="C54" s="113"/>
      <c r="D54" s="113"/>
      <c r="E54" s="113"/>
      <c r="F54" s="113"/>
      <c r="G54" s="113"/>
      <c r="H54" s="113"/>
      <c r="I54" s="113"/>
      <c r="J54" s="112"/>
      <c r="K54" s="6">
        <f t="shared" si="10"/>
        <v>39</v>
      </c>
    </row>
    <row r="55" spans="1:11" ht="22.5" x14ac:dyDescent="0.3">
      <c r="A55" s="6">
        <f t="shared" si="9"/>
        <v>40</v>
      </c>
      <c r="B55" s="113" t="s">
        <v>78</v>
      </c>
      <c r="C55" s="123">
        <f>H26</f>
        <v>8.6199999999999992</v>
      </c>
      <c r="D55" s="123">
        <f t="shared" ref="D55:H57" si="14">C55</f>
        <v>8.6199999999999992</v>
      </c>
      <c r="E55" s="123">
        <f t="shared" si="14"/>
        <v>8.6199999999999992</v>
      </c>
      <c r="F55" s="123">
        <f t="shared" si="14"/>
        <v>8.6199999999999992</v>
      </c>
      <c r="G55" s="123">
        <f t="shared" si="14"/>
        <v>8.6199999999999992</v>
      </c>
      <c r="H55" s="123">
        <f t="shared" si="14"/>
        <v>8.6199999999999992</v>
      </c>
      <c r="I55" s="113"/>
      <c r="J55" s="6" t="s">
        <v>211</v>
      </c>
      <c r="K55" s="6">
        <f t="shared" si="10"/>
        <v>40</v>
      </c>
    </row>
    <row r="56" spans="1:11" ht="22.5" x14ac:dyDescent="0.3">
      <c r="A56" s="6">
        <f t="shared" si="9"/>
        <v>41</v>
      </c>
      <c r="B56" s="113" t="s">
        <v>93</v>
      </c>
      <c r="C56" s="123">
        <f>H27</f>
        <v>8.32</v>
      </c>
      <c r="D56" s="123">
        <f t="shared" si="14"/>
        <v>8.32</v>
      </c>
      <c r="E56" s="123">
        <f t="shared" si="14"/>
        <v>8.32</v>
      </c>
      <c r="F56" s="123">
        <f t="shared" si="14"/>
        <v>8.32</v>
      </c>
      <c r="G56" s="123">
        <f t="shared" si="14"/>
        <v>8.32</v>
      </c>
      <c r="H56" s="123">
        <f t="shared" si="14"/>
        <v>8.32</v>
      </c>
      <c r="I56" s="113"/>
      <c r="J56" s="6" t="s">
        <v>212</v>
      </c>
      <c r="K56" s="6">
        <f t="shared" si="10"/>
        <v>41</v>
      </c>
    </row>
    <row r="57" spans="1:11" ht="22.5" x14ac:dyDescent="0.3">
      <c r="A57" s="6">
        <f t="shared" si="9"/>
        <v>42</v>
      </c>
      <c r="B57" s="113" t="s">
        <v>82</v>
      </c>
      <c r="C57" s="123">
        <f>H28</f>
        <v>8.2799999999999994</v>
      </c>
      <c r="D57" s="123">
        <f t="shared" si="14"/>
        <v>8.2799999999999994</v>
      </c>
      <c r="E57" s="123">
        <f t="shared" si="14"/>
        <v>8.2799999999999994</v>
      </c>
      <c r="F57" s="123">
        <f t="shared" si="14"/>
        <v>8.2799999999999994</v>
      </c>
      <c r="G57" s="123">
        <f t="shared" si="14"/>
        <v>8.2799999999999994</v>
      </c>
      <c r="H57" s="123">
        <f t="shared" si="14"/>
        <v>8.2799999999999994</v>
      </c>
      <c r="I57" s="113"/>
      <c r="J57" s="6" t="s">
        <v>213</v>
      </c>
      <c r="K57" s="6">
        <f t="shared" si="10"/>
        <v>42</v>
      </c>
    </row>
    <row r="58" spans="1:11" x14ac:dyDescent="0.3">
      <c r="A58" s="6">
        <f t="shared" si="9"/>
        <v>43</v>
      </c>
      <c r="B58" s="114" t="s">
        <v>96</v>
      </c>
      <c r="C58" s="123"/>
      <c r="D58" s="123"/>
      <c r="E58" s="123"/>
      <c r="F58" s="123"/>
      <c r="G58" s="123"/>
      <c r="H58" s="123"/>
      <c r="I58" s="113"/>
      <c r="J58" s="130"/>
      <c r="K58" s="6">
        <f t="shared" si="10"/>
        <v>43</v>
      </c>
    </row>
    <row r="59" spans="1:11" x14ac:dyDescent="0.3">
      <c r="A59" s="6">
        <f t="shared" si="9"/>
        <v>44</v>
      </c>
      <c r="B59" s="114" t="s">
        <v>191</v>
      </c>
      <c r="C59" s="122"/>
      <c r="D59" s="122"/>
      <c r="E59" s="122"/>
      <c r="F59" s="122"/>
      <c r="G59" s="122"/>
      <c r="H59" s="122"/>
      <c r="I59" s="122"/>
      <c r="J59" s="131"/>
      <c r="K59" s="6">
        <f t="shared" si="10"/>
        <v>44</v>
      </c>
    </row>
    <row r="60" spans="1:11" x14ac:dyDescent="0.3">
      <c r="A60" s="6">
        <f t="shared" si="9"/>
        <v>45</v>
      </c>
      <c r="B60" s="113" t="s">
        <v>78</v>
      </c>
      <c r="C60" s="132">
        <f t="shared" ref="C60:H62" si="15">C55*C46</f>
        <v>511448.39422193763</v>
      </c>
      <c r="D60" s="132">
        <f t="shared" si="15"/>
        <v>508313.88605838188</v>
      </c>
      <c r="E60" s="132">
        <f t="shared" si="15"/>
        <v>488181.10105392907</v>
      </c>
      <c r="F60" s="132">
        <f t="shared" si="15"/>
        <v>479411.51153153001</v>
      </c>
      <c r="G60" s="132">
        <f t="shared" si="15"/>
        <v>412659.84668032522</v>
      </c>
      <c r="H60" s="132">
        <f t="shared" si="15"/>
        <v>394391.53423777153</v>
      </c>
      <c r="I60" s="132">
        <f>SUM(C31:H31,C60:H60)</f>
        <v>5185789.6191501049</v>
      </c>
      <c r="J60" s="131" t="s">
        <v>106</v>
      </c>
      <c r="K60" s="6">
        <f t="shared" si="10"/>
        <v>45</v>
      </c>
    </row>
    <row r="61" spans="1:11" x14ac:dyDescent="0.3">
      <c r="A61" s="6">
        <f t="shared" si="9"/>
        <v>46</v>
      </c>
      <c r="B61" s="113" t="s">
        <v>80</v>
      </c>
      <c r="C61" s="122">
        <f t="shared" si="15"/>
        <v>197285.1367340289</v>
      </c>
      <c r="D61" s="122">
        <f t="shared" si="15"/>
        <v>196076.03748056118</v>
      </c>
      <c r="E61" s="122">
        <f t="shared" si="15"/>
        <v>188310.0550523971</v>
      </c>
      <c r="F61" s="122">
        <f t="shared" si="15"/>
        <v>184927.29016824919</v>
      </c>
      <c r="G61" s="122">
        <f t="shared" si="15"/>
        <v>174542.66629584311</v>
      </c>
      <c r="H61" s="122">
        <f t="shared" si="15"/>
        <v>166815.72123903714</v>
      </c>
      <c r="I61" s="132">
        <f>SUM(C32:H32,C61:H61)</f>
        <v>2102385.2330660229</v>
      </c>
      <c r="J61" s="131" t="s">
        <v>107</v>
      </c>
      <c r="K61" s="6">
        <f t="shared" si="10"/>
        <v>46</v>
      </c>
    </row>
    <row r="62" spans="1:11" x14ac:dyDescent="0.3">
      <c r="A62" s="6">
        <f t="shared" si="9"/>
        <v>47</v>
      </c>
      <c r="B62" s="113" t="s">
        <v>82</v>
      </c>
      <c r="C62" s="122">
        <f t="shared" si="15"/>
        <v>0</v>
      </c>
      <c r="D62" s="122">
        <f t="shared" si="15"/>
        <v>0</v>
      </c>
      <c r="E62" s="122">
        <f t="shared" si="15"/>
        <v>0</v>
      </c>
      <c r="F62" s="122">
        <f t="shared" si="15"/>
        <v>0</v>
      </c>
      <c r="G62" s="122">
        <f t="shared" si="15"/>
        <v>0</v>
      </c>
      <c r="H62" s="122">
        <f t="shared" si="15"/>
        <v>0</v>
      </c>
      <c r="I62" s="132">
        <f>SUM(C33:H33,C62:H62)</f>
        <v>0</v>
      </c>
      <c r="J62" s="131" t="s">
        <v>108</v>
      </c>
      <c r="K62" s="6">
        <f t="shared" si="10"/>
        <v>47</v>
      </c>
    </row>
    <row r="63" spans="1:11" ht="19.5" thickBot="1" x14ac:dyDescent="0.35">
      <c r="A63" s="6">
        <f t="shared" si="9"/>
        <v>48</v>
      </c>
      <c r="B63" s="113" t="s">
        <v>101</v>
      </c>
      <c r="C63" s="126">
        <f t="shared" ref="C63:I63" si="16">SUM(C60:C62)</f>
        <v>708733.53095596656</v>
      </c>
      <c r="D63" s="126">
        <f t="shared" si="16"/>
        <v>704389.92353894305</v>
      </c>
      <c r="E63" s="126">
        <f t="shared" si="16"/>
        <v>676491.15610632615</v>
      </c>
      <c r="F63" s="126">
        <f t="shared" si="16"/>
        <v>664338.80169977923</v>
      </c>
      <c r="G63" s="126">
        <f t="shared" si="16"/>
        <v>587202.51297616831</v>
      </c>
      <c r="H63" s="126">
        <f t="shared" si="16"/>
        <v>561207.25547680864</v>
      </c>
      <c r="I63" s="126">
        <f t="shared" si="16"/>
        <v>7288174.8522161283</v>
      </c>
      <c r="J63" s="119" t="s">
        <v>109</v>
      </c>
      <c r="K63" s="6">
        <f t="shared" si="10"/>
        <v>48</v>
      </c>
    </row>
    <row r="64" spans="1:11" ht="19.5" thickTop="1" x14ac:dyDescent="0.3">
      <c r="A64" s="12"/>
      <c r="B64" s="19"/>
      <c r="C64" s="19"/>
      <c r="D64" s="19"/>
      <c r="E64" s="19"/>
      <c r="F64" s="19"/>
      <c r="G64" s="19"/>
      <c r="H64" s="19"/>
      <c r="I64" s="79"/>
      <c r="J64" s="12"/>
      <c r="K64" s="12"/>
    </row>
    <row r="65" spans="1:2" x14ac:dyDescent="0.3">
      <c r="B65" s="21" t="s">
        <v>21</v>
      </c>
    </row>
    <row r="66" spans="1:2" ht="22.5" x14ac:dyDescent="0.3">
      <c r="A66" s="33">
        <v>1</v>
      </c>
      <c r="B66" s="111" t="s">
        <v>217</v>
      </c>
    </row>
    <row r="67" spans="1:2" ht="22.5" x14ac:dyDescent="0.3">
      <c r="A67" s="33">
        <v>2</v>
      </c>
      <c r="B67" s="2" t="s">
        <v>218</v>
      </c>
    </row>
    <row r="68" spans="1:2" ht="22.5" x14ac:dyDescent="0.3">
      <c r="A68" s="33">
        <v>3</v>
      </c>
      <c r="B68" s="2" t="str">
        <f>'A-Med &amp; Lrg C-I'!B66</f>
        <v>Present rates are defined as rates presented in TO5 Cycle 6, pursuant to Docket No. ER24-524-000.</v>
      </c>
    </row>
    <row r="69" spans="1:2" ht="22.5" x14ac:dyDescent="0.3">
      <c r="A69" s="33"/>
    </row>
    <row r="70" spans="1:2" ht="22.5" x14ac:dyDescent="0.3">
      <c r="A70" s="33"/>
    </row>
    <row r="71" spans="1:2" ht="22.5" x14ac:dyDescent="0.3">
      <c r="A71" s="33"/>
    </row>
  </sheetData>
  <mergeCells count="6">
    <mergeCell ref="A1:K1"/>
    <mergeCell ref="A2:K2"/>
    <mergeCell ref="A3:K3"/>
    <mergeCell ref="A5:K5"/>
    <mergeCell ref="A6:K6"/>
    <mergeCell ref="A4:K4"/>
  </mergeCells>
  <printOptions horizontalCentered="1"/>
  <pageMargins left="0.25" right="0.25" top="0.5" bottom="0.5" header="0.25" footer="0.25"/>
  <pageSetup scale="44" orientation="portrait" r:id="rId1"/>
  <headerFooter scaleWithDoc="0">
    <oddFooter>&amp;L&amp;"Times New Roman,Regular"&amp;9Statement BH-Revenues at Present Rates&amp;C&amp;"Times New Roman,Regular"&amp;9Page BH-&amp;P</oddFooter>
  </headerFooter>
  <ignoredErrors>
    <ignoredError sqref="I4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2"/>
  <sheetViews>
    <sheetView zoomScale="75" zoomScaleNormal="75" zoomScaleSheetLayoutView="70" workbookViewId="0">
      <selection activeCell="X18" sqref="X18"/>
    </sheetView>
  </sheetViews>
  <sheetFormatPr defaultColWidth="8.85546875" defaultRowHeight="12.75" x14ac:dyDescent="0.2"/>
  <cols>
    <col min="1" max="1" width="5.85546875" style="133" customWidth="1"/>
    <col min="2" max="2" width="50.85546875" style="136" customWidth="1"/>
    <col min="3" max="6" width="15.85546875" style="133" hidden="1" customWidth="1"/>
    <col min="7" max="9" width="18.85546875" style="133" customWidth="1"/>
    <col min="10" max="10" width="46.140625" style="133" customWidth="1"/>
    <col min="11" max="11" width="5.85546875" style="133" customWidth="1"/>
    <col min="12" max="13" width="15.85546875" style="133" customWidth="1"/>
    <col min="14" max="16384" width="8.85546875" style="133"/>
  </cols>
  <sheetData>
    <row r="1" spans="1:13" ht="15.75" x14ac:dyDescent="0.25">
      <c r="A1" s="216"/>
      <c r="B1" s="217" t="s">
        <v>261</v>
      </c>
      <c r="C1" s="217"/>
      <c r="D1" s="217"/>
      <c r="E1" s="217"/>
      <c r="F1" s="217"/>
      <c r="G1" s="217"/>
      <c r="H1" s="217"/>
      <c r="I1" s="217"/>
      <c r="J1" s="217"/>
      <c r="K1" s="216"/>
    </row>
    <row r="2" spans="1:13" ht="15.75" x14ac:dyDescent="0.25">
      <c r="A2" s="216"/>
      <c r="B2" s="217" t="s">
        <v>262</v>
      </c>
      <c r="C2" s="217"/>
      <c r="D2" s="217"/>
      <c r="E2" s="217"/>
      <c r="F2" s="217"/>
      <c r="G2" s="217"/>
      <c r="H2" s="217"/>
      <c r="I2" s="217"/>
      <c r="J2" s="217"/>
      <c r="K2" s="216"/>
    </row>
    <row r="3" spans="1:13" ht="15.75" x14ac:dyDescent="0.25">
      <c r="A3" s="216"/>
      <c r="B3" s="217" t="s">
        <v>263</v>
      </c>
      <c r="C3" s="217"/>
      <c r="D3" s="217"/>
      <c r="E3" s="217"/>
      <c r="F3" s="217"/>
      <c r="G3" s="217"/>
      <c r="H3" s="217"/>
      <c r="I3" s="217"/>
      <c r="J3" s="217"/>
      <c r="K3" s="216"/>
    </row>
    <row r="4" spans="1:13" ht="15.75" x14ac:dyDescent="0.25">
      <c r="A4" s="216"/>
      <c r="B4" s="217" t="s">
        <v>289</v>
      </c>
      <c r="C4" s="217"/>
      <c r="D4" s="217"/>
      <c r="E4" s="217"/>
      <c r="F4" s="217"/>
      <c r="G4" s="217"/>
      <c r="H4" s="217"/>
      <c r="I4" s="217"/>
      <c r="J4" s="217"/>
      <c r="K4" s="216"/>
    </row>
    <row r="5" spans="1:13" ht="15.75" x14ac:dyDescent="0.25">
      <c r="A5" s="216"/>
      <c r="B5" s="217" t="s">
        <v>264</v>
      </c>
      <c r="C5" s="217"/>
      <c r="D5" s="217"/>
      <c r="E5" s="217"/>
      <c r="F5" s="217"/>
      <c r="G5" s="217"/>
      <c r="H5" s="217"/>
      <c r="I5" s="217"/>
      <c r="J5" s="217"/>
      <c r="K5" s="216"/>
    </row>
    <row r="6" spans="1:13" ht="15.75" x14ac:dyDescent="0.25">
      <c r="A6" s="216"/>
      <c r="B6" s="218"/>
      <c r="C6" s="218"/>
      <c r="D6" s="218"/>
      <c r="E6" s="218"/>
      <c r="F6" s="218"/>
      <c r="G6" s="218"/>
      <c r="H6" s="218"/>
      <c r="I6" s="218"/>
      <c r="J6" s="218"/>
      <c r="K6" s="216"/>
    </row>
    <row r="7" spans="1:13" ht="15.75" x14ac:dyDescent="0.25">
      <c r="A7" s="219"/>
      <c r="B7" s="220"/>
      <c r="C7" s="221" t="s">
        <v>265</v>
      </c>
      <c r="D7" s="222" t="s">
        <v>266</v>
      </c>
      <c r="E7" s="221" t="s">
        <v>267</v>
      </c>
      <c r="F7" s="222" t="s">
        <v>268</v>
      </c>
      <c r="G7" s="223" t="s">
        <v>265</v>
      </c>
      <c r="H7" s="224" t="s">
        <v>266</v>
      </c>
      <c r="I7" s="224" t="s">
        <v>269</v>
      </c>
      <c r="J7" s="225"/>
      <c r="K7" s="219"/>
    </row>
    <row r="8" spans="1:13" ht="15.75" x14ac:dyDescent="0.25">
      <c r="A8" s="226"/>
      <c r="B8" s="227"/>
      <c r="C8" s="228"/>
      <c r="D8" s="229"/>
      <c r="E8" s="228"/>
      <c r="F8" s="229"/>
      <c r="G8" s="230"/>
      <c r="H8" s="229"/>
      <c r="I8" s="229"/>
      <c r="J8" s="230"/>
      <c r="K8" s="226"/>
    </row>
    <row r="9" spans="1:13" ht="15.75" x14ac:dyDescent="0.25">
      <c r="A9" s="230"/>
      <c r="B9" s="227"/>
      <c r="C9" s="231" t="s">
        <v>270</v>
      </c>
      <c r="D9" s="232"/>
      <c r="E9" s="231" t="s">
        <v>271</v>
      </c>
      <c r="F9" s="232"/>
      <c r="G9" s="233" t="s">
        <v>272</v>
      </c>
      <c r="H9" s="233" t="s">
        <v>273</v>
      </c>
      <c r="I9" s="233" t="s">
        <v>274</v>
      </c>
      <c r="J9" s="230"/>
      <c r="K9" s="230"/>
    </row>
    <row r="10" spans="1:13" ht="15.75" x14ac:dyDescent="0.25">
      <c r="A10" s="230" t="s">
        <v>9</v>
      </c>
      <c r="B10" s="230"/>
      <c r="C10" s="230" t="s">
        <v>272</v>
      </c>
      <c r="D10" s="230" t="s">
        <v>273</v>
      </c>
      <c r="E10" s="230" t="s">
        <v>272</v>
      </c>
      <c r="F10" s="230" t="s">
        <v>273</v>
      </c>
      <c r="G10" s="230" t="s">
        <v>275</v>
      </c>
      <c r="H10" s="229" t="s">
        <v>275</v>
      </c>
      <c r="I10" s="229" t="s">
        <v>275</v>
      </c>
      <c r="J10" s="230"/>
      <c r="K10" s="230" t="s">
        <v>9</v>
      </c>
    </row>
    <row r="11" spans="1:13" ht="15.75" x14ac:dyDescent="0.25">
      <c r="A11" s="234" t="s">
        <v>11</v>
      </c>
      <c r="B11" s="234" t="s">
        <v>276</v>
      </c>
      <c r="C11" s="234" t="s">
        <v>275</v>
      </c>
      <c r="D11" s="234" t="s">
        <v>275</v>
      </c>
      <c r="E11" s="234" t="s">
        <v>275</v>
      </c>
      <c r="F11" s="234" t="s">
        <v>275</v>
      </c>
      <c r="G11" s="234"/>
      <c r="H11" s="234"/>
      <c r="I11" s="234"/>
      <c r="J11" s="234" t="s">
        <v>277</v>
      </c>
      <c r="K11" s="234" t="s">
        <v>11</v>
      </c>
    </row>
    <row r="12" spans="1:13" ht="15.75" x14ac:dyDescent="0.25">
      <c r="A12" s="219"/>
      <c r="B12" s="235"/>
      <c r="C12" s="219"/>
      <c r="D12" s="219"/>
      <c r="E12" s="219"/>
      <c r="F12" s="219"/>
      <c r="G12" s="219"/>
      <c r="H12" s="219"/>
      <c r="I12" s="219"/>
      <c r="J12" s="236"/>
      <c r="K12" s="219"/>
    </row>
    <row r="13" spans="1:13" ht="18.75" x14ac:dyDescent="0.25">
      <c r="A13" s="230">
        <v>1</v>
      </c>
      <c r="B13" s="227" t="s">
        <v>278</v>
      </c>
      <c r="C13" s="200">
        <v>0</v>
      </c>
      <c r="D13" s="200">
        <v>0</v>
      </c>
      <c r="E13" s="200">
        <v>0</v>
      </c>
      <c r="F13" s="200">
        <v>0</v>
      </c>
      <c r="G13" s="200">
        <v>493123808.49173576</v>
      </c>
      <c r="H13" s="200">
        <v>519226766.95865637</v>
      </c>
      <c r="I13" s="200">
        <f>G13+H13</f>
        <v>1012350575.4503921</v>
      </c>
      <c r="J13" s="237" t="s">
        <v>300</v>
      </c>
      <c r="K13" s="230">
        <v>1</v>
      </c>
      <c r="M13" s="238"/>
    </row>
    <row r="14" spans="1:13" ht="15.75" x14ac:dyDescent="0.25">
      <c r="A14" s="230">
        <f>A13+1</f>
        <v>2</v>
      </c>
      <c r="B14" s="227"/>
      <c r="C14" s="239"/>
      <c r="D14" s="239"/>
      <c r="E14" s="239"/>
      <c r="F14" s="239"/>
      <c r="G14" s="239"/>
      <c r="H14" s="239"/>
      <c r="I14" s="239"/>
      <c r="J14" s="240"/>
      <c r="K14" s="230">
        <f>K13+1</f>
        <v>2</v>
      </c>
    </row>
    <row r="15" spans="1:13" ht="18.75" x14ac:dyDescent="0.25">
      <c r="A15" s="230">
        <f t="shared" ref="A15:A23" si="0">A14+1</f>
        <v>3</v>
      </c>
      <c r="B15" s="227" t="s">
        <v>279</v>
      </c>
      <c r="C15" s="200">
        <v>0</v>
      </c>
      <c r="D15" s="200">
        <v>0</v>
      </c>
      <c r="E15" s="200">
        <v>0</v>
      </c>
      <c r="F15" s="200">
        <v>0</v>
      </c>
      <c r="G15" s="200">
        <v>-50218996.270262718</v>
      </c>
      <c r="H15" s="200">
        <v>814738.84563203598</v>
      </c>
      <c r="I15" s="200">
        <f>G15+H15</f>
        <v>-49404257.424630679</v>
      </c>
      <c r="J15" s="237" t="s">
        <v>301</v>
      </c>
      <c r="K15" s="230">
        <f t="shared" ref="K15:K23" si="1">K14+1</f>
        <v>3</v>
      </c>
      <c r="M15" s="238"/>
    </row>
    <row r="16" spans="1:13" ht="15.75" x14ac:dyDescent="0.25">
      <c r="A16" s="230">
        <f t="shared" si="0"/>
        <v>4</v>
      </c>
      <c r="B16" s="227"/>
      <c r="C16" s="196"/>
      <c r="D16" s="196"/>
      <c r="E16" s="196"/>
      <c r="F16" s="196"/>
      <c r="G16" s="196"/>
      <c r="H16" s="196"/>
      <c r="I16" s="196"/>
      <c r="J16" s="240"/>
      <c r="K16" s="230">
        <f t="shared" si="1"/>
        <v>4</v>
      </c>
    </row>
    <row r="17" spans="1:11" ht="18.75" x14ac:dyDescent="0.25">
      <c r="A17" s="230">
        <f t="shared" si="0"/>
        <v>5</v>
      </c>
      <c r="B17" s="227" t="s">
        <v>280</v>
      </c>
      <c r="C17" s="134">
        <v>0</v>
      </c>
      <c r="D17" s="134">
        <v>0</v>
      </c>
      <c r="E17" s="134">
        <v>0</v>
      </c>
      <c r="F17" s="134">
        <v>0</v>
      </c>
      <c r="G17" s="134">
        <v>-7768634</v>
      </c>
      <c r="H17" s="134">
        <v>-8179858</v>
      </c>
      <c r="I17" s="134">
        <f>G17+H17</f>
        <v>-15948492</v>
      </c>
      <c r="J17" s="237" t="s">
        <v>302</v>
      </c>
      <c r="K17" s="230">
        <f t="shared" si="1"/>
        <v>5</v>
      </c>
    </row>
    <row r="18" spans="1:11" ht="15.75" x14ac:dyDescent="0.25">
      <c r="A18" s="230">
        <f t="shared" si="0"/>
        <v>6</v>
      </c>
      <c r="B18" s="226"/>
      <c r="C18" s="241"/>
      <c r="D18" s="241"/>
      <c r="E18" s="241"/>
      <c r="F18" s="241"/>
      <c r="G18" s="241"/>
      <c r="H18" s="241"/>
      <c r="I18" s="241"/>
      <c r="J18" s="242"/>
      <c r="K18" s="230">
        <f t="shared" si="1"/>
        <v>6</v>
      </c>
    </row>
    <row r="19" spans="1:11" ht="16.5" thickBot="1" x14ac:dyDescent="0.3">
      <c r="A19" s="230">
        <f t="shared" si="0"/>
        <v>7</v>
      </c>
      <c r="B19" s="227" t="s">
        <v>281</v>
      </c>
      <c r="C19" s="201">
        <f t="shared" ref="C19:F19" si="2">C13+C15+C17</f>
        <v>0</v>
      </c>
      <c r="D19" s="201">
        <f t="shared" si="2"/>
        <v>0</v>
      </c>
      <c r="E19" s="201">
        <f t="shared" si="2"/>
        <v>0</v>
      </c>
      <c r="F19" s="201">
        <f t="shared" si="2"/>
        <v>0</v>
      </c>
      <c r="G19" s="200">
        <f>G13+G15+G17</f>
        <v>435136178.22147304</v>
      </c>
      <c r="H19" s="200">
        <f>H13+H15+H17</f>
        <v>511861647.80428839</v>
      </c>
      <c r="I19" s="200">
        <f>I13+I15+I17</f>
        <v>946997826.02576149</v>
      </c>
      <c r="J19" s="243" t="s">
        <v>282</v>
      </c>
      <c r="K19" s="230">
        <f t="shared" si="1"/>
        <v>7</v>
      </c>
    </row>
    <row r="20" spans="1:11" ht="16.5" thickTop="1" x14ac:dyDescent="0.25">
      <c r="A20" s="230">
        <f t="shared" si="0"/>
        <v>8</v>
      </c>
      <c r="B20" s="227"/>
      <c r="C20" s="196"/>
      <c r="D20" s="196"/>
      <c r="E20" s="196"/>
      <c r="F20" s="196"/>
      <c r="G20" s="196"/>
      <c r="H20" s="196"/>
      <c r="I20" s="196"/>
      <c r="J20" s="244"/>
      <c r="K20" s="230">
        <f t="shared" si="1"/>
        <v>8</v>
      </c>
    </row>
    <row r="21" spans="1:11" ht="18.75" x14ac:dyDescent="0.25">
      <c r="A21" s="230">
        <f t="shared" si="0"/>
        <v>9</v>
      </c>
      <c r="B21" s="227" t="s">
        <v>283</v>
      </c>
      <c r="C21" s="193"/>
      <c r="D21" s="193"/>
      <c r="E21" s="193"/>
      <c r="F21" s="193"/>
      <c r="G21" s="202">
        <v>19042676.387198735</v>
      </c>
      <c r="H21" s="202">
        <v>19042676.387198735</v>
      </c>
      <c r="I21" s="202">
        <v>19042676.387198735</v>
      </c>
      <c r="J21" s="237" t="s">
        <v>303</v>
      </c>
      <c r="K21" s="230">
        <f t="shared" si="1"/>
        <v>9</v>
      </c>
    </row>
    <row r="22" spans="1:11" ht="15.75" x14ac:dyDescent="0.25">
      <c r="A22" s="230">
        <f t="shared" si="0"/>
        <v>10</v>
      </c>
      <c r="B22" s="227"/>
      <c r="C22" s="196"/>
      <c r="D22" s="196"/>
      <c r="E22" s="196"/>
      <c r="F22" s="196"/>
      <c r="G22" s="196"/>
      <c r="H22" s="196"/>
      <c r="I22" s="196"/>
      <c r="J22" s="244"/>
      <c r="K22" s="230">
        <f t="shared" si="1"/>
        <v>10</v>
      </c>
    </row>
    <row r="23" spans="1:11" ht="16.5" thickBot="1" x14ac:dyDescent="0.3">
      <c r="A23" s="230">
        <f t="shared" si="0"/>
        <v>11</v>
      </c>
      <c r="B23" s="227" t="s">
        <v>284</v>
      </c>
      <c r="C23" s="203"/>
      <c r="D23" s="203"/>
      <c r="E23" s="203"/>
      <c r="F23" s="203"/>
      <c r="G23" s="204">
        <f>G19/G21</f>
        <v>22.850578845838569</v>
      </c>
      <c r="H23" s="204">
        <f>H19/H21</f>
        <v>26.879711517251991</v>
      </c>
      <c r="I23" s="204">
        <f>I19/I21</f>
        <v>49.73029036309056</v>
      </c>
      <c r="J23" s="243" t="s">
        <v>285</v>
      </c>
      <c r="K23" s="230">
        <f t="shared" si="1"/>
        <v>11</v>
      </c>
    </row>
    <row r="24" spans="1:11" ht="16.5" thickTop="1" x14ac:dyDescent="0.25">
      <c r="A24" s="245"/>
      <c r="B24" s="245"/>
      <c r="C24" s="245"/>
      <c r="D24" s="245"/>
      <c r="E24" s="245"/>
      <c r="F24" s="245"/>
      <c r="G24" s="245"/>
      <c r="H24" s="245"/>
      <c r="I24" s="245"/>
      <c r="J24" s="245"/>
      <c r="K24" s="245"/>
    </row>
    <row r="25" spans="1:11" ht="15.75" x14ac:dyDescent="0.25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</row>
    <row r="26" spans="1:11" ht="15.75" x14ac:dyDescent="0.25">
      <c r="A26" s="216"/>
      <c r="B26" s="246" t="s">
        <v>21</v>
      </c>
    </row>
    <row r="27" spans="1:11" ht="19.5" x14ac:dyDescent="0.3">
      <c r="A27" s="247">
        <v>1</v>
      </c>
      <c r="B27" s="248" t="s">
        <v>304</v>
      </c>
    </row>
    <row r="28" spans="1:11" ht="18.75" x14ac:dyDescent="0.25">
      <c r="A28" s="135"/>
      <c r="B28" s="205"/>
    </row>
    <row r="29" spans="1:11" ht="18.75" x14ac:dyDescent="0.25">
      <c r="A29" s="135"/>
      <c r="B29" s="205"/>
    </row>
    <row r="30" spans="1:11" ht="18.75" x14ac:dyDescent="0.25">
      <c r="A30" s="135"/>
      <c r="B30" s="205"/>
    </row>
    <row r="31" spans="1:11" ht="18.75" x14ac:dyDescent="0.25">
      <c r="A31" s="135"/>
      <c r="B31" s="205"/>
    </row>
    <row r="32" spans="1:11" ht="18.75" x14ac:dyDescent="0.25">
      <c r="A32" s="135"/>
      <c r="B32" s="205"/>
    </row>
  </sheetData>
  <printOptions horizontalCentered="1"/>
  <pageMargins left="0.25" right="0.25" top="0.5" bottom="0.5" header="0.25" footer="0.25"/>
  <pageSetup scale="69" orientation="landscape" r:id="rId1"/>
  <headerFooter scaleWithDoc="0">
    <oddFooter>&amp;L&amp;"Times New Roman,Regular"&amp;9Statement BH-CAISO TAC Rate&amp;C&amp;"Times New Roman,Regular"&amp;9Page BH-&amp;P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36"/>
  <sheetViews>
    <sheetView zoomScale="75" zoomScaleNormal="75" zoomScaleSheetLayoutView="70" workbookViewId="0">
      <selection activeCell="E35" sqref="E35"/>
    </sheetView>
  </sheetViews>
  <sheetFormatPr defaultColWidth="9.140625" defaultRowHeight="12.75" x14ac:dyDescent="0.2"/>
  <cols>
    <col min="1" max="1" width="5.85546875" style="137" customWidth="1"/>
    <col min="2" max="2" width="35.85546875" style="137" customWidth="1"/>
    <col min="3" max="15" width="12.85546875" style="137" customWidth="1"/>
    <col min="16" max="16" width="57.140625" style="137" bestFit="1" customWidth="1"/>
    <col min="17" max="17" width="5.85546875" style="137" customWidth="1"/>
    <col min="18" max="16384" width="9.140625" style="137"/>
  </cols>
  <sheetData>
    <row r="1" spans="1:18" ht="15.75" x14ac:dyDescent="0.2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1"/>
    </row>
    <row r="2" spans="1:18" ht="15.75" x14ac:dyDescent="0.2">
      <c r="A2" s="249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1"/>
    </row>
    <row r="3" spans="1:18" ht="15.75" x14ac:dyDescent="0.2">
      <c r="A3" s="249" t="s">
        <v>244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1"/>
    </row>
    <row r="4" spans="1:18" ht="15.75" x14ac:dyDescent="0.2">
      <c r="A4" s="249" t="s">
        <v>288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1"/>
    </row>
    <row r="5" spans="1:18" ht="15.75" x14ac:dyDescent="0.2">
      <c r="A5" s="249" t="s">
        <v>245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</row>
    <row r="6" spans="1:18" x14ac:dyDescent="0.2">
      <c r="A6" s="253"/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</row>
    <row r="7" spans="1:18" ht="15.75" x14ac:dyDescent="0.25">
      <c r="A7" s="254"/>
      <c r="B7" s="254"/>
      <c r="C7" s="255" t="s">
        <v>2</v>
      </c>
      <c r="D7" s="256" t="s">
        <v>3</v>
      </c>
      <c r="E7" s="255" t="s">
        <v>4</v>
      </c>
      <c r="F7" s="256" t="s">
        <v>5</v>
      </c>
      <c r="G7" s="255" t="s">
        <v>6</v>
      </c>
      <c r="H7" s="256" t="s">
        <v>7</v>
      </c>
      <c r="I7" s="255" t="s">
        <v>8</v>
      </c>
      <c r="J7" s="256" t="s">
        <v>59</v>
      </c>
      <c r="K7" s="255" t="s">
        <v>64</v>
      </c>
      <c r="L7" s="256" t="s">
        <v>65</v>
      </c>
      <c r="M7" s="255" t="s">
        <v>66</v>
      </c>
      <c r="N7" s="256" t="s">
        <v>67</v>
      </c>
      <c r="O7" s="257" t="s">
        <v>68</v>
      </c>
      <c r="P7" s="257" t="s">
        <v>246</v>
      </c>
      <c r="Q7" s="254"/>
    </row>
    <row r="8" spans="1:18" ht="15.75" x14ac:dyDescent="0.25">
      <c r="A8" s="258"/>
      <c r="B8" s="258"/>
      <c r="C8" s="259"/>
      <c r="D8" s="260"/>
      <c r="E8" s="259"/>
      <c r="F8" s="260"/>
      <c r="G8" s="259"/>
      <c r="H8" s="260"/>
      <c r="I8" s="259"/>
      <c r="J8" s="260"/>
      <c r="K8" s="259"/>
      <c r="L8" s="260"/>
      <c r="M8" s="259"/>
      <c r="N8" s="260"/>
      <c r="O8" s="260"/>
      <c r="P8" s="260"/>
      <c r="Q8" s="258"/>
    </row>
    <row r="9" spans="1:18" ht="15.75" x14ac:dyDescent="0.25">
      <c r="A9" s="258" t="s">
        <v>9</v>
      </c>
      <c r="B9" s="258" t="s">
        <v>247</v>
      </c>
      <c r="C9" s="261">
        <v>45658</v>
      </c>
      <c r="D9" s="261">
        <v>45689</v>
      </c>
      <c r="E9" s="261">
        <v>45717</v>
      </c>
      <c r="F9" s="261">
        <v>45748</v>
      </c>
      <c r="G9" s="261">
        <v>45778</v>
      </c>
      <c r="H9" s="261">
        <v>45809</v>
      </c>
      <c r="I9" s="261">
        <v>45839</v>
      </c>
      <c r="J9" s="261">
        <v>45870</v>
      </c>
      <c r="K9" s="261">
        <v>45901</v>
      </c>
      <c r="L9" s="261">
        <v>45931</v>
      </c>
      <c r="M9" s="261">
        <v>45962</v>
      </c>
      <c r="N9" s="261">
        <v>45992</v>
      </c>
      <c r="O9" s="262" t="s">
        <v>20</v>
      </c>
      <c r="P9" s="262" t="s">
        <v>71</v>
      </c>
      <c r="Q9" s="258" t="s">
        <v>9</v>
      </c>
    </row>
    <row r="10" spans="1:18" ht="15.75" x14ac:dyDescent="0.25">
      <c r="A10" s="263" t="s">
        <v>11</v>
      </c>
      <c r="B10" s="264"/>
      <c r="C10" s="265"/>
      <c r="D10" s="266"/>
      <c r="E10" s="265"/>
      <c r="F10" s="266"/>
      <c r="G10" s="265"/>
      <c r="H10" s="266"/>
      <c r="I10" s="265"/>
      <c r="J10" s="266"/>
      <c r="K10" s="265"/>
      <c r="L10" s="266"/>
      <c r="M10" s="265"/>
      <c r="N10" s="266"/>
      <c r="O10" s="260"/>
      <c r="P10" s="260"/>
      <c r="Q10" s="263" t="s">
        <v>11</v>
      </c>
    </row>
    <row r="11" spans="1:18" ht="15.75" x14ac:dyDescent="0.25">
      <c r="A11" s="254"/>
      <c r="B11" s="267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</row>
    <row r="12" spans="1:18" ht="15.75" x14ac:dyDescent="0.25">
      <c r="A12" s="258">
        <v>1</v>
      </c>
      <c r="B12" s="264" t="s">
        <v>248</v>
      </c>
      <c r="C12" s="202">
        <f>'[3]Filing Copy-2025 Forecast'!C15*1000</f>
        <v>7563.5555555555557</v>
      </c>
      <c r="D12" s="202">
        <f>'[3]Filing Copy-2025 Forecast'!D15*1000</f>
        <v>7563.5555555555557</v>
      </c>
      <c r="E12" s="202">
        <f>'[3]Filing Copy-2025 Forecast'!E15*1000</f>
        <v>7563.5555555555557</v>
      </c>
      <c r="F12" s="202">
        <f>'[3]Filing Copy-2025 Forecast'!F15*1000</f>
        <v>7563.5555555555557</v>
      </c>
      <c r="G12" s="202">
        <f>'[3]Filing Copy-2025 Forecast'!G15*1000</f>
        <v>7563.5555555555557</v>
      </c>
      <c r="H12" s="202">
        <f>'[3]Filing Copy-2025 Forecast'!H15*1000</f>
        <v>7563.5555555555557</v>
      </c>
      <c r="I12" s="202">
        <f>'[3]Filing Copy-2025 Forecast'!I15*1000</f>
        <v>7563.5555555555557</v>
      </c>
      <c r="J12" s="202">
        <f>'[3]Filing Copy-2025 Forecast'!J15*1000</f>
        <v>7563.5555555555557</v>
      </c>
      <c r="K12" s="202">
        <f>'[3]Filing Copy-2025 Forecast'!K15*1000</f>
        <v>7563.5555555555557</v>
      </c>
      <c r="L12" s="202">
        <f>'[3]Filing Copy-2025 Forecast'!L15*1000</f>
        <v>7563.5555555555557</v>
      </c>
      <c r="M12" s="202">
        <f>'[3]Filing Copy-2025 Forecast'!M15*1000</f>
        <v>7563.5555555555557</v>
      </c>
      <c r="N12" s="202">
        <f>'[3]Filing Copy-2025 Forecast'!N15*1000</f>
        <v>7563.5555555555557</v>
      </c>
      <c r="O12" s="202">
        <f>SUM(C12:N12)</f>
        <v>90762.666666666686</v>
      </c>
      <c r="P12" s="138" t="s">
        <v>249</v>
      </c>
      <c r="Q12" s="258">
        <v>1</v>
      </c>
      <c r="R12" s="191"/>
    </row>
    <row r="13" spans="1:18" ht="15.75" x14ac:dyDescent="0.25">
      <c r="A13" s="258">
        <f>A12+1</f>
        <v>2</v>
      </c>
      <c r="B13" s="268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38"/>
      <c r="Q13" s="258">
        <f>Q12+1</f>
        <v>2</v>
      </c>
    </row>
    <row r="14" spans="1:18" ht="16.5" thickBot="1" x14ac:dyDescent="0.3">
      <c r="A14" s="258">
        <f t="shared" ref="A14:A24" si="0">A13+1</f>
        <v>3</v>
      </c>
      <c r="B14" s="269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38"/>
      <c r="Q14" s="258">
        <f t="shared" ref="Q14:Q24" si="1">Q13+1</f>
        <v>3</v>
      </c>
    </row>
    <row r="15" spans="1:18" ht="18.75" x14ac:dyDescent="0.25">
      <c r="A15" s="258">
        <f t="shared" si="0"/>
        <v>4</v>
      </c>
      <c r="B15" s="270" t="s">
        <v>250</v>
      </c>
      <c r="C15" s="271">
        <v>1.353E-2</v>
      </c>
      <c r="D15" s="272">
        <f t="shared" ref="D15:N15" si="2">$C$15</f>
        <v>1.353E-2</v>
      </c>
      <c r="E15" s="272">
        <f t="shared" si="2"/>
        <v>1.353E-2</v>
      </c>
      <c r="F15" s="272">
        <f t="shared" si="2"/>
        <v>1.353E-2</v>
      </c>
      <c r="G15" s="272">
        <f t="shared" si="2"/>
        <v>1.353E-2</v>
      </c>
      <c r="H15" s="272">
        <f t="shared" si="2"/>
        <v>1.353E-2</v>
      </c>
      <c r="I15" s="272">
        <f t="shared" si="2"/>
        <v>1.353E-2</v>
      </c>
      <c r="J15" s="272">
        <f t="shared" si="2"/>
        <v>1.353E-2</v>
      </c>
      <c r="K15" s="272">
        <f t="shared" si="2"/>
        <v>1.353E-2</v>
      </c>
      <c r="L15" s="272">
        <f t="shared" si="2"/>
        <v>1.353E-2</v>
      </c>
      <c r="M15" s="272">
        <f t="shared" si="2"/>
        <v>1.353E-2</v>
      </c>
      <c r="N15" s="273">
        <f t="shared" si="2"/>
        <v>1.353E-2</v>
      </c>
      <c r="O15" s="194"/>
      <c r="P15" s="138" t="s">
        <v>251</v>
      </c>
      <c r="Q15" s="258">
        <f t="shared" si="1"/>
        <v>4</v>
      </c>
    </row>
    <row r="16" spans="1:18" ht="15.75" x14ac:dyDescent="0.25">
      <c r="A16" s="258">
        <f t="shared" si="0"/>
        <v>5</v>
      </c>
      <c r="B16" s="269"/>
      <c r="C16" s="195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7"/>
      <c r="P16" s="138"/>
      <c r="Q16" s="258">
        <f t="shared" si="1"/>
        <v>5</v>
      </c>
    </row>
    <row r="17" spans="1:18" ht="16.5" thickBot="1" x14ac:dyDescent="0.3">
      <c r="A17" s="258">
        <f t="shared" si="0"/>
        <v>6</v>
      </c>
      <c r="B17" s="270" t="s">
        <v>252</v>
      </c>
      <c r="C17" s="215">
        <f>'Wholesale TAC Rates'!H23/1000</f>
        <v>2.6879711517251992E-2</v>
      </c>
      <c r="D17" s="206">
        <f>$C$17</f>
        <v>2.6879711517251992E-2</v>
      </c>
      <c r="E17" s="206">
        <f t="shared" ref="E17:N17" si="3">$C$17</f>
        <v>2.6879711517251992E-2</v>
      </c>
      <c r="F17" s="206">
        <f t="shared" si="3"/>
        <v>2.6879711517251992E-2</v>
      </c>
      <c r="G17" s="206">
        <f t="shared" si="3"/>
        <v>2.6879711517251992E-2</v>
      </c>
      <c r="H17" s="206">
        <f t="shared" si="3"/>
        <v>2.6879711517251992E-2</v>
      </c>
      <c r="I17" s="206">
        <f t="shared" si="3"/>
        <v>2.6879711517251992E-2</v>
      </c>
      <c r="J17" s="206">
        <f t="shared" si="3"/>
        <v>2.6879711517251992E-2</v>
      </c>
      <c r="K17" s="206">
        <f t="shared" si="3"/>
        <v>2.6879711517251992E-2</v>
      </c>
      <c r="L17" s="206">
        <f t="shared" si="3"/>
        <v>2.6879711517251992E-2</v>
      </c>
      <c r="M17" s="206">
        <f t="shared" si="3"/>
        <v>2.6879711517251992E-2</v>
      </c>
      <c r="N17" s="206">
        <f t="shared" si="3"/>
        <v>2.6879711517251992E-2</v>
      </c>
      <c r="O17" s="198"/>
      <c r="P17" s="138" t="s">
        <v>253</v>
      </c>
      <c r="Q17" s="258">
        <f t="shared" si="1"/>
        <v>6</v>
      </c>
      <c r="R17" s="191"/>
    </row>
    <row r="18" spans="1:18" ht="15.75" x14ac:dyDescent="0.25">
      <c r="A18" s="258">
        <f t="shared" si="0"/>
        <v>7</v>
      </c>
      <c r="B18" s="264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207"/>
      <c r="Q18" s="258">
        <f t="shared" si="1"/>
        <v>7</v>
      </c>
    </row>
    <row r="19" spans="1:18" ht="15.75" x14ac:dyDescent="0.25">
      <c r="A19" s="258">
        <f t="shared" si="0"/>
        <v>8</v>
      </c>
      <c r="B19" s="264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207"/>
      <c r="Q19" s="258">
        <f t="shared" si="1"/>
        <v>8</v>
      </c>
    </row>
    <row r="20" spans="1:18" ht="15.75" x14ac:dyDescent="0.25">
      <c r="A20" s="258">
        <f t="shared" si="0"/>
        <v>9</v>
      </c>
      <c r="B20" s="268" t="s">
        <v>254</v>
      </c>
      <c r="C20" s="200">
        <f>C12*C15</f>
        <v>102.33490666666667</v>
      </c>
      <c r="D20" s="200">
        <f t="shared" ref="D20:N20" si="4">D12*D15</f>
        <v>102.33490666666667</v>
      </c>
      <c r="E20" s="200">
        <f t="shared" si="4"/>
        <v>102.33490666666667</v>
      </c>
      <c r="F20" s="200">
        <f t="shared" si="4"/>
        <v>102.33490666666667</v>
      </c>
      <c r="G20" s="200">
        <f t="shared" si="4"/>
        <v>102.33490666666667</v>
      </c>
      <c r="H20" s="200">
        <f t="shared" si="4"/>
        <v>102.33490666666667</v>
      </c>
      <c r="I20" s="200">
        <f t="shared" si="4"/>
        <v>102.33490666666667</v>
      </c>
      <c r="J20" s="200">
        <f t="shared" si="4"/>
        <v>102.33490666666667</v>
      </c>
      <c r="K20" s="200">
        <f t="shared" si="4"/>
        <v>102.33490666666667</v>
      </c>
      <c r="L20" s="200">
        <f t="shared" si="4"/>
        <v>102.33490666666667</v>
      </c>
      <c r="M20" s="200">
        <f t="shared" si="4"/>
        <v>102.33490666666667</v>
      </c>
      <c r="N20" s="200">
        <f t="shared" si="4"/>
        <v>102.33490666666667</v>
      </c>
      <c r="O20" s="200">
        <f>SUM(C20:N20)</f>
        <v>1228.0188800000003</v>
      </c>
      <c r="P20" s="138" t="s">
        <v>255</v>
      </c>
      <c r="Q20" s="258">
        <f t="shared" si="1"/>
        <v>9</v>
      </c>
      <c r="R20" s="191"/>
    </row>
    <row r="21" spans="1:18" ht="15.75" x14ac:dyDescent="0.25">
      <c r="A21" s="258">
        <f t="shared" si="0"/>
        <v>10</v>
      </c>
      <c r="B21" s="268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207"/>
      <c r="Q21" s="258">
        <f t="shared" si="1"/>
        <v>10</v>
      </c>
    </row>
    <row r="22" spans="1:18" ht="15.75" x14ac:dyDescent="0.25">
      <c r="A22" s="258">
        <f t="shared" si="0"/>
        <v>11</v>
      </c>
      <c r="B22" s="268" t="s">
        <v>256</v>
      </c>
      <c r="C22" s="202">
        <f>C12*C17</f>
        <v>203.30619137804194</v>
      </c>
      <c r="D22" s="202">
        <f t="shared" ref="D22:N22" si="5">D12*D17</f>
        <v>203.30619137804194</v>
      </c>
      <c r="E22" s="202">
        <f t="shared" si="5"/>
        <v>203.30619137804194</v>
      </c>
      <c r="F22" s="202">
        <f t="shared" si="5"/>
        <v>203.30619137804194</v>
      </c>
      <c r="G22" s="202">
        <f t="shared" si="5"/>
        <v>203.30619137804194</v>
      </c>
      <c r="H22" s="202">
        <f t="shared" si="5"/>
        <v>203.30619137804194</v>
      </c>
      <c r="I22" s="202">
        <f t="shared" si="5"/>
        <v>203.30619137804194</v>
      </c>
      <c r="J22" s="202">
        <f t="shared" si="5"/>
        <v>203.30619137804194</v>
      </c>
      <c r="K22" s="202">
        <f t="shared" si="5"/>
        <v>203.30619137804194</v>
      </c>
      <c r="L22" s="202">
        <f t="shared" si="5"/>
        <v>203.30619137804194</v>
      </c>
      <c r="M22" s="202">
        <f t="shared" si="5"/>
        <v>203.30619137804194</v>
      </c>
      <c r="N22" s="202">
        <f t="shared" si="5"/>
        <v>203.30619137804194</v>
      </c>
      <c r="O22" s="202">
        <f>SUM(C22:N22)</f>
        <v>2439.6742965365038</v>
      </c>
      <c r="P22" s="207" t="s">
        <v>257</v>
      </c>
      <c r="Q22" s="258">
        <f t="shared" si="1"/>
        <v>11</v>
      </c>
      <c r="R22" s="191"/>
    </row>
    <row r="23" spans="1:18" ht="15.75" customHeight="1" x14ac:dyDescent="0.25">
      <c r="A23" s="258">
        <f t="shared" si="0"/>
        <v>12</v>
      </c>
      <c r="B23" s="264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207"/>
      <c r="Q23" s="258">
        <f t="shared" si="1"/>
        <v>12</v>
      </c>
    </row>
    <row r="24" spans="1:18" ht="16.5" thickBot="1" x14ac:dyDescent="0.3">
      <c r="A24" s="258">
        <f t="shared" si="0"/>
        <v>13</v>
      </c>
      <c r="B24" s="268" t="s">
        <v>258</v>
      </c>
      <c r="C24" s="139">
        <f>C20+C22</f>
        <v>305.6410980447086</v>
      </c>
      <c r="D24" s="139">
        <f t="shared" ref="D24:O24" si="6">D20+D22</f>
        <v>305.6410980447086</v>
      </c>
      <c r="E24" s="139">
        <f t="shared" si="6"/>
        <v>305.6410980447086</v>
      </c>
      <c r="F24" s="139">
        <f t="shared" si="6"/>
        <v>305.6410980447086</v>
      </c>
      <c r="G24" s="139">
        <f t="shared" si="6"/>
        <v>305.6410980447086</v>
      </c>
      <c r="H24" s="139">
        <f t="shared" si="6"/>
        <v>305.6410980447086</v>
      </c>
      <c r="I24" s="139">
        <f t="shared" si="6"/>
        <v>305.6410980447086</v>
      </c>
      <c r="J24" s="139">
        <f t="shared" si="6"/>
        <v>305.6410980447086</v>
      </c>
      <c r="K24" s="139">
        <f t="shared" si="6"/>
        <v>305.6410980447086</v>
      </c>
      <c r="L24" s="139">
        <f t="shared" si="6"/>
        <v>305.6410980447086</v>
      </c>
      <c r="M24" s="139">
        <f t="shared" si="6"/>
        <v>305.6410980447086</v>
      </c>
      <c r="N24" s="139">
        <f t="shared" si="6"/>
        <v>305.6410980447086</v>
      </c>
      <c r="O24" s="139">
        <f t="shared" si="6"/>
        <v>3667.6931765365043</v>
      </c>
      <c r="P24" s="138" t="s">
        <v>259</v>
      </c>
      <c r="Q24" s="258">
        <f t="shared" si="1"/>
        <v>13</v>
      </c>
    </row>
    <row r="25" spans="1:18" ht="16.5" thickTop="1" x14ac:dyDescent="0.25">
      <c r="A25" s="263"/>
      <c r="B25" s="274"/>
      <c r="C25" s="208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10"/>
      <c r="P25" s="210"/>
      <c r="Q25" s="265"/>
    </row>
    <row r="26" spans="1:18" ht="15.75" customHeight="1" x14ac:dyDescent="0.25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8" ht="15.75" customHeight="1" x14ac:dyDescent="0.25">
      <c r="A27" s="140"/>
      <c r="B27" s="141" t="s">
        <v>260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8" ht="15.75" customHeight="1" x14ac:dyDescent="0.25">
      <c r="A28" s="275">
        <v>1</v>
      </c>
      <c r="B28" s="276" t="s">
        <v>307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8" ht="15.75" customHeight="1" x14ac:dyDescent="0.25">
      <c r="A29" s="277"/>
      <c r="B29" s="276" t="s">
        <v>306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8" ht="15.75" customHeight="1" x14ac:dyDescent="0.25">
      <c r="A30" s="277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91"/>
    </row>
    <row r="31" spans="1:18" ht="15.75" customHeight="1" x14ac:dyDescent="0.25">
      <c r="A31" s="275">
        <v>2</v>
      </c>
      <c r="B31" s="205" t="s">
        <v>305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8" ht="15.75" customHeight="1" x14ac:dyDescent="0.25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ht="15.75" customHeight="1" x14ac:dyDescent="0.25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1:17" ht="15.75" customHeight="1" x14ac:dyDescent="0.25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ht="15.75" customHeight="1" x14ac:dyDescent="0.25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1:17" ht="15.75" customHeight="1" x14ac:dyDescent="0.25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1:17" ht="15.75" customHeight="1" x14ac:dyDescent="0.25">
      <c r="A37" s="140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1:17" ht="15.75" customHeight="1" x14ac:dyDescent="0.25">
      <c r="A38" s="140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1:17" ht="15.75" customHeight="1" x14ac:dyDescent="0.25">
      <c r="A39" s="140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1:17" ht="15.75" customHeight="1" x14ac:dyDescent="0.25">
      <c r="A40" s="140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1:17" ht="15.75" customHeight="1" x14ac:dyDescent="0.25">
      <c r="A41" s="140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1:17" ht="15.75" customHeight="1" x14ac:dyDescent="0.25">
      <c r="A42" s="140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1:17" ht="15.75" customHeight="1" x14ac:dyDescent="0.25">
      <c r="A43" s="140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1:17" ht="15.75" customHeight="1" x14ac:dyDescent="0.25">
      <c r="A44" s="140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1:17" ht="15.75" customHeight="1" x14ac:dyDescent="0.25">
      <c r="A45" s="140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1:17" ht="15.75" customHeight="1" x14ac:dyDescent="0.25">
      <c r="A46" s="140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1:17" ht="15.75" customHeight="1" x14ac:dyDescent="0.25">
      <c r="A47" s="140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1:17" ht="15.75" customHeight="1" x14ac:dyDescent="0.25">
      <c r="A48" s="140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ht="15.75" customHeight="1" x14ac:dyDescent="0.25">
      <c r="A49" s="140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1:17" ht="15.75" customHeight="1" x14ac:dyDescent="0.25">
      <c r="A50" s="140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1:17" ht="15.75" customHeight="1" x14ac:dyDescent="0.25">
      <c r="A51" s="140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1:17" ht="15.75" customHeight="1" x14ac:dyDescent="0.25">
      <c r="A52" s="140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7" ht="15.75" customHeight="1" x14ac:dyDescent="0.25">
      <c r="A53" s="140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1:17" ht="15.75" customHeight="1" x14ac:dyDescent="0.25">
      <c r="A54" s="140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1:17" ht="15.75" customHeight="1" x14ac:dyDescent="0.25">
      <c r="A55" s="140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1:17" ht="15.75" customHeight="1" x14ac:dyDescent="0.25">
      <c r="A56" s="140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1:17" ht="15.75" customHeight="1" x14ac:dyDescent="0.25">
      <c r="A57" s="140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1:17" ht="15.75" customHeight="1" x14ac:dyDescent="0.25">
      <c r="A58" s="140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1:17" ht="15.75" customHeight="1" x14ac:dyDescent="0.25">
      <c r="A59" s="140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1:17" ht="15.75" customHeight="1" x14ac:dyDescent="0.25">
      <c r="A60" s="140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1:17" ht="15.75" customHeight="1" x14ac:dyDescent="0.25">
      <c r="A61" s="140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1:17" ht="15.75" customHeight="1" x14ac:dyDescent="0.25">
      <c r="A62" s="140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1:17" ht="15.75" customHeight="1" x14ac:dyDescent="0.25">
      <c r="A63" s="140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1:17" ht="15.75" customHeight="1" x14ac:dyDescent="0.25">
      <c r="A64" s="140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1:17" ht="15.75" customHeight="1" x14ac:dyDescent="0.25">
      <c r="A65" s="140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1:17" ht="15.75" customHeight="1" x14ac:dyDescent="0.25">
      <c r="A66" s="140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1:17" ht="15.75" customHeight="1" x14ac:dyDescent="0.25">
      <c r="A67" s="140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1:17" ht="15.75" customHeight="1" x14ac:dyDescent="0.25">
      <c r="A68" s="140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1:17" ht="15.75" customHeight="1" x14ac:dyDescent="0.25">
      <c r="A69" s="140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1:17" ht="15.75" customHeight="1" x14ac:dyDescent="0.25">
      <c r="A70" s="140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1:17" ht="15.75" customHeight="1" x14ac:dyDescent="0.25">
      <c r="A71" s="140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1:17" ht="15.75" customHeight="1" x14ac:dyDescent="0.25">
      <c r="A72" s="140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1:17" ht="15.75" customHeight="1" x14ac:dyDescent="0.25">
      <c r="A73" s="140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1:17" ht="15.75" customHeight="1" x14ac:dyDescent="0.25">
      <c r="A74" s="140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1:17" ht="15.75" customHeight="1" x14ac:dyDescent="0.25">
      <c r="A75" s="140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1:17" ht="15.75" customHeight="1" x14ac:dyDescent="0.25">
      <c r="A76" s="140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1:17" ht="15.75" customHeight="1" x14ac:dyDescent="0.25">
      <c r="A77" s="140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1:17" ht="15.75" customHeight="1" x14ac:dyDescent="0.25">
      <c r="A78" s="140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1:17" ht="15.75" customHeight="1" x14ac:dyDescent="0.25">
      <c r="A79" s="140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1:17" ht="15.75" customHeight="1" x14ac:dyDescent="0.25">
      <c r="A80" s="140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1:17" ht="15.75" customHeight="1" x14ac:dyDescent="0.25">
      <c r="A81" s="140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1:17" ht="15.75" customHeight="1" x14ac:dyDescent="0.25">
      <c r="A82" s="140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1:17" ht="15.75" customHeight="1" x14ac:dyDescent="0.25">
      <c r="A83" s="140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1:17" ht="15.75" customHeight="1" x14ac:dyDescent="0.25">
      <c r="A84" s="140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1:17" ht="15.75" customHeight="1" x14ac:dyDescent="0.25">
      <c r="A85" s="140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1:17" ht="15.75" customHeight="1" x14ac:dyDescent="0.25">
      <c r="A86" s="140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1:17" ht="15.75" customHeight="1" x14ac:dyDescent="0.25">
      <c r="A87" s="140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1:17" ht="15.75" customHeight="1" x14ac:dyDescent="0.25">
      <c r="A88" s="140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1:17" ht="15.75" customHeight="1" x14ac:dyDescent="0.25">
      <c r="A89" s="140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1:17" ht="15.75" customHeight="1" x14ac:dyDescent="0.25">
      <c r="A90" s="140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1:17" ht="15.75" customHeight="1" x14ac:dyDescent="0.25">
      <c r="A91" s="140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1:17" ht="15.75" customHeight="1" x14ac:dyDescent="0.25">
      <c r="A92" s="140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1:17" ht="15.75" customHeight="1" x14ac:dyDescent="0.25">
      <c r="A93" s="140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1:17" ht="15.75" customHeight="1" x14ac:dyDescent="0.25">
      <c r="A94" s="140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1:17" ht="15.75" customHeight="1" x14ac:dyDescent="0.25">
      <c r="A95" s="140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1:17" ht="15.75" customHeight="1" x14ac:dyDescent="0.25">
      <c r="A96" s="140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1:17" ht="15.75" customHeight="1" x14ac:dyDescent="0.25">
      <c r="A97" s="140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1:17" ht="15.75" customHeight="1" x14ac:dyDescent="0.25">
      <c r="A98" s="140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1:17" ht="15.75" customHeight="1" x14ac:dyDescent="0.25">
      <c r="A99" s="140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1:17" ht="15.75" customHeight="1" x14ac:dyDescent="0.25">
      <c r="A100" s="140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1:17" ht="15.75" customHeight="1" x14ac:dyDescent="0.25">
      <c r="A101" s="140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1:17" ht="15.75" customHeight="1" x14ac:dyDescent="0.25">
      <c r="A102" s="140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1:17" ht="15.75" customHeight="1" x14ac:dyDescent="0.25">
      <c r="A103" s="140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1:17" ht="15.75" customHeight="1" x14ac:dyDescent="0.25">
      <c r="A104" s="140"/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1:17" ht="15.75" customHeight="1" x14ac:dyDescent="0.25">
      <c r="A105" s="140"/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1:17" ht="15.75" customHeight="1" x14ac:dyDescent="0.25">
      <c r="A106" s="140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1:17" ht="15.75" customHeight="1" x14ac:dyDescent="0.25">
      <c r="A107" s="140"/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1:17" ht="15.75" customHeight="1" x14ac:dyDescent="0.25">
      <c r="A108" s="140"/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1:17" ht="15.75" customHeight="1" x14ac:dyDescent="0.25">
      <c r="A109" s="140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1:17" ht="15.75" customHeight="1" x14ac:dyDescent="0.25">
      <c r="A110" s="140"/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1:17" ht="15.75" customHeight="1" x14ac:dyDescent="0.25">
      <c r="A111" s="140"/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1:17" ht="15.75" customHeight="1" x14ac:dyDescent="0.25">
      <c r="A112" s="140"/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1:17" ht="15.75" customHeight="1" x14ac:dyDescent="0.25">
      <c r="A113" s="140"/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1:17" ht="15.75" customHeight="1" x14ac:dyDescent="0.25">
      <c r="A114" s="140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1:17" ht="15.75" customHeight="1" x14ac:dyDescent="0.25">
      <c r="A115" s="140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1:17" ht="15.75" customHeight="1" x14ac:dyDescent="0.25">
      <c r="A116" s="140"/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1:17" ht="15.75" customHeight="1" x14ac:dyDescent="0.25">
      <c r="A117" s="140"/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1:17" ht="15.75" customHeight="1" x14ac:dyDescent="0.25">
      <c r="A118" s="140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1:17" ht="15.75" customHeight="1" x14ac:dyDescent="0.25">
      <c r="A119" s="140"/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1:17" ht="15.75" customHeight="1" x14ac:dyDescent="0.25">
      <c r="A120" s="140"/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1:17" ht="15.75" customHeight="1" x14ac:dyDescent="0.25">
      <c r="A121" s="141"/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1:17" ht="15.75" customHeight="1" x14ac:dyDescent="0.25">
      <c r="A122" s="141"/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1:17" ht="15.75" customHeight="1" x14ac:dyDescent="0.25">
      <c r="A123" s="141"/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1:17" ht="15.75" customHeight="1" x14ac:dyDescent="0.25">
      <c r="A124" s="141"/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1:17" ht="15.75" x14ac:dyDescent="0.25">
      <c r="A125" s="141"/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1:17" ht="15.75" x14ac:dyDescent="0.25">
      <c r="A126" s="141"/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ht="15.75" x14ac:dyDescent="0.25">
      <c r="A127" s="141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1:17" ht="15.75" x14ac:dyDescent="0.25">
      <c r="A128" s="141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1:17" ht="15.75" x14ac:dyDescent="0.25">
      <c r="A129" s="141"/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1:17" ht="15.75" x14ac:dyDescent="0.25">
      <c r="A130" s="141"/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1:17" ht="15.75" x14ac:dyDescent="0.25">
      <c r="A131" s="141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1:17" ht="15.75" x14ac:dyDescent="0.25">
      <c r="A132" s="141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1:17" ht="15.75" x14ac:dyDescent="0.25">
      <c r="A133" s="141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1:17" ht="15.75" x14ac:dyDescent="0.25">
      <c r="A134" s="141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1:17" ht="15.75" x14ac:dyDescent="0.25">
      <c r="A135" s="141"/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1:17" ht="15.75" x14ac:dyDescent="0.25">
      <c r="A136" s="141"/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</sheetData>
  <printOptions horizontalCentered="1"/>
  <pageMargins left="0.25" right="0.25" top="0.5" bottom="0.5" header="0.25" footer="0.25"/>
  <pageSetup scale="50" orientation="landscape" r:id="rId1"/>
  <headerFooter scaleWithDoc="0">
    <oddFooter>&amp;L&amp;"Times New Roman,Regular"&amp;9Statement BH-City of Escondido&amp;C&amp;"Times New Roman,Regular"&amp;9Page BH-&amp;P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Q63"/>
  <sheetViews>
    <sheetView zoomScale="75" zoomScaleNormal="75" zoomScaleSheetLayoutView="75" workbookViewId="0">
      <selection activeCell="A2" sqref="A2:K2"/>
    </sheetView>
  </sheetViews>
  <sheetFormatPr defaultColWidth="9.140625" defaultRowHeight="18.75" x14ac:dyDescent="0.3"/>
  <cols>
    <col min="1" max="1" width="5.85546875" style="2" customWidth="1"/>
    <col min="2" max="2" width="31.140625" style="2" bestFit="1" customWidth="1"/>
    <col min="3" max="8" width="15.5703125" style="2" bestFit="1" customWidth="1"/>
    <col min="9" max="9" width="16.85546875" style="2" bestFit="1" customWidth="1"/>
    <col min="10" max="10" width="55.140625" style="2" bestFit="1" customWidth="1"/>
    <col min="11" max="11" width="5.85546875" style="2" bestFit="1" customWidth="1"/>
    <col min="12" max="14" width="12.140625" style="2" customWidth="1"/>
    <col min="15" max="15" width="14.140625" style="2" customWidth="1"/>
    <col min="16" max="16" width="36.140625" style="2" customWidth="1"/>
    <col min="17" max="17" width="5.85546875" style="2" customWidth="1"/>
    <col min="18" max="28" width="12.85546875" style="2" customWidth="1"/>
    <col min="29" max="16384" width="9.140625" style="2"/>
  </cols>
  <sheetData>
    <row r="1" spans="1:17" x14ac:dyDescent="0.3">
      <c r="A1" s="282" t="str">
        <f>'Summary of Revs @ Present Rates'!A1:P1</f>
        <v>Statement BH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"/>
      <c r="M1" s="1"/>
      <c r="N1" s="1"/>
      <c r="O1" s="1"/>
      <c r="P1" s="1"/>
    </row>
    <row r="2" spans="1:17" x14ac:dyDescent="0.3">
      <c r="A2" s="282" t="str">
        <f>'Summary of Revs @ Present Rates'!A2:P2</f>
        <v>SAN DIEGO GAS AND ELECTRIC COMPANY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"/>
      <c r="M2" s="1"/>
      <c r="N2" s="1"/>
      <c r="O2" s="1"/>
      <c r="P2" s="1"/>
    </row>
    <row r="3" spans="1:17" x14ac:dyDescent="0.3">
      <c r="A3" s="282" t="str">
        <f>'Summary of Revs @ Present Rates'!A3:P3</f>
        <v>Transmission Revenue Data To Reflect Present Rates Per ER24-524-000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1"/>
      <c r="M3" s="1"/>
      <c r="N3" s="1"/>
      <c r="O3" s="1"/>
      <c r="P3" s="1"/>
    </row>
    <row r="4" spans="1:17" x14ac:dyDescent="0.3">
      <c r="A4" s="282" t="s">
        <v>63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1"/>
      <c r="M4" s="1"/>
      <c r="N4" s="1"/>
      <c r="O4" s="1"/>
      <c r="P4" s="1"/>
    </row>
    <row r="5" spans="1:17" x14ac:dyDescent="0.3">
      <c r="A5" s="282" t="s">
        <v>288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1"/>
      <c r="M5" s="1"/>
      <c r="N5" s="1"/>
      <c r="O5" s="1"/>
      <c r="P5" s="1"/>
    </row>
    <row r="6" spans="1:17" x14ac:dyDescent="0.3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1"/>
      <c r="M6" s="1"/>
      <c r="N6" s="1"/>
      <c r="O6" s="1"/>
      <c r="P6" s="1"/>
    </row>
    <row r="7" spans="1:17" x14ac:dyDescent="0.3">
      <c r="A7" s="2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7" x14ac:dyDescent="0.3">
      <c r="A8" s="3" t="s">
        <v>9</v>
      </c>
      <c r="B8" s="37"/>
      <c r="C8" s="3" t="str">
        <f>'Summary of Revs @ Present Rates'!C6</f>
        <v>(A)</v>
      </c>
      <c r="D8" s="3" t="str">
        <f>'Summary of Revs @ Present Rates'!D6</f>
        <v>(B)</v>
      </c>
      <c r="E8" s="3" t="str">
        <f>'Summary of Revs @ Present Rates'!E6</f>
        <v>(C)</v>
      </c>
      <c r="F8" s="3" t="str">
        <f>'Summary of Revs @ Present Rates'!F6</f>
        <v>(D)</v>
      </c>
      <c r="G8" s="3" t="str">
        <f>'Summary of Revs @ Present Rates'!G6</f>
        <v>(E)</v>
      </c>
      <c r="H8" s="3" t="str">
        <f>'Summary of Revs @ Present Rates'!H6</f>
        <v>(F)</v>
      </c>
      <c r="I8" s="3" t="str">
        <f>'Summary of Revs @ Present Rates'!I6</f>
        <v>(G)</v>
      </c>
      <c r="J8" s="37"/>
      <c r="K8" s="3" t="s">
        <v>9</v>
      </c>
      <c r="Q8" s="22"/>
    </row>
    <row r="9" spans="1:17" x14ac:dyDescent="0.3">
      <c r="A9" s="12" t="s">
        <v>11</v>
      </c>
      <c r="B9" s="12" t="s">
        <v>70</v>
      </c>
      <c r="C9" s="47">
        <f>'Summary of Revs @ Present Rates'!C8</f>
        <v>45658</v>
      </c>
      <c r="D9" s="47">
        <f>'Summary of Revs @ Present Rates'!D8</f>
        <v>45689</v>
      </c>
      <c r="E9" s="47">
        <f>'Summary of Revs @ Present Rates'!E8</f>
        <v>45717</v>
      </c>
      <c r="F9" s="47">
        <f>'Summary of Revs @ Present Rates'!F8</f>
        <v>45748</v>
      </c>
      <c r="G9" s="47">
        <f>'Summary of Revs @ Present Rates'!G8</f>
        <v>45778</v>
      </c>
      <c r="H9" s="47">
        <f>'Summary of Revs @ Present Rates'!H8</f>
        <v>45809</v>
      </c>
      <c r="I9" s="19"/>
      <c r="J9" s="12" t="s">
        <v>71</v>
      </c>
      <c r="K9" s="12" t="s">
        <v>11</v>
      </c>
      <c r="Q9" s="22"/>
    </row>
    <row r="10" spans="1:17" x14ac:dyDescent="0.3">
      <c r="A10" s="6"/>
      <c r="B10" s="9"/>
      <c r="C10" s="39"/>
      <c r="D10" s="39"/>
      <c r="E10" s="39"/>
      <c r="F10" s="39"/>
      <c r="G10" s="39"/>
      <c r="H10" s="39"/>
      <c r="I10" s="37"/>
      <c r="J10" s="6"/>
      <c r="K10" s="6"/>
      <c r="Q10" s="22"/>
    </row>
    <row r="11" spans="1:17" x14ac:dyDescent="0.3">
      <c r="A11" s="6">
        <v>1</v>
      </c>
      <c r="B11" s="49" t="s">
        <v>219</v>
      </c>
      <c r="C11" s="9"/>
      <c r="D11" s="9"/>
      <c r="E11" s="9"/>
      <c r="F11" s="9"/>
      <c r="G11" s="9"/>
      <c r="H11" s="9"/>
      <c r="I11" s="9"/>
      <c r="J11" s="6"/>
      <c r="K11" s="6">
        <v>1</v>
      </c>
      <c r="Q11" s="22"/>
    </row>
    <row r="12" spans="1:17" x14ac:dyDescent="0.3">
      <c r="A12" s="6">
        <f>A11+1</f>
        <v>2</v>
      </c>
      <c r="B12" s="49" t="s">
        <v>220</v>
      </c>
      <c r="C12" s="9"/>
      <c r="D12" s="9"/>
      <c r="E12" s="9"/>
      <c r="F12" s="9"/>
      <c r="G12" s="9"/>
      <c r="H12" s="9"/>
      <c r="I12" s="9"/>
      <c r="J12" s="6"/>
      <c r="K12" s="6">
        <f>K11+1</f>
        <v>2</v>
      </c>
      <c r="Q12" s="22"/>
    </row>
    <row r="13" spans="1:17" ht="22.5" x14ac:dyDescent="0.3">
      <c r="A13" s="6">
        <f t="shared" ref="A13:A32" si="0">A12+1</f>
        <v>3</v>
      </c>
      <c r="B13" s="9" t="s">
        <v>78</v>
      </c>
      <c r="C13" s="17">
        <f>'[1]Workpaper 1'!C199*1000</f>
        <v>6148</v>
      </c>
      <c r="D13" s="17">
        <f>'[1]Workpaper 1'!D199*1000</f>
        <v>6148</v>
      </c>
      <c r="E13" s="17">
        <f>'[1]Workpaper 1'!E199*1000</f>
        <v>6148</v>
      </c>
      <c r="F13" s="17">
        <f>'[1]Workpaper 1'!F199*1000</f>
        <v>6148</v>
      </c>
      <c r="G13" s="17">
        <f>'[1]Workpaper 1'!G199*1000</f>
        <v>6148</v>
      </c>
      <c r="H13" s="17">
        <f>'[1]Workpaper 1'!H199*1000</f>
        <v>6148</v>
      </c>
      <c r="I13" s="9"/>
      <c r="J13" s="6" t="s">
        <v>221</v>
      </c>
      <c r="K13" s="6">
        <f t="shared" ref="K13:K32" si="1">K12+1</f>
        <v>3</v>
      </c>
    </row>
    <row r="14" spans="1:17" ht="22.5" x14ac:dyDescent="0.3">
      <c r="A14" s="6">
        <f t="shared" si="0"/>
        <v>4</v>
      </c>
      <c r="B14" s="9" t="s">
        <v>80</v>
      </c>
      <c r="C14" s="17">
        <f>'[1]Workpaper 1'!C200*1000</f>
        <v>84682</v>
      </c>
      <c r="D14" s="17">
        <f>'[1]Workpaper 1'!D200*1000</f>
        <v>84682</v>
      </c>
      <c r="E14" s="17">
        <f>'[1]Workpaper 1'!E200*1000</f>
        <v>84682</v>
      </c>
      <c r="F14" s="17">
        <f>'[1]Workpaper 1'!F200*1000</f>
        <v>84682</v>
      </c>
      <c r="G14" s="17">
        <f>'[1]Workpaper 1'!G200*1000</f>
        <v>84682</v>
      </c>
      <c r="H14" s="17">
        <f>'[1]Workpaper 1'!H200*1000</f>
        <v>84682</v>
      </c>
      <c r="I14" s="9"/>
      <c r="J14" s="6" t="s">
        <v>222</v>
      </c>
      <c r="K14" s="6">
        <f t="shared" si="1"/>
        <v>4</v>
      </c>
    </row>
    <row r="15" spans="1:17" ht="22.5" x14ac:dyDescent="0.3">
      <c r="A15" s="6">
        <f t="shared" si="0"/>
        <v>5</v>
      </c>
      <c r="B15" s="9" t="s">
        <v>82</v>
      </c>
      <c r="C15" s="17">
        <f>'[1]Workpaper 1'!C201*1000</f>
        <v>54676</v>
      </c>
      <c r="D15" s="17">
        <f>'[1]Workpaper 1'!D201*1000</f>
        <v>54676</v>
      </c>
      <c r="E15" s="17">
        <f>'[1]Workpaper 1'!E201*1000</f>
        <v>54676</v>
      </c>
      <c r="F15" s="17">
        <f>'[1]Workpaper 1'!F201*1000</f>
        <v>54676</v>
      </c>
      <c r="G15" s="17">
        <f>'[1]Workpaper 1'!G201*1000</f>
        <v>54676</v>
      </c>
      <c r="H15" s="17">
        <f>'[1]Workpaper 1'!H201*1000</f>
        <v>54676</v>
      </c>
      <c r="I15" s="9"/>
      <c r="J15" s="6" t="s">
        <v>223</v>
      </c>
      <c r="K15" s="6">
        <f t="shared" si="1"/>
        <v>5</v>
      </c>
    </row>
    <row r="16" spans="1:17" ht="19.5" thickBot="1" x14ac:dyDescent="0.35">
      <c r="A16" s="6">
        <f t="shared" si="0"/>
        <v>6</v>
      </c>
      <c r="B16" s="9" t="s">
        <v>84</v>
      </c>
      <c r="C16" s="50">
        <f t="shared" ref="C16:H16" si="2">SUM(C13:C15)</f>
        <v>145506</v>
      </c>
      <c r="D16" s="50">
        <f t="shared" si="2"/>
        <v>145506</v>
      </c>
      <c r="E16" s="50">
        <f t="shared" si="2"/>
        <v>145506</v>
      </c>
      <c r="F16" s="50">
        <f t="shared" si="2"/>
        <v>145506</v>
      </c>
      <c r="G16" s="50">
        <f t="shared" si="2"/>
        <v>145506</v>
      </c>
      <c r="H16" s="50">
        <f t="shared" si="2"/>
        <v>145506</v>
      </c>
      <c r="I16" s="9"/>
      <c r="J16" s="51" t="s">
        <v>116</v>
      </c>
      <c r="K16" s="6">
        <f t="shared" si="1"/>
        <v>6</v>
      </c>
    </row>
    <row r="17" spans="1:11" ht="24" thickTop="1" thickBot="1" x14ac:dyDescent="0.35">
      <c r="A17" s="6">
        <f t="shared" si="0"/>
        <v>7</v>
      </c>
      <c r="B17" s="9" t="s">
        <v>86</v>
      </c>
      <c r="C17" s="52">
        <f>'[1]A-Billing Determinants'!D36</f>
        <v>145506</v>
      </c>
      <c r="D17" s="52">
        <f>'[1]A-Billing Determinants'!F36</f>
        <v>145506</v>
      </c>
      <c r="E17" s="52">
        <f>'[1]A-Billing Determinants'!H36</f>
        <v>145506</v>
      </c>
      <c r="F17" s="52">
        <f>'[1]A-Billing Determinants'!J36</f>
        <v>145506</v>
      </c>
      <c r="G17" s="52">
        <f>'[1]A-Billing Determinants'!L36</f>
        <v>145506</v>
      </c>
      <c r="H17" s="52">
        <f>'[1]A-Billing Determinants'!N36</f>
        <v>145506</v>
      </c>
      <c r="I17" s="9"/>
      <c r="J17" s="6" t="s">
        <v>224</v>
      </c>
      <c r="K17" s="6">
        <f t="shared" si="1"/>
        <v>7</v>
      </c>
    </row>
    <row r="18" spans="1:11" ht="20.25" thickTop="1" thickBot="1" x14ac:dyDescent="0.35">
      <c r="A18" s="6">
        <f t="shared" si="0"/>
        <v>8</v>
      </c>
      <c r="B18" s="9" t="s">
        <v>88</v>
      </c>
      <c r="C18" s="52">
        <f t="shared" ref="C18:H18" si="3">C16-C17</f>
        <v>0</v>
      </c>
      <c r="D18" s="52">
        <f t="shared" si="3"/>
        <v>0</v>
      </c>
      <c r="E18" s="52">
        <f t="shared" si="3"/>
        <v>0</v>
      </c>
      <c r="F18" s="52">
        <f t="shared" si="3"/>
        <v>0</v>
      </c>
      <c r="G18" s="52">
        <f t="shared" si="3"/>
        <v>0</v>
      </c>
      <c r="H18" s="52">
        <f t="shared" si="3"/>
        <v>0</v>
      </c>
      <c r="I18" s="9"/>
      <c r="J18" s="53" t="s">
        <v>118</v>
      </c>
      <c r="K18" s="6">
        <f t="shared" si="1"/>
        <v>8</v>
      </c>
    </row>
    <row r="19" spans="1:11" ht="19.5" thickTop="1" x14ac:dyDescent="0.3">
      <c r="A19" s="6">
        <f t="shared" si="0"/>
        <v>9</v>
      </c>
      <c r="B19" s="6"/>
      <c r="C19" s="54"/>
      <c r="D19" s="54"/>
      <c r="E19" s="54"/>
      <c r="F19" s="54"/>
      <c r="G19" s="54"/>
      <c r="H19" s="54"/>
      <c r="I19" s="9"/>
      <c r="J19" s="53"/>
      <c r="K19" s="6">
        <f t="shared" si="1"/>
        <v>9</v>
      </c>
    </row>
    <row r="20" spans="1:11" x14ac:dyDescent="0.3">
      <c r="A20" s="6">
        <f t="shared" si="0"/>
        <v>10</v>
      </c>
      <c r="B20" s="55" t="s">
        <v>225</v>
      </c>
      <c r="C20" s="9"/>
      <c r="D20" s="9"/>
      <c r="E20" s="9"/>
      <c r="F20" s="9"/>
      <c r="G20" s="9"/>
      <c r="H20" s="9"/>
      <c r="I20" s="9"/>
      <c r="J20" s="6"/>
      <c r="K20" s="6">
        <f t="shared" si="1"/>
        <v>10</v>
      </c>
    </row>
    <row r="21" spans="1:11" ht="22.5" x14ac:dyDescent="0.3">
      <c r="A21" s="6">
        <f t="shared" si="0"/>
        <v>11</v>
      </c>
      <c r="B21" s="9" t="s">
        <v>78</v>
      </c>
      <c r="C21" s="56">
        <f>'[2]Transmission Rates Summary'!$F$54</f>
        <v>8.48</v>
      </c>
      <c r="D21" s="56">
        <f t="shared" ref="D21:H23" si="4">C21</f>
        <v>8.48</v>
      </c>
      <c r="E21" s="56">
        <f t="shared" si="4"/>
        <v>8.48</v>
      </c>
      <c r="F21" s="56">
        <f t="shared" si="4"/>
        <v>8.48</v>
      </c>
      <c r="G21" s="56">
        <f t="shared" si="4"/>
        <v>8.48</v>
      </c>
      <c r="H21" s="56">
        <f t="shared" si="4"/>
        <v>8.48</v>
      </c>
      <c r="I21" s="9"/>
      <c r="J21" s="6" t="s">
        <v>226</v>
      </c>
      <c r="K21" s="6">
        <f t="shared" si="1"/>
        <v>11</v>
      </c>
    </row>
    <row r="22" spans="1:11" ht="22.5" x14ac:dyDescent="0.3">
      <c r="A22" s="6">
        <f t="shared" si="0"/>
        <v>12</v>
      </c>
      <c r="B22" s="9" t="s">
        <v>93</v>
      </c>
      <c r="C22" s="56">
        <f>'[2]Transmission Rates Summary'!$E$54</f>
        <v>8.18</v>
      </c>
      <c r="D22" s="56">
        <f t="shared" si="4"/>
        <v>8.18</v>
      </c>
      <c r="E22" s="56">
        <f t="shared" si="4"/>
        <v>8.18</v>
      </c>
      <c r="F22" s="56">
        <f t="shared" si="4"/>
        <v>8.18</v>
      </c>
      <c r="G22" s="56">
        <f t="shared" si="4"/>
        <v>8.18</v>
      </c>
      <c r="H22" s="56">
        <f t="shared" si="4"/>
        <v>8.18</v>
      </c>
      <c r="I22" s="9"/>
      <c r="J22" s="6" t="s">
        <v>227</v>
      </c>
      <c r="K22" s="6">
        <f t="shared" si="1"/>
        <v>12</v>
      </c>
    </row>
    <row r="23" spans="1:11" ht="22.5" x14ac:dyDescent="0.3">
      <c r="A23" s="6">
        <f t="shared" si="0"/>
        <v>13</v>
      </c>
      <c r="B23" s="9" t="s">
        <v>82</v>
      </c>
      <c r="C23" s="56">
        <f>'[2]Transmission Rates Summary'!$D$54</f>
        <v>8.14</v>
      </c>
      <c r="D23" s="56">
        <f t="shared" si="4"/>
        <v>8.14</v>
      </c>
      <c r="E23" s="56">
        <f t="shared" si="4"/>
        <v>8.14</v>
      </c>
      <c r="F23" s="56">
        <f t="shared" si="4"/>
        <v>8.14</v>
      </c>
      <c r="G23" s="56">
        <f t="shared" si="4"/>
        <v>8.14</v>
      </c>
      <c r="H23" s="56">
        <f t="shared" si="4"/>
        <v>8.14</v>
      </c>
      <c r="I23" s="9"/>
      <c r="J23" s="6" t="s">
        <v>228</v>
      </c>
      <c r="K23" s="6">
        <f t="shared" si="1"/>
        <v>13</v>
      </c>
    </row>
    <row r="24" spans="1:11" x14ac:dyDescent="0.3">
      <c r="A24" s="6">
        <f t="shared" si="0"/>
        <v>14</v>
      </c>
      <c r="B24" s="9"/>
      <c r="C24" s="9"/>
      <c r="D24" s="9"/>
      <c r="E24" s="9"/>
      <c r="F24" s="9"/>
      <c r="G24" s="9"/>
      <c r="H24" s="9"/>
      <c r="I24" s="9"/>
      <c r="J24" s="6"/>
      <c r="K24" s="6">
        <f t="shared" si="1"/>
        <v>14</v>
      </c>
    </row>
    <row r="25" spans="1:11" x14ac:dyDescent="0.3">
      <c r="A25" s="6">
        <f t="shared" si="0"/>
        <v>15</v>
      </c>
      <c r="B25" s="49" t="s">
        <v>97</v>
      </c>
      <c r="C25" s="9"/>
      <c r="D25" s="9"/>
      <c r="E25" s="9"/>
      <c r="F25" s="9"/>
      <c r="G25" s="9"/>
      <c r="H25" s="9"/>
      <c r="I25" s="9"/>
      <c r="J25" s="6"/>
      <c r="K25" s="6">
        <f t="shared" si="1"/>
        <v>15</v>
      </c>
    </row>
    <row r="26" spans="1:11" x14ac:dyDescent="0.3">
      <c r="A26" s="6">
        <f t="shared" si="0"/>
        <v>16</v>
      </c>
      <c r="B26" s="9" t="s">
        <v>78</v>
      </c>
      <c r="C26" s="27">
        <f t="shared" ref="C26:H28" si="5">ROUND(C13*C21,0)</f>
        <v>52135</v>
      </c>
      <c r="D26" s="27">
        <f t="shared" si="5"/>
        <v>52135</v>
      </c>
      <c r="E26" s="27">
        <f t="shared" si="5"/>
        <v>52135</v>
      </c>
      <c r="F26" s="27">
        <f t="shared" si="5"/>
        <v>52135</v>
      </c>
      <c r="G26" s="27">
        <f t="shared" si="5"/>
        <v>52135</v>
      </c>
      <c r="H26" s="27">
        <f t="shared" si="5"/>
        <v>52135</v>
      </c>
      <c r="I26" s="9"/>
      <c r="J26" s="57" t="s">
        <v>229</v>
      </c>
      <c r="K26" s="6">
        <f t="shared" si="1"/>
        <v>16</v>
      </c>
    </row>
    <row r="27" spans="1:11" x14ac:dyDescent="0.3">
      <c r="A27" s="6">
        <f t="shared" si="0"/>
        <v>17</v>
      </c>
      <c r="B27" s="9" t="s">
        <v>80</v>
      </c>
      <c r="C27" s="17">
        <f t="shared" si="5"/>
        <v>692699</v>
      </c>
      <c r="D27" s="17">
        <f t="shared" si="5"/>
        <v>692699</v>
      </c>
      <c r="E27" s="17">
        <f t="shared" si="5"/>
        <v>692699</v>
      </c>
      <c r="F27" s="17">
        <f t="shared" si="5"/>
        <v>692699</v>
      </c>
      <c r="G27" s="17">
        <f t="shared" si="5"/>
        <v>692699</v>
      </c>
      <c r="H27" s="17">
        <f t="shared" si="5"/>
        <v>692699</v>
      </c>
      <c r="I27" s="9"/>
      <c r="J27" s="57" t="s">
        <v>230</v>
      </c>
      <c r="K27" s="6">
        <f t="shared" si="1"/>
        <v>17</v>
      </c>
    </row>
    <row r="28" spans="1:11" x14ac:dyDescent="0.3">
      <c r="A28" s="6">
        <f t="shared" si="0"/>
        <v>18</v>
      </c>
      <c r="B28" s="9" t="s">
        <v>82</v>
      </c>
      <c r="C28" s="17">
        <f t="shared" si="5"/>
        <v>445063</v>
      </c>
      <c r="D28" s="17">
        <f t="shared" si="5"/>
        <v>445063</v>
      </c>
      <c r="E28" s="17">
        <f t="shared" si="5"/>
        <v>445063</v>
      </c>
      <c r="F28" s="17">
        <f t="shared" si="5"/>
        <v>445063</v>
      </c>
      <c r="G28" s="17">
        <f t="shared" si="5"/>
        <v>445063</v>
      </c>
      <c r="H28" s="17">
        <f t="shared" si="5"/>
        <v>445063</v>
      </c>
      <c r="I28" s="9"/>
      <c r="J28" s="57" t="s">
        <v>231</v>
      </c>
      <c r="K28" s="6">
        <f t="shared" si="1"/>
        <v>18</v>
      </c>
    </row>
    <row r="29" spans="1:11" ht="19.5" thickBot="1" x14ac:dyDescent="0.35">
      <c r="A29" s="6">
        <f t="shared" si="0"/>
        <v>19</v>
      </c>
      <c r="B29" s="9" t="s">
        <v>174</v>
      </c>
      <c r="C29" s="58">
        <f t="shared" ref="C29:H29" si="6">SUM(C26:C28)</f>
        <v>1189897</v>
      </c>
      <c r="D29" s="58">
        <f t="shared" si="6"/>
        <v>1189897</v>
      </c>
      <c r="E29" s="58">
        <f t="shared" si="6"/>
        <v>1189897</v>
      </c>
      <c r="F29" s="58">
        <f t="shared" si="6"/>
        <v>1189897</v>
      </c>
      <c r="G29" s="58">
        <f t="shared" si="6"/>
        <v>1189897</v>
      </c>
      <c r="H29" s="58">
        <f t="shared" si="6"/>
        <v>1189897</v>
      </c>
      <c r="I29" s="9"/>
      <c r="J29" s="59" t="s">
        <v>232</v>
      </c>
      <c r="K29" s="6">
        <f t="shared" si="1"/>
        <v>19</v>
      </c>
    </row>
    <row r="30" spans="1:11" ht="19.5" thickTop="1" x14ac:dyDescent="0.3">
      <c r="A30" s="6">
        <f t="shared" si="0"/>
        <v>20</v>
      </c>
      <c r="B30" s="9"/>
      <c r="C30" s="27"/>
      <c r="D30" s="27"/>
      <c r="E30" s="27"/>
      <c r="F30" s="27"/>
      <c r="G30" s="27"/>
      <c r="H30" s="27"/>
      <c r="I30" s="9"/>
      <c r="J30" s="59"/>
      <c r="K30" s="6">
        <f t="shared" si="1"/>
        <v>20</v>
      </c>
    </row>
    <row r="31" spans="1:11" x14ac:dyDescent="0.3">
      <c r="A31" s="6">
        <f t="shared" si="0"/>
        <v>21</v>
      </c>
      <c r="B31" s="55" t="s">
        <v>198</v>
      </c>
      <c r="C31" s="9"/>
      <c r="D31" s="9"/>
      <c r="E31" s="9"/>
      <c r="F31" s="9"/>
      <c r="G31" s="9"/>
      <c r="H31" s="9"/>
      <c r="I31" s="9"/>
      <c r="J31" s="6"/>
      <c r="K31" s="6">
        <f t="shared" si="1"/>
        <v>21</v>
      </c>
    </row>
    <row r="32" spans="1:11" ht="19.5" thickBot="1" x14ac:dyDescent="0.35">
      <c r="A32" s="6">
        <f t="shared" si="0"/>
        <v>22</v>
      </c>
      <c r="B32" s="55" t="s">
        <v>233</v>
      </c>
      <c r="C32" s="61">
        <f t="shared" ref="C32:G32" si="7">C29</f>
        <v>1189897</v>
      </c>
      <c r="D32" s="61">
        <f t="shared" si="7"/>
        <v>1189897</v>
      </c>
      <c r="E32" s="61">
        <f t="shared" si="7"/>
        <v>1189897</v>
      </c>
      <c r="F32" s="61">
        <f t="shared" si="7"/>
        <v>1189897</v>
      </c>
      <c r="G32" s="61">
        <f t="shared" si="7"/>
        <v>1189897</v>
      </c>
      <c r="H32" s="61">
        <f>H29</f>
        <v>1189897</v>
      </c>
      <c r="I32" s="9"/>
      <c r="J32" s="57" t="s">
        <v>234</v>
      </c>
      <c r="K32" s="6">
        <f t="shared" si="1"/>
        <v>22</v>
      </c>
    </row>
    <row r="33" spans="1:17" ht="19.5" thickTop="1" x14ac:dyDescent="0.3">
      <c r="A33" s="12"/>
      <c r="B33" s="19"/>
      <c r="C33" s="19"/>
      <c r="D33" s="19"/>
      <c r="E33" s="19"/>
      <c r="F33" s="19"/>
      <c r="G33" s="19"/>
      <c r="H33" s="19"/>
      <c r="I33" s="19"/>
      <c r="J33" s="12"/>
      <c r="K33" s="12"/>
      <c r="Q33" s="22"/>
    </row>
    <row r="34" spans="1:17" x14ac:dyDescent="0.3">
      <c r="A34" s="22"/>
      <c r="O34" s="62"/>
      <c r="P34" s="22"/>
      <c r="Q34" s="22"/>
    </row>
    <row r="35" spans="1:17" x14ac:dyDescent="0.3">
      <c r="A35" s="3" t="s">
        <v>9</v>
      </c>
      <c r="B35" s="37"/>
      <c r="C35" s="3" t="str">
        <f>C8</f>
        <v>(A)</v>
      </c>
      <c r="D35" s="3" t="str">
        <f t="shared" ref="D35:I35" si="8">D8</f>
        <v>(B)</v>
      </c>
      <c r="E35" s="3" t="str">
        <f t="shared" si="8"/>
        <v>(C)</v>
      </c>
      <c r="F35" s="3" t="str">
        <f t="shared" si="8"/>
        <v>(D)</v>
      </c>
      <c r="G35" s="3" t="str">
        <f t="shared" si="8"/>
        <v>(E)</v>
      </c>
      <c r="H35" s="3" t="str">
        <f t="shared" si="8"/>
        <v>(F)</v>
      </c>
      <c r="I35" s="3" t="str">
        <f t="shared" si="8"/>
        <v>(G)</v>
      </c>
      <c r="J35" s="37"/>
      <c r="K35" s="3" t="s">
        <v>9</v>
      </c>
      <c r="P35" s="22"/>
      <c r="Q35" s="22"/>
    </row>
    <row r="36" spans="1:17" x14ac:dyDescent="0.3">
      <c r="A36" s="12" t="s">
        <v>11</v>
      </c>
      <c r="B36" s="12" t="s">
        <v>70</v>
      </c>
      <c r="C36" s="47">
        <f>'Summary of Revs @ Present Rates'!C30</f>
        <v>45839</v>
      </c>
      <c r="D36" s="47">
        <f>'Summary of Revs @ Present Rates'!D30</f>
        <v>45870</v>
      </c>
      <c r="E36" s="47">
        <f>'Summary of Revs @ Present Rates'!E30</f>
        <v>45901</v>
      </c>
      <c r="F36" s="47">
        <f>'Summary of Revs @ Present Rates'!F30</f>
        <v>45931</v>
      </c>
      <c r="G36" s="47">
        <f>'Summary of Revs @ Present Rates'!G30</f>
        <v>45962</v>
      </c>
      <c r="H36" s="47">
        <f>'Summary of Revs @ Present Rates'!H30</f>
        <v>45992</v>
      </c>
      <c r="I36" s="48" t="s">
        <v>20</v>
      </c>
      <c r="J36" s="12" t="s">
        <v>71</v>
      </c>
      <c r="K36" s="12" t="s">
        <v>11</v>
      </c>
      <c r="O36" s="62"/>
      <c r="P36" s="22"/>
      <c r="Q36" s="22"/>
    </row>
    <row r="37" spans="1:17" x14ac:dyDescent="0.3">
      <c r="A37" s="6"/>
      <c r="B37" s="9"/>
      <c r="C37" s="39"/>
      <c r="D37" s="39"/>
      <c r="E37" s="39"/>
      <c r="F37" s="39"/>
      <c r="G37" s="39"/>
      <c r="H37" s="39"/>
      <c r="I37" s="6"/>
      <c r="J37" s="6"/>
      <c r="K37" s="6"/>
      <c r="P37" s="22"/>
      <c r="Q37" s="22"/>
    </row>
    <row r="38" spans="1:17" x14ac:dyDescent="0.3">
      <c r="A38" s="6">
        <f>A32+1</f>
        <v>23</v>
      </c>
      <c r="B38" s="49" t="s">
        <v>219</v>
      </c>
      <c r="C38" s="9"/>
      <c r="D38" s="9"/>
      <c r="E38" s="9"/>
      <c r="F38" s="9"/>
      <c r="G38" s="9"/>
      <c r="H38" s="9"/>
      <c r="I38" s="9"/>
      <c r="J38" s="6"/>
      <c r="K38" s="6">
        <f>K32+1</f>
        <v>23</v>
      </c>
      <c r="P38" s="22"/>
    </row>
    <row r="39" spans="1:17" x14ac:dyDescent="0.3">
      <c r="A39" s="6">
        <f>A38+1</f>
        <v>24</v>
      </c>
      <c r="B39" s="49" t="s">
        <v>220</v>
      </c>
      <c r="C39" s="9"/>
      <c r="D39" s="9"/>
      <c r="E39" s="9"/>
      <c r="F39" s="9"/>
      <c r="G39" s="9"/>
      <c r="H39" s="9"/>
      <c r="I39" s="9"/>
      <c r="J39" s="6"/>
      <c r="K39" s="6">
        <f>K38+1</f>
        <v>24</v>
      </c>
    </row>
    <row r="40" spans="1:17" ht="22.5" x14ac:dyDescent="0.3">
      <c r="A40" s="6">
        <f t="shared" ref="A40:A59" si="9">A39+1</f>
        <v>25</v>
      </c>
      <c r="B40" s="9" t="s">
        <v>78</v>
      </c>
      <c r="C40" s="17">
        <f>'[1]Workpaper 1'!I199*1000</f>
        <v>6148</v>
      </c>
      <c r="D40" s="17">
        <f>'[1]Workpaper 1'!J199*1000</f>
        <v>6148</v>
      </c>
      <c r="E40" s="17">
        <f>'[1]Workpaper 1'!K199*1000</f>
        <v>6148</v>
      </c>
      <c r="F40" s="17">
        <f>'[1]Workpaper 1'!L199*1000</f>
        <v>6148</v>
      </c>
      <c r="G40" s="17">
        <f>'[1]Workpaper 1'!M199*1000</f>
        <v>6148</v>
      </c>
      <c r="H40" s="17">
        <f>'[1]Workpaper 1'!N199*1000</f>
        <v>6148</v>
      </c>
      <c r="I40" s="17">
        <f>SUM(C13:H13,C40:H40)</f>
        <v>73776</v>
      </c>
      <c r="J40" s="6" t="s">
        <v>221</v>
      </c>
      <c r="K40" s="6">
        <f t="shared" ref="K40:K59" si="10">K39+1</f>
        <v>25</v>
      </c>
    </row>
    <row r="41" spans="1:17" ht="22.5" x14ac:dyDescent="0.3">
      <c r="A41" s="6">
        <f t="shared" si="9"/>
        <v>26</v>
      </c>
      <c r="B41" s="9" t="s">
        <v>80</v>
      </c>
      <c r="C41" s="17">
        <f>'[1]Workpaper 1'!I200*1000</f>
        <v>84682</v>
      </c>
      <c r="D41" s="17">
        <f>'[1]Workpaper 1'!J200*1000</f>
        <v>84682</v>
      </c>
      <c r="E41" s="17">
        <f>'[1]Workpaper 1'!K200*1000</f>
        <v>84682</v>
      </c>
      <c r="F41" s="17">
        <f>'[1]Workpaper 1'!L200*1000</f>
        <v>84682</v>
      </c>
      <c r="G41" s="17">
        <f>'[1]Workpaper 1'!M200*1000</f>
        <v>84682</v>
      </c>
      <c r="H41" s="17">
        <f>'[1]Workpaper 1'!N200*1000</f>
        <v>84682</v>
      </c>
      <c r="I41" s="17">
        <f>SUM(C14:H14,C41:H41)</f>
        <v>1016184</v>
      </c>
      <c r="J41" s="6" t="s">
        <v>222</v>
      </c>
      <c r="K41" s="6">
        <f t="shared" si="10"/>
        <v>26</v>
      </c>
    </row>
    <row r="42" spans="1:17" ht="22.5" x14ac:dyDescent="0.3">
      <c r="A42" s="6">
        <f t="shared" si="9"/>
        <v>27</v>
      </c>
      <c r="B42" s="9" t="s">
        <v>82</v>
      </c>
      <c r="C42" s="17">
        <f>'[1]Workpaper 1'!I201*1000</f>
        <v>54676</v>
      </c>
      <c r="D42" s="17">
        <f>'[1]Workpaper 1'!J201*1000</f>
        <v>54676</v>
      </c>
      <c r="E42" s="17">
        <f>'[1]Workpaper 1'!K201*1000</f>
        <v>54676</v>
      </c>
      <c r="F42" s="17">
        <f>'[1]Workpaper 1'!L201*1000</f>
        <v>54676</v>
      </c>
      <c r="G42" s="17">
        <f>'[1]Workpaper 1'!M201*1000</f>
        <v>54676</v>
      </c>
      <c r="H42" s="17">
        <f>'[1]Workpaper 1'!N201*1000</f>
        <v>54676</v>
      </c>
      <c r="I42" s="17">
        <f>SUM(C15:H15,C42:H42)</f>
        <v>656112</v>
      </c>
      <c r="J42" s="6" t="s">
        <v>223</v>
      </c>
      <c r="K42" s="6">
        <f t="shared" si="10"/>
        <v>27</v>
      </c>
    </row>
    <row r="43" spans="1:17" ht="19.5" thickBot="1" x14ac:dyDescent="0.35">
      <c r="A43" s="6">
        <f t="shared" si="9"/>
        <v>28</v>
      </c>
      <c r="B43" s="9" t="s">
        <v>84</v>
      </c>
      <c r="C43" s="50">
        <f t="shared" ref="C43:I43" si="11">SUM(C40:C42)</f>
        <v>145506</v>
      </c>
      <c r="D43" s="50">
        <f t="shared" si="11"/>
        <v>145506</v>
      </c>
      <c r="E43" s="50">
        <f t="shared" si="11"/>
        <v>145506</v>
      </c>
      <c r="F43" s="50">
        <f t="shared" si="11"/>
        <v>145506</v>
      </c>
      <c r="G43" s="50">
        <f t="shared" si="11"/>
        <v>145506</v>
      </c>
      <c r="H43" s="50">
        <f t="shared" si="11"/>
        <v>145506</v>
      </c>
      <c r="I43" s="50">
        <f t="shared" si="11"/>
        <v>1746072</v>
      </c>
      <c r="J43" s="51" t="s">
        <v>235</v>
      </c>
      <c r="K43" s="6">
        <f t="shared" si="10"/>
        <v>28</v>
      </c>
    </row>
    <row r="44" spans="1:17" ht="24" thickTop="1" thickBot="1" x14ac:dyDescent="0.35">
      <c r="A44" s="6">
        <f t="shared" si="9"/>
        <v>29</v>
      </c>
      <c r="B44" s="9" t="s">
        <v>86</v>
      </c>
      <c r="C44" s="52">
        <f>'[1]B-Billing Determinants'!D36</f>
        <v>145506</v>
      </c>
      <c r="D44" s="52">
        <f>'[1]B-Billing Determinants'!F36</f>
        <v>145506</v>
      </c>
      <c r="E44" s="52">
        <f>'[1]B-Billing Determinants'!H36</f>
        <v>145506</v>
      </c>
      <c r="F44" s="52">
        <f>'[1]B-Billing Determinants'!J36</f>
        <v>145506</v>
      </c>
      <c r="G44" s="52">
        <f>'[1]B-Billing Determinants'!L36</f>
        <v>145506</v>
      </c>
      <c r="H44" s="52">
        <f>'[1]B-Billing Determinants'!N36</f>
        <v>145506</v>
      </c>
      <c r="I44" s="52">
        <f>SUM(C17:H17,C44:H44)</f>
        <v>1746072</v>
      </c>
      <c r="J44" s="6" t="s">
        <v>236</v>
      </c>
      <c r="K44" s="6">
        <f t="shared" si="10"/>
        <v>29</v>
      </c>
    </row>
    <row r="45" spans="1:17" ht="20.25" thickTop="1" thickBot="1" x14ac:dyDescent="0.35">
      <c r="A45" s="6">
        <f t="shared" si="9"/>
        <v>30</v>
      </c>
      <c r="B45" s="9" t="s">
        <v>88</v>
      </c>
      <c r="C45" s="52">
        <f t="shared" ref="C45:I45" si="12">C43-C44</f>
        <v>0</v>
      </c>
      <c r="D45" s="52">
        <f t="shared" si="12"/>
        <v>0</v>
      </c>
      <c r="E45" s="52">
        <f t="shared" si="12"/>
        <v>0</v>
      </c>
      <c r="F45" s="52">
        <f t="shared" si="12"/>
        <v>0</v>
      </c>
      <c r="G45" s="52">
        <f t="shared" si="12"/>
        <v>0</v>
      </c>
      <c r="H45" s="52">
        <f t="shared" si="12"/>
        <v>0</v>
      </c>
      <c r="I45" s="52">
        <f t="shared" si="12"/>
        <v>0</v>
      </c>
      <c r="J45" s="53" t="s">
        <v>237</v>
      </c>
      <c r="K45" s="6">
        <f t="shared" si="10"/>
        <v>30</v>
      </c>
    </row>
    <row r="46" spans="1:17" ht="19.5" thickTop="1" x14ac:dyDescent="0.3">
      <c r="A46" s="6">
        <f t="shared" si="9"/>
        <v>31</v>
      </c>
      <c r="B46" s="6"/>
      <c r="C46" s="54"/>
      <c r="D46" s="54"/>
      <c r="E46" s="54"/>
      <c r="F46" s="54"/>
      <c r="G46" s="54"/>
      <c r="H46" s="54"/>
      <c r="I46" s="54"/>
      <c r="J46" s="53"/>
      <c r="K46" s="6">
        <f t="shared" si="10"/>
        <v>31</v>
      </c>
    </row>
    <row r="47" spans="1:17" x14ac:dyDescent="0.3">
      <c r="A47" s="6">
        <f t="shared" si="9"/>
        <v>32</v>
      </c>
      <c r="B47" s="55" t="s">
        <v>225</v>
      </c>
      <c r="C47" s="9"/>
      <c r="D47" s="9"/>
      <c r="E47" s="9"/>
      <c r="F47" s="9"/>
      <c r="G47" s="9"/>
      <c r="H47" s="9"/>
      <c r="I47" s="9"/>
      <c r="J47" s="6"/>
      <c r="K47" s="6">
        <f t="shared" si="10"/>
        <v>32</v>
      </c>
    </row>
    <row r="48" spans="1:17" ht="22.5" x14ac:dyDescent="0.3">
      <c r="A48" s="6">
        <f t="shared" si="9"/>
        <v>33</v>
      </c>
      <c r="B48" s="9" t="s">
        <v>78</v>
      </c>
      <c r="C48" s="56">
        <f>H21</f>
        <v>8.48</v>
      </c>
      <c r="D48" s="56">
        <f t="shared" ref="D48:H50" si="13">C48</f>
        <v>8.48</v>
      </c>
      <c r="E48" s="56">
        <f t="shared" si="13"/>
        <v>8.48</v>
      </c>
      <c r="F48" s="56">
        <f t="shared" si="13"/>
        <v>8.48</v>
      </c>
      <c r="G48" s="56">
        <f t="shared" si="13"/>
        <v>8.48</v>
      </c>
      <c r="H48" s="56">
        <f t="shared" si="13"/>
        <v>8.48</v>
      </c>
      <c r="I48" s="9"/>
      <c r="J48" s="6" t="s">
        <v>226</v>
      </c>
      <c r="K48" s="6">
        <f t="shared" si="10"/>
        <v>33</v>
      </c>
    </row>
    <row r="49" spans="1:11" ht="22.5" x14ac:dyDescent="0.3">
      <c r="A49" s="6">
        <f t="shared" si="9"/>
        <v>34</v>
      </c>
      <c r="B49" s="9" t="s">
        <v>93</v>
      </c>
      <c r="C49" s="56">
        <f>H22</f>
        <v>8.18</v>
      </c>
      <c r="D49" s="56">
        <f t="shared" si="13"/>
        <v>8.18</v>
      </c>
      <c r="E49" s="56">
        <f t="shared" si="13"/>
        <v>8.18</v>
      </c>
      <c r="F49" s="56">
        <f t="shared" si="13"/>
        <v>8.18</v>
      </c>
      <c r="G49" s="56">
        <f t="shared" si="13"/>
        <v>8.18</v>
      </c>
      <c r="H49" s="56">
        <f t="shared" si="13"/>
        <v>8.18</v>
      </c>
      <c r="I49" s="9"/>
      <c r="J49" s="6" t="s">
        <v>227</v>
      </c>
      <c r="K49" s="6">
        <f t="shared" si="10"/>
        <v>34</v>
      </c>
    </row>
    <row r="50" spans="1:11" ht="22.5" x14ac:dyDescent="0.3">
      <c r="A50" s="6">
        <f t="shared" si="9"/>
        <v>35</v>
      </c>
      <c r="B50" s="9" t="s">
        <v>82</v>
      </c>
      <c r="C50" s="56">
        <f>H23</f>
        <v>8.14</v>
      </c>
      <c r="D50" s="56">
        <f t="shared" si="13"/>
        <v>8.14</v>
      </c>
      <c r="E50" s="56">
        <f t="shared" si="13"/>
        <v>8.14</v>
      </c>
      <c r="F50" s="56">
        <f t="shared" si="13"/>
        <v>8.14</v>
      </c>
      <c r="G50" s="56">
        <f t="shared" si="13"/>
        <v>8.14</v>
      </c>
      <c r="H50" s="56">
        <f t="shared" si="13"/>
        <v>8.14</v>
      </c>
      <c r="I50" s="9"/>
      <c r="J50" s="6" t="s">
        <v>228</v>
      </c>
      <c r="K50" s="6">
        <f t="shared" si="10"/>
        <v>35</v>
      </c>
    </row>
    <row r="51" spans="1:11" x14ac:dyDescent="0.3">
      <c r="A51" s="6">
        <f t="shared" si="9"/>
        <v>36</v>
      </c>
      <c r="B51" s="9"/>
      <c r="C51" s="9"/>
      <c r="D51" s="9"/>
      <c r="E51" s="9"/>
      <c r="F51" s="9"/>
      <c r="G51" s="9"/>
      <c r="H51" s="9"/>
      <c r="I51" s="9"/>
      <c r="J51" s="6"/>
      <c r="K51" s="6">
        <f t="shared" si="10"/>
        <v>36</v>
      </c>
    </row>
    <row r="52" spans="1:11" x14ac:dyDescent="0.3">
      <c r="A52" s="6">
        <f t="shared" si="9"/>
        <v>37</v>
      </c>
      <c r="B52" s="49" t="s">
        <v>97</v>
      </c>
      <c r="C52" s="9"/>
      <c r="D52" s="9"/>
      <c r="E52" s="9"/>
      <c r="F52" s="9"/>
      <c r="G52" s="9"/>
      <c r="H52" s="9"/>
      <c r="I52" s="9"/>
      <c r="J52" s="6"/>
      <c r="K52" s="6">
        <f t="shared" si="10"/>
        <v>37</v>
      </c>
    </row>
    <row r="53" spans="1:11" x14ac:dyDescent="0.3">
      <c r="A53" s="6">
        <f t="shared" si="9"/>
        <v>38</v>
      </c>
      <c r="B53" s="9" t="s">
        <v>78</v>
      </c>
      <c r="C53" s="27">
        <f t="shared" ref="C53:H55" si="14">ROUND(C40*C48,0)</f>
        <v>52135</v>
      </c>
      <c r="D53" s="27">
        <f t="shared" si="14"/>
        <v>52135</v>
      </c>
      <c r="E53" s="27">
        <f t="shared" si="14"/>
        <v>52135</v>
      </c>
      <c r="F53" s="27">
        <f t="shared" si="14"/>
        <v>52135</v>
      </c>
      <c r="G53" s="27">
        <f t="shared" si="14"/>
        <v>52135</v>
      </c>
      <c r="H53" s="27">
        <f t="shared" si="14"/>
        <v>52135</v>
      </c>
      <c r="I53" s="27">
        <f>SUM(C26:H26,C53:H53)</f>
        <v>625620</v>
      </c>
      <c r="J53" s="57" t="s">
        <v>238</v>
      </c>
      <c r="K53" s="6">
        <f t="shared" si="10"/>
        <v>38</v>
      </c>
    </row>
    <row r="54" spans="1:11" x14ac:dyDescent="0.3">
      <c r="A54" s="6">
        <f t="shared" si="9"/>
        <v>39</v>
      </c>
      <c r="B54" s="9" t="s">
        <v>80</v>
      </c>
      <c r="C54" s="17">
        <f t="shared" si="14"/>
        <v>692699</v>
      </c>
      <c r="D54" s="17">
        <f t="shared" si="14"/>
        <v>692699</v>
      </c>
      <c r="E54" s="17">
        <f t="shared" si="14"/>
        <v>692699</v>
      </c>
      <c r="F54" s="17">
        <f t="shared" si="14"/>
        <v>692699</v>
      </c>
      <c r="G54" s="17">
        <f t="shared" si="14"/>
        <v>692699</v>
      </c>
      <c r="H54" s="17">
        <f t="shared" si="14"/>
        <v>692699</v>
      </c>
      <c r="I54" s="17">
        <f>SUM(C27:H27,C54:H54)</f>
        <v>8312388</v>
      </c>
      <c r="J54" s="57" t="s">
        <v>239</v>
      </c>
      <c r="K54" s="6">
        <f t="shared" si="10"/>
        <v>39</v>
      </c>
    </row>
    <row r="55" spans="1:11" x14ac:dyDescent="0.3">
      <c r="A55" s="6">
        <f t="shared" si="9"/>
        <v>40</v>
      </c>
      <c r="B55" s="9" t="s">
        <v>82</v>
      </c>
      <c r="C55" s="17">
        <f t="shared" si="14"/>
        <v>445063</v>
      </c>
      <c r="D55" s="17">
        <f t="shared" si="14"/>
        <v>445063</v>
      </c>
      <c r="E55" s="17">
        <f t="shared" si="14"/>
        <v>445063</v>
      </c>
      <c r="F55" s="17">
        <f t="shared" si="14"/>
        <v>445063</v>
      </c>
      <c r="G55" s="17">
        <f t="shared" si="14"/>
        <v>445063</v>
      </c>
      <c r="H55" s="17">
        <f t="shared" si="14"/>
        <v>445063</v>
      </c>
      <c r="I55" s="17">
        <f>SUM(C28:H28,C55:H55)</f>
        <v>5340756</v>
      </c>
      <c r="J55" s="57" t="s">
        <v>240</v>
      </c>
      <c r="K55" s="6">
        <f t="shared" si="10"/>
        <v>40</v>
      </c>
    </row>
    <row r="56" spans="1:11" ht="19.5" thickBot="1" x14ac:dyDescent="0.35">
      <c r="A56" s="6">
        <f t="shared" si="9"/>
        <v>41</v>
      </c>
      <c r="B56" s="9" t="s">
        <v>174</v>
      </c>
      <c r="C56" s="58">
        <f t="shared" ref="C56:I56" si="15">SUM(C53:C55)</f>
        <v>1189897</v>
      </c>
      <c r="D56" s="58">
        <f t="shared" si="15"/>
        <v>1189897</v>
      </c>
      <c r="E56" s="58">
        <f t="shared" si="15"/>
        <v>1189897</v>
      </c>
      <c r="F56" s="58">
        <f t="shared" si="15"/>
        <v>1189897</v>
      </c>
      <c r="G56" s="58">
        <f t="shared" si="15"/>
        <v>1189897</v>
      </c>
      <c r="H56" s="58">
        <f t="shared" si="15"/>
        <v>1189897</v>
      </c>
      <c r="I56" s="58">
        <f t="shared" si="15"/>
        <v>14278764</v>
      </c>
      <c r="J56" s="59" t="s">
        <v>241</v>
      </c>
      <c r="K56" s="6">
        <f t="shared" si="10"/>
        <v>41</v>
      </c>
    </row>
    <row r="57" spans="1:11" ht="19.5" thickTop="1" x14ac:dyDescent="0.3">
      <c r="A57" s="6">
        <f t="shared" si="9"/>
        <v>42</v>
      </c>
      <c r="B57" s="9"/>
      <c r="C57" s="27"/>
      <c r="D57" s="27"/>
      <c r="E57" s="27"/>
      <c r="F57" s="27"/>
      <c r="G57" s="27"/>
      <c r="H57" s="27"/>
      <c r="I57" s="27"/>
      <c r="J57" s="59"/>
      <c r="K57" s="6">
        <f t="shared" si="10"/>
        <v>42</v>
      </c>
    </row>
    <row r="58" spans="1:11" x14ac:dyDescent="0.3">
      <c r="A58" s="6">
        <f t="shared" si="9"/>
        <v>43</v>
      </c>
      <c r="B58" s="55" t="s">
        <v>198</v>
      </c>
      <c r="C58" s="9"/>
      <c r="D58" s="9"/>
      <c r="E58" s="9"/>
      <c r="F58" s="9"/>
      <c r="G58" s="9"/>
      <c r="H58" s="9"/>
      <c r="I58" s="60"/>
      <c r="J58" s="6"/>
      <c r="K58" s="6">
        <f t="shared" si="10"/>
        <v>43</v>
      </c>
    </row>
    <row r="59" spans="1:11" ht="19.5" thickBot="1" x14ac:dyDescent="0.35">
      <c r="A59" s="6">
        <f t="shared" si="9"/>
        <v>44</v>
      </c>
      <c r="B59" s="55" t="s">
        <v>233</v>
      </c>
      <c r="C59" s="61">
        <f t="shared" ref="C59:H59" si="16">C56</f>
        <v>1189897</v>
      </c>
      <c r="D59" s="61">
        <f t="shared" si="16"/>
        <v>1189897</v>
      </c>
      <c r="E59" s="61">
        <f t="shared" si="16"/>
        <v>1189897</v>
      </c>
      <c r="F59" s="61">
        <f t="shared" si="16"/>
        <v>1189897</v>
      </c>
      <c r="G59" s="61">
        <f t="shared" si="16"/>
        <v>1189897</v>
      </c>
      <c r="H59" s="61">
        <f t="shared" si="16"/>
        <v>1189897</v>
      </c>
      <c r="I59" s="61">
        <f>SUM(C32:H32)+SUM(C59:H59)</f>
        <v>14278764</v>
      </c>
      <c r="J59" s="57" t="s">
        <v>242</v>
      </c>
      <c r="K59" s="6">
        <f t="shared" si="10"/>
        <v>44</v>
      </c>
    </row>
    <row r="60" spans="1:11" ht="19.5" thickTop="1" x14ac:dyDescent="0.3">
      <c r="A60" s="12"/>
      <c r="B60" s="19"/>
      <c r="C60" s="19"/>
      <c r="D60" s="19"/>
      <c r="E60" s="19"/>
      <c r="F60" s="19"/>
      <c r="G60" s="19"/>
      <c r="H60" s="19"/>
      <c r="I60" s="19"/>
      <c r="J60" s="12"/>
      <c r="K60" s="12"/>
    </row>
    <row r="61" spans="1:11" x14ac:dyDescent="0.3">
      <c r="B61" s="21" t="s">
        <v>21</v>
      </c>
    </row>
    <row r="62" spans="1:11" ht="22.5" x14ac:dyDescent="0.3">
      <c r="A62" s="33">
        <v>1</v>
      </c>
      <c r="B62" s="2" t="s">
        <v>243</v>
      </c>
    </row>
    <row r="63" spans="1:11" ht="22.5" x14ac:dyDescent="0.3">
      <c r="A63" s="33">
        <v>2</v>
      </c>
      <c r="B63" s="2" t="str">
        <f>'A-Med &amp; Lrg C-I'!B66</f>
        <v>Present rates are defined as rates presented in TO5 Cycle 6, pursuant to Docket No. ER24-524-000.</v>
      </c>
    </row>
  </sheetData>
  <mergeCells count="6">
    <mergeCell ref="A6:K6"/>
    <mergeCell ref="A1:K1"/>
    <mergeCell ref="A2:K2"/>
    <mergeCell ref="A3:K3"/>
    <mergeCell ref="A5:K5"/>
    <mergeCell ref="A4:K4"/>
  </mergeCells>
  <phoneticPr fontId="0" type="noConversion"/>
  <printOptions horizontalCentered="1"/>
  <pageMargins left="0.25" right="0.25" top="0.5" bottom="0.5" header="0.25" footer="0.25"/>
  <pageSetup scale="49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166"/>
  <sheetViews>
    <sheetView zoomScale="70" zoomScaleNormal="70" zoomScaleSheetLayoutView="75" zoomScalePageLayoutView="70" workbookViewId="0">
      <selection activeCell="B59" sqref="B59"/>
    </sheetView>
  </sheetViews>
  <sheetFormatPr defaultColWidth="9.140625" defaultRowHeight="18.75" x14ac:dyDescent="0.3"/>
  <cols>
    <col min="1" max="1" width="5.85546875" style="2" customWidth="1"/>
    <col min="2" max="2" width="70.85546875" style="2" customWidth="1"/>
    <col min="3" max="3" width="19.140625" style="2" customWidth="1"/>
    <col min="4" max="4" width="18.5703125" style="2" bestFit="1" customWidth="1"/>
    <col min="5" max="5" width="19.140625" style="2" bestFit="1" customWidth="1"/>
    <col min="6" max="6" width="17.140625" style="2" bestFit="1" customWidth="1"/>
    <col min="7" max="7" width="19.140625" style="2" bestFit="1" customWidth="1"/>
    <col min="8" max="8" width="17.140625" style="2" bestFit="1" customWidth="1"/>
    <col min="9" max="9" width="19.140625" style="2" bestFit="1" customWidth="1"/>
    <col min="10" max="10" width="17.140625" style="2" bestFit="1" customWidth="1"/>
    <col min="11" max="11" width="5.85546875" style="2" customWidth="1"/>
    <col min="12" max="16384" width="9.140625" style="2"/>
  </cols>
  <sheetData>
    <row r="1" spans="1:11" x14ac:dyDescent="0.3">
      <c r="A1" s="278" t="str">
        <f>'Summary of Revs @ Present Rates'!A1:P1</f>
        <v>Statement BH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x14ac:dyDescent="0.3">
      <c r="A2" s="278" t="str">
        <f>'Summary of Revs @ Present Rates'!A2:P2</f>
        <v>SAN DIEGO GAS AND ELECTRIC COMPANY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ht="18.75" customHeight="1" x14ac:dyDescent="0.3">
      <c r="A3" s="278" t="str">
        <f>'Summary of Revs @ Present Rates'!A3:P3</f>
        <v>Transmission Revenue Data To Reflect Present Rates Per ER24-524-000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1" ht="18.75" customHeight="1" x14ac:dyDescent="0.3">
      <c r="A4" s="278" t="s">
        <v>288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6" spans="1:11" x14ac:dyDescent="0.3">
      <c r="A6" s="3"/>
      <c r="B6" s="3"/>
      <c r="C6" s="4" t="s">
        <v>2</v>
      </c>
      <c r="D6" s="5"/>
      <c r="E6" s="4" t="s">
        <v>3</v>
      </c>
      <c r="F6" s="5"/>
      <c r="G6" s="4" t="s">
        <v>4</v>
      </c>
      <c r="H6" s="5"/>
      <c r="I6" s="4" t="s">
        <v>5</v>
      </c>
      <c r="J6" s="5"/>
      <c r="K6" s="3"/>
    </row>
    <row r="7" spans="1:11" x14ac:dyDescent="0.3">
      <c r="A7" s="6"/>
      <c r="B7" s="6"/>
      <c r="C7" s="280">
        <f>'Summary of Revs @ Present Rates'!C8</f>
        <v>45658</v>
      </c>
      <c r="D7" s="281"/>
      <c r="E7" s="280">
        <f>'Summary of Revs @ Present Rates'!D8</f>
        <v>45689</v>
      </c>
      <c r="F7" s="281"/>
      <c r="G7" s="280">
        <f>'Summary of Revs @ Present Rates'!E8</f>
        <v>45717</v>
      </c>
      <c r="H7" s="281"/>
      <c r="I7" s="280">
        <f>'Summary of Revs @ Present Rates'!F8</f>
        <v>45748</v>
      </c>
      <c r="J7" s="281"/>
      <c r="K7" s="6"/>
    </row>
    <row r="8" spans="1:11" ht="22.5" x14ac:dyDescent="0.3">
      <c r="A8" s="6" t="s">
        <v>9</v>
      </c>
      <c r="B8" s="9"/>
      <c r="C8" s="10" t="s">
        <v>29</v>
      </c>
      <c r="D8" s="11"/>
      <c r="E8" s="10" t="s">
        <v>29</v>
      </c>
      <c r="F8" s="11"/>
      <c r="G8" s="10" t="s">
        <v>29</v>
      </c>
      <c r="H8" s="11"/>
      <c r="I8" s="10" t="s">
        <v>29</v>
      </c>
      <c r="J8" s="11"/>
      <c r="K8" s="6" t="s">
        <v>9</v>
      </c>
    </row>
    <row r="9" spans="1:11" x14ac:dyDescent="0.3">
      <c r="A9" s="12" t="s">
        <v>11</v>
      </c>
      <c r="B9" s="12" t="s">
        <v>10</v>
      </c>
      <c r="C9" s="12" t="s">
        <v>30</v>
      </c>
      <c r="D9" s="12" t="s">
        <v>31</v>
      </c>
      <c r="E9" s="12" t="s">
        <v>30</v>
      </c>
      <c r="F9" s="12" t="s">
        <v>31</v>
      </c>
      <c r="G9" s="12" t="s">
        <v>30</v>
      </c>
      <c r="H9" s="12" t="s">
        <v>31</v>
      </c>
      <c r="I9" s="12" t="s">
        <v>30</v>
      </c>
      <c r="J9" s="12" t="s">
        <v>31</v>
      </c>
      <c r="K9" s="12" t="s">
        <v>11</v>
      </c>
    </row>
    <row r="10" spans="1:1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">
      <c r="A11" s="6">
        <v>1</v>
      </c>
      <c r="B11" s="9" t="s">
        <v>32</v>
      </c>
      <c r="C11" s="13">
        <f>'[1]A-Billing Determinants'!C12</f>
        <v>606008605.56131554</v>
      </c>
      <c r="D11" s="13"/>
      <c r="E11" s="13">
        <f>'[1]A-Billing Determinants'!E12</f>
        <v>491733645.21526903</v>
      </c>
      <c r="F11" s="13"/>
      <c r="G11" s="13">
        <f>'[1]A-Billing Determinants'!G12</f>
        <v>435908784.73538715</v>
      </c>
      <c r="H11" s="13"/>
      <c r="I11" s="13">
        <f>'[1]A-Billing Determinants'!I12</f>
        <v>347205846.80850416</v>
      </c>
      <c r="J11" s="13"/>
      <c r="K11" s="6">
        <v>1</v>
      </c>
    </row>
    <row r="12" spans="1:11" x14ac:dyDescent="0.3">
      <c r="A12" s="6">
        <f>A11+1</f>
        <v>2</v>
      </c>
      <c r="B12" s="14"/>
      <c r="C12" s="13"/>
      <c r="D12" s="13"/>
      <c r="E12" s="13"/>
      <c r="F12" s="13"/>
      <c r="G12" s="13"/>
      <c r="H12" s="13"/>
      <c r="I12" s="13"/>
      <c r="J12" s="13"/>
      <c r="K12" s="6">
        <f>K11+1</f>
        <v>2</v>
      </c>
    </row>
    <row r="13" spans="1:11" x14ac:dyDescent="0.3">
      <c r="A13" s="6">
        <f t="shared" ref="A13:A33" si="0">A12+1</f>
        <v>3</v>
      </c>
      <c r="B13" s="9" t="s">
        <v>33</v>
      </c>
      <c r="C13" s="13">
        <f>'[1]A-Billing Determinants'!C14</f>
        <v>194287303.97175041</v>
      </c>
      <c r="D13" s="13"/>
      <c r="E13" s="13">
        <f>'[1]A-Billing Determinants'!E14</f>
        <v>188366210.6613501</v>
      </c>
      <c r="F13" s="13"/>
      <c r="G13" s="13">
        <f>'[1]A-Billing Determinants'!G14</f>
        <v>187592519.40328324</v>
      </c>
      <c r="H13" s="13"/>
      <c r="I13" s="13">
        <f>'[1]A-Billing Determinants'!I14</f>
        <v>186126527.48780861</v>
      </c>
      <c r="J13" s="13"/>
      <c r="K13" s="6">
        <f t="shared" ref="K13:K33" si="1">K12+1</f>
        <v>3</v>
      </c>
    </row>
    <row r="14" spans="1:11" x14ac:dyDescent="0.3">
      <c r="A14" s="6">
        <f t="shared" si="0"/>
        <v>4</v>
      </c>
      <c r="B14" s="15"/>
      <c r="C14" s="13"/>
      <c r="D14" s="13"/>
      <c r="E14" s="13"/>
      <c r="F14" s="13"/>
      <c r="G14" s="13"/>
      <c r="H14" s="13"/>
      <c r="I14" s="13"/>
      <c r="J14" s="13"/>
      <c r="K14" s="6">
        <f t="shared" si="1"/>
        <v>4</v>
      </c>
    </row>
    <row r="15" spans="1:11" x14ac:dyDescent="0.3">
      <c r="A15" s="6">
        <f t="shared" si="0"/>
        <v>5</v>
      </c>
      <c r="B15" s="9" t="s">
        <v>34</v>
      </c>
      <c r="C15" s="13">
        <f>'[1]A-Billing Determinants'!C16</f>
        <v>751192254.45003653</v>
      </c>
      <c r="D15" s="13"/>
      <c r="E15" s="13">
        <f>'[1]A-Billing Determinants'!E16</f>
        <v>713531333.69322109</v>
      </c>
      <c r="F15" s="13"/>
      <c r="G15" s="13">
        <f>'[1]A-Billing Determinants'!G16</f>
        <v>714756631.10825777</v>
      </c>
      <c r="H15" s="13"/>
      <c r="I15" s="13">
        <f>'[1]A-Billing Determinants'!I16</f>
        <v>718508298.83782351</v>
      </c>
      <c r="J15" s="13"/>
      <c r="K15" s="6">
        <f t="shared" si="1"/>
        <v>5</v>
      </c>
    </row>
    <row r="16" spans="1:11" x14ac:dyDescent="0.3">
      <c r="A16" s="6">
        <f t="shared" si="0"/>
        <v>6</v>
      </c>
      <c r="B16" s="9" t="s">
        <v>35</v>
      </c>
      <c r="C16" s="13"/>
      <c r="D16" s="13">
        <f>'[1]A-Billing Determinants'!D17</f>
        <v>0</v>
      </c>
      <c r="E16" s="13"/>
      <c r="F16" s="13">
        <f>'[1]A-Billing Determinants'!F17</f>
        <v>0</v>
      </c>
      <c r="G16" s="13"/>
      <c r="H16" s="13">
        <f>'[1]A-Billing Determinants'!H17</f>
        <v>0</v>
      </c>
      <c r="I16" s="13"/>
      <c r="J16" s="13">
        <f>'[1]A-Billing Determinants'!J17</f>
        <v>0</v>
      </c>
      <c r="K16" s="6">
        <f>K15+1</f>
        <v>6</v>
      </c>
    </row>
    <row r="17" spans="1:11" x14ac:dyDescent="0.3">
      <c r="A17" s="6">
        <f t="shared" si="0"/>
        <v>7</v>
      </c>
      <c r="B17" s="9" t="s">
        <v>36</v>
      </c>
      <c r="C17" s="13"/>
      <c r="D17" s="13">
        <f>'[1]A-Billing Determinants'!D18</f>
        <v>1810355.3327439302</v>
      </c>
      <c r="E17" s="13"/>
      <c r="F17" s="13">
        <f>'[1]A-Billing Determinants'!F18</f>
        <v>1723711.1860439018</v>
      </c>
      <c r="G17" s="13"/>
      <c r="H17" s="13">
        <f>'[1]A-Billing Determinants'!H18</f>
        <v>1723748.3299955076</v>
      </c>
      <c r="I17" s="13"/>
      <c r="J17" s="13">
        <f>'[1]A-Billing Determinants'!J18</f>
        <v>1730659.7608617519</v>
      </c>
      <c r="K17" s="6">
        <f t="shared" si="1"/>
        <v>7</v>
      </c>
    </row>
    <row r="18" spans="1:11" x14ac:dyDescent="0.3">
      <c r="A18" s="6">
        <f t="shared" si="0"/>
        <v>8</v>
      </c>
      <c r="B18" s="9" t="s">
        <v>37</v>
      </c>
      <c r="C18" s="13"/>
      <c r="D18" s="13">
        <f>'[1]A-Billing Determinants'!D19</f>
        <v>1610067.4695764172</v>
      </c>
      <c r="E18" s="13"/>
      <c r="F18" s="13">
        <f>'[1]A-Billing Determinants'!F19</f>
        <v>1546257.589985989</v>
      </c>
      <c r="G18" s="13"/>
      <c r="H18" s="13">
        <f>'[1]A-Billing Determinants'!H19</f>
        <v>1536909.4091548978</v>
      </c>
      <c r="I18" s="13"/>
      <c r="J18" s="13">
        <f>'[1]A-Billing Determinants'!J19</f>
        <v>1536203.182593141</v>
      </c>
      <c r="K18" s="6">
        <f t="shared" si="1"/>
        <v>8</v>
      </c>
    </row>
    <row r="19" spans="1:11" x14ac:dyDescent="0.3">
      <c r="A19" s="6">
        <f t="shared" si="0"/>
        <v>9</v>
      </c>
      <c r="B19" s="9" t="s">
        <v>38</v>
      </c>
      <c r="C19" s="13"/>
      <c r="D19" s="13">
        <f>'[1]A-Billing Determinants'!D20</f>
        <v>123878.28122411853</v>
      </c>
      <c r="E19" s="13"/>
      <c r="F19" s="13">
        <f>'[1]A-Billing Determinants'!F20</f>
        <v>107612.3457969195</v>
      </c>
      <c r="G19" s="13"/>
      <c r="H19" s="13">
        <f>'[1]A-Billing Determinants'!H20</f>
        <v>114934.57811472354</v>
      </c>
      <c r="I19" s="13"/>
      <c r="J19" s="13">
        <f>'[1]A-Billing Determinants'!J20</f>
        <v>120754.573271323</v>
      </c>
      <c r="K19" s="6">
        <f t="shared" si="1"/>
        <v>9</v>
      </c>
    </row>
    <row r="20" spans="1:11" x14ac:dyDescent="0.3">
      <c r="A20" s="6">
        <f t="shared" si="0"/>
        <v>10</v>
      </c>
      <c r="B20" s="9"/>
      <c r="C20" s="13"/>
      <c r="D20" s="13"/>
      <c r="E20" s="13"/>
      <c r="F20" s="13"/>
      <c r="G20" s="13"/>
      <c r="H20" s="13"/>
      <c r="I20" s="13"/>
      <c r="J20" s="13"/>
      <c r="K20" s="6">
        <f t="shared" si="1"/>
        <v>10</v>
      </c>
    </row>
    <row r="21" spans="1:11" x14ac:dyDescent="0.3">
      <c r="A21" s="6">
        <f t="shared" si="0"/>
        <v>11</v>
      </c>
      <c r="B21" s="38" t="s">
        <v>39</v>
      </c>
      <c r="C21" s="13">
        <f>'[1]A-Billing Determinants'!C24</f>
        <v>595720</v>
      </c>
      <c r="D21" s="13"/>
      <c r="E21" s="13">
        <f>'[1]A-Billing Determinants'!E24</f>
        <v>724430</v>
      </c>
      <c r="F21" s="13"/>
      <c r="G21" s="13">
        <f>'[1]A-Billing Determinants'!G24</f>
        <v>727400</v>
      </c>
      <c r="H21" s="13"/>
      <c r="I21" s="13">
        <f>'[1]A-Billing Determinants'!I24</f>
        <v>931380</v>
      </c>
      <c r="J21" s="13"/>
      <c r="K21" s="6">
        <f t="shared" si="1"/>
        <v>11</v>
      </c>
    </row>
    <row r="22" spans="1:11" x14ac:dyDescent="0.3">
      <c r="A22" s="6">
        <f t="shared" si="0"/>
        <v>12</v>
      </c>
      <c r="B22" s="9" t="s">
        <v>36</v>
      </c>
      <c r="C22" s="13"/>
      <c r="D22" s="13">
        <f>'[1]A-Billing Determinants'!D25</f>
        <v>11856</v>
      </c>
      <c r="E22" s="13"/>
      <c r="F22" s="13">
        <f>'[1]A-Billing Determinants'!F25</f>
        <v>15980</v>
      </c>
      <c r="G22" s="13"/>
      <c r="H22" s="13">
        <f>'[1]A-Billing Determinants'!H25</f>
        <v>15650</v>
      </c>
      <c r="I22" s="13"/>
      <c r="J22" s="13">
        <f>'[1]A-Billing Determinants'!J25</f>
        <v>15840</v>
      </c>
      <c r="K22" s="6">
        <f t="shared" si="1"/>
        <v>12</v>
      </c>
    </row>
    <row r="23" spans="1:11" x14ac:dyDescent="0.3">
      <c r="A23" s="6">
        <f t="shared" si="0"/>
        <v>13</v>
      </c>
      <c r="B23" s="14" t="s">
        <v>38</v>
      </c>
      <c r="C23" s="13"/>
      <c r="D23" s="13">
        <f>'[1]A-Billing Determinants'!D26</f>
        <v>0</v>
      </c>
      <c r="E23" s="13"/>
      <c r="F23" s="13">
        <f>'[1]A-Billing Determinants'!F26</f>
        <v>0</v>
      </c>
      <c r="G23" s="13"/>
      <c r="H23" s="13">
        <f>'[1]A-Billing Determinants'!H26</f>
        <v>0</v>
      </c>
      <c r="I23" s="13"/>
      <c r="J23" s="13">
        <f>'[1]A-Billing Determinants'!J26</f>
        <v>0</v>
      </c>
      <c r="K23" s="6">
        <f t="shared" si="1"/>
        <v>13</v>
      </c>
    </row>
    <row r="24" spans="1:11" x14ac:dyDescent="0.3">
      <c r="A24" s="6">
        <f t="shared" si="0"/>
        <v>14</v>
      </c>
      <c r="B24" s="9"/>
      <c r="C24" s="13"/>
      <c r="D24" s="13"/>
      <c r="E24" s="13"/>
      <c r="F24" s="13"/>
      <c r="G24" s="13"/>
      <c r="H24" s="13"/>
      <c r="I24" s="13"/>
      <c r="J24" s="13"/>
      <c r="K24" s="6">
        <f t="shared" si="1"/>
        <v>14</v>
      </c>
    </row>
    <row r="25" spans="1:11" x14ac:dyDescent="0.3">
      <c r="A25" s="6">
        <f t="shared" si="0"/>
        <v>15</v>
      </c>
      <c r="B25" s="9" t="s">
        <v>40</v>
      </c>
      <c r="C25" s="13"/>
      <c r="D25" s="13"/>
      <c r="E25" s="13"/>
      <c r="F25" s="13"/>
      <c r="G25" s="13"/>
      <c r="H25" s="13"/>
      <c r="I25" s="13"/>
      <c r="J25" s="13"/>
      <c r="K25" s="6">
        <f t="shared" si="1"/>
        <v>15</v>
      </c>
    </row>
    <row r="26" spans="1:11" x14ac:dyDescent="0.3">
      <c r="A26" s="6">
        <f t="shared" si="0"/>
        <v>16</v>
      </c>
      <c r="B26" s="9" t="s">
        <v>41</v>
      </c>
      <c r="C26" s="13">
        <f>'[1]A-Billing Determinants'!C29</f>
        <v>5887704.8144613691</v>
      </c>
      <c r="D26" s="13"/>
      <c r="E26" s="13">
        <f>'[1]A-Billing Determinants'!E29</f>
        <v>6921204.3635153994</v>
      </c>
      <c r="F26" s="13"/>
      <c r="G26" s="13">
        <f>'[1]A-Billing Determinants'!G29</f>
        <v>6343637.0075090956</v>
      </c>
      <c r="H26" s="13"/>
      <c r="I26" s="13">
        <f>'[1]A-Billing Determinants'!I29</f>
        <v>7110262.225510261</v>
      </c>
      <c r="J26" s="13"/>
      <c r="K26" s="6">
        <f t="shared" si="1"/>
        <v>16</v>
      </c>
    </row>
    <row r="27" spans="1:11" x14ac:dyDescent="0.3">
      <c r="A27" s="6">
        <f t="shared" si="0"/>
        <v>17</v>
      </c>
      <c r="B27" s="9" t="s">
        <v>42</v>
      </c>
      <c r="C27" s="13">
        <f>'[1]A-Billing Determinants'!C30</f>
        <v>16898596.174145363</v>
      </c>
      <c r="D27" s="13">
        <f>'[1]A-Billing Determinants'!D30</f>
        <v>61281.403733798092</v>
      </c>
      <c r="E27" s="13">
        <f>'[1]A-Billing Determinants'!E30</f>
        <v>18281425.836751401</v>
      </c>
      <c r="F27" s="13">
        <f>'[1]A-Billing Determinants'!F30</f>
        <v>66296.124600309253</v>
      </c>
      <c r="G27" s="13">
        <f>'[1]A-Billing Determinants'!G30</f>
        <v>16418928.25680276</v>
      </c>
      <c r="H27" s="13">
        <f>'[1]A-Billing Determinants'!H30</f>
        <v>59541.926501612637</v>
      </c>
      <c r="I27" s="13">
        <f>'[1]A-Billing Determinants'!I30</f>
        <v>17288752.517243203</v>
      </c>
      <c r="J27" s="13">
        <f>'[1]A-Billing Determinants'!J30</f>
        <v>62696.274420942034</v>
      </c>
      <c r="K27" s="6">
        <f t="shared" si="1"/>
        <v>17</v>
      </c>
    </row>
    <row r="28" spans="1:11" x14ac:dyDescent="0.3">
      <c r="A28" s="6">
        <f t="shared" si="0"/>
        <v>18</v>
      </c>
      <c r="B28" s="9"/>
      <c r="C28" s="13"/>
      <c r="D28" s="13"/>
      <c r="E28" s="13"/>
      <c r="F28" s="13"/>
      <c r="G28" s="13"/>
      <c r="H28" s="13"/>
      <c r="I28" s="13"/>
      <c r="J28" s="13"/>
      <c r="K28" s="6">
        <f t="shared" si="1"/>
        <v>18</v>
      </c>
    </row>
    <row r="29" spans="1:11" x14ac:dyDescent="0.3">
      <c r="A29" s="6">
        <f t="shared" si="0"/>
        <v>19</v>
      </c>
      <c r="B29" s="9" t="s">
        <v>43</v>
      </c>
      <c r="C29" s="13">
        <f>'[1]A-Billing Determinants'!C32</f>
        <v>6804681.1748855589</v>
      </c>
      <c r="D29" s="13"/>
      <c r="E29" s="13">
        <f>'[1]A-Billing Determinants'!E32</f>
        <v>6756007.3419802682</v>
      </c>
      <c r="F29" s="13"/>
      <c r="G29" s="13">
        <f>'[1]A-Billing Determinants'!G32</f>
        <v>6619387.8228434017</v>
      </c>
      <c r="H29" s="13"/>
      <c r="I29" s="13">
        <f>'[1]A-Billing Determinants'!I32</f>
        <v>6515491.4020588556</v>
      </c>
      <c r="J29" s="13"/>
      <c r="K29" s="6">
        <f t="shared" si="1"/>
        <v>19</v>
      </c>
    </row>
    <row r="30" spans="1:11" x14ac:dyDescent="0.3">
      <c r="A30" s="6">
        <f t="shared" si="0"/>
        <v>20</v>
      </c>
      <c r="B30" s="9"/>
      <c r="C30" s="13"/>
      <c r="D30" s="13"/>
      <c r="E30" s="13"/>
      <c r="F30" s="13"/>
      <c r="G30" s="13"/>
      <c r="H30" s="13"/>
      <c r="I30" s="13"/>
      <c r="J30" s="13"/>
      <c r="K30" s="6">
        <f t="shared" si="1"/>
        <v>20</v>
      </c>
    </row>
    <row r="31" spans="1:11" x14ac:dyDescent="0.3">
      <c r="A31" s="6">
        <f t="shared" si="0"/>
        <v>21</v>
      </c>
      <c r="B31" s="9" t="s">
        <v>44</v>
      </c>
      <c r="C31" s="97"/>
      <c r="D31" s="97">
        <f>'[1]A-Billing Determinants'!D36</f>
        <v>145506</v>
      </c>
      <c r="E31" s="97"/>
      <c r="F31" s="97">
        <f>'[1]A-Billing Determinants'!F36</f>
        <v>145506</v>
      </c>
      <c r="G31" s="97"/>
      <c r="H31" s="97">
        <f>'[1]A-Billing Determinants'!H36</f>
        <v>145506</v>
      </c>
      <c r="I31" s="97"/>
      <c r="J31" s="97">
        <f>'[1]A-Billing Determinants'!J36</f>
        <v>145506</v>
      </c>
      <c r="K31" s="6">
        <f t="shared" si="1"/>
        <v>21</v>
      </c>
    </row>
    <row r="32" spans="1:11" x14ac:dyDescent="0.3">
      <c r="A32" s="6">
        <f t="shared" si="0"/>
        <v>22</v>
      </c>
      <c r="B32" s="9"/>
      <c r="C32" s="17"/>
      <c r="D32" s="17"/>
      <c r="E32" s="17"/>
      <c r="F32" s="17"/>
      <c r="G32" s="17"/>
      <c r="H32" s="17"/>
      <c r="I32" s="17"/>
      <c r="J32" s="17"/>
      <c r="K32" s="6">
        <f t="shared" si="1"/>
        <v>22</v>
      </c>
    </row>
    <row r="33" spans="1:11" ht="19.5" thickBot="1" x14ac:dyDescent="0.35">
      <c r="A33" s="6">
        <f t="shared" si="0"/>
        <v>23</v>
      </c>
      <c r="B33" s="14" t="s">
        <v>19</v>
      </c>
      <c r="C33" s="18">
        <f>SUM(C11:C31)</f>
        <v>1581674866.1465948</v>
      </c>
      <c r="D33" s="18"/>
      <c r="E33" s="18">
        <f>SUM(E11:E31)</f>
        <v>1426314257.1120872</v>
      </c>
      <c r="F33" s="18"/>
      <c r="G33" s="18">
        <f>SUM(G11:G31)</f>
        <v>1368367288.3340833</v>
      </c>
      <c r="H33" s="18"/>
      <c r="I33" s="18">
        <f>SUM(I11:I31)</f>
        <v>1283686559.2789485</v>
      </c>
      <c r="J33" s="18"/>
      <c r="K33" s="6">
        <f t="shared" si="1"/>
        <v>23</v>
      </c>
    </row>
    <row r="34" spans="1:11" ht="19.5" thickTop="1" x14ac:dyDescent="0.3">
      <c r="A34" s="12"/>
      <c r="B34" s="19"/>
      <c r="C34" s="16"/>
      <c r="D34" s="16"/>
      <c r="E34" s="16"/>
      <c r="F34" s="16"/>
      <c r="G34" s="16"/>
      <c r="H34" s="16"/>
      <c r="I34" s="16"/>
      <c r="J34" s="16"/>
      <c r="K34" s="19"/>
    </row>
    <row r="35" spans="1:11" x14ac:dyDescent="0.3">
      <c r="B35" s="34" t="s">
        <v>21</v>
      </c>
      <c r="C35" s="21"/>
      <c r="D35" s="21"/>
      <c r="E35" s="21"/>
      <c r="F35" s="21"/>
      <c r="G35" s="21"/>
      <c r="H35" s="21"/>
      <c r="I35" s="21"/>
      <c r="J35" s="21"/>
    </row>
    <row r="36" spans="1:11" ht="22.5" x14ac:dyDescent="0.3">
      <c r="A36" s="33">
        <v>1</v>
      </c>
      <c r="B36" s="147" t="s">
        <v>290</v>
      </c>
      <c r="C36" s="21"/>
      <c r="D36" s="21"/>
      <c r="E36" s="21"/>
      <c r="F36" s="21"/>
      <c r="G36" s="21"/>
      <c r="H36" s="21"/>
      <c r="I36" s="21"/>
      <c r="J36" s="21"/>
    </row>
    <row r="37" spans="1:11" x14ac:dyDescent="0.3">
      <c r="A37" s="22"/>
    </row>
    <row r="38" spans="1:11" x14ac:dyDescent="0.3">
      <c r="A38" s="3"/>
      <c r="B38" s="3"/>
      <c r="C38" s="4" t="s">
        <v>2</v>
      </c>
      <c r="D38" s="5"/>
      <c r="E38" s="4" t="s">
        <v>3</v>
      </c>
      <c r="F38" s="5"/>
      <c r="G38" s="4" t="s">
        <v>4</v>
      </c>
      <c r="H38" s="5"/>
      <c r="I38" s="4" t="s">
        <v>5</v>
      </c>
      <c r="J38" s="5"/>
      <c r="K38" s="3"/>
    </row>
    <row r="39" spans="1:11" x14ac:dyDescent="0.3">
      <c r="A39" s="6"/>
      <c r="B39" s="6"/>
      <c r="C39" s="280">
        <f>C7</f>
        <v>45658</v>
      </c>
      <c r="D39" s="281"/>
      <c r="E39" s="280">
        <f>E7</f>
        <v>45689</v>
      </c>
      <c r="F39" s="281"/>
      <c r="G39" s="280">
        <f>G7</f>
        <v>45717</v>
      </c>
      <c r="H39" s="281"/>
      <c r="I39" s="280">
        <f>I7</f>
        <v>45748</v>
      </c>
      <c r="J39" s="281"/>
      <c r="K39" s="6"/>
    </row>
    <row r="40" spans="1:11" x14ac:dyDescent="0.3">
      <c r="A40" s="6" t="s">
        <v>9</v>
      </c>
      <c r="B40" s="9"/>
      <c r="C40" s="10" t="s">
        <v>45</v>
      </c>
      <c r="D40" s="11"/>
      <c r="E40" s="10" t="s">
        <v>45</v>
      </c>
      <c r="F40" s="11"/>
      <c r="G40" s="10" t="s">
        <v>45</v>
      </c>
      <c r="H40" s="11"/>
      <c r="I40" s="10" t="s">
        <v>45</v>
      </c>
      <c r="J40" s="11"/>
      <c r="K40" s="6" t="s">
        <v>9</v>
      </c>
    </row>
    <row r="41" spans="1:11" x14ac:dyDescent="0.3">
      <c r="A41" s="12" t="s">
        <v>11</v>
      </c>
      <c r="B41" s="12" t="s">
        <v>10</v>
      </c>
      <c r="C41" s="12" t="s">
        <v>30</v>
      </c>
      <c r="D41" s="12" t="s">
        <v>31</v>
      </c>
      <c r="E41" s="12" t="s">
        <v>30</v>
      </c>
      <c r="F41" s="12" t="s">
        <v>31</v>
      </c>
      <c r="G41" s="12" t="s">
        <v>30</v>
      </c>
      <c r="H41" s="12" t="s">
        <v>31</v>
      </c>
      <c r="I41" s="12" t="s">
        <v>30</v>
      </c>
      <c r="J41" s="12" t="s">
        <v>31</v>
      </c>
      <c r="K41" s="12" t="s">
        <v>11</v>
      </c>
    </row>
    <row r="42" spans="1:1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22.5" x14ac:dyDescent="0.3">
      <c r="A43" s="6">
        <f>A33+1</f>
        <v>24</v>
      </c>
      <c r="B43" s="9" t="s">
        <v>46</v>
      </c>
      <c r="C43" s="23">
        <f>'[2]Transmission Rates Summary'!$C$14</f>
        <v>7.7850000000000003E-2</v>
      </c>
      <c r="D43" s="13"/>
      <c r="E43" s="23">
        <f>C43</f>
        <v>7.7850000000000003E-2</v>
      </c>
      <c r="F43" s="13"/>
      <c r="G43" s="23">
        <f>E43</f>
        <v>7.7850000000000003E-2</v>
      </c>
      <c r="H43" s="13"/>
      <c r="I43" s="23">
        <f>G43</f>
        <v>7.7850000000000003E-2</v>
      </c>
      <c r="J43" s="13"/>
      <c r="K43" s="6">
        <f>K33+1</f>
        <v>24</v>
      </c>
    </row>
    <row r="44" spans="1:11" x14ac:dyDescent="0.3">
      <c r="A44" s="6">
        <f>A43+1</f>
        <v>25</v>
      </c>
      <c r="B44" s="14"/>
      <c r="C44" s="24"/>
      <c r="D44" s="24"/>
      <c r="E44" s="24"/>
      <c r="F44" s="24"/>
      <c r="G44" s="24"/>
      <c r="H44" s="24"/>
      <c r="I44" s="24"/>
      <c r="J44" s="24"/>
      <c r="K44" s="6">
        <f>K43+1</f>
        <v>25</v>
      </c>
    </row>
    <row r="45" spans="1:11" ht="22.5" x14ac:dyDescent="0.3">
      <c r="A45" s="6">
        <f t="shared" ref="A45:A55" si="2">A44+1</f>
        <v>26</v>
      </c>
      <c r="B45" s="9" t="s">
        <v>47</v>
      </c>
      <c r="C45" s="23">
        <f>'[2]Transmission Rates Summary'!$C$16</f>
        <v>4.9360000000000001E-2</v>
      </c>
      <c r="D45" s="13"/>
      <c r="E45" s="23">
        <f>C45</f>
        <v>4.9360000000000001E-2</v>
      </c>
      <c r="F45" s="13"/>
      <c r="G45" s="23">
        <f>E45</f>
        <v>4.9360000000000001E-2</v>
      </c>
      <c r="H45" s="13"/>
      <c r="I45" s="23">
        <f>G45</f>
        <v>4.9360000000000001E-2</v>
      </c>
      <c r="J45" s="13"/>
      <c r="K45" s="6">
        <f t="shared" ref="K45:K55" si="3">K44+1</f>
        <v>26</v>
      </c>
    </row>
    <row r="46" spans="1:11" x14ac:dyDescent="0.3">
      <c r="A46" s="6">
        <f t="shared" si="2"/>
        <v>27</v>
      </c>
      <c r="B46" s="15"/>
      <c r="C46" s="25"/>
      <c r="D46" s="25"/>
      <c r="E46" s="25"/>
      <c r="F46" s="25"/>
      <c r="G46" s="25"/>
      <c r="H46" s="25"/>
      <c r="I46" s="25"/>
      <c r="J46" s="25"/>
      <c r="K46" s="6">
        <f t="shared" si="3"/>
        <v>27</v>
      </c>
    </row>
    <row r="47" spans="1:11" ht="22.5" x14ac:dyDescent="0.3">
      <c r="A47" s="6">
        <f t="shared" si="2"/>
        <v>28</v>
      </c>
      <c r="B47" s="9" t="s">
        <v>48</v>
      </c>
      <c r="C47" s="13"/>
      <c r="D47" s="13"/>
      <c r="E47" s="13"/>
      <c r="F47" s="13"/>
      <c r="G47" s="13"/>
      <c r="H47" s="13"/>
      <c r="I47" s="13"/>
      <c r="J47" s="13"/>
      <c r="K47" s="6">
        <f t="shared" si="3"/>
        <v>28</v>
      </c>
    </row>
    <row r="48" spans="1:11" x14ac:dyDescent="0.3">
      <c r="A48" s="6">
        <f t="shared" si="2"/>
        <v>29</v>
      </c>
      <c r="B48" s="9"/>
      <c r="C48" s="13"/>
      <c r="D48" s="13"/>
      <c r="E48" s="13"/>
      <c r="F48" s="13"/>
      <c r="G48" s="13"/>
      <c r="H48" s="13"/>
      <c r="I48" s="13"/>
      <c r="J48" s="13"/>
      <c r="K48" s="6">
        <f t="shared" si="3"/>
        <v>29</v>
      </c>
    </row>
    <row r="49" spans="1:11" ht="22.5" x14ac:dyDescent="0.3">
      <c r="A49" s="6">
        <f t="shared" si="2"/>
        <v>30</v>
      </c>
      <c r="B49" s="38" t="s">
        <v>49</v>
      </c>
      <c r="C49" s="13"/>
      <c r="D49" s="13"/>
      <c r="E49" s="13"/>
      <c r="F49" s="13"/>
      <c r="G49" s="13"/>
      <c r="H49" s="13"/>
      <c r="I49" s="13"/>
      <c r="J49" s="13"/>
      <c r="K49" s="6">
        <f t="shared" si="3"/>
        <v>30</v>
      </c>
    </row>
    <row r="50" spans="1:11" x14ac:dyDescent="0.3">
      <c r="A50" s="6">
        <f t="shared" si="2"/>
        <v>31</v>
      </c>
      <c r="B50" s="9"/>
      <c r="C50" s="13"/>
      <c r="D50" s="13"/>
      <c r="E50" s="13"/>
      <c r="F50" s="13"/>
      <c r="G50" s="13"/>
      <c r="H50" s="13"/>
      <c r="I50" s="13"/>
      <c r="J50" s="13"/>
      <c r="K50" s="6">
        <f t="shared" si="3"/>
        <v>31</v>
      </c>
    </row>
    <row r="51" spans="1:11" ht="22.5" x14ac:dyDescent="0.3">
      <c r="A51" s="6">
        <f t="shared" si="2"/>
        <v>32</v>
      </c>
      <c r="B51" s="9" t="s">
        <v>50</v>
      </c>
      <c r="C51" s="23">
        <f>'[2]Transmission Rates Summary'!$C$47</f>
        <v>3.15E-2</v>
      </c>
      <c r="D51" s="13"/>
      <c r="E51" s="23">
        <f>C51</f>
        <v>3.15E-2</v>
      </c>
      <c r="F51" s="13"/>
      <c r="G51" s="23">
        <f>E51</f>
        <v>3.15E-2</v>
      </c>
      <c r="H51" s="13"/>
      <c r="I51" s="23">
        <f>G51</f>
        <v>3.15E-2</v>
      </c>
      <c r="J51" s="13"/>
      <c r="K51" s="6">
        <f t="shared" si="3"/>
        <v>32</v>
      </c>
    </row>
    <row r="52" spans="1:11" x14ac:dyDescent="0.3">
      <c r="A52" s="6">
        <f t="shared" si="2"/>
        <v>33</v>
      </c>
      <c r="B52" s="9"/>
      <c r="C52" s="13"/>
      <c r="D52" s="13"/>
      <c r="E52" s="13"/>
      <c r="F52" s="13"/>
      <c r="G52" s="13"/>
      <c r="H52" s="13"/>
      <c r="I52" s="13"/>
      <c r="J52" s="13"/>
      <c r="K52" s="6">
        <f t="shared" si="3"/>
        <v>33</v>
      </c>
    </row>
    <row r="53" spans="1:11" ht="22.5" x14ac:dyDescent="0.3">
      <c r="A53" s="6">
        <f t="shared" si="2"/>
        <v>34</v>
      </c>
      <c r="B53" s="9" t="s">
        <v>51</v>
      </c>
      <c r="C53" s="23">
        <f>'[2]Transmission Rates Summary'!$C$52</f>
        <v>4.4240000000000002E-2</v>
      </c>
      <c r="D53" s="13"/>
      <c r="E53" s="23">
        <f>C53</f>
        <v>4.4240000000000002E-2</v>
      </c>
      <c r="F53" s="13"/>
      <c r="G53" s="23">
        <f>E53</f>
        <v>4.4240000000000002E-2</v>
      </c>
      <c r="H53" s="13"/>
      <c r="I53" s="23">
        <f>G53</f>
        <v>4.4240000000000002E-2</v>
      </c>
      <c r="J53" s="13"/>
      <c r="K53" s="6">
        <f t="shared" si="3"/>
        <v>34</v>
      </c>
    </row>
    <row r="54" spans="1:11" x14ac:dyDescent="0.3">
      <c r="A54" s="6">
        <f t="shared" si="2"/>
        <v>35</v>
      </c>
      <c r="B54" s="9"/>
      <c r="C54" s="17"/>
      <c r="D54" s="17"/>
      <c r="E54" s="17"/>
      <c r="F54" s="17"/>
      <c r="G54" s="17"/>
      <c r="H54" s="17"/>
      <c r="I54" s="17"/>
      <c r="J54" s="17"/>
      <c r="K54" s="6">
        <f t="shared" si="3"/>
        <v>35</v>
      </c>
    </row>
    <row r="55" spans="1:11" ht="22.5" x14ac:dyDescent="0.3">
      <c r="A55" s="6">
        <f t="shared" si="2"/>
        <v>36</v>
      </c>
      <c r="B55" s="14" t="s">
        <v>52</v>
      </c>
      <c r="C55" s="24"/>
      <c r="D55" s="24"/>
      <c r="E55" s="24"/>
      <c r="F55" s="24"/>
      <c r="G55" s="24"/>
      <c r="H55" s="24"/>
      <c r="I55" s="24"/>
      <c r="J55" s="24"/>
      <c r="K55" s="6">
        <f t="shared" si="3"/>
        <v>36</v>
      </c>
    </row>
    <row r="56" spans="1:11" x14ac:dyDescent="0.3">
      <c r="A56" s="12"/>
      <c r="B56" s="19"/>
      <c r="C56" s="16"/>
      <c r="D56" s="16"/>
      <c r="E56" s="16"/>
      <c r="F56" s="16"/>
      <c r="G56" s="16"/>
      <c r="H56" s="16"/>
      <c r="I56" s="16"/>
      <c r="J56" s="16"/>
      <c r="K56" s="19"/>
    </row>
    <row r="57" spans="1:11" x14ac:dyDescent="0.3">
      <c r="B57" s="34" t="s">
        <v>21</v>
      </c>
      <c r="C57" s="32"/>
      <c r="D57" s="32"/>
      <c r="E57" s="32"/>
      <c r="F57" s="32"/>
      <c r="G57" s="32"/>
      <c r="H57" s="32"/>
      <c r="I57" s="32"/>
      <c r="J57" s="32"/>
    </row>
    <row r="58" spans="1:11" ht="22.5" x14ac:dyDescent="0.3">
      <c r="A58" s="35" t="s">
        <v>53</v>
      </c>
      <c r="B58" s="2" t="s">
        <v>296</v>
      </c>
    </row>
    <row r="59" spans="1:11" ht="22.5" x14ac:dyDescent="0.3">
      <c r="A59" s="35"/>
    </row>
    <row r="60" spans="1:11" x14ac:dyDescent="0.3">
      <c r="A60" s="22"/>
    </row>
    <row r="61" spans="1:11" x14ac:dyDescent="0.3">
      <c r="A61" s="3"/>
      <c r="B61" s="3"/>
      <c r="C61" s="4" t="s">
        <v>2</v>
      </c>
      <c r="D61" s="5"/>
      <c r="E61" s="4" t="s">
        <v>3</v>
      </c>
      <c r="F61" s="5"/>
      <c r="G61" s="4" t="s">
        <v>4</v>
      </c>
      <c r="H61" s="5"/>
      <c r="I61" s="4" t="s">
        <v>5</v>
      </c>
      <c r="J61" s="5"/>
      <c r="K61" s="3"/>
    </row>
    <row r="62" spans="1:11" x14ac:dyDescent="0.3">
      <c r="A62" s="6"/>
      <c r="B62" s="6"/>
      <c r="C62" s="280">
        <f>C7</f>
        <v>45658</v>
      </c>
      <c r="D62" s="281"/>
      <c r="E62" s="280">
        <f>E7</f>
        <v>45689</v>
      </c>
      <c r="F62" s="281"/>
      <c r="G62" s="280">
        <f>G7</f>
        <v>45717</v>
      </c>
      <c r="H62" s="281"/>
      <c r="I62" s="280">
        <f>I7</f>
        <v>45748</v>
      </c>
      <c r="J62" s="281"/>
      <c r="K62" s="6"/>
    </row>
    <row r="63" spans="1:11" ht="22.5" x14ac:dyDescent="0.3">
      <c r="A63" s="6" t="s">
        <v>9</v>
      </c>
      <c r="B63" s="9"/>
      <c r="C63" s="10" t="s">
        <v>54</v>
      </c>
      <c r="D63" s="11"/>
      <c r="E63" s="10" t="s">
        <v>54</v>
      </c>
      <c r="F63" s="11"/>
      <c r="G63" s="10" t="s">
        <v>54</v>
      </c>
      <c r="H63" s="11"/>
      <c r="I63" s="10" t="s">
        <v>54</v>
      </c>
      <c r="J63" s="11"/>
      <c r="K63" s="6" t="s">
        <v>9</v>
      </c>
    </row>
    <row r="64" spans="1:11" x14ac:dyDescent="0.3">
      <c r="A64" s="12" t="s">
        <v>11</v>
      </c>
      <c r="B64" s="12" t="s">
        <v>10</v>
      </c>
      <c r="C64" s="12" t="s">
        <v>30</v>
      </c>
      <c r="D64" s="12" t="s">
        <v>31</v>
      </c>
      <c r="E64" s="12" t="s">
        <v>30</v>
      </c>
      <c r="F64" s="12" t="s">
        <v>31</v>
      </c>
      <c r="G64" s="12" t="s">
        <v>30</v>
      </c>
      <c r="H64" s="12" t="s">
        <v>31</v>
      </c>
      <c r="I64" s="12" t="s">
        <v>30</v>
      </c>
      <c r="J64" s="12" t="s">
        <v>31</v>
      </c>
      <c r="K64" s="12" t="s">
        <v>11</v>
      </c>
    </row>
    <row r="65" spans="1:1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3">
      <c r="A66" s="6">
        <f>A55+1</f>
        <v>37</v>
      </c>
      <c r="B66" s="9" t="str">
        <f>B11</f>
        <v>Residential</v>
      </c>
      <c r="C66" s="27">
        <f>C11*C43</f>
        <v>47177769.942948416</v>
      </c>
      <c r="D66" s="17"/>
      <c r="E66" s="27">
        <f>E11*E43</f>
        <v>38281464.280008696</v>
      </c>
      <c r="F66" s="17"/>
      <c r="G66" s="27">
        <f>G11*G43</f>
        <v>33935498.891649887</v>
      </c>
      <c r="H66" s="17"/>
      <c r="I66" s="27">
        <f>I11*I43</f>
        <v>27029975.17404205</v>
      </c>
      <c r="J66" s="17"/>
      <c r="K66" s="6">
        <f>K55+1</f>
        <v>37</v>
      </c>
    </row>
    <row r="67" spans="1:11" x14ac:dyDescent="0.3">
      <c r="A67" s="6">
        <f>A66+1</f>
        <v>38</v>
      </c>
      <c r="B67" s="14"/>
      <c r="C67" s="24"/>
      <c r="D67" s="24"/>
      <c r="E67" s="24"/>
      <c r="F67" s="24"/>
      <c r="G67" s="24"/>
      <c r="H67" s="24"/>
      <c r="I67" s="24"/>
      <c r="J67" s="24"/>
      <c r="K67" s="6">
        <f>K66+1</f>
        <v>38</v>
      </c>
    </row>
    <row r="68" spans="1:11" x14ac:dyDescent="0.3">
      <c r="A68" s="6">
        <f t="shared" ref="A68:A90" si="4">A67+1</f>
        <v>39</v>
      </c>
      <c r="B68" s="9" t="str">
        <f>B13</f>
        <v xml:space="preserve">Small Commercial </v>
      </c>
      <c r="C68" s="27">
        <f>C13*C45</f>
        <v>9590021.3240456004</v>
      </c>
      <c r="D68" s="17"/>
      <c r="E68" s="27">
        <f>E13*E45</f>
        <v>9297756.158244241</v>
      </c>
      <c r="F68" s="17"/>
      <c r="G68" s="27">
        <f>G13*G45</f>
        <v>9259566.7577460613</v>
      </c>
      <c r="H68" s="17"/>
      <c r="I68" s="27">
        <f>I13*I45</f>
        <v>9187205.3967982326</v>
      </c>
      <c r="J68" s="17"/>
      <c r="K68" s="6">
        <f t="shared" ref="K68:K90" si="5">K67+1</f>
        <v>39</v>
      </c>
    </row>
    <row r="69" spans="1:11" x14ac:dyDescent="0.3">
      <c r="A69" s="6">
        <f t="shared" si="4"/>
        <v>40</v>
      </c>
      <c r="B69" s="15"/>
      <c r="C69" s="28"/>
      <c r="D69" s="25"/>
      <c r="E69" s="28"/>
      <c r="F69" s="25"/>
      <c r="G69" s="28"/>
      <c r="H69" s="25"/>
      <c r="I69" s="28"/>
      <c r="J69" s="25"/>
      <c r="K69" s="6">
        <f t="shared" si="5"/>
        <v>40</v>
      </c>
    </row>
    <row r="70" spans="1:11" x14ac:dyDescent="0.3">
      <c r="A70" s="6">
        <f t="shared" si="4"/>
        <v>41</v>
      </c>
      <c r="B70" s="9" t="str">
        <f>B15</f>
        <v xml:space="preserve">Medium and Large Commercial/Industrial </v>
      </c>
      <c r="C70" s="27">
        <f>'A-Med &amp; Lrg C-I'!C13</f>
        <v>0</v>
      </c>
      <c r="D70" s="27"/>
      <c r="E70" s="27">
        <f>'A-Med &amp; Lrg C-I'!D13</f>
        <v>0</v>
      </c>
      <c r="F70" s="27"/>
      <c r="G70" s="27">
        <f>'A-Med &amp; Lrg C-I'!E13</f>
        <v>0</v>
      </c>
      <c r="H70" s="27"/>
      <c r="I70" s="27">
        <f>'A-Med &amp; Lrg C-I'!F13</f>
        <v>0</v>
      </c>
      <c r="J70" s="27"/>
      <c r="K70" s="6">
        <f t="shared" si="5"/>
        <v>41</v>
      </c>
    </row>
    <row r="71" spans="1:11" x14ac:dyDescent="0.3">
      <c r="A71" s="6">
        <f t="shared" si="4"/>
        <v>42</v>
      </c>
      <c r="B71" s="9" t="str">
        <f>B16</f>
        <v xml:space="preserve">     Non-Coincident (100%)</v>
      </c>
      <c r="C71" s="27"/>
      <c r="D71" s="27">
        <f>'A-Med &amp; Lrg C-I'!C33</f>
        <v>0</v>
      </c>
      <c r="E71" s="27"/>
      <c r="F71" s="27">
        <f>'A-Med &amp; Lrg C-I'!D33</f>
        <v>0</v>
      </c>
      <c r="G71" s="27"/>
      <c r="H71" s="27">
        <f>'A-Med &amp; Lrg C-I'!E33</f>
        <v>0</v>
      </c>
      <c r="I71" s="27"/>
      <c r="J71" s="27">
        <f>'A-Med &amp; Lrg C-I'!F33</f>
        <v>0</v>
      </c>
      <c r="K71" s="6">
        <f t="shared" si="5"/>
        <v>42</v>
      </c>
    </row>
    <row r="72" spans="1:11" x14ac:dyDescent="0.3">
      <c r="A72" s="6">
        <f t="shared" si="4"/>
        <v>43</v>
      </c>
      <c r="B72" s="9" t="str">
        <f>B17</f>
        <v xml:space="preserve">     Non-Coincident (90%)</v>
      </c>
      <c r="C72" s="27"/>
      <c r="D72" s="27">
        <f>'B-Med &amp; Lrg C-I'!C29</f>
        <v>28492649.35112625</v>
      </c>
      <c r="E72" s="27"/>
      <c r="F72" s="27">
        <f>'B-Med &amp; Lrg C-I'!D29</f>
        <v>27135455.771487307</v>
      </c>
      <c r="G72" s="27"/>
      <c r="H72" s="27">
        <f>'B-Med &amp; Lrg C-I'!E29</f>
        <v>27131456.74865403</v>
      </c>
      <c r="I72" s="27"/>
      <c r="J72" s="27">
        <f>'B-Med &amp; Lrg C-I'!F29</f>
        <v>27236885.370692126</v>
      </c>
      <c r="K72" s="6">
        <f t="shared" si="5"/>
        <v>43</v>
      </c>
    </row>
    <row r="73" spans="1:11" x14ac:dyDescent="0.3">
      <c r="A73" s="6">
        <f t="shared" si="4"/>
        <v>44</v>
      </c>
      <c r="B73" s="9" t="str">
        <f>B18</f>
        <v xml:space="preserve">     Maximum On-Peak Period Demand</v>
      </c>
      <c r="C73" s="27"/>
      <c r="D73" s="27">
        <f>'C-Med &amp; Lrg C-I'!C29</f>
        <v>1039162.1573131783</v>
      </c>
      <c r="E73" s="27"/>
      <c r="F73" s="27">
        <f>'C-Med &amp; Lrg C-I'!D29</f>
        <v>997978.28558976029</v>
      </c>
      <c r="G73" s="27"/>
      <c r="H73" s="27">
        <f>'C-Med &amp; Lrg C-I'!E29</f>
        <v>991944.8267795241</v>
      </c>
      <c r="I73" s="27"/>
      <c r="J73" s="27">
        <f>'C-Med &amp; Lrg C-I'!F29</f>
        <v>991489.01736076712</v>
      </c>
      <c r="K73" s="6">
        <f t="shared" si="5"/>
        <v>44</v>
      </c>
    </row>
    <row r="74" spans="1:11" x14ac:dyDescent="0.3">
      <c r="A74" s="6">
        <f t="shared" si="4"/>
        <v>45</v>
      </c>
      <c r="B74" s="9" t="str">
        <f>B19</f>
        <v xml:space="preserve">     Maximum Demand at the Time of System Peak</v>
      </c>
      <c r="C74" s="27"/>
      <c r="D74" s="27">
        <f>'D-Med &amp; Lrg C-I'!C30</f>
        <v>154847.85153014815</v>
      </c>
      <c r="E74" s="27"/>
      <c r="F74" s="27">
        <f>'D-Med &amp; Lrg C-I'!D30</f>
        <v>134515.4322461494</v>
      </c>
      <c r="G74" s="27"/>
      <c r="H74" s="27">
        <f>'D-Med &amp; Lrg C-I'!E30</f>
        <v>143668.22264340441</v>
      </c>
      <c r="I74" s="27"/>
      <c r="J74" s="27">
        <f>'D-Med &amp; Lrg C-I'!F30</f>
        <v>150943.21658915374</v>
      </c>
      <c r="K74" s="6">
        <f t="shared" si="5"/>
        <v>45</v>
      </c>
    </row>
    <row r="75" spans="1:11" x14ac:dyDescent="0.3">
      <c r="A75" s="6">
        <f t="shared" si="4"/>
        <v>46</v>
      </c>
      <c r="B75" s="9"/>
      <c r="C75" s="27"/>
      <c r="D75" s="27"/>
      <c r="E75" s="27"/>
      <c r="F75" s="27"/>
      <c r="G75" s="27"/>
      <c r="H75" s="27"/>
      <c r="I75" s="27"/>
      <c r="J75" s="27"/>
      <c r="K75" s="6">
        <f t="shared" si="5"/>
        <v>46</v>
      </c>
    </row>
    <row r="76" spans="1:11" x14ac:dyDescent="0.3">
      <c r="A76" s="6">
        <f t="shared" si="4"/>
        <v>47</v>
      </c>
      <c r="B76" s="38" t="s">
        <v>39</v>
      </c>
      <c r="C76" s="27">
        <f>'San Diego Unified Port District'!C13</f>
        <v>0</v>
      </c>
      <c r="D76" s="27"/>
      <c r="E76" s="27">
        <f>'San Diego Unified Port District'!D13</f>
        <v>0</v>
      </c>
      <c r="F76" s="27"/>
      <c r="G76" s="27">
        <f>'San Diego Unified Port District'!E13</f>
        <v>0</v>
      </c>
      <c r="H76" s="27"/>
      <c r="I76" s="27">
        <f>'San Diego Unified Port District'!F13</f>
        <v>0</v>
      </c>
      <c r="J76" s="27"/>
      <c r="K76" s="6">
        <f t="shared" si="5"/>
        <v>47</v>
      </c>
    </row>
    <row r="77" spans="1:11" x14ac:dyDescent="0.3">
      <c r="A77" s="6">
        <f t="shared" si="4"/>
        <v>48</v>
      </c>
      <c r="B77" s="9" t="s">
        <v>36</v>
      </c>
      <c r="C77" s="27"/>
      <c r="D77" s="27">
        <f>'San Diego Unified Port District'!C23</f>
        <v>10314.719999999999</v>
      </c>
      <c r="E77" s="27"/>
      <c r="F77" s="27">
        <f>'San Diego Unified Port District'!D23</f>
        <v>13902.6</v>
      </c>
      <c r="G77" s="27"/>
      <c r="H77" s="27">
        <f>'San Diego Unified Port District'!E23</f>
        <v>13615.5</v>
      </c>
      <c r="I77" s="27"/>
      <c r="J77" s="27">
        <f>'San Diego Unified Port District'!F23</f>
        <v>13780.8</v>
      </c>
      <c r="K77" s="6">
        <f t="shared" si="5"/>
        <v>48</v>
      </c>
    </row>
    <row r="78" spans="1:11" x14ac:dyDescent="0.3">
      <c r="A78" s="6">
        <f t="shared" si="4"/>
        <v>49</v>
      </c>
      <c r="B78" s="14" t="s">
        <v>38</v>
      </c>
      <c r="C78" s="27"/>
      <c r="D78" s="27">
        <f>'San Diego Unified Port District'!C35</f>
        <v>0</v>
      </c>
      <c r="E78" s="27"/>
      <c r="F78" s="27">
        <f>'San Diego Unified Port District'!D35</f>
        <v>0</v>
      </c>
      <c r="G78" s="27"/>
      <c r="H78" s="27">
        <f>'San Diego Unified Port District'!E35</f>
        <v>0</v>
      </c>
      <c r="I78" s="27"/>
      <c r="J78" s="27">
        <f>'San Diego Unified Port District'!F35</f>
        <v>0</v>
      </c>
      <c r="K78" s="6">
        <f t="shared" si="5"/>
        <v>49</v>
      </c>
    </row>
    <row r="79" spans="1:11" x14ac:dyDescent="0.3">
      <c r="A79" s="6">
        <f t="shared" si="4"/>
        <v>50</v>
      </c>
      <c r="B79" s="9"/>
      <c r="C79" s="27"/>
      <c r="D79" s="27"/>
      <c r="E79" s="27"/>
      <c r="F79" s="27"/>
      <c r="G79" s="27"/>
      <c r="H79" s="27"/>
      <c r="I79" s="27"/>
      <c r="J79" s="27"/>
      <c r="K79" s="6">
        <f t="shared" si="5"/>
        <v>50</v>
      </c>
    </row>
    <row r="80" spans="1:11" x14ac:dyDescent="0.3">
      <c r="A80" s="6">
        <f t="shared" si="4"/>
        <v>51</v>
      </c>
      <c r="B80" s="9" t="str">
        <f>B25</f>
        <v>Agricultural</v>
      </c>
      <c r="C80" s="27"/>
      <c r="D80" s="27"/>
      <c r="E80" s="27"/>
      <c r="F80" s="27"/>
      <c r="G80" s="27"/>
      <c r="H80" s="27"/>
      <c r="I80" s="27"/>
      <c r="J80" s="27"/>
      <c r="K80" s="6">
        <f t="shared" si="5"/>
        <v>51</v>
      </c>
    </row>
    <row r="81" spans="1:11" x14ac:dyDescent="0.3">
      <c r="A81" s="6">
        <f t="shared" si="4"/>
        <v>52</v>
      </c>
      <c r="B81" s="9" t="str">
        <f>B26</f>
        <v xml:space="preserve">     Schedules PA and TOU-PA</v>
      </c>
      <c r="C81" s="27">
        <f>C26*C51</f>
        <v>185462.70165553314</v>
      </c>
      <c r="D81" s="27"/>
      <c r="E81" s="27">
        <f>E26*E51</f>
        <v>218017.93745073507</v>
      </c>
      <c r="F81" s="27"/>
      <c r="G81" s="27">
        <f>G26*G51</f>
        <v>199824.56573653652</v>
      </c>
      <c r="H81" s="27"/>
      <c r="I81" s="27">
        <f>I26*I51</f>
        <v>223973.26010357324</v>
      </c>
      <c r="J81" s="27"/>
      <c r="K81" s="6">
        <f t="shared" si="5"/>
        <v>52</v>
      </c>
    </row>
    <row r="82" spans="1:11" x14ac:dyDescent="0.3">
      <c r="A82" s="6">
        <f t="shared" si="4"/>
        <v>53</v>
      </c>
      <c r="B82" s="9" t="str">
        <f>B27</f>
        <v xml:space="preserve">     Schedule PA-T-1 - Non-Coincident (100%)</v>
      </c>
      <c r="C82" s="27"/>
      <c r="D82" s="27">
        <f>'PA-T-1'!C34</f>
        <v>522644.02887820889</v>
      </c>
      <c r="E82" s="27"/>
      <c r="F82" s="27">
        <f>'PA-T-1'!D34</f>
        <v>565412.53217095451</v>
      </c>
      <c r="G82" s="27"/>
      <c r="H82" s="27">
        <f>'PA-T-1'!E34</f>
        <v>507808.73899613455</v>
      </c>
      <c r="I82" s="27"/>
      <c r="J82" s="27">
        <f>'PA-T-1'!F34</f>
        <v>534710.88229891064</v>
      </c>
      <c r="K82" s="6">
        <f t="shared" si="5"/>
        <v>53</v>
      </c>
    </row>
    <row r="83" spans="1:11" x14ac:dyDescent="0.3">
      <c r="A83" s="6">
        <f t="shared" si="4"/>
        <v>54</v>
      </c>
      <c r="B83" s="9"/>
      <c r="C83" s="27"/>
      <c r="D83" s="27"/>
      <c r="E83" s="27"/>
      <c r="F83" s="27"/>
      <c r="G83" s="27"/>
      <c r="H83" s="27"/>
      <c r="I83" s="27"/>
      <c r="J83" s="27"/>
      <c r="K83" s="6">
        <f t="shared" si="5"/>
        <v>54</v>
      </c>
    </row>
    <row r="84" spans="1:11" x14ac:dyDescent="0.3">
      <c r="A84" s="6">
        <f t="shared" si="4"/>
        <v>55</v>
      </c>
      <c r="B84" s="9" t="str">
        <f>B29</f>
        <v>Street Lighting</v>
      </c>
      <c r="C84" s="27">
        <f>C29*C53</f>
        <v>301039.09517693712</v>
      </c>
      <c r="D84" s="27"/>
      <c r="E84" s="27">
        <f>E29*E53</f>
        <v>298885.76480920706</v>
      </c>
      <c r="F84" s="27"/>
      <c r="G84" s="27">
        <f>G29*G53</f>
        <v>292841.71728259209</v>
      </c>
      <c r="H84" s="27"/>
      <c r="I84" s="27">
        <f>I29*I53</f>
        <v>288245.3396270838</v>
      </c>
      <c r="J84" s="27"/>
      <c r="K84" s="6">
        <f t="shared" si="5"/>
        <v>55</v>
      </c>
    </row>
    <row r="85" spans="1:11" x14ac:dyDescent="0.3">
      <c r="A85" s="6">
        <f t="shared" si="4"/>
        <v>56</v>
      </c>
      <c r="B85" s="9"/>
      <c r="C85" s="27"/>
      <c r="D85" s="27"/>
      <c r="E85" s="27"/>
      <c r="F85" s="27"/>
      <c r="G85" s="27"/>
      <c r="H85" s="27"/>
      <c r="I85" s="27"/>
      <c r="J85" s="27"/>
      <c r="K85" s="6">
        <f t="shared" si="5"/>
        <v>56</v>
      </c>
    </row>
    <row r="86" spans="1:11" x14ac:dyDescent="0.3">
      <c r="A86" s="6">
        <f t="shared" si="4"/>
        <v>57</v>
      </c>
      <c r="B86" s="9" t="str">
        <f>B31</f>
        <v>Standby</v>
      </c>
      <c r="C86" s="27"/>
      <c r="D86" s="27">
        <f>Standby!C32</f>
        <v>1189897</v>
      </c>
      <c r="E86" s="27"/>
      <c r="F86" s="27">
        <f>Standby!D32</f>
        <v>1189897</v>
      </c>
      <c r="G86" s="27"/>
      <c r="H86" s="27">
        <f>Standby!E32</f>
        <v>1189897</v>
      </c>
      <c r="I86" s="27"/>
      <c r="J86" s="27">
        <f>Standby!F32</f>
        <v>1189897</v>
      </c>
      <c r="K86" s="6">
        <f t="shared" si="5"/>
        <v>57</v>
      </c>
    </row>
    <row r="87" spans="1:11" x14ac:dyDescent="0.3">
      <c r="A87" s="6">
        <f t="shared" si="4"/>
        <v>58</v>
      </c>
      <c r="B87" s="9"/>
      <c r="C87" s="27"/>
      <c r="D87" s="27"/>
      <c r="E87" s="27"/>
      <c r="F87" s="27"/>
      <c r="G87" s="27"/>
      <c r="H87" s="27"/>
      <c r="I87" s="27"/>
      <c r="J87" s="27"/>
      <c r="K87" s="6">
        <f t="shared" si="5"/>
        <v>58</v>
      </c>
    </row>
    <row r="88" spans="1:11" x14ac:dyDescent="0.3">
      <c r="A88" s="6">
        <f t="shared" si="4"/>
        <v>59</v>
      </c>
      <c r="B88" s="14" t="s">
        <v>55</v>
      </c>
      <c r="C88" s="29">
        <f>SUM(C66:C86)</f>
        <v>57254293.063826479</v>
      </c>
      <c r="D88" s="29">
        <f t="shared" ref="D88:J88" si="6">SUM(D66:D86)</f>
        <v>31409515.108847786</v>
      </c>
      <c r="E88" s="29">
        <f t="shared" si="6"/>
        <v>48096124.140512884</v>
      </c>
      <c r="F88" s="29">
        <f t="shared" si="6"/>
        <v>30037161.621494174</v>
      </c>
      <c r="G88" s="29">
        <f t="shared" si="6"/>
        <v>43687731.932415083</v>
      </c>
      <c r="H88" s="29">
        <f t="shared" si="6"/>
        <v>29978391.037073094</v>
      </c>
      <c r="I88" s="29">
        <f t="shared" si="6"/>
        <v>36729399.170570947</v>
      </c>
      <c r="J88" s="29">
        <f t="shared" si="6"/>
        <v>30117706.286940955</v>
      </c>
      <c r="K88" s="6">
        <f t="shared" si="5"/>
        <v>59</v>
      </c>
    </row>
    <row r="89" spans="1:11" x14ac:dyDescent="0.3">
      <c r="A89" s="6">
        <f t="shared" si="4"/>
        <v>60</v>
      </c>
      <c r="B89" s="14"/>
      <c r="C89" s="30"/>
      <c r="D89" s="30"/>
      <c r="E89" s="30"/>
      <c r="F89" s="24"/>
      <c r="G89" s="30"/>
      <c r="H89" s="24"/>
      <c r="I89" s="30"/>
      <c r="J89" s="24"/>
      <c r="K89" s="6">
        <f t="shared" si="5"/>
        <v>60</v>
      </c>
    </row>
    <row r="90" spans="1:11" ht="19.5" thickBot="1" x14ac:dyDescent="0.35">
      <c r="A90" s="6">
        <f t="shared" si="4"/>
        <v>61</v>
      </c>
      <c r="B90" s="9" t="s">
        <v>56</v>
      </c>
      <c r="C90" s="17"/>
      <c r="D90" s="31">
        <f>D88+C88</f>
        <v>88663808.172674268</v>
      </c>
      <c r="E90" s="17"/>
      <c r="F90" s="31">
        <f>F88+E88</f>
        <v>78133285.762007058</v>
      </c>
      <c r="G90" s="17"/>
      <c r="H90" s="31">
        <f>H88+G88</f>
        <v>73666122.969488174</v>
      </c>
      <c r="I90" s="17"/>
      <c r="J90" s="31">
        <f>J88+I88</f>
        <v>66847105.457511902</v>
      </c>
      <c r="K90" s="6">
        <f t="shared" si="5"/>
        <v>61</v>
      </c>
    </row>
    <row r="91" spans="1:11" ht="19.5" thickTop="1" x14ac:dyDescent="0.3">
      <c r="A91" s="12"/>
      <c r="B91" s="19"/>
      <c r="C91" s="16"/>
      <c r="D91" s="16"/>
      <c r="E91" s="16"/>
      <c r="F91" s="16"/>
      <c r="G91" s="16"/>
      <c r="H91" s="16"/>
      <c r="I91" s="16"/>
      <c r="J91" s="16"/>
      <c r="K91" s="19"/>
    </row>
    <row r="92" spans="1:11" x14ac:dyDescent="0.3">
      <c r="B92" s="21" t="s">
        <v>21</v>
      </c>
    </row>
    <row r="93" spans="1:11" ht="22.5" x14ac:dyDescent="0.3">
      <c r="A93" s="33">
        <v>3</v>
      </c>
      <c r="B93" s="2" t="s">
        <v>57</v>
      </c>
    </row>
    <row r="94" spans="1:11" x14ac:dyDescent="0.3">
      <c r="A94" s="22"/>
      <c r="B94" s="2" t="s">
        <v>58</v>
      </c>
    </row>
    <row r="95" spans="1:11" x14ac:dyDescent="0.3">
      <c r="A95" s="22"/>
    </row>
    <row r="96" spans="1:11" x14ac:dyDescent="0.3">
      <c r="A96" s="22"/>
    </row>
    <row r="97" spans="1:1" x14ac:dyDescent="0.3">
      <c r="A97" s="22"/>
    </row>
    <row r="98" spans="1:1" x14ac:dyDescent="0.3">
      <c r="A98" s="22"/>
    </row>
    <row r="99" spans="1:1" x14ac:dyDescent="0.3">
      <c r="A99" s="22"/>
    </row>
    <row r="100" spans="1:1" x14ac:dyDescent="0.3">
      <c r="A100" s="22"/>
    </row>
    <row r="101" spans="1:1" x14ac:dyDescent="0.3">
      <c r="A101" s="22"/>
    </row>
    <row r="102" spans="1:1" x14ac:dyDescent="0.3">
      <c r="A102" s="22"/>
    </row>
    <row r="103" spans="1:1" x14ac:dyDescent="0.3">
      <c r="A103" s="22"/>
    </row>
    <row r="104" spans="1:1" x14ac:dyDescent="0.3">
      <c r="A104" s="22"/>
    </row>
    <row r="105" spans="1:1" x14ac:dyDescent="0.3">
      <c r="A105" s="22"/>
    </row>
    <row r="106" spans="1:1" x14ac:dyDescent="0.3">
      <c r="A106" s="22"/>
    </row>
    <row r="107" spans="1:1" x14ac:dyDescent="0.3">
      <c r="A107" s="22"/>
    </row>
    <row r="108" spans="1:1" x14ac:dyDescent="0.3">
      <c r="A108" s="22"/>
    </row>
    <row r="109" spans="1:1" x14ac:dyDescent="0.3">
      <c r="A109" s="22"/>
    </row>
    <row r="110" spans="1:1" x14ac:dyDescent="0.3">
      <c r="A110" s="22"/>
    </row>
    <row r="111" spans="1:1" x14ac:dyDescent="0.3">
      <c r="A111" s="22"/>
    </row>
    <row r="112" spans="1:1" x14ac:dyDescent="0.3">
      <c r="A112" s="22"/>
    </row>
    <row r="113" spans="1:1" x14ac:dyDescent="0.3">
      <c r="A113" s="22"/>
    </row>
    <row r="114" spans="1:1" x14ac:dyDescent="0.3">
      <c r="A114" s="22"/>
    </row>
    <row r="115" spans="1:1" x14ac:dyDescent="0.3">
      <c r="A115" s="22"/>
    </row>
    <row r="116" spans="1:1" x14ac:dyDescent="0.3">
      <c r="A116" s="22"/>
    </row>
    <row r="117" spans="1:1" x14ac:dyDescent="0.3">
      <c r="A117" s="22"/>
    </row>
    <row r="118" spans="1:1" x14ac:dyDescent="0.3">
      <c r="A118" s="22"/>
    </row>
    <row r="119" spans="1:1" x14ac:dyDescent="0.3">
      <c r="A119" s="22"/>
    </row>
    <row r="120" spans="1:1" x14ac:dyDescent="0.3">
      <c r="A120" s="22"/>
    </row>
    <row r="121" spans="1:1" x14ac:dyDescent="0.3">
      <c r="A121" s="22"/>
    </row>
    <row r="122" spans="1:1" x14ac:dyDescent="0.3">
      <c r="A122" s="22"/>
    </row>
    <row r="123" spans="1:1" x14ac:dyDescent="0.3">
      <c r="A123" s="22"/>
    </row>
    <row r="124" spans="1:1" x14ac:dyDescent="0.3">
      <c r="A124" s="22"/>
    </row>
    <row r="125" spans="1:1" x14ac:dyDescent="0.3">
      <c r="A125" s="22"/>
    </row>
    <row r="126" spans="1:1" x14ac:dyDescent="0.3">
      <c r="A126" s="22"/>
    </row>
    <row r="127" spans="1:1" x14ac:dyDescent="0.3">
      <c r="A127" s="22"/>
    </row>
    <row r="128" spans="1:1" x14ac:dyDescent="0.3">
      <c r="A128" s="22"/>
    </row>
    <row r="129" spans="1:1" x14ac:dyDescent="0.3">
      <c r="A129" s="22"/>
    </row>
    <row r="130" spans="1:1" x14ac:dyDescent="0.3">
      <c r="A130" s="22"/>
    </row>
    <row r="131" spans="1:1" x14ac:dyDescent="0.3">
      <c r="A131" s="22"/>
    </row>
    <row r="132" spans="1:1" x14ac:dyDescent="0.3">
      <c r="A132" s="22"/>
    </row>
    <row r="133" spans="1:1" x14ac:dyDescent="0.3">
      <c r="A133" s="22"/>
    </row>
    <row r="134" spans="1:1" x14ac:dyDescent="0.3">
      <c r="A134" s="22"/>
    </row>
    <row r="135" spans="1:1" x14ac:dyDescent="0.3">
      <c r="A135" s="22"/>
    </row>
    <row r="136" spans="1:1" x14ac:dyDescent="0.3">
      <c r="A136" s="22"/>
    </row>
    <row r="137" spans="1:1" x14ac:dyDescent="0.3">
      <c r="A137" s="22"/>
    </row>
    <row r="138" spans="1:1" x14ac:dyDescent="0.3">
      <c r="A138" s="22"/>
    </row>
    <row r="139" spans="1:1" x14ac:dyDescent="0.3">
      <c r="A139" s="22"/>
    </row>
    <row r="140" spans="1:1" x14ac:dyDescent="0.3">
      <c r="A140" s="22"/>
    </row>
    <row r="141" spans="1:1" x14ac:dyDescent="0.3">
      <c r="A141" s="22"/>
    </row>
    <row r="142" spans="1:1" x14ac:dyDescent="0.3">
      <c r="A142" s="22"/>
    </row>
    <row r="143" spans="1:1" x14ac:dyDescent="0.3">
      <c r="A143" s="22"/>
    </row>
    <row r="144" spans="1:1" x14ac:dyDescent="0.3">
      <c r="A144" s="22"/>
    </row>
    <row r="145" spans="1:1" x14ac:dyDescent="0.3">
      <c r="A145" s="22"/>
    </row>
    <row r="146" spans="1:1" x14ac:dyDescent="0.3">
      <c r="A146" s="22"/>
    </row>
    <row r="147" spans="1:1" x14ac:dyDescent="0.3">
      <c r="A147" s="22"/>
    </row>
    <row r="148" spans="1:1" x14ac:dyDescent="0.3">
      <c r="A148" s="22"/>
    </row>
    <row r="149" spans="1:1" x14ac:dyDescent="0.3">
      <c r="A149" s="22"/>
    </row>
    <row r="150" spans="1:1" x14ac:dyDescent="0.3">
      <c r="A150" s="22"/>
    </row>
    <row r="151" spans="1:1" x14ac:dyDescent="0.3">
      <c r="A151" s="22"/>
    </row>
    <row r="152" spans="1:1" x14ac:dyDescent="0.3">
      <c r="A152" s="22"/>
    </row>
    <row r="153" spans="1:1" x14ac:dyDescent="0.3">
      <c r="A153" s="22"/>
    </row>
    <row r="154" spans="1:1" x14ac:dyDescent="0.3">
      <c r="A154" s="22"/>
    </row>
    <row r="155" spans="1:1" x14ac:dyDescent="0.3">
      <c r="A155" s="22"/>
    </row>
    <row r="156" spans="1:1" x14ac:dyDescent="0.3">
      <c r="A156" s="22"/>
    </row>
    <row r="157" spans="1:1" x14ac:dyDescent="0.3">
      <c r="A157" s="22"/>
    </row>
    <row r="158" spans="1:1" x14ac:dyDescent="0.3">
      <c r="A158" s="22"/>
    </row>
    <row r="159" spans="1:1" x14ac:dyDescent="0.3">
      <c r="A159" s="22"/>
    </row>
    <row r="160" spans="1:1" x14ac:dyDescent="0.3">
      <c r="A160" s="22"/>
    </row>
    <row r="161" spans="1:1" x14ac:dyDescent="0.3">
      <c r="A161" s="22"/>
    </row>
    <row r="162" spans="1:1" x14ac:dyDescent="0.3">
      <c r="A162" s="22"/>
    </row>
    <row r="163" spans="1:1" x14ac:dyDescent="0.3">
      <c r="A163" s="22"/>
    </row>
    <row r="164" spans="1:1" x14ac:dyDescent="0.3">
      <c r="A164" s="22"/>
    </row>
    <row r="165" spans="1:1" x14ac:dyDescent="0.3">
      <c r="A165" s="22"/>
    </row>
    <row r="166" spans="1:1" x14ac:dyDescent="0.3">
      <c r="A166" s="22"/>
    </row>
  </sheetData>
  <mergeCells count="16">
    <mergeCell ref="C62:D62"/>
    <mergeCell ref="E62:F62"/>
    <mergeCell ref="G62:H62"/>
    <mergeCell ref="I62:J62"/>
    <mergeCell ref="A1:K1"/>
    <mergeCell ref="A2:K2"/>
    <mergeCell ref="A3:K3"/>
    <mergeCell ref="A4:K4"/>
    <mergeCell ref="C7:D7"/>
    <mergeCell ref="E7:F7"/>
    <mergeCell ref="G7:H7"/>
    <mergeCell ref="I7:J7"/>
    <mergeCell ref="C39:D39"/>
    <mergeCell ref="E39:F39"/>
    <mergeCell ref="G39:H39"/>
    <mergeCell ref="I39:J39"/>
  </mergeCells>
  <phoneticPr fontId="0" type="noConversion"/>
  <printOptions horizontalCentered="1"/>
  <pageMargins left="0.25" right="0.25" top="0.5" bottom="0.5" header="0.25" footer="0.25"/>
  <pageSetup scale="40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167"/>
  <sheetViews>
    <sheetView zoomScale="70" zoomScaleNormal="70" zoomScaleSheetLayoutView="70" workbookViewId="0">
      <selection activeCell="B36" sqref="B36"/>
    </sheetView>
  </sheetViews>
  <sheetFormatPr defaultColWidth="9.140625" defaultRowHeight="18.75" x14ac:dyDescent="0.3"/>
  <cols>
    <col min="1" max="1" width="5.85546875" style="2" customWidth="1"/>
    <col min="2" max="2" width="70.85546875" style="2" customWidth="1"/>
    <col min="3" max="3" width="19.140625" style="2" bestFit="1" customWidth="1"/>
    <col min="4" max="4" width="17.140625" style="2" bestFit="1" customWidth="1"/>
    <col min="5" max="5" width="19.140625" style="2" bestFit="1" customWidth="1"/>
    <col min="6" max="6" width="17.140625" style="2" bestFit="1" customWidth="1"/>
    <col min="7" max="7" width="19.140625" style="2" bestFit="1" customWidth="1"/>
    <col min="8" max="8" width="17.140625" style="2" bestFit="1" customWidth="1"/>
    <col min="9" max="9" width="19.140625" style="2" bestFit="1" customWidth="1"/>
    <col min="10" max="10" width="17.140625" style="2" bestFit="1" customWidth="1"/>
    <col min="11" max="11" width="5.85546875" style="2" bestFit="1" customWidth="1"/>
    <col min="12" max="20" width="17.42578125" style="2" customWidth="1"/>
    <col min="21" max="21" width="5.85546875" style="2" customWidth="1"/>
    <col min="22" max="16384" width="9.140625" style="2"/>
  </cols>
  <sheetData>
    <row r="1" spans="1:21" x14ac:dyDescent="0.3">
      <c r="A1" s="278" t="str">
        <f>'Summary of Revs @ Present Rates'!A1:P1</f>
        <v>Statement BH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3">
      <c r="A2" s="278" t="str">
        <f>'Summary of Revs @ Present Rates'!A2:P2</f>
        <v>SAN DIEGO GAS AND ELECTRIC COMPANY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3">
      <c r="A3" s="278" t="str">
        <f>'Summary of Revs @ Present Rates'!A3:P3</f>
        <v>Transmission Revenue Data To Reflect Present Rates Per ER24-524-000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3">
      <c r="A4" s="279" t="s">
        <v>288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1"/>
      <c r="M4" s="1"/>
      <c r="N4" s="1"/>
      <c r="O4" s="1"/>
      <c r="P4" s="1"/>
      <c r="Q4" s="1"/>
      <c r="R4" s="1"/>
      <c r="S4" s="1"/>
      <c r="T4" s="1"/>
      <c r="U4" s="1"/>
    </row>
    <row r="6" spans="1:21" x14ac:dyDescent="0.3">
      <c r="A6" s="3"/>
      <c r="B6" s="3"/>
      <c r="C6" s="4" t="s">
        <v>6</v>
      </c>
      <c r="D6" s="5"/>
      <c r="E6" s="4" t="s">
        <v>7</v>
      </c>
      <c r="F6" s="5"/>
      <c r="G6" s="4" t="s">
        <v>8</v>
      </c>
      <c r="H6" s="5"/>
      <c r="I6" s="4" t="s">
        <v>59</v>
      </c>
      <c r="J6" s="5"/>
      <c r="K6" s="3"/>
    </row>
    <row r="7" spans="1:21" x14ac:dyDescent="0.3">
      <c r="A7" s="6"/>
      <c r="B7" s="6"/>
      <c r="C7" s="280">
        <f>'Summary of Revs @ Present Rates'!G8</f>
        <v>45778</v>
      </c>
      <c r="D7" s="281"/>
      <c r="E7" s="280">
        <f>'Summary of Revs @ Present Rates'!H8</f>
        <v>45809</v>
      </c>
      <c r="F7" s="281"/>
      <c r="G7" s="280">
        <f>'Summary of Revs @ Present Rates'!C30</f>
        <v>45839</v>
      </c>
      <c r="H7" s="281"/>
      <c r="I7" s="280">
        <f>'Summary of Revs @ Present Rates'!D30</f>
        <v>45870</v>
      </c>
      <c r="J7" s="281"/>
      <c r="K7" s="6"/>
    </row>
    <row r="8" spans="1:21" ht="22.5" x14ac:dyDescent="0.3">
      <c r="A8" s="6" t="s">
        <v>9</v>
      </c>
      <c r="B8" s="9"/>
      <c r="C8" s="10" t="s">
        <v>29</v>
      </c>
      <c r="D8" s="11"/>
      <c r="E8" s="10" t="s">
        <v>29</v>
      </c>
      <c r="F8" s="11"/>
      <c r="G8" s="10" t="s">
        <v>29</v>
      </c>
      <c r="H8" s="11"/>
      <c r="I8" s="10" t="s">
        <v>29</v>
      </c>
      <c r="J8" s="11"/>
      <c r="K8" s="6" t="s">
        <v>9</v>
      </c>
    </row>
    <row r="9" spans="1:21" x14ac:dyDescent="0.3">
      <c r="A9" s="12" t="s">
        <v>11</v>
      </c>
      <c r="B9" s="12" t="s">
        <v>10</v>
      </c>
      <c r="C9" s="12" t="s">
        <v>30</v>
      </c>
      <c r="D9" s="12" t="s">
        <v>31</v>
      </c>
      <c r="E9" s="12" t="s">
        <v>30</v>
      </c>
      <c r="F9" s="12" t="s">
        <v>31</v>
      </c>
      <c r="G9" s="12" t="s">
        <v>30</v>
      </c>
      <c r="H9" s="12" t="s">
        <v>31</v>
      </c>
      <c r="I9" s="12" t="s">
        <v>30</v>
      </c>
      <c r="J9" s="12" t="s">
        <v>31</v>
      </c>
      <c r="K9" s="12" t="s">
        <v>11</v>
      </c>
    </row>
    <row r="10" spans="1:2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21" x14ac:dyDescent="0.3">
      <c r="A11" s="6">
        <v>1</v>
      </c>
      <c r="B11" s="9" t="str">
        <f>'A-Revenues@Present Rates'!B11</f>
        <v>Residential</v>
      </c>
      <c r="C11" s="13">
        <f>'[1]A-Billing Determinants'!K12</f>
        <v>324909782.65184611</v>
      </c>
      <c r="D11" s="13"/>
      <c r="E11" s="13">
        <f>'[1]A-Billing Determinants'!M12</f>
        <v>350624016.67729574</v>
      </c>
      <c r="F11" s="13"/>
      <c r="G11" s="17">
        <f>'[1]B-Billing Determinants'!C12</f>
        <v>437849308.7170797</v>
      </c>
      <c r="H11" s="17"/>
      <c r="I11" s="17">
        <f>'[1]B-Billing Determinants'!E12</f>
        <v>603748647.70622778</v>
      </c>
      <c r="J11" s="17"/>
      <c r="K11" s="6">
        <v>1</v>
      </c>
    </row>
    <row r="12" spans="1:21" x14ac:dyDescent="0.3">
      <c r="A12" s="6">
        <f>A11+1</f>
        <v>2</v>
      </c>
      <c r="B12" s="9"/>
      <c r="C12" s="13"/>
      <c r="D12" s="13"/>
      <c r="E12" s="13"/>
      <c r="F12" s="13"/>
      <c r="G12" s="24"/>
      <c r="H12" s="24"/>
      <c r="I12" s="24"/>
      <c r="J12" s="24"/>
      <c r="K12" s="6">
        <f t="shared" ref="K12:K33" si="0">K11+1</f>
        <v>2</v>
      </c>
    </row>
    <row r="13" spans="1:21" x14ac:dyDescent="0.3">
      <c r="A13" s="6">
        <f t="shared" ref="A13:A33" si="1">A12+1</f>
        <v>3</v>
      </c>
      <c r="B13" s="9" t="str">
        <f>'A-Revenues@Present Rates'!B13</f>
        <v xml:space="preserve">Small Commercial </v>
      </c>
      <c r="C13" s="13">
        <f>'[1]A-Billing Determinants'!K14</f>
        <v>185654634.61696634</v>
      </c>
      <c r="D13" s="13"/>
      <c r="E13" s="13">
        <f>'[1]A-Billing Determinants'!M14</f>
        <v>194357832.95760828</v>
      </c>
      <c r="F13" s="13"/>
      <c r="G13" s="17">
        <f>'[1]B-Billing Determinants'!C14</f>
        <v>217705905.33345446</v>
      </c>
      <c r="H13" s="13"/>
      <c r="I13" s="17">
        <f>'[1]B-Billing Determinants'!E14</f>
        <v>229919024.856437</v>
      </c>
      <c r="J13" s="13"/>
      <c r="K13" s="6">
        <f t="shared" si="0"/>
        <v>3</v>
      </c>
    </row>
    <row r="14" spans="1:21" x14ac:dyDescent="0.3">
      <c r="A14" s="6">
        <f t="shared" si="1"/>
        <v>4</v>
      </c>
      <c r="B14" s="9"/>
      <c r="C14" s="13"/>
      <c r="D14" s="13"/>
      <c r="E14" s="13"/>
      <c r="F14" s="13"/>
      <c r="G14" s="25"/>
      <c r="H14" s="25"/>
      <c r="I14" s="25"/>
      <c r="J14" s="25"/>
      <c r="K14" s="6">
        <f t="shared" si="0"/>
        <v>4</v>
      </c>
    </row>
    <row r="15" spans="1:21" x14ac:dyDescent="0.3">
      <c r="A15" s="6">
        <f t="shared" si="1"/>
        <v>5</v>
      </c>
      <c r="B15" s="9" t="str">
        <f>'A-Revenues@Present Rates'!B15</f>
        <v xml:space="preserve">Medium and Large Commercial/Industrial </v>
      </c>
      <c r="C15" s="13">
        <f>'[1]A-Billing Determinants'!K16</f>
        <v>724916884.54627109</v>
      </c>
      <c r="D15" s="13"/>
      <c r="E15" s="13">
        <f>'[1]A-Billing Determinants'!M16</f>
        <v>760340001.74391031</v>
      </c>
      <c r="F15" s="13"/>
      <c r="G15" s="17">
        <f>'[1]B-Billing Determinants'!C16</f>
        <v>838846181.36289918</v>
      </c>
      <c r="H15" s="17"/>
      <c r="I15" s="17">
        <f>'[1]B-Billing Determinants'!E16</f>
        <v>875481607.36812794</v>
      </c>
      <c r="J15" s="17"/>
      <c r="K15" s="6">
        <f t="shared" si="0"/>
        <v>5</v>
      </c>
    </row>
    <row r="16" spans="1:21" x14ac:dyDescent="0.3">
      <c r="A16" s="6">
        <f t="shared" si="1"/>
        <v>6</v>
      </c>
      <c r="B16" s="9" t="s">
        <v>35</v>
      </c>
      <c r="C16" s="13"/>
      <c r="D16" s="13">
        <f>'[1]A-Billing Determinants'!L17</f>
        <v>0</v>
      </c>
      <c r="E16" s="13"/>
      <c r="F16" s="13">
        <f>'[1]A-Billing Determinants'!N17</f>
        <v>0</v>
      </c>
      <c r="G16" s="17"/>
      <c r="H16" s="17">
        <f>'[1]B-Billing Determinants'!D17</f>
        <v>0</v>
      </c>
      <c r="I16" s="17"/>
      <c r="J16" s="17">
        <f>'[1]B-Billing Determinants'!F17</f>
        <v>0</v>
      </c>
      <c r="K16" s="6">
        <f t="shared" si="0"/>
        <v>6</v>
      </c>
    </row>
    <row r="17" spans="1:11" x14ac:dyDescent="0.3">
      <c r="A17" s="6">
        <f t="shared" si="1"/>
        <v>7</v>
      </c>
      <c r="B17" s="9" t="s">
        <v>36</v>
      </c>
      <c r="C17" s="13"/>
      <c r="D17" s="13">
        <f>'[1]A-Billing Determinants'!L18</f>
        <v>1747361.8027425944</v>
      </c>
      <c r="E17" s="13"/>
      <c r="F17" s="13">
        <f>'[1]A-Billing Determinants'!N18</f>
        <v>1827640.8598821373</v>
      </c>
      <c r="G17" s="17"/>
      <c r="H17" s="17">
        <f>'[1]B-Billing Determinants'!D18</f>
        <v>2013529.8033270447</v>
      </c>
      <c r="I17" s="17"/>
      <c r="J17" s="17">
        <f>'[1]B-Billing Determinants'!F18</f>
        <v>2105311.5654053241</v>
      </c>
      <c r="K17" s="6">
        <f t="shared" si="0"/>
        <v>7</v>
      </c>
    </row>
    <row r="18" spans="1:11" x14ac:dyDescent="0.3">
      <c r="A18" s="6">
        <f t="shared" si="1"/>
        <v>8</v>
      </c>
      <c r="B18" s="9" t="s">
        <v>37</v>
      </c>
      <c r="C18" s="13"/>
      <c r="D18" s="13">
        <f>'[1]A-Billing Determinants'!L19</f>
        <v>1555103.2692308179</v>
      </c>
      <c r="E18" s="13"/>
      <c r="F18" s="13">
        <f>'[1]A-Billing Determinants'!N19</f>
        <v>1604437.9445532979</v>
      </c>
      <c r="G18" s="17"/>
      <c r="H18" s="17">
        <f>'[1]B-Billing Determinants'!D19</f>
        <v>1758680.4717437441</v>
      </c>
      <c r="I18" s="17"/>
      <c r="J18" s="17">
        <f>'[1]B-Billing Determinants'!F19</f>
        <v>1851064.6221110509</v>
      </c>
      <c r="K18" s="6">
        <f t="shared" si="0"/>
        <v>8</v>
      </c>
    </row>
    <row r="19" spans="1:11" x14ac:dyDescent="0.3">
      <c r="A19" s="6">
        <f t="shared" si="1"/>
        <v>9</v>
      </c>
      <c r="B19" s="9" t="str">
        <f>'A-Revenues@Present Rates'!B19</f>
        <v xml:space="preserve">     Maximum Demand at the Time of System Peak</v>
      </c>
      <c r="C19" s="13"/>
      <c r="D19" s="13">
        <f>'[1]A-Billing Determinants'!L20</f>
        <v>118740.66681286828</v>
      </c>
      <c r="E19" s="13"/>
      <c r="F19" s="13">
        <f>'[1]A-Billing Determinants'!N20</f>
        <v>122437.04539795166</v>
      </c>
      <c r="G19" s="17"/>
      <c r="H19" s="17">
        <f>'[1]B-Billing Determinants'!D20</f>
        <v>141907.64036930897</v>
      </c>
      <c r="I19" s="17"/>
      <c r="J19" s="17">
        <f>'[1]B-Billing Determinants'!F20</f>
        <v>138789.48446035135</v>
      </c>
      <c r="K19" s="6">
        <f t="shared" si="0"/>
        <v>9</v>
      </c>
    </row>
    <row r="20" spans="1:11" x14ac:dyDescent="0.3">
      <c r="A20" s="6">
        <f t="shared" si="1"/>
        <v>10</v>
      </c>
      <c r="B20" s="9"/>
      <c r="C20" s="13"/>
      <c r="D20" s="13"/>
      <c r="E20" s="13"/>
      <c r="F20" s="13"/>
      <c r="G20" s="17"/>
      <c r="H20" s="17"/>
      <c r="I20" s="17"/>
      <c r="J20" s="17"/>
      <c r="K20" s="6">
        <f t="shared" si="0"/>
        <v>10</v>
      </c>
    </row>
    <row r="21" spans="1:11" x14ac:dyDescent="0.3">
      <c r="A21" s="6">
        <f t="shared" si="1"/>
        <v>11</v>
      </c>
      <c r="B21" s="38" t="s">
        <v>39</v>
      </c>
      <c r="C21" s="13">
        <f>'[1]A-Billing Determinants'!K24</f>
        <v>258380</v>
      </c>
      <c r="D21" s="13"/>
      <c r="E21" s="13">
        <f>'[1]A-Billing Determinants'!M24</f>
        <v>110630</v>
      </c>
      <c r="F21" s="13"/>
      <c r="G21" s="17">
        <f>'[1]B-Billing Determinants'!C24</f>
        <v>125900</v>
      </c>
      <c r="H21" s="17"/>
      <c r="I21" s="17">
        <f>'[1]B-Billing Determinants'!E24</f>
        <v>50</v>
      </c>
      <c r="J21" s="17"/>
      <c r="K21" s="6">
        <f t="shared" si="0"/>
        <v>11</v>
      </c>
    </row>
    <row r="22" spans="1:11" x14ac:dyDescent="0.3">
      <c r="A22" s="6">
        <f t="shared" si="1"/>
        <v>12</v>
      </c>
      <c r="B22" s="9" t="s">
        <v>36</v>
      </c>
      <c r="C22" s="13"/>
      <c r="D22" s="13">
        <f>'[1]A-Billing Determinants'!L25</f>
        <v>8780</v>
      </c>
      <c r="E22" s="13"/>
      <c r="F22" s="13">
        <f>'[1]A-Billing Determinants'!N25</f>
        <v>8690</v>
      </c>
      <c r="G22" s="17"/>
      <c r="H22" s="17">
        <f>'[1]B-Billing Determinants'!D25</f>
        <v>9890</v>
      </c>
      <c r="I22" s="17"/>
      <c r="J22" s="17">
        <f>'[1]B-Billing Determinants'!F25</f>
        <v>7990</v>
      </c>
      <c r="K22" s="6">
        <f t="shared" si="0"/>
        <v>12</v>
      </c>
    </row>
    <row r="23" spans="1:11" x14ac:dyDescent="0.3">
      <c r="A23" s="6">
        <f t="shared" si="1"/>
        <v>13</v>
      </c>
      <c r="B23" s="14" t="s">
        <v>38</v>
      </c>
      <c r="C23" s="13"/>
      <c r="D23" s="13">
        <f>'[1]A-Billing Determinants'!L26</f>
        <v>0</v>
      </c>
      <c r="E23" s="13"/>
      <c r="F23" s="13">
        <f>'[1]A-Billing Determinants'!N26</f>
        <v>0</v>
      </c>
      <c r="G23" s="17"/>
      <c r="H23" s="17">
        <f>'[1]B-Billing Determinants'!D26</f>
        <v>0</v>
      </c>
      <c r="I23" s="17"/>
      <c r="J23" s="17">
        <f>'[1]B-Billing Determinants'!F26</f>
        <v>0</v>
      </c>
      <c r="K23" s="6">
        <f t="shared" si="0"/>
        <v>13</v>
      </c>
    </row>
    <row r="24" spans="1:11" x14ac:dyDescent="0.3">
      <c r="A24" s="6">
        <f t="shared" si="1"/>
        <v>14</v>
      </c>
      <c r="B24" s="9"/>
      <c r="C24" s="13"/>
      <c r="D24" s="13"/>
      <c r="E24" s="13"/>
      <c r="F24" s="13"/>
      <c r="G24" s="17"/>
      <c r="H24" s="17"/>
      <c r="I24" s="17"/>
      <c r="J24" s="17"/>
      <c r="K24" s="6">
        <f t="shared" si="0"/>
        <v>14</v>
      </c>
    </row>
    <row r="25" spans="1:11" x14ac:dyDescent="0.3">
      <c r="A25" s="6">
        <f t="shared" si="1"/>
        <v>15</v>
      </c>
      <c r="B25" s="9" t="s">
        <v>40</v>
      </c>
      <c r="C25" s="13"/>
      <c r="D25" s="13"/>
      <c r="E25" s="13"/>
      <c r="F25" s="13"/>
      <c r="G25" s="17"/>
      <c r="H25" s="17"/>
      <c r="I25" s="17"/>
      <c r="J25" s="17"/>
      <c r="K25" s="6">
        <f t="shared" si="0"/>
        <v>15</v>
      </c>
    </row>
    <row r="26" spans="1:11" x14ac:dyDescent="0.3">
      <c r="A26" s="6">
        <f t="shared" si="1"/>
        <v>16</v>
      </c>
      <c r="B26" s="9" t="s">
        <v>41</v>
      </c>
      <c r="C26" s="13">
        <f>'[1]A-Billing Determinants'!K29</f>
        <v>10185414.184797397</v>
      </c>
      <c r="D26" s="13"/>
      <c r="E26" s="13">
        <f>'[1]A-Billing Determinants'!M29</f>
        <v>11247957.966117742</v>
      </c>
      <c r="F26" s="13"/>
      <c r="G26" s="17">
        <f>'[1]B-Billing Determinants'!C29</f>
        <v>12755825.760813892</v>
      </c>
      <c r="H26" s="17"/>
      <c r="I26" s="17">
        <f>'[1]B-Billing Determinants'!E29</f>
        <v>13888226.199353687</v>
      </c>
      <c r="J26" s="17"/>
      <c r="K26" s="6">
        <f t="shared" si="0"/>
        <v>16</v>
      </c>
    </row>
    <row r="27" spans="1:11" x14ac:dyDescent="0.3">
      <c r="A27" s="6">
        <f t="shared" si="1"/>
        <v>17</v>
      </c>
      <c r="B27" s="9" t="s">
        <v>42</v>
      </c>
      <c r="C27" s="13">
        <f>'[1]A-Billing Determinants'!K30</f>
        <v>20061665.198170915</v>
      </c>
      <c r="D27" s="13">
        <f>'[1]A-Billing Determinants'!L30</f>
        <v>72752.019866737523</v>
      </c>
      <c r="E27" s="13">
        <f>'[1]A-Billing Determinants'!M30</f>
        <v>20603202.325132836</v>
      </c>
      <c r="F27" s="13">
        <f>'[1]A-Billing Determinants'!N30</f>
        <v>74377.548100098793</v>
      </c>
      <c r="G27" s="17">
        <f>'[1]B-Billing Determinants'!C30</f>
        <v>23004135.715861753</v>
      </c>
      <c r="H27" s="17">
        <f>'[1]B-Billing Determinants'!D30</f>
        <v>83044.916208028211</v>
      </c>
      <c r="I27" s="17">
        <f>'[1]B-Billing Determinants'!E30</f>
        <v>22863150.521633886</v>
      </c>
      <c r="J27" s="17">
        <f>'[1]B-Billing Determinants'!F30</f>
        <v>82535.959740989405</v>
      </c>
      <c r="K27" s="6">
        <f t="shared" si="0"/>
        <v>17</v>
      </c>
    </row>
    <row r="28" spans="1:11" x14ac:dyDescent="0.3">
      <c r="A28" s="6">
        <f t="shared" si="1"/>
        <v>18</v>
      </c>
      <c r="B28" s="9"/>
      <c r="C28" s="13"/>
      <c r="D28" s="13"/>
      <c r="E28" s="13"/>
      <c r="F28" s="13"/>
      <c r="G28" s="17"/>
      <c r="H28" s="17"/>
      <c r="I28" s="17"/>
      <c r="J28" s="17"/>
      <c r="K28" s="6">
        <f t="shared" si="0"/>
        <v>18</v>
      </c>
    </row>
    <row r="29" spans="1:11" x14ac:dyDescent="0.3">
      <c r="A29" s="6">
        <f t="shared" si="1"/>
        <v>19</v>
      </c>
      <c r="B29" s="9" t="str">
        <f>'A-Revenues@Present Rates'!B29</f>
        <v>Street Lighting</v>
      </c>
      <c r="C29" s="13">
        <f>'[1]A-Billing Determinants'!K32</f>
        <v>6463029.1984564485</v>
      </c>
      <c r="D29" s="13"/>
      <c r="E29" s="13">
        <f>'[1]A-Billing Determinants'!M32</f>
        <v>6515925.7018801039</v>
      </c>
      <c r="F29" s="13"/>
      <c r="G29" s="17">
        <f>'[1]B-Billing Determinants'!C32</f>
        <v>6492050.2848719275</v>
      </c>
      <c r="H29" s="17"/>
      <c r="I29" s="17">
        <f>'[1]B-Billing Determinants'!E32</f>
        <v>6710608.6798682185</v>
      </c>
      <c r="J29" s="17"/>
      <c r="K29" s="6">
        <f t="shared" si="0"/>
        <v>19</v>
      </c>
    </row>
    <row r="30" spans="1:11" x14ac:dyDescent="0.3">
      <c r="A30" s="6">
        <f t="shared" si="1"/>
        <v>20</v>
      </c>
      <c r="B30" s="9"/>
      <c r="C30" s="13"/>
      <c r="D30" s="13"/>
      <c r="E30" s="13"/>
      <c r="F30" s="13"/>
      <c r="G30" s="17"/>
      <c r="H30" s="17"/>
      <c r="I30" s="17"/>
      <c r="J30" s="17"/>
      <c r="K30" s="6">
        <f t="shared" si="0"/>
        <v>20</v>
      </c>
    </row>
    <row r="31" spans="1:11" x14ac:dyDescent="0.3">
      <c r="A31" s="6">
        <f t="shared" si="1"/>
        <v>21</v>
      </c>
      <c r="B31" s="9" t="str">
        <f>'A-Revenues@Present Rates'!B31</f>
        <v>Standby</v>
      </c>
      <c r="C31" s="16"/>
      <c r="D31" s="97">
        <f>'[1]A-Billing Determinants'!L36</f>
        <v>145506</v>
      </c>
      <c r="E31" s="16"/>
      <c r="F31" s="97">
        <f>'[1]A-Billing Determinants'!N36</f>
        <v>145506</v>
      </c>
      <c r="G31" s="16"/>
      <c r="H31" s="16">
        <f>'[1]B-Billing Determinants'!D36</f>
        <v>145506</v>
      </c>
      <c r="I31" s="16"/>
      <c r="J31" s="16">
        <f>'[1]B-Billing Determinants'!F36</f>
        <v>145506</v>
      </c>
      <c r="K31" s="6">
        <f t="shared" si="0"/>
        <v>21</v>
      </c>
    </row>
    <row r="32" spans="1:11" x14ac:dyDescent="0.3">
      <c r="A32" s="6">
        <f t="shared" si="1"/>
        <v>22</v>
      </c>
      <c r="B32" s="9"/>
      <c r="C32" s="17"/>
      <c r="D32" s="17"/>
      <c r="E32" s="17"/>
      <c r="F32" s="17"/>
      <c r="G32" s="17"/>
      <c r="H32" s="17"/>
      <c r="I32" s="17"/>
      <c r="J32" s="17"/>
      <c r="K32" s="6">
        <f t="shared" si="0"/>
        <v>22</v>
      </c>
    </row>
    <row r="33" spans="1:11" ht="19.5" thickBot="1" x14ac:dyDescent="0.35">
      <c r="A33" s="6">
        <f t="shared" si="1"/>
        <v>23</v>
      </c>
      <c r="B33" s="9" t="str">
        <f>'A-Revenues@Present Rates'!B33</f>
        <v>TOTAL</v>
      </c>
      <c r="C33" s="18">
        <f>SUM(C11:C31)</f>
        <v>1272449790.3965082</v>
      </c>
      <c r="D33" s="18"/>
      <c r="E33" s="18">
        <f>SUM(E11:E31)</f>
        <v>1343799567.3719451</v>
      </c>
      <c r="F33" s="18"/>
      <c r="G33" s="18">
        <f>SUM(G11:G31)</f>
        <v>1536779307.1749809</v>
      </c>
      <c r="H33" s="18"/>
      <c r="I33" s="18">
        <f>SUM(I11:I31)</f>
        <v>1752611315.3316486</v>
      </c>
      <c r="J33" s="18"/>
      <c r="K33" s="6">
        <f t="shared" si="0"/>
        <v>23</v>
      </c>
    </row>
    <row r="34" spans="1:11" ht="19.5" thickTop="1" x14ac:dyDescent="0.3">
      <c r="A34" s="12"/>
      <c r="B34" s="19"/>
      <c r="C34" s="16"/>
      <c r="D34" s="16"/>
      <c r="E34" s="16"/>
      <c r="F34" s="16"/>
      <c r="G34" s="16"/>
      <c r="H34" s="16"/>
      <c r="I34" s="16"/>
      <c r="J34" s="16"/>
      <c r="K34" s="19"/>
    </row>
    <row r="35" spans="1:11" ht="19.5" x14ac:dyDescent="0.35">
      <c r="A35" s="20"/>
      <c r="B35" s="21" t="s">
        <v>21</v>
      </c>
      <c r="C35" s="21"/>
      <c r="D35" s="21"/>
      <c r="E35" s="21"/>
      <c r="F35" s="21"/>
      <c r="G35" s="21"/>
      <c r="H35" s="21"/>
      <c r="I35" s="21"/>
      <c r="J35" s="21"/>
    </row>
    <row r="36" spans="1:11" ht="22.5" x14ac:dyDescent="0.3">
      <c r="A36" s="33">
        <v>1</v>
      </c>
      <c r="B36" s="147" t="s">
        <v>291</v>
      </c>
      <c r="C36" s="21"/>
      <c r="D36" s="21"/>
      <c r="E36" s="21"/>
      <c r="F36" s="21"/>
      <c r="G36" s="21"/>
      <c r="H36" s="21"/>
      <c r="I36" s="21"/>
      <c r="J36" s="21"/>
    </row>
    <row r="37" spans="1:11" x14ac:dyDescent="0.3">
      <c r="A37" s="22"/>
    </row>
    <row r="38" spans="1:11" x14ac:dyDescent="0.3">
      <c r="A38" s="3"/>
      <c r="B38" s="3"/>
      <c r="C38" s="4" t="s">
        <v>6</v>
      </c>
      <c r="D38" s="5"/>
      <c r="E38" s="4" t="s">
        <v>7</v>
      </c>
      <c r="F38" s="5"/>
      <c r="G38" s="4" t="s">
        <v>8</v>
      </c>
      <c r="H38" s="5"/>
      <c r="I38" s="4" t="s">
        <v>59</v>
      </c>
      <c r="J38" s="5"/>
      <c r="K38" s="3"/>
    </row>
    <row r="39" spans="1:11" x14ac:dyDescent="0.3">
      <c r="A39" s="6"/>
      <c r="B39" s="6"/>
      <c r="C39" s="280">
        <f>C7</f>
        <v>45778</v>
      </c>
      <c r="D39" s="281"/>
      <c r="E39" s="280">
        <f>E7</f>
        <v>45809</v>
      </c>
      <c r="F39" s="281"/>
      <c r="G39" s="280">
        <f>G7</f>
        <v>45839</v>
      </c>
      <c r="H39" s="281"/>
      <c r="I39" s="280">
        <f>I7</f>
        <v>45870</v>
      </c>
      <c r="J39" s="281"/>
      <c r="K39" s="6"/>
    </row>
    <row r="40" spans="1:11" x14ac:dyDescent="0.3">
      <c r="A40" s="6" t="s">
        <v>9</v>
      </c>
      <c r="B40" s="9"/>
      <c r="C40" s="10" t="s">
        <v>45</v>
      </c>
      <c r="D40" s="11"/>
      <c r="E40" s="10" t="s">
        <v>45</v>
      </c>
      <c r="F40" s="11"/>
      <c r="G40" s="10" t="s">
        <v>45</v>
      </c>
      <c r="H40" s="11"/>
      <c r="I40" s="10" t="s">
        <v>45</v>
      </c>
      <c r="J40" s="11"/>
      <c r="K40" s="6" t="s">
        <v>9</v>
      </c>
    </row>
    <row r="41" spans="1:11" x14ac:dyDescent="0.3">
      <c r="A41" s="12" t="s">
        <v>11</v>
      </c>
      <c r="B41" s="12" t="s">
        <v>10</v>
      </c>
      <c r="C41" s="12" t="s">
        <v>30</v>
      </c>
      <c r="D41" s="12" t="s">
        <v>31</v>
      </c>
      <c r="E41" s="12" t="s">
        <v>30</v>
      </c>
      <c r="F41" s="12" t="s">
        <v>31</v>
      </c>
      <c r="G41" s="12" t="s">
        <v>30</v>
      </c>
      <c r="H41" s="12" t="s">
        <v>31</v>
      </c>
      <c r="I41" s="12" t="s">
        <v>30</v>
      </c>
      <c r="J41" s="12" t="s">
        <v>31</v>
      </c>
      <c r="K41" s="12" t="s">
        <v>11</v>
      </c>
    </row>
    <row r="42" spans="1:1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22.5" x14ac:dyDescent="0.3">
      <c r="A43" s="6">
        <f>A33+1</f>
        <v>24</v>
      </c>
      <c r="B43" s="9" t="s">
        <v>46</v>
      </c>
      <c r="C43" s="23">
        <f>'A-Revenues@Present Rates'!I43</f>
        <v>7.7850000000000003E-2</v>
      </c>
      <c r="D43" s="13"/>
      <c r="E43" s="23">
        <f>C43</f>
        <v>7.7850000000000003E-2</v>
      </c>
      <c r="F43" s="17"/>
      <c r="G43" s="23">
        <f>E43</f>
        <v>7.7850000000000003E-2</v>
      </c>
      <c r="H43" s="13"/>
      <c r="I43" s="23">
        <f>G43</f>
        <v>7.7850000000000003E-2</v>
      </c>
      <c r="J43" s="13"/>
      <c r="K43" s="6">
        <f>K33+1</f>
        <v>24</v>
      </c>
    </row>
    <row r="44" spans="1:11" x14ac:dyDescent="0.3">
      <c r="A44" s="6">
        <f>A43+1</f>
        <v>25</v>
      </c>
      <c r="B44" s="14"/>
      <c r="C44" s="24"/>
      <c r="D44" s="24"/>
      <c r="E44" s="24"/>
      <c r="F44" s="24"/>
      <c r="G44" s="24"/>
      <c r="H44" s="24"/>
      <c r="I44" s="24"/>
      <c r="J44" s="24"/>
      <c r="K44" s="6">
        <f t="shared" ref="K44:K55" si="2">K43+1</f>
        <v>25</v>
      </c>
    </row>
    <row r="45" spans="1:11" ht="22.5" x14ac:dyDescent="0.3">
      <c r="A45" s="6">
        <f t="shared" ref="A45:A55" si="3">A44+1</f>
        <v>26</v>
      </c>
      <c r="B45" s="9" t="s">
        <v>47</v>
      </c>
      <c r="C45" s="23">
        <f>'A-Revenues@Present Rates'!I45</f>
        <v>4.9360000000000001E-2</v>
      </c>
      <c r="D45" s="13"/>
      <c r="E45" s="23">
        <f>C45</f>
        <v>4.9360000000000001E-2</v>
      </c>
      <c r="F45" s="17"/>
      <c r="G45" s="23">
        <f>E45</f>
        <v>4.9360000000000001E-2</v>
      </c>
      <c r="H45" s="13"/>
      <c r="I45" s="23">
        <f>G45</f>
        <v>4.9360000000000001E-2</v>
      </c>
      <c r="J45" s="13"/>
      <c r="K45" s="6">
        <f t="shared" si="2"/>
        <v>26</v>
      </c>
    </row>
    <row r="46" spans="1:11" x14ac:dyDescent="0.3">
      <c r="A46" s="6">
        <f t="shared" si="3"/>
        <v>27</v>
      </c>
      <c r="B46" s="15"/>
      <c r="C46" s="25"/>
      <c r="D46" s="25"/>
      <c r="E46" s="25"/>
      <c r="F46" s="25"/>
      <c r="G46" s="25"/>
      <c r="H46" s="25"/>
      <c r="I46" s="25"/>
      <c r="J46" s="25"/>
      <c r="K46" s="6">
        <f t="shared" si="2"/>
        <v>27</v>
      </c>
    </row>
    <row r="47" spans="1:11" ht="22.5" x14ac:dyDescent="0.3">
      <c r="A47" s="6">
        <f t="shared" si="3"/>
        <v>28</v>
      </c>
      <c r="B47" s="9" t="s">
        <v>48</v>
      </c>
      <c r="C47" s="13"/>
      <c r="D47" s="13"/>
      <c r="E47" s="13"/>
      <c r="F47" s="17"/>
      <c r="G47" s="13"/>
      <c r="H47" s="13"/>
      <c r="I47" s="13"/>
      <c r="J47" s="13"/>
      <c r="K47" s="6">
        <f t="shared" si="2"/>
        <v>28</v>
      </c>
    </row>
    <row r="48" spans="1:11" x14ac:dyDescent="0.3">
      <c r="A48" s="6">
        <f t="shared" si="3"/>
        <v>29</v>
      </c>
      <c r="B48" s="9"/>
      <c r="C48" s="13"/>
      <c r="D48" s="13"/>
      <c r="E48" s="13"/>
      <c r="F48" s="17"/>
      <c r="G48" s="13"/>
      <c r="H48" s="13"/>
      <c r="I48" s="13"/>
      <c r="J48" s="13"/>
      <c r="K48" s="6">
        <f t="shared" si="2"/>
        <v>29</v>
      </c>
    </row>
    <row r="49" spans="1:11" ht="22.5" x14ac:dyDescent="0.3">
      <c r="A49" s="6">
        <f t="shared" si="3"/>
        <v>30</v>
      </c>
      <c r="B49" s="38" t="s">
        <v>49</v>
      </c>
      <c r="C49" s="13"/>
      <c r="D49" s="13"/>
      <c r="E49" s="13"/>
      <c r="F49" s="17"/>
      <c r="G49" s="13"/>
      <c r="H49" s="13"/>
      <c r="I49" s="13"/>
      <c r="J49" s="13"/>
      <c r="K49" s="6">
        <f t="shared" si="2"/>
        <v>30</v>
      </c>
    </row>
    <row r="50" spans="1:11" x14ac:dyDescent="0.3">
      <c r="A50" s="6">
        <f t="shared" si="3"/>
        <v>31</v>
      </c>
      <c r="B50" s="9"/>
      <c r="C50" s="13"/>
      <c r="D50" s="13"/>
      <c r="E50" s="13"/>
      <c r="F50" s="17"/>
      <c r="G50" s="13"/>
      <c r="H50" s="13"/>
      <c r="I50" s="13"/>
      <c r="J50" s="13"/>
      <c r="K50" s="6">
        <f t="shared" si="2"/>
        <v>31</v>
      </c>
    </row>
    <row r="51" spans="1:11" ht="22.5" x14ac:dyDescent="0.3">
      <c r="A51" s="6">
        <f t="shared" si="3"/>
        <v>32</v>
      </c>
      <c r="B51" s="9" t="s">
        <v>50</v>
      </c>
      <c r="C51" s="23">
        <f>'A-Revenues@Present Rates'!I51</f>
        <v>3.15E-2</v>
      </c>
      <c r="D51" s="13"/>
      <c r="E51" s="23">
        <f>C51</f>
        <v>3.15E-2</v>
      </c>
      <c r="F51" s="17"/>
      <c r="G51" s="23">
        <f>E51</f>
        <v>3.15E-2</v>
      </c>
      <c r="H51" s="13"/>
      <c r="I51" s="23">
        <f>G51</f>
        <v>3.15E-2</v>
      </c>
      <c r="J51" s="13"/>
      <c r="K51" s="6">
        <f t="shared" si="2"/>
        <v>32</v>
      </c>
    </row>
    <row r="52" spans="1:11" x14ac:dyDescent="0.3">
      <c r="A52" s="6">
        <f t="shared" si="3"/>
        <v>33</v>
      </c>
      <c r="B52" s="9"/>
      <c r="C52" s="13"/>
      <c r="D52" s="13"/>
      <c r="E52" s="13"/>
      <c r="F52" s="17"/>
      <c r="G52" s="13"/>
      <c r="H52" s="13"/>
      <c r="I52" s="13"/>
      <c r="J52" s="13"/>
      <c r="K52" s="6">
        <f t="shared" si="2"/>
        <v>33</v>
      </c>
    </row>
    <row r="53" spans="1:11" ht="22.5" x14ac:dyDescent="0.3">
      <c r="A53" s="6">
        <f t="shared" si="3"/>
        <v>34</v>
      </c>
      <c r="B53" s="9" t="s">
        <v>51</v>
      </c>
      <c r="C53" s="23">
        <f>'A-Revenues@Present Rates'!I53</f>
        <v>4.4240000000000002E-2</v>
      </c>
      <c r="D53" s="13"/>
      <c r="E53" s="23">
        <f>C53</f>
        <v>4.4240000000000002E-2</v>
      </c>
      <c r="F53" s="17"/>
      <c r="G53" s="23">
        <f>E53</f>
        <v>4.4240000000000002E-2</v>
      </c>
      <c r="H53" s="13"/>
      <c r="I53" s="23">
        <f>G53</f>
        <v>4.4240000000000002E-2</v>
      </c>
      <c r="J53" s="13"/>
      <c r="K53" s="6">
        <f t="shared" si="2"/>
        <v>34</v>
      </c>
    </row>
    <row r="54" spans="1:11" x14ac:dyDescent="0.3">
      <c r="A54" s="6">
        <f t="shared" si="3"/>
        <v>35</v>
      </c>
      <c r="B54" s="9"/>
      <c r="C54" s="17"/>
      <c r="D54" s="17"/>
      <c r="E54" s="17"/>
      <c r="F54" s="17"/>
      <c r="G54" s="98"/>
      <c r="H54" s="17"/>
      <c r="I54" s="98"/>
      <c r="J54" s="17"/>
      <c r="K54" s="6">
        <f t="shared" si="2"/>
        <v>35</v>
      </c>
    </row>
    <row r="55" spans="1:11" ht="22.5" x14ac:dyDescent="0.3">
      <c r="A55" s="6">
        <f t="shared" si="3"/>
        <v>36</v>
      </c>
      <c r="B55" s="14" t="s">
        <v>52</v>
      </c>
      <c r="C55" s="24"/>
      <c r="D55" s="24"/>
      <c r="E55" s="24"/>
      <c r="F55" s="24"/>
      <c r="G55" s="24"/>
      <c r="H55" s="24"/>
      <c r="I55" s="24"/>
      <c r="J55" s="24"/>
      <c r="K55" s="6">
        <f t="shared" si="2"/>
        <v>36</v>
      </c>
    </row>
    <row r="56" spans="1:11" x14ac:dyDescent="0.3">
      <c r="A56" s="12"/>
      <c r="B56" s="19"/>
      <c r="C56" s="16"/>
      <c r="D56" s="16"/>
      <c r="E56" s="16"/>
      <c r="F56" s="16"/>
      <c r="G56" s="16"/>
      <c r="H56" s="16"/>
      <c r="I56" s="16"/>
      <c r="J56" s="16"/>
      <c r="K56" s="19"/>
    </row>
    <row r="57" spans="1:11" x14ac:dyDescent="0.3">
      <c r="A57" s="22"/>
      <c r="B57" s="21" t="s">
        <v>21</v>
      </c>
      <c r="C57" s="32"/>
      <c r="D57" s="32"/>
      <c r="E57" s="32"/>
      <c r="F57" s="32"/>
      <c r="G57" s="32"/>
      <c r="H57" s="32"/>
      <c r="I57" s="32"/>
      <c r="J57" s="32"/>
    </row>
    <row r="58" spans="1:11" ht="22.5" x14ac:dyDescent="0.3">
      <c r="A58" s="35" t="s">
        <v>53</v>
      </c>
      <c r="B58" s="2" t="str">
        <f>'A-Revenues@Present Rates'!B58</f>
        <v>The present rates information comes from Statement BL, Page BL-1, Column A, Lines 1 through 35, Docket ER24-524-000, to change TO5 Cycle 6 rates.</v>
      </c>
    </row>
    <row r="59" spans="1:11" ht="22.5" x14ac:dyDescent="0.3">
      <c r="A59" s="35"/>
    </row>
    <row r="60" spans="1:11" x14ac:dyDescent="0.3">
      <c r="A60" s="22"/>
    </row>
    <row r="61" spans="1:11" x14ac:dyDescent="0.3">
      <c r="A61" s="3"/>
      <c r="B61" s="3"/>
      <c r="C61" s="4" t="s">
        <v>6</v>
      </c>
      <c r="D61" s="5"/>
      <c r="E61" s="4" t="s">
        <v>7</v>
      </c>
      <c r="F61" s="5"/>
      <c r="G61" s="4" t="s">
        <v>8</v>
      </c>
      <c r="H61" s="5"/>
      <c r="I61" s="4" t="s">
        <v>59</v>
      </c>
      <c r="J61" s="5"/>
      <c r="K61" s="3"/>
    </row>
    <row r="62" spans="1:11" x14ac:dyDescent="0.3">
      <c r="A62" s="6"/>
      <c r="B62" s="6"/>
      <c r="C62" s="280">
        <f>C7</f>
        <v>45778</v>
      </c>
      <c r="D62" s="281"/>
      <c r="E62" s="280">
        <f>E7</f>
        <v>45809</v>
      </c>
      <c r="F62" s="281"/>
      <c r="G62" s="280">
        <f>G7</f>
        <v>45839</v>
      </c>
      <c r="H62" s="281"/>
      <c r="I62" s="280">
        <f>I7</f>
        <v>45870</v>
      </c>
      <c r="J62" s="281"/>
      <c r="K62" s="6"/>
    </row>
    <row r="63" spans="1:11" ht="22.5" x14ac:dyDescent="0.3">
      <c r="A63" s="6" t="s">
        <v>9</v>
      </c>
      <c r="B63" s="9"/>
      <c r="C63" s="10" t="s">
        <v>60</v>
      </c>
      <c r="D63" s="11"/>
      <c r="E63" s="10" t="s">
        <v>60</v>
      </c>
      <c r="F63" s="11"/>
      <c r="G63" s="10" t="s">
        <v>60</v>
      </c>
      <c r="H63" s="11"/>
      <c r="I63" s="10" t="s">
        <v>60</v>
      </c>
      <c r="J63" s="11"/>
      <c r="K63" s="6" t="s">
        <v>9</v>
      </c>
    </row>
    <row r="64" spans="1:11" x14ac:dyDescent="0.3">
      <c r="A64" s="12" t="s">
        <v>11</v>
      </c>
      <c r="B64" s="12" t="s">
        <v>10</v>
      </c>
      <c r="C64" s="12" t="s">
        <v>30</v>
      </c>
      <c r="D64" s="12" t="s">
        <v>31</v>
      </c>
      <c r="E64" s="12" t="s">
        <v>30</v>
      </c>
      <c r="F64" s="12" t="s">
        <v>31</v>
      </c>
      <c r="G64" s="12" t="s">
        <v>30</v>
      </c>
      <c r="H64" s="12" t="s">
        <v>31</v>
      </c>
      <c r="I64" s="12" t="s">
        <v>30</v>
      </c>
      <c r="J64" s="12" t="s">
        <v>31</v>
      </c>
      <c r="K64" s="12" t="s">
        <v>11</v>
      </c>
    </row>
    <row r="65" spans="1:1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3">
      <c r="A66" s="6">
        <f>A55+1</f>
        <v>37</v>
      </c>
      <c r="B66" s="9" t="s">
        <v>61</v>
      </c>
      <c r="C66" s="27">
        <f>C11*C43</f>
        <v>25294226.579446219</v>
      </c>
      <c r="D66" s="17"/>
      <c r="E66" s="27">
        <f>E11*E43</f>
        <v>27296079.698327474</v>
      </c>
      <c r="F66" s="17"/>
      <c r="G66" s="27">
        <f>G11*G43</f>
        <v>34086568.683624655</v>
      </c>
      <c r="H66" s="17"/>
      <c r="I66" s="27">
        <f>I11*I43</f>
        <v>47001832.223929837</v>
      </c>
      <c r="J66" s="17"/>
      <c r="K66" s="6">
        <f>K55+1</f>
        <v>37</v>
      </c>
    </row>
    <row r="67" spans="1:11" x14ac:dyDescent="0.3">
      <c r="A67" s="6">
        <f>A66+1</f>
        <v>38</v>
      </c>
      <c r="B67" s="14"/>
      <c r="C67" s="24"/>
      <c r="D67" s="24"/>
      <c r="E67" s="24"/>
      <c r="F67" s="24"/>
      <c r="G67" s="24"/>
      <c r="H67" s="24"/>
      <c r="I67" s="24"/>
      <c r="J67" s="24"/>
      <c r="K67" s="6">
        <f t="shared" ref="K67:K90" si="4">K66+1</f>
        <v>38</v>
      </c>
    </row>
    <row r="68" spans="1:11" x14ac:dyDescent="0.3">
      <c r="A68" s="6">
        <f t="shared" ref="A68:A90" si="5">A67+1</f>
        <v>39</v>
      </c>
      <c r="B68" s="9" t="s">
        <v>33</v>
      </c>
      <c r="C68" s="27">
        <f>C13*C45</f>
        <v>9163912.7646934595</v>
      </c>
      <c r="D68" s="17"/>
      <c r="E68" s="27">
        <f>E13*E45</f>
        <v>9593502.6347875446</v>
      </c>
      <c r="F68" s="17"/>
      <c r="G68" s="27">
        <f>G13*G45</f>
        <v>10745963.487259312</v>
      </c>
      <c r="H68" s="17"/>
      <c r="I68" s="27">
        <f>I13*I45</f>
        <v>11348803.06691373</v>
      </c>
      <c r="J68" s="17"/>
      <c r="K68" s="6">
        <f t="shared" si="4"/>
        <v>39</v>
      </c>
    </row>
    <row r="69" spans="1:11" x14ac:dyDescent="0.3">
      <c r="A69" s="6">
        <f t="shared" si="5"/>
        <v>40</v>
      </c>
      <c r="B69" s="15"/>
      <c r="C69" s="28"/>
      <c r="D69" s="25"/>
      <c r="E69" s="28"/>
      <c r="F69" s="25"/>
      <c r="G69" s="28"/>
      <c r="H69" s="25"/>
      <c r="I69" s="28"/>
      <c r="J69" s="25"/>
      <c r="K69" s="6">
        <f t="shared" si="4"/>
        <v>40</v>
      </c>
    </row>
    <row r="70" spans="1:11" x14ac:dyDescent="0.3">
      <c r="A70" s="6">
        <f t="shared" si="5"/>
        <v>41</v>
      </c>
      <c r="B70" s="9" t="s">
        <v>62</v>
      </c>
      <c r="C70" s="27">
        <f>'A-Med &amp; Lrg C-I'!G13</f>
        <v>0</v>
      </c>
      <c r="D70" s="27"/>
      <c r="E70" s="27">
        <f>'A-Med &amp; Lrg C-I'!H13</f>
        <v>0</v>
      </c>
      <c r="F70" s="27"/>
      <c r="G70" s="27">
        <f>'A-Med &amp; Lrg C-I'!C42</f>
        <v>0</v>
      </c>
      <c r="H70" s="27"/>
      <c r="I70" s="27">
        <f>'A-Med &amp; Lrg C-I'!D42</f>
        <v>0</v>
      </c>
      <c r="J70" s="27"/>
      <c r="K70" s="6">
        <f t="shared" si="4"/>
        <v>41</v>
      </c>
    </row>
    <row r="71" spans="1:11" x14ac:dyDescent="0.3">
      <c r="A71" s="6">
        <f t="shared" si="5"/>
        <v>42</v>
      </c>
      <c r="B71" s="9" t="s">
        <v>35</v>
      </c>
      <c r="C71" s="27"/>
      <c r="D71" s="27">
        <f>'A-Med &amp; Lrg C-I'!G33</f>
        <v>0</v>
      </c>
      <c r="E71" s="27"/>
      <c r="F71" s="27">
        <f>'A-Med &amp; Lrg C-I'!H33</f>
        <v>0</v>
      </c>
      <c r="G71" s="27"/>
      <c r="H71" s="27">
        <f>'A-Med &amp; Lrg C-I'!C62</f>
        <v>0</v>
      </c>
      <c r="I71" s="27"/>
      <c r="J71" s="27">
        <f>'A-Med &amp; Lrg C-I'!D62</f>
        <v>0</v>
      </c>
      <c r="K71" s="6">
        <f t="shared" si="4"/>
        <v>42</v>
      </c>
    </row>
    <row r="72" spans="1:11" x14ac:dyDescent="0.3">
      <c r="A72" s="6">
        <f t="shared" si="5"/>
        <v>43</v>
      </c>
      <c r="B72" s="9" t="s">
        <v>36</v>
      </c>
      <c r="C72" s="27"/>
      <c r="D72" s="27">
        <f>'B-Med &amp; Lrg C-I'!G29</f>
        <v>27501730.681548957</v>
      </c>
      <c r="E72" s="27"/>
      <c r="F72" s="27">
        <f>'B-Med &amp; Lrg C-I'!H29</f>
        <v>28760136.487296976</v>
      </c>
      <c r="G72" s="27"/>
      <c r="H72" s="27">
        <f>'B-Med &amp; Lrg C-I'!C54</f>
        <v>31680917.045940697</v>
      </c>
      <c r="I72" s="27"/>
      <c r="J72" s="27">
        <f>'B-Med &amp; Lrg C-I'!D54</f>
        <v>33131032.781195726</v>
      </c>
      <c r="K72" s="6">
        <f t="shared" si="4"/>
        <v>43</v>
      </c>
    </row>
    <row r="73" spans="1:11" x14ac:dyDescent="0.3">
      <c r="A73" s="6">
        <f t="shared" si="5"/>
        <v>44</v>
      </c>
      <c r="B73" s="9" t="s">
        <v>37</v>
      </c>
      <c r="C73" s="27"/>
      <c r="D73" s="27">
        <f>'C-Med &amp; Lrg C-I'!G29</f>
        <v>1003687.4221946847</v>
      </c>
      <c r="E73" s="27"/>
      <c r="F73" s="27">
        <f>'C-Med &amp; Lrg C-I'!H29</f>
        <v>5029990.5003450327</v>
      </c>
      <c r="G73" s="27"/>
      <c r="H73" s="27">
        <f>'C-Med &amp; Lrg C-I'!C54</f>
        <v>5513548.2777903676</v>
      </c>
      <c r="I73" s="27"/>
      <c r="J73" s="27">
        <f>'C-Med &amp; Lrg C-I'!D54</f>
        <v>5803177.0542148622</v>
      </c>
      <c r="K73" s="6">
        <f t="shared" si="4"/>
        <v>44</v>
      </c>
    </row>
    <row r="74" spans="1:11" x14ac:dyDescent="0.3">
      <c r="A74" s="6">
        <f t="shared" si="5"/>
        <v>45</v>
      </c>
      <c r="B74" s="9" t="s">
        <v>38</v>
      </c>
      <c r="C74" s="27"/>
      <c r="D74" s="27">
        <f>'D-Med &amp; Lrg C-I'!G30</f>
        <v>148425.83351608537</v>
      </c>
      <c r="E74" s="27"/>
      <c r="F74" s="27">
        <f>'D-Med &amp; Lrg C-I'!H30</f>
        <v>1245397.2740033804</v>
      </c>
      <c r="G74" s="27"/>
      <c r="H74" s="27">
        <f>'D-Med &amp; Lrg C-I'!C63</f>
        <v>1443447.0212979033</v>
      </c>
      <c r="I74" s="27"/>
      <c r="J74" s="27">
        <f>'D-Med &amp; Lrg C-I'!D63</f>
        <v>1411729.9633085381</v>
      </c>
      <c r="K74" s="6">
        <f t="shared" si="4"/>
        <v>45</v>
      </c>
    </row>
    <row r="75" spans="1:11" x14ac:dyDescent="0.3">
      <c r="A75" s="6">
        <f t="shared" si="5"/>
        <v>46</v>
      </c>
      <c r="B75" s="9"/>
      <c r="C75" s="27"/>
      <c r="D75" s="27"/>
      <c r="E75" s="27"/>
      <c r="F75" s="27"/>
      <c r="G75" s="27"/>
      <c r="H75" s="27"/>
      <c r="I75" s="27"/>
      <c r="J75" s="27"/>
      <c r="K75" s="6">
        <f t="shared" si="4"/>
        <v>46</v>
      </c>
    </row>
    <row r="76" spans="1:11" x14ac:dyDescent="0.3">
      <c r="A76" s="6">
        <f t="shared" si="5"/>
        <v>47</v>
      </c>
      <c r="B76" s="38" t="s">
        <v>39</v>
      </c>
      <c r="C76" s="27">
        <f>'San Diego Unified Port District'!G13</f>
        <v>0</v>
      </c>
      <c r="D76" s="27"/>
      <c r="E76" s="27">
        <f>'San Diego Unified Port District'!H13</f>
        <v>0</v>
      </c>
      <c r="F76" s="27"/>
      <c r="G76" s="27">
        <f>'San Diego Unified Port District'!C46</f>
        <v>0</v>
      </c>
      <c r="H76" s="27"/>
      <c r="I76" s="27">
        <f>'San Diego Unified Port District'!D46</f>
        <v>0</v>
      </c>
      <c r="J76" s="27"/>
      <c r="K76" s="6">
        <f t="shared" si="4"/>
        <v>47</v>
      </c>
    </row>
    <row r="77" spans="1:11" x14ac:dyDescent="0.3">
      <c r="A77" s="6">
        <f t="shared" si="5"/>
        <v>48</v>
      </c>
      <c r="B77" s="9" t="s">
        <v>36</v>
      </c>
      <c r="C77" s="27"/>
      <c r="D77" s="27">
        <f>'San Diego Unified Port District'!G23</f>
        <v>7638.6</v>
      </c>
      <c r="E77" s="27"/>
      <c r="F77" s="27">
        <f>'San Diego Unified Port District'!H23</f>
        <v>7560.3</v>
      </c>
      <c r="G77" s="27"/>
      <c r="H77" s="27">
        <f>'San Diego Unified Port District'!C56</f>
        <v>8604.2999999999993</v>
      </c>
      <c r="I77" s="27"/>
      <c r="J77" s="27">
        <f>'San Diego Unified Port District'!D56</f>
        <v>6951.3</v>
      </c>
      <c r="K77" s="6">
        <f t="shared" si="4"/>
        <v>48</v>
      </c>
    </row>
    <row r="78" spans="1:11" x14ac:dyDescent="0.3">
      <c r="A78" s="6">
        <f t="shared" si="5"/>
        <v>49</v>
      </c>
      <c r="B78" s="14" t="s">
        <v>38</v>
      </c>
      <c r="C78" s="27"/>
      <c r="D78" s="27">
        <f>'San Diego Unified Port District'!G35</f>
        <v>0</v>
      </c>
      <c r="E78" s="27"/>
      <c r="F78" s="27">
        <f>'San Diego Unified Port District'!H35</f>
        <v>0</v>
      </c>
      <c r="G78" s="27"/>
      <c r="H78" s="27">
        <f>'San Diego Unified Port District'!C68</f>
        <v>0</v>
      </c>
      <c r="I78" s="27"/>
      <c r="J78" s="27">
        <f>'San Diego Unified Port District'!D68</f>
        <v>0</v>
      </c>
      <c r="K78" s="6">
        <f t="shared" si="4"/>
        <v>49</v>
      </c>
    </row>
    <row r="79" spans="1:11" x14ac:dyDescent="0.3">
      <c r="A79" s="6">
        <f t="shared" si="5"/>
        <v>50</v>
      </c>
      <c r="B79" s="9"/>
      <c r="C79" s="27"/>
      <c r="D79" s="27"/>
      <c r="E79" s="27"/>
      <c r="F79" s="27"/>
      <c r="G79" s="27"/>
      <c r="H79" s="27"/>
      <c r="I79" s="27"/>
      <c r="J79" s="27"/>
      <c r="K79" s="6">
        <f t="shared" si="4"/>
        <v>50</v>
      </c>
    </row>
    <row r="80" spans="1:11" x14ac:dyDescent="0.3">
      <c r="A80" s="6">
        <f t="shared" si="5"/>
        <v>51</v>
      </c>
      <c r="B80" s="9" t="s">
        <v>40</v>
      </c>
      <c r="C80" s="27"/>
      <c r="D80" s="27"/>
      <c r="E80" s="27"/>
      <c r="F80" s="27"/>
      <c r="G80" s="27"/>
      <c r="H80" s="27"/>
      <c r="I80" s="27"/>
      <c r="J80" s="27"/>
      <c r="K80" s="6">
        <f t="shared" si="4"/>
        <v>51</v>
      </c>
    </row>
    <row r="81" spans="1:11" x14ac:dyDescent="0.3">
      <c r="A81" s="6">
        <f t="shared" si="5"/>
        <v>52</v>
      </c>
      <c r="B81" s="9" t="s">
        <v>41</v>
      </c>
      <c r="C81" s="27">
        <f>C26*C51</f>
        <v>320840.54682111798</v>
      </c>
      <c r="D81" s="27"/>
      <c r="E81" s="27">
        <f>E26*E51</f>
        <v>354310.67593270884</v>
      </c>
      <c r="F81" s="27"/>
      <c r="G81" s="27">
        <f>G26*G51</f>
        <v>401808.5114656376</v>
      </c>
      <c r="H81" s="27"/>
      <c r="I81" s="27">
        <f>I26*I51</f>
        <v>437479.12527964119</v>
      </c>
      <c r="J81" s="27"/>
      <c r="K81" s="6">
        <f t="shared" si="4"/>
        <v>52</v>
      </c>
    </row>
    <row r="82" spans="1:11" x14ac:dyDescent="0.3">
      <c r="A82" s="6">
        <f t="shared" si="5"/>
        <v>53</v>
      </c>
      <c r="B82" s="9" t="s">
        <v>42</v>
      </c>
      <c r="C82" s="27"/>
      <c r="D82" s="27">
        <f>'PA-T-1'!G34</f>
        <v>620472.2224926519</v>
      </c>
      <c r="E82" s="27"/>
      <c r="F82" s="27">
        <f>'PA-T-1'!H34</f>
        <v>634763.26662527537</v>
      </c>
      <c r="G82" s="27"/>
      <c r="H82" s="27">
        <f>'PA-T-1'!C63</f>
        <v>708733.53095596656</v>
      </c>
      <c r="I82" s="27"/>
      <c r="J82" s="27">
        <f>'PA-T-1'!D63</f>
        <v>704389.92353894305</v>
      </c>
      <c r="K82" s="6">
        <f t="shared" si="4"/>
        <v>53</v>
      </c>
    </row>
    <row r="83" spans="1:11" x14ac:dyDescent="0.3">
      <c r="A83" s="6">
        <f t="shared" si="5"/>
        <v>54</v>
      </c>
      <c r="B83" s="9"/>
      <c r="C83" s="27"/>
      <c r="D83" s="27"/>
      <c r="E83" s="27"/>
      <c r="F83" s="27"/>
      <c r="G83" s="27"/>
      <c r="H83" s="27"/>
      <c r="I83" s="27"/>
      <c r="J83" s="17"/>
      <c r="K83" s="6">
        <f t="shared" si="4"/>
        <v>54</v>
      </c>
    </row>
    <row r="84" spans="1:11" x14ac:dyDescent="0.3">
      <c r="A84" s="6">
        <f t="shared" si="5"/>
        <v>55</v>
      </c>
      <c r="B84" s="9" t="s">
        <v>43</v>
      </c>
      <c r="C84" s="27">
        <f>C29*C53</f>
        <v>285924.41173971328</v>
      </c>
      <c r="D84" s="27"/>
      <c r="E84" s="27">
        <f>E29*E53</f>
        <v>288264.55305117578</v>
      </c>
      <c r="F84" s="27"/>
      <c r="G84" s="27">
        <f>G29*G53</f>
        <v>287208.3046027341</v>
      </c>
      <c r="H84" s="27"/>
      <c r="I84" s="27">
        <f>I29*I53</f>
        <v>296877.32799736998</v>
      </c>
      <c r="J84" s="17"/>
      <c r="K84" s="6">
        <f t="shared" si="4"/>
        <v>55</v>
      </c>
    </row>
    <row r="85" spans="1:11" x14ac:dyDescent="0.3">
      <c r="A85" s="6">
        <f t="shared" si="5"/>
        <v>56</v>
      </c>
      <c r="B85" s="9"/>
      <c r="C85" s="27"/>
      <c r="D85" s="27"/>
      <c r="E85" s="27"/>
      <c r="F85" s="27"/>
      <c r="G85" s="27"/>
      <c r="H85" s="27"/>
      <c r="I85" s="27"/>
      <c r="J85" s="17"/>
      <c r="K85" s="6">
        <f t="shared" si="4"/>
        <v>56</v>
      </c>
    </row>
    <row r="86" spans="1:11" x14ac:dyDescent="0.3">
      <c r="A86" s="6">
        <f t="shared" si="5"/>
        <v>57</v>
      </c>
      <c r="B86" s="9" t="s">
        <v>63</v>
      </c>
      <c r="C86" s="27"/>
      <c r="D86" s="27">
        <f>Standby!G32</f>
        <v>1189897</v>
      </c>
      <c r="E86" s="27"/>
      <c r="F86" s="27">
        <f>Standby!H32</f>
        <v>1189897</v>
      </c>
      <c r="G86" s="27"/>
      <c r="H86" s="27">
        <f>Standby!C59</f>
        <v>1189897</v>
      </c>
      <c r="I86" s="27"/>
      <c r="J86" s="27">
        <f>Standby!D59</f>
        <v>1189897</v>
      </c>
      <c r="K86" s="6">
        <f t="shared" si="4"/>
        <v>57</v>
      </c>
    </row>
    <row r="87" spans="1:11" x14ac:dyDescent="0.3">
      <c r="A87" s="6">
        <f t="shared" si="5"/>
        <v>58</v>
      </c>
      <c r="B87" s="9"/>
      <c r="C87" s="27"/>
      <c r="D87" s="27"/>
      <c r="E87" s="27"/>
      <c r="F87" s="27"/>
      <c r="G87" s="27"/>
      <c r="H87" s="27"/>
      <c r="I87" s="27"/>
      <c r="J87" s="17"/>
      <c r="K87" s="6">
        <f t="shared" si="4"/>
        <v>58</v>
      </c>
    </row>
    <row r="88" spans="1:11" x14ac:dyDescent="0.3">
      <c r="A88" s="6">
        <f t="shared" si="5"/>
        <v>59</v>
      </c>
      <c r="B88" s="14" t="s">
        <v>55</v>
      </c>
      <c r="C88" s="29">
        <f>SUM(C66:C86)</f>
        <v>35064904.302700512</v>
      </c>
      <c r="D88" s="29">
        <f t="shared" ref="D88:J88" si="6">SUM(D66:D86)</f>
        <v>30471851.759752378</v>
      </c>
      <c r="E88" s="29">
        <f t="shared" si="6"/>
        <v>37532157.562098898</v>
      </c>
      <c r="F88" s="29">
        <f t="shared" si="6"/>
        <v>36867744.828270659</v>
      </c>
      <c r="G88" s="29">
        <f t="shared" si="6"/>
        <v>45521548.986952342</v>
      </c>
      <c r="H88" s="29">
        <f t="shared" si="6"/>
        <v>40545147.175984934</v>
      </c>
      <c r="I88" s="29">
        <f t="shared" si="6"/>
        <v>59084991.744120583</v>
      </c>
      <c r="J88" s="29">
        <f t="shared" si="6"/>
        <v>42247178.022258066</v>
      </c>
      <c r="K88" s="6">
        <f t="shared" si="4"/>
        <v>59</v>
      </c>
    </row>
    <row r="89" spans="1:11" x14ac:dyDescent="0.3">
      <c r="A89" s="6">
        <f t="shared" si="5"/>
        <v>60</v>
      </c>
      <c r="B89" s="14"/>
      <c r="C89" s="30"/>
      <c r="D89" s="30"/>
      <c r="E89" s="30"/>
      <c r="F89" s="30"/>
      <c r="G89" s="30"/>
      <c r="H89" s="30"/>
      <c r="I89" s="30"/>
      <c r="J89" s="30"/>
      <c r="K89" s="6">
        <f t="shared" si="4"/>
        <v>60</v>
      </c>
    </row>
    <row r="90" spans="1:11" ht="19.5" thickBot="1" x14ac:dyDescent="0.35">
      <c r="A90" s="6">
        <f t="shared" si="5"/>
        <v>61</v>
      </c>
      <c r="B90" s="14" t="s">
        <v>56</v>
      </c>
      <c r="C90" s="17"/>
      <c r="D90" s="31">
        <f>D88+C88</f>
        <v>65536756.06245289</v>
      </c>
      <c r="E90" s="17"/>
      <c r="F90" s="31">
        <f>F88+E88</f>
        <v>74399902.390369564</v>
      </c>
      <c r="G90" s="30"/>
      <c r="H90" s="42">
        <f>H88+G88</f>
        <v>86066696.162937284</v>
      </c>
      <c r="I90" s="30"/>
      <c r="J90" s="42">
        <f>J88+I88</f>
        <v>101332169.76637864</v>
      </c>
      <c r="K90" s="6">
        <f t="shared" si="4"/>
        <v>61</v>
      </c>
    </row>
    <row r="91" spans="1:11" ht="19.5" thickTop="1" x14ac:dyDescent="0.3">
      <c r="A91" s="12"/>
      <c r="B91" s="19"/>
      <c r="C91" s="16"/>
      <c r="D91" s="16"/>
      <c r="E91" s="16"/>
      <c r="F91" s="16"/>
      <c r="G91" s="16"/>
      <c r="H91" s="16"/>
      <c r="I91" s="16"/>
      <c r="J91" s="16"/>
      <c r="K91" s="19"/>
    </row>
    <row r="92" spans="1:11" ht="19.5" x14ac:dyDescent="0.35">
      <c r="A92" s="26"/>
      <c r="B92" s="21" t="s">
        <v>21</v>
      </c>
      <c r="C92" s="21"/>
      <c r="D92" s="21"/>
      <c r="E92" s="21"/>
      <c r="F92" s="21"/>
    </row>
    <row r="93" spans="1:11" ht="22.5" x14ac:dyDescent="0.3">
      <c r="A93" s="33">
        <v>3</v>
      </c>
      <c r="B93" s="2" t="str">
        <f>'A-Revenues@Present Rates'!B93</f>
        <v>The revenues above are derived by multiplying the forecast billing determinants by the rates, except for Medium &amp; Large Commercial/Industrial, San Diego Unified Port District, Schedule PA-T-1, and Standby customers.</v>
      </c>
    </row>
    <row r="94" spans="1:11" x14ac:dyDescent="0.3">
      <c r="A94" s="22"/>
      <c r="B94" s="2" t="str">
        <f>'A-Revenues@Present Rates'!B94</f>
        <v>The derivation of revenues for Medium &amp; Large Commercial/Industrial, San Diego Unified Port District, Schedule PA-T-1, and Standby customers are shown on pages BH-5 through BH-11.</v>
      </c>
    </row>
    <row r="95" spans="1:11" x14ac:dyDescent="0.3">
      <c r="A95" s="22"/>
    </row>
    <row r="96" spans="1:11" x14ac:dyDescent="0.3">
      <c r="A96" s="22"/>
    </row>
    <row r="97" spans="1:1" x14ac:dyDescent="0.3">
      <c r="A97" s="22"/>
    </row>
    <row r="98" spans="1:1" x14ac:dyDescent="0.3">
      <c r="A98" s="22"/>
    </row>
    <row r="99" spans="1:1" x14ac:dyDescent="0.3">
      <c r="A99" s="22"/>
    </row>
    <row r="100" spans="1:1" x14ac:dyDescent="0.3">
      <c r="A100" s="22"/>
    </row>
    <row r="101" spans="1:1" x14ac:dyDescent="0.3">
      <c r="A101" s="22"/>
    </row>
    <row r="102" spans="1:1" x14ac:dyDescent="0.3">
      <c r="A102" s="22"/>
    </row>
    <row r="103" spans="1:1" x14ac:dyDescent="0.3">
      <c r="A103" s="22"/>
    </row>
    <row r="104" spans="1:1" x14ac:dyDescent="0.3">
      <c r="A104" s="22"/>
    </row>
    <row r="105" spans="1:1" x14ac:dyDescent="0.3">
      <c r="A105" s="22"/>
    </row>
    <row r="106" spans="1:1" x14ac:dyDescent="0.3">
      <c r="A106" s="22"/>
    </row>
    <row r="107" spans="1:1" x14ac:dyDescent="0.3">
      <c r="A107" s="22"/>
    </row>
    <row r="108" spans="1:1" x14ac:dyDescent="0.3">
      <c r="A108" s="22"/>
    </row>
    <row r="109" spans="1:1" x14ac:dyDescent="0.3">
      <c r="A109" s="22"/>
    </row>
    <row r="110" spans="1:1" x14ac:dyDescent="0.3">
      <c r="A110" s="22"/>
    </row>
    <row r="111" spans="1:1" x14ac:dyDescent="0.3">
      <c r="A111" s="22"/>
    </row>
    <row r="112" spans="1:1" x14ac:dyDescent="0.3">
      <c r="A112" s="22"/>
    </row>
    <row r="113" spans="1:1" x14ac:dyDescent="0.3">
      <c r="A113" s="22"/>
    </row>
    <row r="114" spans="1:1" x14ac:dyDescent="0.3">
      <c r="A114" s="22"/>
    </row>
    <row r="115" spans="1:1" x14ac:dyDescent="0.3">
      <c r="A115" s="22"/>
    </row>
    <row r="116" spans="1:1" x14ac:dyDescent="0.3">
      <c r="A116" s="22"/>
    </row>
    <row r="117" spans="1:1" x14ac:dyDescent="0.3">
      <c r="A117" s="22"/>
    </row>
    <row r="118" spans="1:1" x14ac:dyDescent="0.3">
      <c r="A118" s="22"/>
    </row>
    <row r="119" spans="1:1" x14ac:dyDescent="0.3">
      <c r="A119" s="22"/>
    </row>
    <row r="120" spans="1:1" x14ac:dyDescent="0.3">
      <c r="A120" s="22"/>
    </row>
    <row r="121" spans="1:1" x14ac:dyDescent="0.3">
      <c r="A121" s="22"/>
    </row>
    <row r="122" spans="1:1" x14ac:dyDescent="0.3">
      <c r="A122" s="22"/>
    </row>
    <row r="123" spans="1:1" x14ac:dyDescent="0.3">
      <c r="A123" s="22"/>
    </row>
    <row r="124" spans="1:1" x14ac:dyDescent="0.3">
      <c r="A124" s="22"/>
    </row>
    <row r="125" spans="1:1" x14ac:dyDescent="0.3">
      <c r="A125" s="22"/>
    </row>
    <row r="126" spans="1:1" x14ac:dyDescent="0.3">
      <c r="A126" s="22"/>
    </row>
    <row r="127" spans="1:1" x14ac:dyDescent="0.3">
      <c r="A127" s="22"/>
    </row>
    <row r="128" spans="1:1" x14ac:dyDescent="0.3">
      <c r="A128" s="22"/>
    </row>
    <row r="129" spans="1:1" x14ac:dyDescent="0.3">
      <c r="A129" s="22"/>
    </row>
    <row r="130" spans="1:1" x14ac:dyDescent="0.3">
      <c r="A130" s="22"/>
    </row>
    <row r="131" spans="1:1" x14ac:dyDescent="0.3">
      <c r="A131" s="22"/>
    </row>
    <row r="132" spans="1:1" x14ac:dyDescent="0.3">
      <c r="A132" s="22"/>
    </row>
    <row r="133" spans="1:1" x14ac:dyDescent="0.3">
      <c r="A133" s="22"/>
    </row>
    <row r="134" spans="1:1" x14ac:dyDescent="0.3">
      <c r="A134" s="22"/>
    </row>
    <row r="135" spans="1:1" x14ac:dyDescent="0.3">
      <c r="A135" s="22"/>
    </row>
    <row r="136" spans="1:1" x14ac:dyDescent="0.3">
      <c r="A136" s="22"/>
    </row>
    <row r="137" spans="1:1" x14ac:dyDescent="0.3">
      <c r="A137" s="22"/>
    </row>
    <row r="138" spans="1:1" x14ac:dyDescent="0.3">
      <c r="A138" s="22"/>
    </row>
    <row r="139" spans="1:1" x14ac:dyDescent="0.3">
      <c r="A139" s="22"/>
    </row>
    <row r="140" spans="1:1" x14ac:dyDescent="0.3">
      <c r="A140" s="22"/>
    </row>
    <row r="141" spans="1:1" x14ac:dyDescent="0.3">
      <c r="A141" s="22"/>
    </row>
    <row r="142" spans="1:1" x14ac:dyDescent="0.3">
      <c r="A142" s="22"/>
    </row>
    <row r="143" spans="1:1" x14ac:dyDescent="0.3">
      <c r="A143" s="22"/>
    </row>
    <row r="144" spans="1:1" x14ac:dyDescent="0.3">
      <c r="A144" s="22"/>
    </row>
    <row r="145" spans="1:1" x14ac:dyDescent="0.3">
      <c r="A145" s="22"/>
    </row>
    <row r="146" spans="1:1" x14ac:dyDescent="0.3">
      <c r="A146" s="22"/>
    </row>
    <row r="147" spans="1:1" x14ac:dyDescent="0.3">
      <c r="A147" s="22"/>
    </row>
    <row r="148" spans="1:1" x14ac:dyDescent="0.3">
      <c r="A148" s="22"/>
    </row>
    <row r="149" spans="1:1" x14ac:dyDescent="0.3">
      <c r="A149" s="22"/>
    </row>
    <row r="150" spans="1:1" x14ac:dyDescent="0.3">
      <c r="A150" s="22"/>
    </row>
    <row r="151" spans="1:1" x14ac:dyDescent="0.3">
      <c r="A151" s="22"/>
    </row>
    <row r="152" spans="1:1" x14ac:dyDescent="0.3">
      <c r="A152" s="22"/>
    </row>
    <row r="153" spans="1:1" x14ac:dyDescent="0.3">
      <c r="A153" s="22"/>
    </row>
    <row r="154" spans="1:1" x14ac:dyDescent="0.3">
      <c r="A154" s="22"/>
    </row>
    <row r="155" spans="1:1" x14ac:dyDescent="0.3">
      <c r="A155" s="22"/>
    </row>
    <row r="156" spans="1:1" x14ac:dyDescent="0.3">
      <c r="A156" s="22"/>
    </row>
    <row r="157" spans="1:1" x14ac:dyDescent="0.3">
      <c r="A157" s="22"/>
    </row>
    <row r="158" spans="1:1" x14ac:dyDescent="0.3">
      <c r="A158" s="22"/>
    </row>
    <row r="159" spans="1:1" x14ac:dyDescent="0.3">
      <c r="A159" s="22"/>
    </row>
    <row r="160" spans="1:1" x14ac:dyDescent="0.3">
      <c r="A160" s="22"/>
    </row>
    <row r="161" spans="1:1" x14ac:dyDescent="0.3">
      <c r="A161" s="22"/>
    </row>
    <row r="162" spans="1:1" x14ac:dyDescent="0.3">
      <c r="A162" s="22"/>
    </row>
    <row r="163" spans="1:1" x14ac:dyDescent="0.3">
      <c r="A163" s="22"/>
    </row>
    <row r="164" spans="1:1" x14ac:dyDescent="0.3">
      <c r="A164" s="22"/>
    </row>
    <row r="165" spans="1:1" x14ac:dyDescent="0.3">
      <c r="A165" s="22"/>
    </row>
    <row r="166" spans="1:1" x14ac:dyDescent="0.3">
      <c r="A166" s="22"/>
    </row>
    <row r="167" spans="1:1" x14ac:dyDescent="0.3">
      <c r="A167" s="22"/>
    </row>
  </sheetData>
  <mergeCells count="16">
    <mergeCell ref="A1:K1"/>
    <mergeCell ref="A2:K2"/>
    <mergeCell ref="A3:K3"/>
    <mergeCell ref="A4:K4"/>
    <mergeCell ref="G7:H7"/>
    <mergeCell ref="I7:J7"/>
    <mergeCell ref="G62:H62"/>
    <mergeCell ref="I62:J62"/>
    <mergeCell ref="C62:D62"/>
    <mergeCell ref="E62:F62"/>
    <mergeCell ref="C7:D7"/>
    <mergeCell ref="E7:F7"/>
    <mergeCell ref="C39:D39"/>
    <mergeCell ref="E39:F39"/>
    <mergeCell ref="I39:J39"/>
    <mergeCell ref="G39:H39"/>
  </mergeCells>
  <phoneticPr fontId="0" type="noConversion"/>
  <printOptions horizontalCentered="1"/>
  <pageMargins left="0.25" right="0.25" top="0.5" bottom="0.5" header="0.25" footer="0.25"/>
  <pageSetup scale="40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P94"/>
  <sheetViews>
    <sheetView zoomScale="70" zoomScaleNormal="70" zoomScaleSheetLayoutView="70" workbookViewId="0">
      <selection activeCell="E59" sqref="E59"/>
    </sheetView>
  </sheetViews>
  <sheetFormatPr defaultColWidth="9.140625" defaultRowHeight="18.75" x14ac:dyDescent="0.3"/>
  <cols>
    <col min="1" max="1" width="5.85546875" style="2" bestFit="1" customWidth="1"/>
    <col min="2" max="2" width="70.5703125" style="2" customWidth="1"/>
    <col min="3" max="3" width="19.140625" style="2" bestFit="1" customWidth="1"/>
    <col min="4" max="4" width="17.140625" style="2" bestFit="1" customWidth="1"/>
    <col min="5" max="5" width="19.140625" style="2" bestFit="1" customWidth="1"/>
    <col min="6" max="6" width="17.140625" style="2" bestFit="1" customWidth="1"/>
    <col min="7" max="7" width="19.140625" style="2" bestFit="1" customWidth="1"/>
    <col min="8" max="8" width="17.140625" style="2" bestFit="1" customWidth="1"/>
    <col min="9" max="9" width="19.140625" style="2" bestFit="1" customWidth="1"/>
    <col min="10" max="10" width="17.140625" style="2" bestFit="1" customWidth="1"/>
    <col min="11" max="11" width="20.5703125" style="2" customWidth="1"/>
    <col min="12" max="12" width="18.85546875" style="2" customWidth="1"/>
    <col min="13" max="13" width="5.85546875" style="2" bestFit="1" customWidth="1"/>
    <col min="14" max="14" width="9.140625" style="2"/>
    <col min="15" max="15" width="20.5703125" style="2" bestFit="1" customWidth="1"/>
    <col min="16" max="16" width="16.85546875" style="2" bestFit="1" customWidth="1"/>
    <col min="17" max="16384" width="9.140625" style="2"/>
  </cols>
  <sheetData>
    <row r="1" spans="1:16" x14ac:dyDescent="0.3">
      <c r="A1" s="278" t="str">
        <f>'Summary of Revs @ Present Rates'!A1:P1</f>
        <v>Statement BH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6" x14ac:dyDescent="0.3">
      <c r="A2" s="278" t="str">
        <f>'Summary of Revs @ Present Rates'!A2:P2</f>
        <v>SAN DIEGO GAS AND ELECTRIC COMPANY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6" x14ac:dyDescent="0.3">
      <c r="A3" s="282" t="str">
        <f>'Summary of Revs @ Present Rates'!A3:P3</f>
        <v>Transmission Revenue Data To Reflect Present Rates Per ER24-524-000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1:16" x14ac:dyDescent="0.3">
      <c r="A4" s="279" t="s">
        <v>288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</row>
    <row r="6" spans="1:16" x14ac:dyDescent="0.3">
      <c r="A6" s="3"/>
      <c r="B6" s="3"/>
      <c r="C6" s="4" t="s">
        <v>64</v>
      </c>
      <c r="D6" s="5"/>
      <c r="E6" s="4" t="s">
        <v>65</v>
      </c>
      <c r="F6" s="5"/>
      <c r="G6" s="4" t="s">
        <v>66</v>
      </c>
      <c r="H6" s="5"/>
      <c r="I6" s="4" t="s">
        <v>67</v>
      </c>
      <c r="J6" s="5"/>
      <c r="K6" s="4" t="s">
        <v>68</v>
      </c>
      <c r="L6" s="5"/>
      <c r="M6" s="3"/>
    </row>
    <row r="7" spans="1:16" x14ac:dyDescent="0.3">
      <c r="A7" s="6"/>
      <c r="B7" s="6"/>
      <c r="C7" s="280">
        <f>'Summary of Revs @ Present Rates'!E30</f>
        <v>45901</v>
      </c>
      <c r="D7" s="281"/>
      <c r="E7" s="280">
        <f>'Summary of Revs @ Present Rates'!F30</f>
        <v>45931</v>
      </c>
      <c r="F7" s="281"/>
      <c r="G7" s="280">
        <f>'Summary of Revs @ Present Rates'!G30</f>
        <v>45962</v>
      </c>
      <c r="H7" s="281"/>
      <c r="I7" s="280">
        <f>'Summary of Revs @ Present Rates'!H30</f>
        <v>45992</v>
      </c>
      <c r="J7" s="281"/>
      <c r="K7" s="7" t="s">
        <v>20</v>
      </c>
      <c r="L7" s="8"/>
      <c r="M7" s="6"/>
    </row>
    <row r="8" spans="1:16" ht="22.5" x14ac:dyDescent="0.3">
      <c r="A8" s="6" t="s">
        <v>9</v>
      </c>
      <c r="B8" s="9"/>
      <c r="C8" s="10" t="s">
        <v>29</v>
      </c>
      <c r="D8" s="11"/>
      <c r="E8" s="10" t="s">
        <v>29</v>
      </c>
      <c r="F8" s="11"/>
      <c r="G8" s="10" t="s">
        <v>29</v>
      </c>
      <c r="H8" s="11"/>
      <c r="I8" s="10" t="s">
        <v>29</v>
      </c>
      <c r="J8" s="11"/>
      <c r="K8" s="10" t="s">
        <v>29</v>
      </c>
      <c r="L8" s="11"/>
      <c r="M8" s="6" t="s">
        <v>9</v>
      </c>
    </row>
    <row r="9" spans="1:16" x14ac:dyDescent="0.3">
      <c r="A9" s="12" t="s">
        <v>11</v>
      </c>
      <c r="B9" s="12" t="s">
        <v>10</v>
      </c>
      <c r="C9" s="12" t="s">
        <v>30</v>
      </c>
      <c r="D9" s="12" t="s">
        <v>31</v>
      </c>
      <c r="E9" s="12" t="s">
        <v>30</v>
      </c>
      <c r="F9" s="12" t="s">
        <v>31</v>
      </c>
      <c r="G9" s="12" t="s">
        <v>30</v>
      </c>
      <c r="H9" s="12" t="s">
        <v>31</v>
      </c>
      <c r="I9" s="12" t="s">
        <v>30</v>
      </c>
      <c r="J9" s="12" t="s">
        <v>31</v>
      </c>
      <c r="K9" s="12" t="s">
        <v>30</v>
      </c>
      <c r="L9" s="12" t="s">
        <v>31</v>
      </c>
      <c r="M9" s="12" t="s">
        <v>11</v>
      </c>
    </row>
    <row r="10" spans="1:1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6" x14ac:dyDescent="0.3">
      <c r="A11" s="6">
        <v>1</v>
      </c>
      <c r="B11" s="9" t="str">
        <f>'A-Revenues@Present Rates'!B11</f>
        <v>Residential</v>
      </c>
      <c r="C11" s="17">
        <f>'[1]B-Billing Determinants'!G12</f>
        <v>696891131.78545249</v>
      </c>
      <c r="D11" s="17"/>
      <c r="E11" s="17">
        <f>'[1]B-Billing Determinants'!I12</f>
        <v>503976555.51533151</v>
      </c>
      <c r="F11" s="17"/>
      <c r="G11" s="17">
        <f>'[1]B-Billing Determinants'!K12</f>
        <v>424076250.71392423</v>
      </c>
      <c r="H11" s="17"/>
      <c r="I11" s="17">
        <f>'[1]B-Billing Determinants'!M12</f>
        <v>539694366.65000427</v>
      </c>
      <c r="J11" s="17"/>
      <c r="K11" s="13">
        <f>C11+E11+G11+I11+'B-Revenues@Present Rates'!C11+'B-Revenues@Present Rates'!E11+'B-Revenues@Present Rates'!G11+'B-Revenues@Present Rates'!I11+'A-Revenues@Present Rates'!C11+'A-Revenues@Present Rates'!E11+'A-Revenues@Present Rates'!G11+'A-Revenues@Present Rates'!I11</f>
        <v>5762626942.7376375</v>
      </c>
      <c r="L11" s="13"/>
      <c r="M11" s="6">
        <v>1</v>
      </c>
      <c r="O11" s="90"/>
    </row>
    <row r="12" spans="1:16" x14ac:dyDescent="0.3">
      <c r="A12" s="6">
        <f>A11+1</f>
        <v>2</v>
      </c>
      <c r="B12" s="9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>
        <f t="shared" ref="M12:M33" si="0">M11+1</f>
        <v>2</v>
      </c>
    </row>
    <row r="13" spans="1:16" x14ac:dyDescent="0.3">
      <c r="A13" s="6">
        <f t="shared" ref="A13:A33" si="1">A12+1</f>
        <v>3</v>
      </c>
      <c r="B13" s="9" t="str">
        <f>'A-Revenues@Present Rates'!B13</f>
        <v xml:space="preserve">Small Commercial </v>
      </c>
      <c r="C13" s="17">
        <f>'[1]B-Billing Determinants'!G14</f>
        <v>241455993.41200775</v>
      </c>
      <c r="D13" s="17"/>
      <c r="E13" s="17">
        <f>'[1]B-Billing Determinants'!I14</f>
        <v>214159409.97047323</v>
      </c>
      <c r="F13" s="17"/>
      <c r="G13" s="17">
        <f>'[1]B-Billing Determinants'!K14</f>
        <v>197828256.87204242</v>
      </c>
      <c r="H13" s="17"/>
      <c r="I13" s="17">
        <f>'[1]B-Billing Determinants'!M14</f>
        <v>190835621.55890608</v>
      </c>
      <c r="J13" s="17"/>
      <c r="K13" s="13">
        <f>C13+E13+G13+I13+'B-Revenues@Present Rates'!C13+'B-Revenues@Present Rates'!E13+'B-Revenues@Present Rates'!G13+'B-Revenues@Present Rates'!I13+'A-Revenues@Present Rates'!C13+'A-Revenues@Present Rates'!E13+'A-Revenues@Present Rates'!G13+'A-Revenues@Present Rates'!I13</f>
        <v>2428289241.102088</v>
      </c>
      <c r="L13" s="13"/>
      <c r="M13" s="6">
        <f t="shared" si="0"/>
        <v>3</v>
      </c>
      <c r="O13" s="90"/>
    </row>
    <row r="14" spans="1:16" x14ac:dyDescent="0.3">
      <c r="A14" s="6">
        <f t="shared" si="1"/>
        <v>4</v>
      </c>
      <c r="B14" s="9"/>
      <c r="C14" s="25"/>
      <c r="D14" s="25"/>
      <c r="E14" s="25"/>
      <c r="F14" s="25"/>
      <c r="G14" s="25"/>
      <c r="H14" s="25"/>
      <c r="I14" s="25"/>
      <c r="J14" s="25"/>
      <c r="K14" s="13"/>
      <c r="L14" s="13"/>
      <c r="M14" s="6">
        <f t="shared" si="0"/>
        <v>4</v>
      </c>
    </row>
    <row r="15" spans="1:16" x14ac:dyDescent="0.3">
      <c r="A15" s="6">
        <f t="shared" si="1"/>
        <v>5</v>
      </c>
      <c r="B15" s="9" t="str">
        <f>'A-Revenues@Present Rates'!B15</f>
        <v xml:space="preserve">Medium and Large Commercial/Industrial </v>
      </c>
      <c r="C15" s="17">
        <f>'[1]B-Billing Determinants'!G16</f>
        <v>915168821.98981917</v>
      </c>
      <c r="D15" s="17"/>
      <c r="E15" s="17">
        <f>'[1]B-Billing Determinants'!I16</f>
        <v>830726294.65735018</v>
      </c>
      <c r="F15" s="17"/>
      <c r="G15" s="17">
        <f>'[1]B-Billing Determinants'!K16</f>
        <v>757391548.70867193</v>
      </c>
      <c r="H15" s="17"/>
      <c r="I15" s="17">
        <f>'[1]B-Billing Determinants'!M16</f>
        <v>759868650.98507214</v>
      </c>
      <c r="J15" s="17"/>
      <c r="K15" s="13">
        <f>C15+E15+G15+I15+'B-Revenues@Present Rates'!C15+'B-Revenues@Present Rates'!E15+'B-Revenues@Present Rates'!G15+'B-Revenues@Present Rates'!I15+'A-Revenues@Present Rates'!C15+'A-Revenues@Present Rates'!E15+'A-Revenues@Present Rates'!G15+'A-Revenues@Present Rates'!I15</f>
        <v>9360728509.4514599</v>
      </c>
      <c r="L15" s="13"/>
      <c r="M15" s="6">
        <f t="shared" si="0"/>
        <v>5</v>
      </c>
      <c r="O15" s="90"/>
    </row>
    <row r="16" spans="1:16" x14ac:dyDescent="0.3">
      <c r="A16" s="6">
        <f t="shared" si="1"/>
        <v>6</v>
      </c>
      <c r="B16" s="9" t="s">
        <v>35</v>
      </c>
      <c r="C16" s="17"/>
      <c r="D16" s="17">
        <f>'[1]B-Billing Determinants'!H17</f>
        <v>0</v>
      </c>
      <c r="E16" s="17"/>
      <c r="F16" s="17">
        <f>'[1]B-Billing Determinants'!J17</f>
        <v>0</v>
      </c>
      <c r="G16" s="17"/>
      <c r="H16" s="17">
        <f>'[1]B-Billing Determinants'!L17</f>
        <v>0</v>
      </c>
      <c r="I16" s="17"/>
      <c r="J16" s="17">
        <f>'[1]B-Billing Determinants'!N17</f>
        <v>0</v>
      </c>
      <c r="K16" s="13"/>
      <c r="L16" s="13">
        <f>D16+F16+H16+J16+'B-Revenues@Present Rates'!D16+'B-Revenues@Present Rates'!F16+'B-Revenues@Present Rates'!H16+'B-Revenues@Present Rates'!J16+'A-Revenues@Present Rates'!D16+'A-Revenues@Present Rates'!F16+'A-Revenues@Present Rates'!H16+'A-Revenues@Present Rates'!J16</f>
        <v>0</v>
      </c>
      <c r="M16" s="6">
        <f t="shared" si="0"/>
        <v>6</v>
      </c>
      <c r="P16" s="90"/>
    </row>
    <row r="17" spans="1:16" x14ac:dyDescent="0.3">
      <c r="A17" s="6">
        <f t="shared" si="1"/>
        <v>7</v>
      </c>
      <c r="B17" s="9" t="s">
        <v>36</v>
      </c>
      <c r="C17" s="17"/>
      <c r="D17" s="17">
        <f>'[1]B-Billing Determinants'!H18</f>
        <v>2203987.4338490153</v>
      </c>
      <c r="E17" s="17"/>
      <c r="F17" s="17">
        <f>'[1]B-Billing Determinants'!J18</f>
        <v>2000706.7405149366</v>
      </c>
      <c r="G17" s="17"/>
      <c r="H17" s="17">
        <f>'[1]B-Billing Determinants'!L18</f>
        <v>1825706.6436310154</v>
      </c>
      <c r="I17" s="17"/>
      <c r="J17" s="17">
        <f>'[1]B-Billing Determinants'!N18</f>
        <v>1822396.9827174873</v>
      </c>
      <c r="K17" s="13"/>
      <c r="L17" s="13">
        <f>D17+F17+H17+J17+'B-Revenues@Present Rates'!D17+'B-Revenues@Present Rates'!F17+'B-Revenues@Present Rates'!H17+'B-Revenues@Present Rates'!J17+'A-Revenues@Present Rates'!D17+'A-Revenues@Present Rates'!F17+'A-Revenues@Present Rates'!H17+'A-Revenues@Present Rates'!J17</f>
        <v>22535116.441714648</v>
      </c>
      <c r="M17" s="6">
        <f t="shared" si="0"/>
        <v>7</v>
      </c>
      <c r="P17" s="90"/>
    </row>
    <row r="18" spans="1:16" x14ac:dyDescent="0.3">
      <c r="A18" s="6">
        <f t="shared" si="1"/>
        <v>8</v>
      </c>
      <c r="B18" s="9" t="s">
        <v>37</v>
      </c>
      <c r="C18" s="17"/>
      <c r="D18" s="17">
        <f>'[1]B-Billing Determinants'!H19</f>
        <v>1948099.2830126781</v>
      </c>
      <c r="E18" s="17"/>
      <c r="F18" s="17">
        <f>'[1]B-Billing Determinants'!J19</f>
        <v>1768676.5675969934</v>
      </c>
      <c r="G18" s="17"/>
      <c r="H18" s="17">
        <f>'[1]B-Billing Determinants'!L19</f>
        <v>1625043.2537790933</v>
      </c>
      <c r="I18" s="17"/>
      <c r="J18" s="17">
        <f>'[1]B-Billing Determinants'!N19</f>
        <v>1592244.3422798486</v>
      </c>
      <c r="K18" s="13"/>
      <c r="L18" s="13">
        <f>D18+F18+H18+J18+'B-Revenues@Present Rates'!D18+'B-Revenues@Present Rates'!F18+'B-Revenues@Present Rates'!H18+'B-Revenues@Present Rates'!J18+'A-Revenues@Present Rates'!D18+'A-Revenues@Present Rates'!F18+'A-Revenues@Present Rates'!H18+'A-Revenues@Present Rates'!J18</f>
        <v>19932787.405617967</v>
      </c>
      <c r="M18" s="6">
        <f t="shared" si="0"/>
        <v>8</v>
      </c>
      <c r="P18" s="90"/>
    </row>
    <row r="19" spans="1:16" x14ac:dyDescent="0.3">
      <c r="A19" s="6">
        <f t="shared" si="1"/>
        <v>9</v>
      </c>
      <c r="B19" s="9" t="str">
        <f>'A-Revenues@Present Rates'!B19</f>
        <v xml:space="preserve">     Maximum Demand at the Time of System Peak</v>
      </c>
      <c r="C19" s="17"/>
      <c r="D19" s="17">
        <f>'[1]B-Billing Determinants'!H20</f>
        <v>137232.86039878041</v>
      </c>
      <c r="E19" s="17"/>
      <c r="F19" s="17">
        <f>'[1]B-Billing Determinants'!J20</f>
        <v>124374.11536390237</v>
      </c>
      <c r="G19" s="17"/>
      <c r="H19" s="17">
        <f>'[1]B-Billing Determinants'!L20</f>
        <v>123896.57445532805</v>
      </c>
      <c r="I19" s="17"/>
      <c r="J19" s="17">
        <f>'[1]B-Billing Determinants'!N20</f>
        <v>146964.78019320499</v>
      </c>
      <c r="K19" s="13"/>
      <c r="L19" s="13">
        <f>D19+F19+H19+J19+'B-Revenues@Present Rates'!D19+'B-Revenues@Present Rates'!F19+'B-Revenues@Present Rates'!H19+'B-Revenues@Present Rates'!J19+'A-Revenues@Present Rates'!D19+'A-Revenues@Present Rates'!F19+'A-Revenues@Present Rates'!H19+'A-Revenues@Present Rates'!J19</f>
        <v>1521522.9458587805</v>
      </c>
      <c r="M19" s="6">
        <f t="shared" si="0"/>
        <v>9</v>
      </c>
      <c r="P19" s="90"/>
    </row>
    <row r="20" spans="1:16" x14ac:dyDescent="0.3">
      <c r="A20" s="6">
        <f t="shared" si="1"/>
        <v>10</v>
      </c>
      <c r="B20" s="9"/>
      <c r="C20" s="17"/>
      <c r="D20" s="17"/>
      <c r="E20" s="17"/>
      <c r="F20" s="17"/>
      <c r="G20" s="17"/>
      <c r="H20" s="17"/>
      <c r="I20" s="17"/>
      <c r="J20" s="17"/>
      <c r="K20" s="13"/>
      <c r="L20" s="13"/>
      <c r="M20" s="6">
        <f t="shared" si="0"/>
        <v>10</v>
      </c>
      <c r="P20" s="90"/>
    </row>
    <row r="21" spans="1:16" x14ac:dyDescent="0.3">
      <c r="A21" s="6">
        <f t="shared" si="1"/>
        <v>11</v>
      </c>
      <c r="B21" s="38" t="s">
        <v>39</v>
      </c>
      <c r="C21" s="17">
        <f>'[1]B-Billing Determinants'!G24</f>
        <v>40380</v>
      </c>
      <c r="D21" s="17"/>
      <c r="E21" s="17">
        <f>'[1]B-Billing Determinants'!I24</f>
        <v>1332720</v>
      </c>
      <c r="F21" s="17"/>
      <c r="G21" s="17">
        <f>'[1]B-Billing Determinants'!K24</f>
        <v>1353380</v>
      </c>
      <c r="H21" s="17"/>
      <c r="I21" s="17">
        <f>'[1]B-Billing Determinants'!M24</f>
        <v>517860</v>
      </c>
      <c r="J21" s="17"/>
      <c r="K21" s="13">
        <f>C21+E21+G21+I21+'B-Revenues@Present Rates'!C21+'B-Revenues@Present Rates'!E21+'B-Revenues@Present Rates'!G21+'B-Revenues@Present Rates'!I21+'A-Revenues@Present Rates'!C21+'A-Revenues@Present Rates'!E21+'A-Revenues@Present Rates'!G21+'A-Revenues@Present Rates'!I21</f>
        <v>6718230</v>
      </c>
      <c r="L21" s="13"/>
      <c r="M21" s="6">
        <f t="shared" si="0"/>
        <v>11</v>
      </c>
      <c r="P21" s="90"/>
    </row>
    <row r="22" spans="1:16" x14ac:dyDescent="0.3">
      <c r="A22" s="6">
        <f t="shared" si="1"/>
        <v>12</v>
      </c>
      <c r="B22" s="9" t="s">
        <v>36</v>
      </c>
      <c r="C22" s="17"/>
      <c r="D22" s="17">
        <f>'[1]B-Billing Determinants'!H25</f>
        <v>7990</v>
      </c>
      <c r="E22" s="17"/>
      <c r="F22" s="17">
        <f>'[1]B-Billing Determinants'!J25</f>
        <v>16940</v>
      </c>
      <c r="G22" s="17"/>
      <c r="H22" s="17">
        <f>'[1]B-Billing Determinants'!L25</f>
        <v>16610</v>
      </c>
      <c r="I22" s="17"/>
      <c r="J22" s="17">
        <f>'[1]B-Billing Determinants'!N25</f>
        <v>9790</v>
      </c>
      <c r="K22" s="13"/>
      <c r="L22" s="13">
        <f>D22+F22+H22+J22+'B-Revenues@Present Rates'!D22+'B-Revenues@Present Rates'!F22+'B-Revenues@Present Rates'!H22+'B-Revenues@Present Rates'!J22+'A-Revenues@Present Rates'!D22+'A-Revenues@Present Rates'!F22+'A-Revenues@Present Rates'!H22+'A-Revenues@Present Rates'!J22</f>
        <v>146006</v>
      </c>
      <c r="M22" s="6">
        <f t="shared" si="0"/>
        <v>12</v>
      </c>
      <c r="P22" s="90"/>
    </row>
    <row r="23" spans="1:16" x14ac:dyDescent="0.3">
      <c r="A23" s="6">
        <f t="shared" si="1"/>
        <v>13</v>
      </c>
      <c r="B23" s="14" t="s">
        <v>38</v>
      </c>
      <c r="C23" s="17"/>
      <c r="D23" s="17">
        <f>'[1]B-Billing Determinants'!H26</f>
        <v>0</v>
      </c>
      <c r="E23" s="17"/>
      <c r="F23" s="17">
        <f>'[1]B-Billing Determinants'!J26</f>
        <v>0</v>
      </c>
      <c r="G23" s="17"/>
      <c r="H23" s="17">
        <f>'[1]B-Billing Determinants'!L26</f>
        <v>7580</v>
      </c>
      <c r="I23" s="17"/>
      <c r="J23" s="17">
        <f>'[1]B-Billing Determinants'!N26</f>
        <v>0</v>
      </c>
      <c r="K23" s="13"/>
      <c r="L23" s="13">
        <f>D23+F23+H23+J23+'B-Revenues@Present Rates'!D23+'B-Revenues@Present Rates'!F23+'B-Revenues@Present Rates'!H23+'B-Revenues@Present Rates'!J23+'A-Revenues@Present Rates'!D23+'A-Revenues@Present Rates'!F23+'A-Revenues@Present Rates'!H23+'A-Revenues@Present Rates'!J23</f>
        <v>7580</v>
      </c>
      <c r="M23" s="6">
        <f t="shared" si="0"/>
        <v>13</v>
      </c>
      <c r="P23" s="90"/>
    </row>
    <row r="24" spans="1:16" x14ac:dyDescent="0.3">
      <c r="A24" s="6">
        <f t="shared" si="1"/>
        <v>14</v>
      </c>
      <c r="B24" s="9"/>
      <c r="C24" s="17"/>
      <c r="D24" s="17"/>
      <c r="E24" s="17"/>
      <c r="F24" s="17"/>
      <c r="G24" s="17"/>
      <c r="H24" s="17"/>
      <c r="I24" s="17"/>
      <c r="J24" s="17"/>
      <c r="K24" s="13"/>
      <c r="L24" s="13"/>
      <c r="M24" s="6">
        <f t="shared" si="0"/>
        <v>14</v>
      </c>
      <c r="P24" s="90"/>
    </row>
    <row r="25" spans="1:16" x14ac:dyDescent="0.3">
      <c r="A25" s="6">
        <f t="shared" si="1"/>
        <v>15</v>
      </c>
      <c r="B25" s="9" t="s">
        <v>40</v>
      </c>
      <c r="C25" s="17"/>
      <c r="D25" s="17"/>
      <c r="E25" s="17"/>
      <c r="F25" s="17"/>
      <c r="G25" s="17"/>
      <c r="H25" s="17"/>
      <c r="I25" s="17"/>
      <c r="J25" s="17"/>
      <c r="K25" s="13"/>
      <c r="L25" s="13"/>
      <c r="M25" s="6">
        <f t="shared" si="0"/>
        <v>15</v>
      </c>
      <c r="P25" s="90"/>
    </row>
    <row r="26" spans="1:16" x14ac:dyDescent="0.3">
      <c r="A26" s="6">
        <f t="shared" si="1"/>
        <v>16</v>
      </c>
      <c r="B26" s="9" t="s">
        <v>41</v>
      </c>
      <c r="C26" s="17">
        <f>'[1]B-Billing Determinants'!G29</f>
        <v>13262986.915300764</v>
      </c>
      <c r="D26" s="17"/>
      <c r="E26" s="17">
        <f>'[1]B-Billing Determinants'!I29</f>
        <v>12407756.148358615</v>
      </c>
      <c r="F26" s="17"/>
      <c r="G26" s="17">
        <f>'[1]B-Billing Determinants'!K29</f>
        <v>10202678.444719139</v>
      </c>
      <c r="H26" s="17"/>
      <c r="I26" s="17">
        <f>'[1]B-Billing Determinants'!M29</f>
        <v>9020115.0758860018</v>
      </c>
      <c r="J26" s="17"/>
      <c r="K26" s="13">
        <f>C26+E26+G26+I26+'B-Revenues@Present Rates'!C26+'B-Revenues@Present Rates'!E26+'B-Revenues@Present Rates'!G26+'B-Revenues@Present Rates'!I26+'A-Revenues@Present Rates'!C26+'A-Revenues@Present Rates'!E26+'A-Revenues@Present Rates'!G26+'A-Revenues@Present Rates'!I26</f>
        <v>119233769.10634336</v>
      </c>
      <c r="L26" s="13"/>
      <c r="M26" s="6">
        <f t="shared" si="0"/>
        <v>16</v>
      </c>
      <c r="P26" s="90"/>
    </row>
    <row r="27" spans="1:16" x14ac:dyDescent="0.3">
      <c r="A27" s="6">
        <f t="shared" si="1"/>
        <v>17</v>
      </c>
      <c r="B27" s="9" t="s">
        <v>42</v>
      </c>
      <c r="C27" s="17">
        <f>'[1]B-Billing Determinants'!G30</f>
        <v>21957609.857486788</v>
      </c>
      <c r="D27" s="17">
        <f>'[1]B-Billing Determinants'!H30</f>
        <v>79266.958483741313</v>
      </c>
      <c r="E27" s="17">
        <f>'[1]B-Billing Determinants'!I30</f>
        <v>21563167.661901116</v>
      </c>
      <c r="F27" s="17">
        <f>'[1]B-Billing Determinants'!J30</f>
        <v>77843.02239303496</v>
      </c>
      <c r="G27" s="17">
        <f>'[1]B-Billing Determinants'!K30</f>
        <v>18985959.067639023</v>
      </c>
      <c r="H27" s="17">
        <f>'[1]B-Billing Determinants'!L30</f>
        <v>68851.05785754387</v>
      </c>
      <c r="I27" s="17">
        <f>'[1]B-Billing Determinants'!M30</f>
        <v>18145457.05354834</v>
      </c>
      <c r="J27" s="17">
        <f>'[1]B-Billing Determinants'!N30</f>
        <v>65803.044712915507</v>
      </c>
      <c r="K27" s="13">
        <f>C27+E27+G27+I27+'B-Revenues@Present Rates'!C27+'B-Revenues@Present Rates'!E27+'B-Revenues@Present Rates'!G27+'B-Revenues@Present Rates'!I27+'A-Revenues@Present Rates'!C27+'A-Revenues@Present Rates'!E27+'A-Revenues@Present Rates'!G27+'A-Revenues@Present Rates'!I27</f>
        <v>236072050.18631741</v>
      </c>
      <c r="L27" s="13">
        <f>D27+F27+H27+J27+'B-Revenues@Present Rates'!D27+'B-Revenues@Present Rates'!F27+'B-Revenues@Present Rates'!H27+'B-Revenues@Present Rates'!J27+'A-Revenues@Present Rates'!D27+'A-Revenues@Present Rates'!F27+'A-Revenues@Present Rates'!H27+'A-Revenues@Present Rates'!J27</f>
        <v>854290.25661975169</v>
      </c>
      <c r="M27" s="6">
        <f t="shared" si="0"/>
        <v>17</v>
      </c>
      <c r="P27" s="90"/>
    </row>
    <row r="28" spans="1:16" x14ac:dyDescent="0.3">
      <c r="A28" s="6">
        <f t="shared" si="1"/>
        <v>18</v>
      </c>
      <c r="B28" s="9"/>
      <c r="C28" s="17"/>
      <c r="D28" s="17"/>
      <c r="E28" s="17"/>
      <c r="F28" s="17"/>
      <c r="G28" s="17"/>
      <c r="H28" s="17"/>
      <c r="I28" s="17"/>
      <c r="J28" s="17"/>
      <c r="K28" s="13"/>
      <c r="L28" s="13"/>
      <c r="M28" s="6">
        <f t="shared" si="0"/>
        <v>18</v>
      </c>
    </row>
    <row r="29" spans="1:16" x14ac:dyDescent="0.3">
      <c r="A29" s="6">
        <f t="shared" si="1"/>
        <v>19</v>
      </c>
      <c r="B29" s="9" t="str">
        <f>'A-Revenues@Present Rates'!B29</f>
        <v>Street Lighting</v>
      </c>
      <c r="C29" s="17">
        <f>'[1]B-Billing Determinants'!G32</f>
        <v>6515194.0268120952</v>
      </c>
      <c r="D29" s="17"/>
      <c r="E29" s="17">
        <f>'[1]B-Billing Determinants'!I32</f>
        <v>6563322.3021757882</v>
      </c>
      <c r="F29" s="17"/>
      <c r="G29" s="17">
        <f>'[1]B-Billing Determinants'!K32</f>
        <v>6961959.9399219016</v>
      </c>
      <c r="H29" s="17"/>
      <c r="I29" s="17">
        <f>'[1]B-Billing Determinants'!M32</f>
        <v>7325918.825583267</v>
      </c>
      <c r="J29" s="17"/>
      <c r="K29" s="13">
        <f>C29+E29+G29+I29+'B-Revenues@Present Rates'!C29+'B-Revenues@Present Rates'!E29+'B-Revenues@Present Rates'!G29+'B-Revenues@Present Rates'!I29+'A-Revenues@Present Rates'!C29+'A-Revenues@Present Rates'!E29+'A-Revenues@Present Rates'!G29+'A-Revenues@Present Rates'!I29</f>
        <v>80243576.701337844</v>
      </c>
      <c r="L29" s="13"/>
      <c r="M29" s="6">
        <f t="shared" si="0"/>
        <v>19</v>
      </c>
      <c r="O29" s="90"/>
    </row>
    <row r="30" spans="1:16" x14ac:dyDescent="0.3">
      <c r="A30" s="6">
        <f t="shared" si="1"/>
        <v>20</v>
      </c>
      <c r="B30" s="9"/>
      <c r="C30" s="17"/>
      <c r="D30" s="17"/>
      <c r="E30" s="17"/>
      <c r="F30" s="17"/>
      <c r="G30" s="17"/>
      <c r="H30" s="17"/>
      <c r="I30" s="17"/>
      <c r="J30" s="17"/>
      <c r="K30" s="13"/>
      <c r="L30" s="13"/>
      <c r="M30" s="6">
        <f t="shared" si="0"/>
        <v>20</v>
      </c>
    </row>
    <row r="31" spans="1:16" x14ac:dyDescent="0.3">
      <c r="A31" s="6">
        <f t="shared" si="1"/>
        <v>21</v>
      </c>
      <c r="B31" s="9" t="str">
        <f>'A-Revenues@Present Rates'!B31</f>
        <v>Standby</v>
      </c>
      <c r="C31" s="16"/>
      <c r="D31" s="16">
        <f>'[1]B-Billing Determinants'!H36</f>
        <v>145506</v>
      </c>
      <c r="E31" s="16"/>
      <c r="F31" s="16">
        <f>'[1]B-Billing Determinants'!J36</f>
        <v>145506</v>
      </c>
      <c r="G31" s="16"/>
      <c r="H31" s="16">
        <f>'[1]B-Billing Determinants'!L36</f>
        <v>145506</v>
      </c>
      <c r="I31" s="16"/>
      <c r="J31" s="16">
        <f>'[1]B-Billing Determinants'!N36</f>
        <v>145506</v>
      </c>
      <c r="K31" s="97"/>
      <c r="L31" s="97">
        <f>D31+F31+H31+J31+'B-Revenues@Present Rates'!D31+'B-Revenues@Present Rates'!F31+'B-Revenues@Present Rates'!H31+'B-Revenues@Present Rates'!J31+'A-Revenues@Present Rates'!D31+'A-Revenues@Present Rates'!F31+'A-Revenues@Present Rates'!H31+'A-Revenues@Present Rates'!J31</f>
        <v>1746072</v>
      </c>
      <c r="M31" s="6">
        <f t="shared" si="0"/>
        <v>21</v>
      </c>
      <c r="O31" s="90"/>
      <c r="P31" s="90"/>
    </row>
    <row r="32" spans="1:16" x14ac:dyDescent="0.3">
      <c r="A32" s="6">
        <f t="shared" si="1"/>
        <v>22</v>
      </c>
      <c r="B32" s="9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6">
        <f t="shared" si="0"/>
        <v>22</v>
      </c>
    </row>
    <row r="33" spans="1:15" ht="19.5" thickBot="1" x14ac:dyDescent="0.35">
      <c r="A33" s="6">
        <f t="shared" si="1"/>
        <v>23</v>
      </c>
      <c r="B33" s="9" t="str">
        <f>'A-Revenues@Present Rates'!B33</f>
        <v>TOTAL</v>
      </c>
      <c r="C33" s="18">
        <f>SUM(C11:C31)</f>
        <v>1895292117.9868789</v>
      </c>
      <c r="D33" s="18"/>
      <c r="E33" s="18">
        <f>SUM(E11:E31)</f>
        <v>1590729226.2555907</v>
      </c>
      <c r="F33" s="18"/>
      <c r="G33" s="18">
        <f>SUM(G11:G31)</f>
        <v>1416800033.7469187</v>
      </c>
      <c r="H33" s="18"/>
      <c r="I33" s="18">
        <f>SUM(I11:I31)</f>
        <v>1525407990.1490002</v>
      </c>
      <c r="J33" s="18"/>
      <c r="K33" s="18">
        <f>SUM(K11:K31)</f>
        <v>17993912319.285183</v>
      </c>
      <c r="L33" s="18"/>
      <c r="M33" s="6">
        <f t="shared" si="0"/>
        <v>23</v>
      </c>
      <c r="O33" s="90"/>
    </row>
    <row r="34" spans="1:15" ht="19.5" thickTop="1" x14ac:dyDescent="0.3">
      <c r="A34" s="12"/>
      <c r="B34" s="19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9"/>
    </row>
    <row r="35" spans="1:15" ht="19.5" x14ac:dyDescent="0.35">
      <c r="A35" s="20"/>
      <c r="B35" s="21" t="s">
        <v>21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5" ht="22.5" x14ac:dyDescent="0.3">
      <c r="A36" s="33">
        <v>1</v>
      </c>
      <c r="B36" s="147" t="s">
        <v>292</v>
      </c>
      <c r="D36" s="21"/>
      <c r="E36" s="21"/>
      <c r="F36" s="21"/>
      <c r="G36" s="21"/>
      <c r="H36" s="21"/>
      <c r="I36" s="21"/>
      <c r="J36" s="21"/>
      <c r="K36" s="21"/>
      <c r="L36" s="110"/>
    </row>
    <row r="37" spans="1:15" x14ac:dyDescent="0.3">
      <c r="A37" s="22"/>
    </row>
    <row r="38" spans="1:15" x14ac:dyDescent="0.3">
      <c r="A38" s="3"/>
      <c r="B38" s="3"/>
      <c r="C38" s="4" t="s">
        <v>64</v>
      </c>
      <c r="D38" s="5"/>
      <c r="E38" s="4" t="s">
        <v>65</v>
      </c>
      <c r="F38" s="5"/>
      <c r="G38" s="4" t="s">
        <v>66</v>
      </c>
      <c r="H38" s="5"/>
      <c r="I38" s="4" t="s">
        <v>67</v>
      </c>
      <c r="J38" s="5"/>
      <c r="K38" s="4" t="s">
        <v>68</v>
      </c>
      <c r="L38" s="5"/>
      <c r="M38" s="3"/>
    </row>
    <row r="39" spans="1:15" x14ac:dyDescent="0.3">
      <c r="A39" s="6"/>
      <c r="B39" s="6"/>
      <c r="C39" s="280">
        <f>C7</f>
        <v>45901</v>
      </c>
      <c r="D39" s="281"/>
      <c r="E39" s="280">
        <f>E7</f>
        <v>45931</v>
      </c>
      <c r="F39" s="281"/>
      <c r="G39" s="280">
        <f>G7</f>
        <v>45962</v>
      </c>
      <c r="H39" s="281"/>
      <c r="I39" s="280">
        <f>I7</f>
        <v>45992</v>
      </c>
      <c r="J39" s="281"/>
      <c r="K39" s="7" t="str">
        <f>K7</f>
        <v>Total</v>
      </c>
      <c r="L39" s="8"/>
      <c r="M39" s="6"/>
    </row>
    <row r="40" spans="1:15" x14ac:dyDescent="0.3">
      <c r="A40" s="6" t="s">
        <v>9</v>
      </c>
      <c r="B40" s="9"/>
      <c r="C40" s="10" t="s">
        <v>45</v>
      </c>
      <c r="D40" s="11"/>
      <c r="E40" s="10" t="s">
        <v>45</v>
      </c>
      <c r="F40" s="11"/>
      <c r="G40" s="10" t="s">
        <v>45</v>
      </c>
      <c r="H40" s="11"/>
      <c r="I40" s="10" t="s">
        <v>45</v>
      </c>
      <c r="J40" s="11"/>
      <c r="K40" s="10" t="s">
        <v>45</v>
      </c>
      <c r="L40" s="11"/>
      <c r="M40" s="6" t="s">
        <v>9</v>
      </c>
    </row>
    <row r="41" spans="1:15" x14ac:dyDescent="0.3">
      <c r="A41" s="12" t="s">
        <v>11</v>
      </c>
      <c r="B41" s="12" t="s">
        <v>10</v>
      </c>
      <c r="C41" s="12" t="s">
        <v>30</v>
      </c>
      <c r="D41" s="12" t="s">
        <v>31</v>
      </c>
      <c r="E41" s="12" t="s">
        <v>30</v>
      </c>
      <c r="F41" s="12" t="s">
        <v>31</v>
      </c>
      <c r="G41" s="12" t="s">
        <v>30</v>
      </c>
      <c r="H41" s="12" t="s">
        <v>31</v>
      </c>
      <c r="I41" s="12" t="s">
        <v>30</v>
      </c>
      <c r="J41" s="12" t="s">
        <v>31</v>
      </c>
      <c r="K41" s="12" t="s">
        <v>30</v>
      </c>
      <c r="L41" s="12" t="s">
        <v>31</v>
      </c>
      <c r="M41" s="12" t="s">
        <v>11</v>
      </c>
    </row>
    <row r="42" spans="1:1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5" ht="22.5" x14ac:dyDescent="0.3">
      <c r="A43" s="6">
        <f>A33+1</f>
        <v>24</v>
      </c>
      <c r="B43" s="9" t="s">
        <v>46</v>
      </c>
      <c r="C43" s="23">
        <f>'B-Revenues@Present Rates'!I43</f>
        <v>7.7850000000000003E-2</v>
      </c>
      <c r="D43" s="13"/>
      <c r="E43" s="23">
        <f>C43</f>
        <v>7.7850000000000003E-2</v>
      </c>
      <c r="F43" s="13"/>
      <c r="G43" s="23">
        <f>E43</f>
        <v>7.7850000000000003E-2</v>
      </c>
      <c r="H43" s="13"/>
      <c r="I43" s="23">
        <f>G43</f>
        <v>7.7850000000000003E-2</v>
      </c>
      <c r="J43" s="17"/>
      <c r="K43" s="17"/>
      <c r="L43" s="17"/>
      <c r="M43" s="6">
        <f>M33+1</f>
        <v>24</v>
      </c>
    </row>
    <row r="44" spans="1:15" x14ac:dyDescent="0.3">
      <c r="A44" s="6">
        <f>A43+1</f>
        <v>25</v>
      </c>
      <c r="B44" s="1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6">
        <f t="shared" ref="M44:M55" si="2">M43+1</f>
        <v>25</v>
      </c>
    </row>
    <row r="45" spans="1:15" ht="22.5" x14ac:dyDescent="0.3">
      <c r="A45" s="6">
        <f t="shared" ref="A45:A55" si="3">A44+1</f>
        <v>26</v>
      </c>
      <c r="B45" s="9" t="s">
        <v>47</v>
      </c>
      <c r="C45" s="23">
        <f>'B-Revenues@Present Rates'!I45</f>
        <v>4.9360000000000001E-2</v>
      </c>
      <c r="D45" s="13"/>
      <c r="E45" s="23">
        <f>C45</f>
        <v>4.9360000000000001E-2</v>
      </c>
      <c r="F45" s="13"/>
      <c r="G45" s="23">
        <f>E45</f>
        <v>4.9360000000000001E-2</v>
      </c>
      <c r="H45" s="13"/>
      <c r="I45" s="23">
        <f>G45</f>
        <v>4.9360000000000001E-2</v>
      </c>
      <c r="J45" s="17"/>
      <c r="K45" s="17"/>
      <c r="L45" s="17"/>
      <c r="M45" s="6">
        <f t="shared" si="2"/>
        <v>26</v>
      </c>
    </row>
    <row r="46" spans="1:15" x14ac:dyDescent="0.3">
      <c r="A46" s="6">
        <f t="shared" si="3"/>
        <v>27</v>
      </c>
      <c r="B46" s="1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6">
        <f t="shared" si="2"/>
        <v>27</v>
      </c>
    </row>
    <row r="47" spans="1:15" ht="22.5" x14ac:dyDescent="0.3">
      <c r="A47" s="6">
        <f t="shared" si="3"/>
        <v>28</v>
      </c>
      <c r="B47" s="9" t="s">
        <v>48</v>
      </c>
      <c r="C47" s="13"/>
      <c r="D47" s="13"/>
      <c r="E47" s="13"/>
      <c r="F47" s="13"/>
      <c r="G47" s="13"/>
      <c r="H47" s="13"/>
      <c r="I47" s="13"/>
      <c r="J47" s="17"/>
      <c r="K47" s="17"/>
      <c r="L47" s="17"/>
      <c r="M47" s="6">
        <f t="shared" si="2"/>
        <v>28</v>
      </c>
    </row>
    <row r="48" spans="1:15" x14ac:dyDescent="0.3">
      <c r="A48" s="6">
        <f t="shared" si="3"/>
        <v>29</v>
      </c>
      <c r="B48" s="9"/>
      <c r="C48" s="13"/>
      <c r="D48" s="13"/>
      <c r="E48" s="13"/>
      <c r="F48" s="13"/>
      <c r="G48" s="13"/>
      <c r="H48" s="13"/>
      <c r="I48" s="13"/>
      <c r="J48" s="17"/>
      <c r="K48" s="17"/>
      <c r="L48" s="17"/>
      <c r="M48" s="6">
        <f t="shared" si="2"/>
        <v>29</v>
      </c>
    </row>
    <row r="49" spans="1:13" ht="22.5" x14ac:dyDescent="0.3">
      <c r="A49" s="6">
        <f t="shared" si="3"/>
        <v>30</v>
      </c>
      <c r="B49" s="38" t="s">
        <v>49</v>
      </c>
      <c r="C49" s="13"/>
      <c r="D49" s="13"/>
      <c r="E49" s="13"/>
      <c r="F49" s="13"/>
      <c r="G49" s="13"/>
      <c r="H49" s="13"/>
      <c r="I49" s="13"/>
      <c r="J49" s="17"/>
      <c r="K49" s="17"/>
      <c r="L49" s="17"/>
      <c r="M49" s="6">
        <f t="shared" si="2"/>
        <v>30</v>
      </c>
    </row>
    <row r="50" spans="1:13" x14ac:dyDescent="0.3">
      <c r="A50" s="6">
        <f t="shared" si="3"/>
        <v>31</v>
      </c>
      <c r="B50" s="9"/>
      <c r="C50" s="13"/>
      <c r="D50" s="13"/>
      <c r="E50" s="13"/>
      <c r="F50" s="13"/>
      <c r="G50" s="13"/>
      <c r="H50" s="13"/>
      <c r="I50" s="13"/>
      <c r="J50" s="17"/>
      <c r="K50" s="17"/>
      <c r="L50" s="17"/>
      <c r="M50" s="6">
        <f t="shared" si="2"/>
        <v>31</v>
      </c>
    </row>
    <row r="51" spans="1:13" ht="22.5" x14ac:dyDescent="0.3">
      <c r="A51" s="6">
        <f t="shared" si="3"/>
        <v>32</v>
      </c>
      <c r="B51" s="9" t="s">
        <v>50</v>
      </c>
      <c r="C51" s="23">
        <f>'B-Revenues@Present Rates'!I51</f>
        <v>3.15E-2</v>
      </c>
      <c r="D51" s="13"/>
      <c r="E51" s="23">
        <f>C51</f>
        <v>3.15E-2</v>
      </c>
      <c r="F51" s="13"/>
      <c r="G51" s="23">
        <f>E51</f>
        <v>3.15E-2</v>
      </c>
      <c r="H51" s="13"/>
      <c r="I51" s="23">
        <f>G51</f>
        <v>3.15E-2</v>
      </c>
      <c r="J51" s="17"/>
      <c r="K51" s="17"/>
      <c r="L51" s="17"/>
      <c r="M51" s="6">
        <f t="shared" si="2"/>
        <v>32</v>
      </c>
    </row>
    <row r="52" spans="1:13" x14ac:dyDescent="0.3">
      <c r="A52" s="6">
        <f t="shared" si="3"/>
        <v>33</v>
      </c>
      <c r="B52" s="9"/>
      <c r="C52" s="13"/>
      <c r="D52" s="13"/>
      <c r="E52" s="13"/>
      <c r="F52" s="13"/>
      <c r="G52" s="13"/>
      <c r="H52" s="13"/>
      <c r="I52" s="13"/>
      <c r="J52" s="17"/>
      <c r="K52" s="17"/>
      <c r="L52" s="17"/>
      <c r="M52" s="6">
        <f t="shared" si="2"/>
        <v>33</v>
      </c>
    </row>
    <row r="53" spans="1:13" ht="22.5" x14ac:dyDescent="0.3">
      <c r="A53" s="6">
        <f t="shared" si="3"/>
        <v>34</v>
      </c>
      <c r="B53" s="9" t="s">
        <v>51</v>
      </c>
      <c r="C53" s="23">
        <f>'B-Revenues@Present Rates'!I53</f>
        <v>4.4240000000000002E-2</v>
      </c>
      <c r="D53" s="13"/>
      <c r="E53" s="23">
        <f>C53</f>
        <v>4.4240000000000002E-2</v>
      </c>
      <c r="F53" s="13"/>
      <c r="G53" s="23">
        <f>E53</f>
        <v>4.4240000000000002E-2</v>
      </c>
      <c r="H53" s="13"/>
      <c r="I53" s="23">
        <f>G53</f>
        <v>4.4240000000000002E-2</v>
      </c>
      <c r="J53" s="17"/>
      <c r="K53" s="17"/>
      <c r="L53" s="17"/>
      <c r="M53" s="6">
        <f t="shared" si="2"/>
        <v>34</v>
      </c>
    </row>
    <row r="54" spans="1:13" x14ac:dyDescent="0.3">
      <c r="A54" s="6">
        <f t="shared" si="3"/>
        <v>35</v>
      </c>
      <c r="B54" s="9"/>
      <c r="C54" s="98"/>
      <c r="D54" s="17"/>
      <c r="E54" s="98"/>
      <c r="F54" s="17"/>
      <c r="G54" s="98"/>
      <c r="H54" s="17"/>
      <c r="I54" s="98"/>
      <c r="J54" s="17"/>
      <c r="K54" s="17"/>
      <c r="L54" s="17"/>
      <c r="M54" s="6">
        <f t="shared" si="2"/>
        <v>35</v>
      </c>
    </row>
    <row r="55" spans="1:13" ht="22.5" x14ac:dyDescent="0.3">
      <c r="A55" s="6">
        <f t="shared" si="3"/>
        <v>36</v>
      </c>
      <c r="B55" s="14" t="s">
        <v>52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6">
        <f t="shared" si="2"/>
        <v>36</v>
      </c>
    </row>
    <row r="56" spans="1:13" x14ac:dyDescent="0.3">
      <c r="A56" s="12"/>
      <c r="B56" s="19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9"/>
    </row>
    <row r="57" spans="1:13" x14ac:dyDescent="0.3">
      <c r="A57" s="22"/>
      <c r="B57" s="21" t="s">
        <v>21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1:13" ht="22.5" x14ac:dyDescent="0.3">
      <c r="A58" s="35" t="s">
        <v>53</v>
      </c>
      <c r="B58" s="2" t="str">
        <f>'A-Revenues@Present Rates'!B58</f>
        <v>The present rates information comes from Statement BL, Page BL-1, Column A, Lines 1 through 35, Docket ER24-524-000, to change TO5 Cycle 6 rates.</v>
      </c>
    </row>
    <row r="59" spans="1:13" ht="22.5" x14ac:dyDescent="0.3">
      <c r="A59" s="35"/>
    </row>
    <row r="60" spans="1:13" x14ac:dyDescent="0.3">
      <c r="A60" s="22"/>
    </row>
    <row r="61" spans="1:13" x14ac:dyDescent="0.3">
      <c r="A61" s="3"/>
      <c r="B61" s="3"/>
      <c r="C61" s="4" t="s">
        <v>64</v>
      </c>
      <c r="D61" s="5"/>
      <c r="E61" s="4" t="s">
        <v>65</v>
      </c>
      <c r="F61" s="5"/>
      <c r="G61" s="4" t="s">
        <v>66</v>
      </c>
      <c r="H61" s="5"/>
      <c r="I61" s="4" t="s">
        <v>67</v>
      </c>
      <c r="J61" s="5"/>
      <c r="K61" s="4" t="s">
        <v>68</v>
      </c>
      <c r="L61" s="5"/>
      <c r="M61" s="3"/>
    </row>
    <row r="62" spans="1:13" x14ac:dyDescent="0.3">
      <c r="A62" s="6"/>
      <c r="B62" s="6"/>
      <c r="C62" s="280">
        <f>C7</f>
        <v>45901</v>
      </c>
      <c r="D62" s="281"/>
      <c r="E62" s="280">
        <f>E7</f>
        <v>45931</v>
      </c>
      <c r="F62" s="281"/>
      <c r="G62" s="280">
        <f>G7</f>
        <v>45962</v>
      </c>
      <c r="H62" s="281"/>
      <c r="I62" s="280">
        <f>I7</f>
        <v>45992</v>
      </c>
      <c r="J62" s="281"/>
      <c r="K62" s="7" t="s">
        <v>20</v>
      </c>
      <c r="L62" s="8"/>
      <c r="M62" s="6"/>
    </row>
    <row r="63" spans="1:13" ht="22.5" x14ac:dyDescent="0.3">
      <c r="A63" s="6" t="s">
        <v>9</v>
      </c>
      <c r="B63" s="9"/>
      <c r="C63" s="10" t="s">
        <v>60</v>
      </c>
      <c r="D63" s="11"/>
      <c r="E63" s="10" t="s">
        <v>60</v>
      </c>
      <c r="F63" s="11"/>
      <c r="G63" s="10" t="s">
        <v>60</v>
      </c>
      <c r="H63" s="11"/>
      <c r="I63" s="10" t="s">
        <v>60</v>
      </c>
      <c r="J63" s="11"/>
      <c r="K63" s="10" t="s">
        <v>60</v>
      </c>
      <c r="L63" s="11"/>
      <c r="M63" s="6" t="s">
        <v>9</v>
      </c>
    </row>
    <row r="64" spans="1:13" x14ac:dyDescent="0.3">
      <c r="A64" s="12" t="s">
        <v>11</v>
      </c>
      <c r="B64" s="12" t="s">
        <v>10</v>
      </c>
      <c r="C64" s="12" t="s">
        <v>30</v>
      </c>
      <c r="D64" s="12" t="s">
        <v>31</v>
      </c>
      <c r="E64" s="12" t="s">
        <v>30</v>
      </c>
      <c r="F64" s="12" t="s">
        <v>31</v>
      </c>
      <c r="G64" s="12" t="s">
        <v>30</v>
      </c>
      <c r="H64" s="12" t="s">
        <v>31</v>
      </c>
      <c r="I64" s="12" t="s">
        <v>30</v>
      </c>
      <c r="J64" s="12" t="s">
        <v>31</v>
      </c>
      <c r="K64" s="12" t="s">
        <v>30</v>
      </c>
      <c r="L64" s="12" t="s">
        <v>31</v>
      </c>
      <c r="M64" s="12" t="s">
        <v>11</v>
      </c>
    </row>
    <row r="65" spans="1:16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6" x14ac:dyDescent="0.3">
      <c r="A66" s="6">
        <f>A55+1</f>
        <v>37</v>
      </c>
      <c r="B66" s="9" t="s">
        <v>61</v>
      </c>
      <c r="C66" s="27">
        <f>C11*C43</f>
        <v>54252974.60949748</v>
      </c>
      <c r="D66" s="17"/>
      <c r="E66" s="27">
        <f>E11*E43</f>
        <v>39234574.84686856</v>
      </c>
      <c r="F66" s="17"/>
      <c r="G66" s="27">
        <f>G11*G43</f>
        <v>33014336.118079003</v>
      </c>
      <c r="H66" s="17"/>
      <c r="I66" s="27">
        <f>I11*I43</f>
        <v>42015206.443702832</v>
      </c>
      <c r="J66" s="17"/>
      <c r="K66" s="17">
        <f>'A-Revenues@Present Rates'!C66+'A-Revenues@Present Rates'!E66+'A-Revenues@Present Rates'!G66+'A-Revenues@Present Rates'!I66+'B-Revenues@Present Rates'!C66+'B-Revenues@Present Rates'!E66+'B-Revenues@Present Rates'!G66+'B-Revenues@Present Rates'!I66+'C-Revenues@Present Rates'!C66+'C-Revenues@Present Rates'!E66+'C-Revenues@Present Rates'!G66+'C-Revenues@Present Rates'!I66</f>
        <v>448620507.49212515</v>
      </c>
      <c r="L66" s="17">
        <f>'A-Revenues@Present Rates'!D66+'A-Revenues@Present Rates'!F66+'A-Revenues@Present Rates'!H66+'A-Revenues@Present Rates'!J66+'B-Revenues@Present Rates'!D66+'B-Revenues@Present Rates'!F66+'B-Revenues@Present Rates'!H66+'B-Revenues@Present Rates'!J66+'C-Revenues@Present Rates'!D66+'C-Revenues@Present Rates'!F66+'C-Revenues@Present Rates'!H66+'C-Revenues@Present Rates'!J66</f>
        <v>0</v>
      </c>
      <c r="M66" s="6">
        <f>M55+1</f>
        <v>37</v>
      </c>
      <c r="O66" s="90"/>
    </row>
    <row r="67" spans="1:16" x14ac:dyDescent="0.3">
      <c r="A67" s="6">
        <f>A66+1</f>
        <v>38</v>
      </c>
      <c r="B67" s="1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6">
        <f t="shared" ref="M67:M90" si="4">M66+1</f>
        <v>38</v>
      </c>
    </row>
    <row r="68" spans="1:16" x14ac:dyDescent="0.3">
      <c r="A68" s="6">
        <f t="shared" ref="A68:A90" si="5">A67+1</f>
        <v>39</v>
      </c>
      <c r="B68" s="9" t="s">
        <v>33</v>
      </c>
      <c r="C68" s="27">
        <f>C13*C45</f>
        <v>11918267.834816704</v>
      </c>
      <c r="D68" s="17"/>
      <c r="E68" s="27">
        <f>E13*E45</f>
        <v>10570908.476142559</v>
      </c>
      <c r="F68" s="17"/>
      <c r="G68" s="27">
        <f>G13*G45</f>
        <v>9764802.7592040133</v>
      </c>
      <c r="H68" s="17"/>
      <c r="I68" s="27">
        <f>I13*I45</f>
        <v>9419646.2801476046</v>
      </c>
      <c r="J68" s="17"/>
      <c r="K68" s="17">
        <f>'A-Revenues@Present Rates'!C68+'A-Revenues@Present Rates'!E68+'A-Revenues@Present Rates'!G68+'A-Revenues@Present Rates'!I68+'B-Revenues@Present Rates'!C68+'B-Revenues@Present Rates'!E68+'B-Revenues@Present Rates'!G68+'B-Revenues@Present Rates'!I68+'C-Revenues@Present Rates'!C68+'C-Revenues@Present Rates'!E68+'C-Revenues@Present Rates'!G68+'C-Revenues@Present Rates'!I68</f>
        <v>119860356.94079906</v>
      </c>
      <c r="L68" s="17">
        <f>'A-Revenues@Present Rates'!D68+'A-Revenues@Present Rates'!F68+'A-Revenues@Present Rates'!H68+'A-Revenues@Present Rates'!J68+'B-Revenues@Present Rates'!D68+'B-Revenues@Present Rates'!F68+'B-Revenues@Present Rates'!H68+'B-Revenues@Present Rates'!J68+'C-Revenues@Present Rates'!D68+'C-Revenues@Present Rates'!F68+'C-Revenues@Present Rates'!H68+'C-Revenues@Present Rates'!J68</f>
        <v>0</v>
      </c>
      <c r="M68" s="6">
        <f t="shared" si="4"/>
        <v>39</v>
      </c>
      <c r="O68" s="90"/>
    </row>
    <row r="69" spans="1:16" x14ac:dyDescent="0.3">
      <c r="A69" s="6">
        <f t="shared" si="5"/>
        <v>40</v>
      </c>
      <c r="B69" s="15"/>
      <c r="C69" s="28"/>
      <c r="D69" s="25"/>
      <c r="E69" s="28"/>
      <c r="F69" s="25"/>
      <c r="G69" s="28"/>
      <c r="H69" s="25"/>
      <c r="I69" s="28"/>
      <c r="J69" s="25"/>
      <c r="K69" s="17"/>
      <c r="L69" s="17"/>
      <c r="M69" s="6">
        <f t="shared" si="4"/>
        <v>40</v>
      </c>
    </row>
    <row r="70" spans="1:16" x14ac:dyDescent="0.3">
      <c r="A70" s="6">
        <f t="shared" si="5"/>
        <v>41</v>
      </c>
      <c r="B70" s="9" t="s">
        <v>62</v>
      </c>
      <c r="C70" s="27">
        <f>'A-Med &amp; Lrg C-I'!E42</f>
        <v>0</v>
      </c>
      <c r="D70" s="27"/>
      <c r="E70" s="27">
        <f>'A-Med &amp; Lrg C-I'!F42</f>
        <v>0</v>
      </c>
      <c r="F70" s="27"/>
      <c r="G70" s="27">
        <f>'A-Med &amp; Lrg C-I'!G42</f>
        <v>0</v>
      </c>
      <c r="H70" s="27"/>
      <c r="I70" s="27">
        <f>'A-Med &amp; Lrg C-I'!H42</f>
        <v>0</v>
      </c>
      <c r="J70" s="27"/>
      <c r="K70" s="17">
        <f>'A-Revenues@Present Rates'!C70+'A-Revenues@Present Rates'!E70+'A-Revenues@Present Rates'!G70+'A-Revenues@Present Rates'!I70+'B-Revenues@Present Rates'!C70+'B-Revenues@Present Rates'!E70+'B-Revenues@Present Rates'!G70+'B-Revenues@Present Rates'!I70+'C-Revenues@Present Rates'!C70+'C-Revenues@Present Rates'!E70+'C-Revenues@Present Rates'!G70+'C-Revenues@Present Rates'!I70</f>
        <v>0</v>
      </c>
      <c r="L70" s="17"/>
      <c r="M70" s="6">
        <f t="shared" si="4"/>
        <v>41</v>
      </c>
      <c r="O70" s="90"/>
      <c r="P70" s="90"/>
    </row>
    <row r="71" spans="1:16" x14ac:dyDescent="0.3">
      <c r="A71" s="6">
        <f t="shared" si="5"/>
        <v>42</v>
      </c>
      <c r="B71" s="9" t="s">
        <v>35</v>
      </c>
      <c r="C71" s="27"/>
      <c r="D71" s="27">
        <f>'A-Med &amp; Lrg C-I'!E62</f>
        <v>0</v>
      </c>
      <c r="E71" s="27"/>
      <c r="F71" s="27">
        <f>'A-Med &amp; Lrg C-I'!F62</f>
        <v>0</v>
      </c>
      <c r="G71" s="27"/>
      <c r="H71" s="27">
        <f>'A-Med &amp; Lrg C-I'!G62</f>
        <v>0</v>
      </c>
      <c r="I71" s="27"/>
      <c r="J71" s="27">
        <f>'A-Med &amp; Lrg C-I'!H62</f>
        <v>0</v>
      </c>
      <c r="K71" s="17"/>
      <c r="L71" s="17">
        <f>'A-Revenues@Present Rates'!D71+'A-Revenues@Present Rates'!F71+'A-Revenues@Present Rates'!H71+'A-Revenues@Present Rates'!J71+'B-Revenues@Present Rates'!D71+'B-Revenues@Present Rates'!F71+'B-Revenues@Present Rates'!H71+'B-Revenues@Present Rates'!J71+'C-Revenues@Present Rates'!D71+'C-Revenues@Present Rates'!F71+'C-Revenues@Present Rates'!H71+'C-Revenues@Present Rates'!J71</f>
        <v>0</v>
      </c>
      <c r="M71" s="6">
        <f t="shared" si="4"/>
        <v>42</v>
      </c>
      <c r="P71" s="90"/>
    </row>
    <row r="72" spans="1:16" x14ac:dyDescent="0.3">
      <c r="A72" s="6">
        <f t="shared" si="5"/>
        <v>43</v>
      </c>
      <c r="B72" s="9" t="s">
        <v>36</v>
      </c>
      <c r="C72" s="27"/>
      <c r="D72" s="27">
        <f>'B-Med &amp; Lrg C-I'!E54</f>
        <v>34688945.0887357</v>
      </c>
      <c r="E72" s="27"/>
      <c r="F72" s="27">
        <f>'B-Med &amp; Lrg C-I'!F54</f>
        <v>31489600.992442589</v>
      </c>
      <c r="G72" s="27"/>
      <c r="H72" s="27">
        <f>'B-Med &amp; Lrg C-I'!G54</f>
        <v>28734905.454525169</v>
      </c>
      <c r="I72" s="27"/>
      <c r="J72" s="27">
        <f>'B-Med &amp; Lrg C-I'!H54</f>
        <v>28668228.452627752</v>
      </c>
      <c r="K72" s="17"/>
      <c r="L72" s="17">
        <f>'A-Revenues@Present Rates'!D72+'A-Revenues@Present Rates'!F72+'A-Revenues@Present Rates'!H72+'A-Revenues@Present Rates'!J72+'B-Revenues@Present Rates'!D72+'B-Revenues@Present Rates'!F72+'B-Revenues@Present Rates'!H72+'B-Revenues@Present Rates'!J72+'C-Revenues@Present Rates'!D72+'C-Revenues@Present Rates'!F72+'C-Revenues@Present Rates'!H72+'C-Revenues@Present Rates'!J72</f>
        <v>354651944.2262733</v>
      </c>
      <c r="M72" s="6">
        <f t="shared" si="4"/>
        <v>43</v>
      </c>
      <c r="P72" s="90"/>
    </row>
    <row r="73" spans="1:16" x14ac:dyDescent="0.3">
      <c r="A73" s="6">
        <f t="shared" si="5"/>
        <v>44</v>
      </c>
      <c r="B73" s="9" t="s">
        <v>37</v>
      </c>
      <c r="C73" s="27"/>
      <c r="D73" s="27">
        <f>'C-Med &amp; Lrg C-I'!E54</f>
        <v>6107385.4059285047</v>
      </c>
      <c r="E73" s="27"/>
      <c r="F73" s="27">
        <f>'C-Med &amp; Lrg C-I'!F54</f>
        <v>5544886.5214121128</v>
      </c>
      <c r="G73" s="27"/>
      <c r="H73" s="27">
        <f>'C-Med &amp; Lrg C-I'!G54</f>
        <v>1048827.7573663264</v>
      </c>
      <c r="I73" s="27"/>
      <c r="J73" s="27">
        <f>'C-Med &amp; Lrg C-I'!H54</f>
        <v>1027658.8385010529</v>
      </c>
      <c r="K73" s="17"/>
      <c r="L73" s="17">
        <f>'A-Revenues@Present Rates'!D73+'A-Revenues@Present Rates'!F73+'A-Revenues@Present Rates'!H73+'A-Revenues@Present Rates'!J73+'B-Revenues@Present Rates'!D73+'B-Revenues@Present Rates'!F73+'B-Revenues@Present Rates'!H73+'B-Revenues@Present Rates'!J73+'C-Revenues@Present Rates'!D73+'C-Revenues@Present Rates'!F73+'C-Revenues@Present Rates'!H73+'C-Revenues@Present Rates'!J73</f>
        <v>35099736.064796172</v>
      </c>
      <c r="M73" s="6">
        <f t="shared" si="4"/>
        <v>44</v>
      </c>
      <c r="P73" s="90"/>
    </row>
    <row r="74" spans="1:16" x14ac:dyDescent="0.3">
      <c r="A74" s="6">
        <f t="shared" si="5"/>
        <v>45</v>
      </c>
      <c r="B74" s="9" t="s">
        <v>38</v>
      </c>
      <c r="C74" s="27"/>
      <c r="D74" s="27">
        <f>'D-Med &amp; Lrg C-I'!E63</f>
        <v>1395896.3946641176</v>
      </c>
      <c r="E74" s="27"/>
      <c r="F74" s="27">
        <f>'D-Med &amp; Lrg C-I'!F63</f>
        <v>1265100.6378611724</v>
      </c>
      <c r="G74" s="27"/>
      <c r="H74" s="27">
        <f>'D-Med &amp; Lrg C-I'!G63</f>
        <v>154870.71806916007</v>
      </c>
      <c r="I74" s="27"/>
      <c r="J74" s="27">
        <f>'D-Med &amp; Lrg C-I'!H63</f>
        <v>183705.97524150624</v>
      </c>
      <c r="K74" s="17"/>
      <c r="L74" s="17">
        <f>'A-Revenues@Present Rates'!D74+'A-Revenues@Present Rates'!F74+'A-Revenues@Present Rates'!H74+'A-Revenues@Present Rates'!J74+'B-Revenues@Present Rates'!D74+'B-Revenues@Present Rates'!F74+'B-Revenues@Present Rates'!H74+'B-Revenues@Present Rates'!J74+'C-Revenues@Present Rates'!D74+'C-Revenues@Present Rates'!F74+'C-Revenues@Present Rates'!H74+'C-Revenues@Present Rates'!J74</f>
        <v>7832548.5409707194</v>
      </c>
      <c r="M74" s="6">
        <f t="shared" si="4"/>
        <v>45</v>
      </c>
      <c r="P74" s="90"/>
    </row>
    <row r="75" spans="1:16" x14ac:dyDescent="0.3">
      <c r="A75" s="6">
        <f t="shared" si="5"/>
        <v>46</v>
      </c>
      <c r="B75" s="9"/>
      <c r="C75" s="27"/>
      <c r="D75" s="27"/>
      <c r="E75" s="27"/>
      <c r="F75" s="27"/>
      <c r="G75" s="27"/>
      <c r="H75" s="27"/>
      <c r="I75" s="27"/>
      <c r="J75" s="27"/>
      <c r="K75" s="17"/>
      <c r="L75" s="17"/>
      <c r="M75" s="6">
        <f t="shared" si="4"/>
        <v>46</v>
      </c>
      <c r="P75" s="90"/>
    </row>
    <row r="76" spans="1:16" x14ac:dyDescent="0.3">
      <c r="A76" s="6">
        <f t="shared" si="5"/>
        <v>47</v>
      </c>
      <c r="B76" s="38" t="s">
        <v>39</v>
      </c>
      <c r="C76" s="27">
        <f>'San Diego Unified Port District'!E46</f>
        <v>0</v>
      </c>
      <c r="D76" s="27"/>
      <c r="E76" s="27">
        <f>'San Diego Unified Port District'!F46</f>
        <v>0</v>
      </c>
      <c r="F76" s="27"/>
      <c r="G76" s="27">
        <f>'San Diego Unified Port District'!G46</f>
        <v>0</v>
      </c>
      <c r="H76" s="27"/>
      <c r="I76" s="27">
        <f>'San Diego Unified Port District'!H46</f>
        <v>0</v>
      </c>
      <c r="J76" s="27"/>
      <c r="K76" s="17">
        <f>'A-Revenues@Present Rates'!C76+'A-Revenues@Present Rates'!E76+'A-Revenues@Present Rates'!G76+'A-Revenues@Present Rates'!I76+'B-Revenues@Present Rates'!C76+'B-Revenues@Present Rates'!E76+'B-Revenues@Present Rates'!G76+'B-Revenues@Present Rates'!I76+'C-Revenues@Present Rates'!C76+'C-Revenues@Present Rates'!E76+'C-Revenues@Present Rates'!G76+'C-Revenues@Present Rates'!I76</f>
        <v>0</v>
      </c>
      <c r="L76" s="17"/>
      <c r="M76" s="6">
        <f t="shared" si="4"/>
        <v>47</v>
      </c>
      <c r="P76" s="90"/>
    </row>
    <row r="77" spans="1:16" x14ac:dyDescent="0.3">
      <c r="A77" s="6">
        <f t="shared" si="5"/>
        <v>48</v>
      </c>
      <c r="B77" s="9" t="s">
        <v>36</v>
      </c>
      <c r="C77" s="27"/>
      <c r="D77" s="27">
        <f>'San Diego Unified Port District'!E56</f>
        <v>6951.3</v>
      </c>
      <c r="E77" s="27"/>
      <c r="F77" s="27">
        <f>'San Diego Unified Port District'!F56</f>
        <v>14737.8</v>
      </c>
      <c r="G77" s="27"/>
      <c r="H77" s="27">
        <f>'San Diego Unified Port District'!G56</f>
        <v>14450.7</v>
      </c>
      <c r="I77" s="27"/>
      <c r="J77" s="27">
        <f>'San Diego Unified Port District'!H56</f>
        <v>8517.2999999999993</v>
      </c>
      <c r="K77" s="17"/>
      <c r="L77" s="17">
        <f>'A-Revenues@Present Rates'!D77+'A-Revenues@Present Rates'!F77+'A-Revenues@Present Rates'!H77+'A-Revenues@Present Rates'!J77+'B-Revenues@Present Rates'!D77+'B-Revenues@Present Rates'!F77+'B-Revenues@Present Rates'!H77+'B-Revenues@Present Rates'!J77+'C-Revenues@Present Rates'!D77+'C-Revenues@Present Rates'!F77+'C-Revenues@Present Rates'!H77+'C-Revenues@Present Rates'!J77</f>
        <v>127025.22</v>
      </c>
      <c r="M77" s="6">
        <f t="shared" si="4"/>
        <v>48</v>
      </c>
      <c r="P77" s="90"/>
    </row>
    <row r="78" spans="1:16" x14ac:dyDescent="0.3">
      <c r="A78" s="6">
        <f t="shared" si="5"/>
        <v>49</v>
      </c>
      <c r="B78" s="14" t="s">
        <v>38</v>
      </c>
      <c r="C78" s="27"/>
      <c r="D78" s="27">
        <f>'San Diego Unified Port District'!E68</f>
        <v>0</v>
      </c>
      <c r="E78" s="27"/>
      <c r="F78" s="27">
        <f>'San Diego Unified Port District'!F68</f>
        <v>0</v>
      </c>
      <c r="G78" s="27"/>
      <c r="H78" s="27">
        <f>'San Diego Unified Port District'!G68</f>
        <v>6973.6</v>
      </c>
      <c r="I78" s="27"/>
      <c r="J78" s="27">
        <f>'San Diego Unified Port District'!H68</f>
        <v>0</v>
      </c>
      <c r="K78" s="17"/>
      <c r="L78" s="17">
        <f>'A-Revenues@Present Rates'!D78+'A-Revenues@Present Rates'!F78+'A-Revenues@Present Rates'!H78+'A-Revenues@Present Rates'!J78+'B-Revenues@Present Rates'!D78+'B-Revenues@Present Rates'!F78+'B-Revenues@Present Rates'!H78+'B-Revenues@Present Rates'!J78+'C-Revenues@Present Rates'!D78+'C-Revenues@Present Rates'!F78+'C-Revenues@Present Rates'!H78+'C-Revenues@Present Rates'!J78</f>
        <v>6973.6</v>
      </c>
      <c r="M78" s="6">
        <f t="shared" si="4"/>
        <v>49</v>
      </c>
      <c r="P78" s="90"/>
    </row>
    <row r="79" spans="1:16" x14ac:dyDescent="0.3">
      <c r="A79" s="6">
        <f t="shared" si="5"/>
        <v>50</v>
      </c>
      <c r="B79" s="9"/>
      <c r="C79" s="27"/>
      <c r="D79" s="27"/>
      <c r="E79" s="27"/>
      <c r="F79" s="27"/>
      <c r="G79" s="27"/>
      <c r="H79" s="27"/>
      <c r="I79" s="27"/>
      <c r="J79" s="27"/>
      <c r="K79" s="17"/>
      <c r="L79" s="17"/>
      <c r="M79" s="6">
        <f t="shared" si="4"/>
        <v>50</v>
      </c>
      <c r="P79" s="90"/>
    </row>
    <row r="80" spans="1:16" x14ac:dyDescent="0.3">
      <c r="A80" s="6">
        <f t="shared" si="5"/>
        <v>51</v>
      </c>
      <c r="B80" s="9" t="s">
        <v>40</v>
      </c>
      <c r="C80" s="27"/>
      <c r="D80" s="27"/>
      <c r="E80" s="27"/>
      <c r="F80" s="27"/>
      <c r="G80" s="27"/>
      <c r="H80" s="27"/>
      <c r="I80" s="27"/>
      <c r="J80" s="27"/>
      <c r="K80" s="17"/>
      <c r="L80" s="17"/>
      <c r="M80" s="6">
        <f t="shared" si="4"/>
        <v>51</v>
      </c>
      <c r="P80" s="90"/>
    </row>
    <row r="81" spans="1:16" x14ac:dyDescent="0.3">
      <c r="A81" s="6">
        <f t="shared" si="5"/>
        <v>52</v>
      </c>
      <c r="B81" s="9" t="s">
        <v>41</v>
      </c>
      <c r="C81" s="27">
        <f>C26*C51</f>
        <v>417784.08783197409</v>
      </c>
      <c r="D81" s="27"/>
      <c r="E81" s="27">
        <f>E26*E51</f>
        <v>390844.31867329637</v>
      </c>
      <c r="F81" s="27"/>
      <c r="G81" s="27">
        <f>G26*G51</f>
        <v>321384.3710086529</v>
      </c>
      <c r="H81" s="27"/>
      <c r="I81" s="27">
        <f>I26*I51</f>
        <v>284133.62489040906</v>
      </c>
      <c r="J81" s="27"/>
      <c r="K81" s="17">
        <f>'A-Revenues@Present Rates'!C81+'A-Revenues@Present Rates'!E81+'A-Revenues@Present Rates'!G81+'A-Revenues@Present Rates'!I81+'B-Revenues@Present Rates'!C81+'B-Revenues@Present Rates'!E81+'B-Revenues@Present Rates'!G81+'B-Revenues@Present Rates'!I81+'C-Revenues@Present Rates'!C81+'C-Revenues@Present Rates'!E81+'C-Revenues@Present Rates'!G81+'C-Revenues@Present Rates'!I81</f>
        <v>3755863.7268498158</v>
      </c>
      <c r="L81" s="17"/>
      <c r="M81" s="6">
        <f t="shared" si="4"/>
        <v>52</v>
      </c>
      <c r="P81" s="90"/>
    </row>
    <row r="82" spans="1:16" x14ac:dyDescent="0.3">
      <c r="A82" s="6">
        <f t="shared" si="5"/>
        <v>53</v>
      </c>
      <c r="B82" s="9" t="s">
        <v>42</v>
      </c>
      <c r="C82" s="27"/>
      <c r="D82" s="27">
        <f>'PA-T-1'!E63</f>
        <v>676491.15610632615</v>
      </c>
      <c r="E82" s="27"/>
      <c r="F82" s="27">
        <f>'PA-T-1'!F63</f>
        <v>664338.80169977923</v>
      </c>
      <c r="G82" s="27"/>
      <c r="H82" s="27">
        <f>'PA-T-1'!G63</f>
        <v>587202.51297616831</v>
      </c>
      <c r="I82" s="27"/>
      <c r="J82" s="27">
        <f>'PA-T-1'!H63</f>
        <v>561207.25547680864</v>
      </c>
      <c r="K82" s="17"/>
      <c r="L82" s="17">
        <f>'A-Revenues@Present Rates'!D82+'A-Revenues@Present Rates'!F82+'A-Revenues@Present Rates'!H82+'A-Revenues@Present Rates'!J82+'B-Revenues@Present Rates'!D82+'B-Revenues@Present Rates'!F82+'B-Revenues@Present Rates'!H82+'B-Revenues@Present Rates'!J82+'C-Revenues@Present Rates'!D82+'C-Revenues@Present Rates'!F82+'C-Revenues@Present Rates'!H82+'C-Revenues@Present Rates'!J82</f>
        <v>7288174.8522161283</v>
      </c>
      <c r="M82" s="6">
        <f t="shared" si="4"/>
        <v>53</v>
      </c>
      <c r="P82" s="90"/>
    </row>
    <row r="83" spans="1:16" x14ac:dyDescent="0.3">
      <c r="A83" s="6">
        <f t="shared" si="5"/>
        <v>54</v>
      </c>
      <c r="B83" s="9"/>
      <c r="C83" s="27"/>
      <c r="D83" s="17"/>
      <c r="E83" s="27"/>
      <c r="F83" s="17"/>
      <c r="G83" s="27"/>
      <c r="H83" s="17"/>
      <c r="I83" s="27"/>
      <c r="J83" s="17"/>
      <c r="K83" s="17"/>
      <c r="L83" s="17"/>
      <c r="M83" s="6">
        <f t="shared" si="4"/>
        <v>54</v>
      </c>
    </row>
    <row r="84" spans="1:16" x14ac:dyDescent="0.3">
      <c r="A84" s="6">
        <f t="shared" si="5"/>
        <v>55</v>
      </c>
      <c r="B84" s="9" t="s">
        <v>43</v>
      </c>
      <c r="C84" s="27">
        <f>C29*C53</f>
        <v>288232.18374616711</v>
      </c>
      <c r="D84" s="17"/>
      <c r="E84" s="27">
        <f>E29*E53</f>
        <v>290361.37864825688</v>
      </c>
      <c r="F84" s="17"/>
      <c r="G84" s="27">
        <f>G29*G53</f>
        <v>307997.10774214496</v>
      </c>
      <c r="H84" s="17"/>
      <c r="I84" s="27">
        <f>I29*I53</f>
        <v>324098.64884380373</v>
      </c>
      <c r="J84" s="17"/>
      <c r="K84" s="17">
        <f>'A-Revenues@Present Rates'!C84+'A-Revenues@Present Rates'!E84+'A-Revenues@Present Rates'!G84+'A-Revenues@Present Rates'!I84+'B-Revenues@Present Rates'!C84+'B-Revenues@Present Rates'!E84+'B-Revenues@Present Rates'!G84+'B-Revenues@Present Rates'!I84+'C-Revenues@Present Rates'!C84+'C-Revenues@Present Rates'!E84+'C-Revenues@Present Rates'!G84+'C-Revenues@Present Rates'!I84</f>
        <v>3549975.8332671863</v>
      </c>
      <c r="L84" s="17">
        <f>'A-Revenues@Present Rates'!D84+'A-Revenues@Present Rates'!F84+'A-Revenues@Present Rates'!H84+'A-Revenues@Present Rates'!J84+'B-Revenues@Present Rates'!D84+'B-Revenues@Present Rates'!F84+'B-Revenues@Present Rates'!H84+'B-Revenues@Present Rates'!J84+'C-Revenues@Present Rates'!D84+'C-Revenues@Present Rates'!F84+'C-Revenues@Present Rates'!H84+'C-Revenues@Present Rates'!J84</f>
        <v>0</v>
      </c>
      <c r="M84" s="6">
        <f t="shared" si="4"/>
        <v>55</v>
      </c>
      <c r="O84" s="90"/>
      <c r="P84" s="90"/>
    </row>
    <row r="85" spans="1:16" x14ac:dyDescent="0.3">
      <c r="A85" s="6">
        <f t="shared" si="5"/>
        <v>56</v>
      </c>
      <c r="B85" s="9"/>
      <c r="C85" s="27"/>
      <c r="D85" s="17"/>
      <c r="E85" s="27"/>
      <c r="F85" s="17"/>
      <c r="G85" s="27"/>
      <c r="H85" s="17"/>
      <c r="I85" s="27"/>
      <c r="J85" s="17"/>
      <c r="K85" s="17"/>
      <c r="L85" s="17"/>
      <c r="M85" s="6">
        <f t="shared" si="4"/>
        <v>56</v>
      </c>
    </row>
    <row r="86" spans="1:16" x14ac:dyDescent="0.3">
      <c r="A86" s="6">
        <f t="shared" si="5"/>
        <v>57</v>
      </c>
      <c r="B86" s="9" t="s">
        <v>63</v>
      </c>
      <c r="C86" s="27"/>
      <c r="D86" s="27">
        <f>Standby!E59</f>
        <v>1189897</v>
      </c>
      <c r="E86" s="27"/>
      <c r="F86" s="27">
        <f>Standby!F59</f>
        <v>1189897</v>
      </c>
      <c r="G86" s="27"/>
      <c r="H86" s="27">
        <f>Standby!G59</f>
        <v>1189897</v>
      </c>
      <c r="I86" s="27"/>
      <c r="J86" s="27">
        <f>Standby!H59</f>
        <v>1189897</v>
      </c>
      <c r="K86" s="17">
        <f>'A-Revenues@Present Rates'!C86+'A-Revenues@Present Rates'!E86+'A-Revenues@Present Rates'!G86+'A-Revenues@Present Rates'!I86+'B-Revenues@Present Rates'!C86+'B-Revenues@Present Rates'!E86+'B-Revenues@Present Rates'!G86+'B-Revenues@Present Rates'!I86+'C-Revenues@Present Rates'!C86+'C-Revenues@Present Rates'!E86+'C-Revenues@Present Rates'!G86+'C-Revenues@Present Rates'!I86</f>
        <v>0</v>
      </c>
      <c r="L86" s="17">
        <f>'A-Revenues@Present Rates'!D86+'A-Revenues@Present Rates'!F86+'A-Revenues@Present Rates'!H86+'A-Revenues@Present Rates'!J86+'B-Revenues@Present Rates'!D86+'B-Revenues@Present Rates'!F86+'B-Revenues@Present Rates'!H86+'B-Revenues@Present Rates'!J86+'C-Revenues@Present Rates'!D86+'C-Revenues@Present Rates'!F86+'C-Revenues@Present Rates'!H86+'C-Revenues@Present Rates'!J86</f>
        <v>14278764</v>
      </c>
      <c r="M86" s="6">
        <f t="shared" si="4"/>
        <v>57</v>
      </c>
      <c r="O86" s="90"/>
      <c r="P86" s="90"/>
    </row>
    <row r="87" spans="1:16" x14ac:dyDescent="0.3">
      <c r="A87" s="6">
        <f t="shared" si="5"/>
        <v>58</v>
      </c>
      <c r="B87" s="9"/>
      <c r="C87" s="27"/>
      <c r="D87" s="17"/>
      <c r="E87" s="27"/>
      <c r="F87" s="17"/>
      <c r="G87" s="27"/>
      <c r="H87" s="17"/>
      <c r="I87" s="27"/>
      <c r="J87" s="17"/>
      <c r="K87" s="27"/>
      <c r="L87" s="16"/>
      <c r="M87" s="6">
        <f t="shared" si="4"/>
        <v>58</v>
      </c>
      <c r="P87" s="90"/>
    </row>
    <row r="88" spans="1:16" x14ac:dyDescent="0.3">
      <c r="A88" s="6">
        <f t="shared" si="5"/>
        <v>59</v>
      </c>
      <c r="B88" s="14" t="s">
        <v>55</v>
      </c>
      <c r="C88" s="29">
        <f>SUM(C66:C86)</f>
        <v>66877258.715892322</v>
      </c>
      <c r="D88" s="29">
        <f t="shared" ref="D88:L88" si="6">SUM(D66:D86)</f>
        <v>44065566.345434643</v>
      </c>
      <c r="E88" s="29">
        <f t="shared" si="6"/>
        <v>50486689.020332672</v>
      </c>
      <c r="F88" s="29">
        <f t="shared" si="6"/>
        <v>40168561.753415652</v>
      </c>
      <c r="G88" s="29">
        <f t="shared" si="6"/>
        <v>43408520.356033809</v>
      </c>
      <c r="H88" s="29">
        <f t="shared" si="6"/>
        <v>31737127.742936824</v>
      </c>
      <c r="I88" s="29">
        <f t="shared" si="6"/>
        <v>52043084.997584648</v>
      </c>
      <c r="J88" s="29">
        <f t="shared" si="6"/>
        <v>31639214.821847122</v>
      </c>
      <c r="K88" s="29">
        <f t="shared" si="6"/>
        <v>575786703.99304128</v>
      </c>
      <c r="L88" s="29">
        <f t="shared" si="6"/>
        <v>419285166.50425637</v>
      </c>
      <c r="M88" s="6">
        <f t="shared" si="4"/>
        <v>59</v>
      </c>
      <c r="O88" s="90"/>
      <c r="P88" s="90"/>
    </row>
    <row r="89" spans="1:16" x14ac:dyDescent="0.3">
      <c r="A89" s="6">
        <f t="shared" si="5"/>
        <v>60</v>
      </c>
      <c r="B89" s="14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6">
        <f t="shared" si="4"/>
        <v>60</v>
      </c>
    </row>
    <row r="90" spans="1:16" ht="19.5" thickBot="1" x14ac:dyDescent="0.35">
      <c r="A90" s="6">
        <f t="shared" si="5"/>
        <v>61</v>
      </c>
      <c r="B90" s="14" t="s">
        <v>56</v>
      </c>
      <c r="C90" s="30"/>
      <c r="D90" s="42">
        <f>D88+C88</f>
        <v>110942825.06132697</v>
      </c>
      <c r="E90" s="30"/>
      <c r="F90" s="42">
        <f>F88+E88</f>
        <v>90655250.773748323</v>
      </c>
      <c r="G90" s="30"/>
      <c r="H90" s="42">
        <f>H88+G88</f>
        <v>75145648.098970637</v>
      </c>
      <c r="I90" s="30"/>
      <c r="J90" s="42">
        <f>J88+I88</f>
        <v>83682299.819431767</v>
      </c>
      <c r="K90" s="30"/>
      <c r="L90" s="42">
        <f>L88+K88</f>
        <v>995071870.49729764</v>
      </c>
      <c r="M90" s="6">
        <f t="shared" si="4"/>
        <v>61</v>
      </c>
      <c r="P90" s="90"/>
    </row>
    <row r="91" spans="1:16" ht="19.5" thickTop="1" x14ac:dyDescent="0.3">
      <c r="A91" s="12"/>
      <c r="B91" s="19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9"/>
    </row>
    <row r="92" spans="1:16" ht="19.5" x14ac:dyDescent="0.35">
      <c r="A92" s="26"/>
      <c r="B92" s="21" t="s">
        <v>21</v>
      </c>
    </row>
    <row r="93" spans="1:16" ht="22.5" x14ac:dyDescent="0.3">
      <c r="A93" s="33">
        <v>3</v>
      </c>
      <c r="B93" s="2" t="str">
        <f>'A-Revenues@Present Rates'!B93</f>
        <v>The revenues above are derived by multiplying the forecast billing determinants by the rates, except for Medium &amp; Large Commercial/Industrial, San Diego Unified Port District, Schedule PA-T-1, and Standby customers.</v>
      </c>
    </row>
    <row r="94" spans="1:16" x14ac:dyDescent="0.3">
      <c r="A94" s="22"/>
      <c r="B94" s="2" t="str">
        <f>'A-Revenues@Present Rates'!B94</f>
        <v>The derivation of revenues for Medium &amp; Large Commercial/Industrial, San Diego Unified Port District, Schedule PA-T-1, and Standby customers are shown on pages BH-5 through BH-11.</v>
      </c>
    </row>
  </sheetData>
  <mergeCells count="16">
    <mergeCell ref="A1:M1"/>
    <mergeCell ref="A2:M2"/>
    <mergeCell ref="A4:M4"/>
    <mergeCell ref="A3:M3"/>
    <mergeCell ref="C7:D7"/>
    <mergeCell ref="E7:F7"/>
    <mergeCell ref="G7:H7"/>
    <mergeCell ref="I7:J7"/>
    <mergeCell ref="C39:D39"/>
    <mergeCell ref="E39:F39"/>
    <mergeCell ref="G39:H39"/>
    <mergeCell ref="I39:J39"/>
    <mergeCell ref="C62:D62"/>
    <mergeCell ref="E62:F62"/>
    <mergeCell ref="G62:H62"/>
    <mergeCell ref="I62:J62"/>
  </mergeCells>
  <phoneticPr fontId="7" type="noConversion"/>
  <printOptions horizontalCentered="1"/>
  <pageMargins left="0.25" right="0.25" top="0.5" bottom="0.5" header="0.25" footer="0.25"/>
  <pageSetup scale="39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Q74"/>
  <sheetViews>
    <sheetView zoomScale="70" zoomScaleNormal="70" zoomScaleSheetLayoutView="70" zoomScalePageLayoutView="70" workbookViewId="0">
      <selection activeCell="B67" sqref="B67"/>
    </sheetView>
  </sheetViews>
  <sheetFormatPr defaultColWidth="9.140625" defaultRowHeight="18.75" x14ac:dyDescent="0.3"/>
  <cols>
    <col min="1" max="1" width="5.85546875" style="2" customWidth="1"/>
    <col min="2" max="2" width="47.85546875" style="2" customWidth="1"/>
    <col min="3" max="3" width="19" style="2" bestFit="1" customWidth="1"/>
    <col min="4" max="8" width="17.140625" style="2" bestFit="1" customWidth="1"/>
    <col min="9" max="9" width="20.5703125" style="2" bestFit="1" customWidth="1"/>
    <col min="10" max="10" width="56.85546875" style="2" bestFit="1" customWidth="1"/>
    <col min="11" max="11" width="5.85546875" style="2" bestFit="1" customWidth="1"/>
    <col min="12" max="14" width="13.5703125" style="2" customWidth="1"/>
    <col min="15" max="15" width="16.42578125" style="2" customWidth="1"/>
    <col min="16" max="16" width="47.140625" style="2" customWidth="1"/>
    <col min="17" max="17" width="5.85546875" style="2" customWidth="1"/>
    <col min="18" max="28" width="12.85546875" style="2" customWidth="1"/>
    <col min="29" max="16384" width="9.140625" style="2"/>
  </cols>
  <sheetData>
    <row r="1" spans="1:16" x14ac:dyDescent="0.3">
      <c r="A1" s="282" t="str">
        <f>'Summary of Revs @ Present Rates'!A1:P1</f>
        <v>Statement BH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"/>
      <c r="M1" s="1"/>
      <c r="N1" s="1"/>
      <c r="O1" s="1"/>
      <c r="P1" s="1"/>
    </row>
    <row r="2" spans="1:16" x14ac:dyDescent="0.3">
      <c r="A2" s="282" t="str">
        <f>'Summary of Revs @ Present Rates'!A2:P2</f>
        <v>SAN DIEGO GAS AND ELECTRIC COMPANY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"/>
      <c r="M2" s="1"/>
      <c r="N2" s="1"/>
      <c r="O2" s="1"/>
      <c r="P2" s="1"/>
    </row>
    <row r="3" spans="1:16" x14ac:dyDescent="0.3">
      <c r="A3" s="282" t="str">
        <f>'Summary of Revs @ Present Rates'!A3:P3</f>
        <v>Transmission Revenue Data To Reflect Present Rates Per ER24-524-000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1"/>
      <c r="M3" s="1"/>
      <c r="N3" s="1"/>
      <c r="O3" s="1"/>
      <c r="P3" s="1"/>
    </row>
    <row r="4" spans="1:16" ht="18.75" customHeight="1" x14ac:dyDescent="0.3">
      <c r="A4" s="283" t="s">
        <v>69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1"/>
      <c r="M4" s="1"/>
      <c r="N4" s="1"/>
      <c r="O4" s="1"/>
      <c r="P4" s="1"/>
    </row>
    <row r="5" spans="1:16" ht="18.75" customHeight="1" x14ac:dyDescent="0.3">
      <c r="A5" s="279" t="str">
        <f>'Summary of Revs @ Present Rates'!A4:P4</f>
        <v>Rate Effective Period - Twelve Months Ending December 31, 2025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1"/>
      <c r="M5" s="1"/>
      <c r="N5" s="1"/>
      <c r="O5" s="1"/>
      <c r="P5" s="1"/>
    </row>
    <row r="6" spans="1:16" x14ac:dyDescent="0.3">
      <c r="A6" s="2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3" t="s">
        <v>9</v>
      </c>
      <c r="B7" s="37"/>
      <c r="C7" s="3" t="str">
        <f>'Summary of Revs @ Present Rates'!C6</f>
        <v>(A)</v>
      </c>
      <c r="D7" s="3" t="str">
        <f>'Summary of Revs @ Present Rates'!D6</f>
        <v>(B)</v>
      </c>
      <c r="E7" s="3" t="str">
        <f>'Summary of Revs @ Present Rates'!E6</f>
        <v>(C)</v>
      </c>
      <c r="F7" s="3" t="str">
        <f>'Summary of Revs @ Present Rates'!F6</f>
        <v>(D)</v>
      </c>
      <c r="G7" s="3" t="str">
        <f>'Summary of Revs @ Present Rates'!G6</f>
        <v>(E)</v>
      </c>
      <c r="H7" s="3" t="str">
        <f>'Summary of Revs @ Present Rates'!H6</f>
        <v>(F)</v>
      </c>
      <c r="I7" s="3" t="str">
        <f>'Summary of Revs @ Present Rates'!I6</f>
        <v>(G)</v>
      </c>
      <c r="J7" s="37"/>
      <c r="K7" s="3" t="s">
        <v>9</v>
      </c>
    </row>
    <row r="8" spans="1:16" x14ac:dyDescent="0.3">
      <c r="A8" s="12" t="s">
        <v>11</v>
      </c>
      <c r="B8" s="12" t="s">
        <v>70</v>
      </c>
      <c r="C8" s="47">
        <f>'Summary of Revs @ Present Rates'!C8</f>
        <v>45658</v>
      </c>
      <c r="D8" s="47">
        <f>'Summary of Revs @ Present Rates'!D8</f>
        <v>45689</v>
      </c>
      <c r="E8" s="47">
        <f>'Summary of Revs @ Present Rates'!E8</f>
        <v>45717</v>
      </c>
      <c r="F8" s="47">
        <f>'Summary of Revs @ Present Rates'!F8</f>
        <v>45748</v>
      </c>
      <c r="G8" s="47">
        <f>'Summary of Revs @ Present Rates'!G8</f>
        <v>45778</v>
      </c>
      <c r="H8" s="47">
        <f>'Summary of Revs @ Present Rates'!H8</f>
        <v>45809</v>
      </c>
      <c r="I8" s="19"/>
      <c r="J8" s="12" t="s">
        <v>71</v>
      </c>
      <c r="K8" s="12" t="s">
        <v>11</v>
      </c>
    </row>
    <row r="9" spans="1:16" x14ac:dyDescent="0.3">
      <c r="A9" s="3"/>
      <c r="B9" s="9"/>
      <c r="C9" s="39"/>
      <c r="D9" s="39"/>
      <c r="E9" s="39"/>
      <c r="F9" s="39"/>
      <c r="G9" s="39"/>
      <c r="H9" s="39"/>
      <c r="I9" s="37"/>
      <c r="J9" s="6"/>
      <c r="K9" s="6"/>
    </row>
    <row r="10" spans="1:16" x14ac:dyDescent="0.3">
      <c r="A10" s="6">
        <v>1</v>
      </c>
      <c r="B10" s="55" t="s">
        <v>72</v>
      </c>
      <c r="C10" s="9"/>
      <c r="D10" s="9"/>
      <c r="E10" s="9"/>
      <c r="F10" s="9"/>
      <c r="G10" s="9"/>
      <c r="H10" s="9"/>
      <c r="I10" s="9"/>
      <c r="J10" s="6"/>
      <c r="K10" s="6">
        <v>1</v>
      </c>
    </row>
    <row r="11" spans="1:16" ht="22.5" x14ac:dyDescent="0.3">
      <c r="A11" s="6">
        <f t="shared" ref="A11:A19" si="0">A10+1</f>
        <v>2</v>
      </c>
      <c r="B11" s="9" t="s">
        <v>73</v>
      </c>
      <c r="C11" s="17">
        <f>'[1]Workpaper 1'!C147*1000</f>
        <v>751192254.45003653</v>
      </c>
      <c r="D11" s="17">
        <f>'[1]Workpaper 1'!D147*1000</f>
        <v>713531333.69322109</v>
      </c>
      <c r="E11" s="17">
        <f>'[1]Workpaper 1'!E147*1000</f>
        <v>714756631.10825777</v>
      </c>
      <c r="F11" s="17">
        <f>'[1]Workpaper 1'!F147*1000</f>
        <v>718508298.83782351</v>
      </c>
      <c r="G11" s="17">
        <f>'[1]Workpaper 1'!G147*1000</f>
        <v>724916884.54627109</v>
      </c>
      <c r="H11" s="17">
        <f>'[1]Workpaper 1'!H147*1000</f>
        <v>760340001.74391031</v>
      </c>
      <c r="I11" s="9"/>
      <c r="J11" s="6" t="s">
        <v>74</v>
      </c>
      <c r="K11" s="6">
        <f>K10+1</f>
        <v>2</v>
      </c>
    </row>
    <row r="12" spans="1:16" x14ac:dyDescent="0.3">
      <c r="A12" s="6">
        <f t="shared" si="0"/>
        <v>3</v>
      </c>
      <c r="B12" s="9" t="s">
        <v>75</v>
      </c>
      <c r="C12" s="17">
        <v>0</v>
      </c>
      <c r="D12" s="17">
        <f>C12</f>
        <v>0</v>
      </c>
      <c r="E12" s="17">
        <f>D12</f>
        <v>0</v>
      </c>
      <c r="F12" s="17">
        <f>E12</f>
        <v>0</v>
      </c>
      <c r="G12" s="17">
        <f>F12</f>
        <v>0</v>
      </c>
      <c r="H12" s="17">
        <f>G12</f>
        <v>0</v>
      </c>
      <c r="I12" s="9"/>
      <c r="J12" s="6"/>
      <c r="K12" s="6">
        <f>K11+1</f>
        <v>3</v>
      </c>
    </row>
    <row r="13" spans="1:16" ht="19.5" thickBot="1" x14ac:dyDescent="0.35">
      <c r="A13" s="6">
        <f t="shared" si="0"/>
        <v>4</v>
      </c>
      <c r="B13" s="9" t="s">
        <v>76</v>
      </c>
      <c r="C13" s="58">
        <f t="shared" ref="C13:H13" si="1">C11*C12</f>
        <v>0</v>
      </c>
      <c r="D13" s="58">
        <f t="shared" si="1"/>
        <v>0</v>
      </c>
      <c r="E13" s="58">
        <f t="shared" si="1"/>
        <v>0</v>
      </c>
      <c r="F13" s="58">
        <f t="shared" si="1"/>
        <v>0</v>
      </c>
      <c r="G13" s="58">
        <f t="shared" si="1"/>
        <v>0</v>
      </c>
      <c r="H13" s="58">
        <f t="shared" si="1"/>
        <v>0</v>
      </c>
      <c r="I13" s="9"/>
      <c r="J13" s="6"/>
      <c r="K13" s="6">
        <f>K12+1</f>
        <v>4</v>
      </c>
    </row>
    <row r="14" spans="1:16" ht="19.5" thickTop="1" x14ac:dyDescent="0.3">
      <c r="A14" s="6">
        <f t="shared" si="0"/>
        <v>5</v>
      </c>
      <c r="B14" s="9"/>
      <c r="C14" s="9"/>
      <c r="D14" s="9"/>
      <c r="E14" s="9"/>
      <c r="F14" s="9"/>
      <c r="G14" s="9"/>
      <c r="H14" s="9"/>
      <c r="I14" s="9"/>
      <c r="J14" s="6"/>
      <c r="K14" s="6">
        <f>K13+1</f>
        <v>5</v>
      </c>
    </row>
    <row r="15" spans="1:16" x14ac:dyDescent="0.3">
      <c r="A15" s="6">
        <f t="shared" si="0"/>
        <v>6</v>
      </c>
      <c r="B15" s="49" t="s">
        <v>77</v>
      </c>
      <c r="C15" s="9"/>
      <c r="D15" s="9"/>
      <c r="E15" s="9"/>
      <c r="F15" s="9"/>
      <c r="G15" s="9"/>
      <c r="H15" s="9"/>
      <c r="I15" s="9"/>
      <c r="J15" s="6"/>
      <c r="K15" s="6">
        <f t="shared" ref="K15:K33" si="2">K14+1</f>
        <v>6</v>
      </c>
    </row>
    <row r="16" spans="1:16" ht="22.5" x14ac:dyDescent="0.3">
      <c r="A16" s="6">
        <f t="shared" si="0"/>
        <v>7</v>
      </c>
      <c r="B16" s="9" t="s">
        <v>78</v>
      </c>
      <c r="C16" s="17">
        <f>'[1]Workpaper 1'!C45*1000</f>
        <v>0</v>
      </c>
      <c r="D16" s="17">
        <f>'[1]Workpaper 1'!D45*1000</f>
        <v>0</v>
      </c>
      <c r="E16" s="17">
        <f>'[1]Workpaper 1'!E45*1000</f>
        <v>0</v>
      </c>
      <c r="F16" s="17">
        <f>'[1]Workpaper 1'!F45*1000</f>
        <v>0</v>
      </c>
      <c r="G16" s="17">
        <f>'[1]Workpaper 1'!G45*1000</f>
        <v>0</v>
      </c>
      <c r="H16" s="17">
        <f>'[1]Workpaper 1'!H45*1000</f>
        <v>0</v>
      </c>
      <c r="I16" s="9"/>
      <c r="J16" s="6" t="s">
        <v>79</v>
      </c>
      <c r="K16" s="6">
        <f t="shared" si="2"/>
        <v>7</v>
      </c>
    </row>
    <row r="17" spans="1:11" ht="22.5" x14ac:dyDescent="0.3">
      <c r="A17" s="6">
        <f t="shared" si="0"/>
        <v>8</v>
      </c>
      <c r="B17" s="9" t="s">
        <v>80</v>
      </c>
      <c r="C17" s="17">
        <f>'[1]Workpaper 1'!C46*1000</f>
        <v>0</v>
      </c>
      <c r="D17" s="17">
        <f>'[1]Workpaper 1'!D46*1000</f>
        <v>0</v>
      </c>
      <c r="E17" s="17">
        <f>'[1]Workpaper 1'!E46*1000</f>
        <v>0</v>
      </c>
      <c r="F17" s="17">
        <f>'[1]Workpaper 1'!F46*1000</f>
        <v>0</v>
      </c>
      <c r="G17" s="17">
        <f>'[1]Workpaper 1'!G46*1000</f>
        <v>0</v>
      </c>
      <c r="H17" s="17">
        <f>'[1]Workpaper 1'!H46*1000</f>
        <v>0</v>
      </c>
      <c r="I17" s="9"/>
      <c r="J17" s="6" t="s">
        <v>81</v>
      </c>
      <c r="K17" s="6">
        <f t="shared" si="2"/>
        <v>8</v>
      </c>
    </row>
    <row r="18" spans="1:11" ht="22.5" x14ac:dyDescent="0.3">
      <c r="A18" s="6">
        <f t="shared" si="0"/>
        <v>9</v>
      </c>
      <c r="B18" s="9" t="s">
        <v>82</v>
      </c>
      <c r="C18" s="17">
        <f>'[1]Workpaper 1'!C47*1000</f>
        <v>0</v>
      </c>
      <c r="D18" s="17">
        <f>'[1]Workpaper 1'!D47*1000</f>
        <v>0</v>
      </c>
      <c r="E18" s="17">
        <f>'[1]Workpaper 1'!E47*1000</f>
        <v>0</v>
      </c>
      <c r="F18" s="17">
        <f>'[1]Workpaper 1'!F47*1000</f>
        <v>0</v>
      </c>
      <c r="G18" s="17">
        <f>'[1]Workpaper 1'!G47*1000</f>
        <v>0</v>
      </c>
      <c r="H18" s="17">
        <f>'[1]Workpaper 1'!H47*1000</f>
        <v>0</v>
      </c>
      <c r="I18" s="9"/>
      <c r="J18" s="6" t="s">
        <v>83</v>
      </c>
      <c r="K18" s="6">
        <f t="shared" si="2"/>
        <v>9</v>
      </c>
    </row>
    <row r="19" spans="1:11" ht="19.5" thickBot="1" x14ac:dyDescent="0.35">
      <c r="A19" s="6">
        <f t="shared" si="0"/>
        <v>10</v>
      </c>
      <c r="B19" s="9" t="s">
        <v>84</v>
      </c>
      <c r="C19" s="50">
        <f t="shared" ref="C19:H19" si="3">SUM(C16:C18)</f>
        <v>0</v>
      </c>
      <c r="D19" s="50">
        <f t="shared" si="3"/>
        <v>0</v>
      </c>
      <c r="E19" s="50">
        <f t="shared" si="3"/>
        <v>0</v>
      </c>
      <c r="F19" s="50">
        <f t="shared" si="3"/>
        <v>0</v>
      </c>
      <c r="G19" s="50">
        <f t="shared" si="3"/>
        <v>0</v>
      </c>
      <c r="H19" s="50">
        <f t="shared" si="3"/>
        <v>0</v>
      </c>
      <c r="I19" s="9"/>
      <c r="J19" s="74" t="s">
        <v>85</v>
      </c>
      <c r="K19" s="6">
        <f t="shared" si="2"/>
        <v>10</v>
      </c>
    </row>
    <row r="20" spans="1:11" ht="24" thickTop="1" thickBot="1" x14ac:dyDescent="0.35">
      <c r="A20" s="6">
        <f t="shared" ref="A20:A33" si="4">A19+1</f>
        <v>11</v>
      </c>
      <c r="B20" s="9" t="s">
        <v>86</v>
      </c>
      <c r="C20" s="52">
        <f>'[1]A-Billing Determinants'!D17</f>
        <v>0</v>
      </c>
      <c r="D20" s="52">
        <f>'[1]A-Billing Determinants'!F17</f>
        <v>0</v>
      </c>
      <c r="E20" s="52">
        <f>'[1]A-Billing Determinants'!H17</f>
        <v>0</v>
      </c>
      <c r="F20" s="52">
        <f>'[1]A-Billing Determinants'!J17</f>
        <v>0</v>
      </c>
      <c r="G20" s="52">
        <f>'[1]A-Billing Determinants'!L17</f>
        <v>0</v>
      </c>
      <c r="H20" s="52">
        <f>'[1]A-Billing Determinants'!N17</f>
        <v>0</v>
      </c>
      <c r="I20" s="9"/>
      <c r="J20" s="6" t="s">
        <v>87</v>
      </c>
      <c r="K20" s="6">
        <f t="shared" si="2"/>
        <v>11</v>
      </c>
    </row>
    <row r="21" spans="1:11" ht="20.25" thickTop="1" thickBot="1" x14ac:dyDescent="0.35">
      <c r="A21" s="6">
        <f t="shared" si="4"/>
        <v>12</v>
      </c>
      <c r="B21" s="9" t="s">
        <v>88</v>
      </c>
      <c r="C21" s="52">
        <f t="shared" ref="C21:H21" si="5">C19-C20</f>
        <v>0</v>
      </c>
      <c r="D21" s="52">
        <f t="shared" si="5"/>
        <v>0</v>
      </c>
      <c r="E21" s="52">
        <f t="shared" si="5"/>
        <v>0</v>
      </c>
      <c r="F21" s="52">
        <f t="shared" si="5"/>
        <v>0</v>
      </c>
      <c r="G21" s="52">
        <f t="shared" si="5"/>
        <v>0</v>
      </c>
      <c r="H21" s="52">
        <f t="shared" si="5"/>
        <v>0</v>
      </c>
      <c r="I21" s="9"/>
      <c r="J21" s="53" t="s">
        <v>89</v>
      </c>
      <c r="K21" s="6">
        <f t="shared" si="2"/>
        <v>12</v>
      </c>
    </row>
    <row r="22" spans="1:11" ht="19.5" thickTop="1" x14ac:dyDescent="0.3">
      <c r="A22" s="6">
        <f t="shared" si="4"/>
        <v>13</v>
      </c>
      <c r="B22" s="9"/>
      <c r="C22" s="54"/>
      <c r="D22" s="54"/>
      <c r="E22" s="54"/>
      <c r="F22" s="54"/>
      <c r="G22" s="54"/>
      <c r="H22" s="54"/>
      <c r="I22" s="9"/>
      <c r="J22" s="53"/>
      <c r="K22" s="6">
        <f t="shared" si="2"/>
        <v>13</v>
      </c>
    </row>
    <row r="23" spans="1:11" x14ac:dyDescent="0.3">
      <c r="A23" s="6">
        <f t="shared" si="4"/>
        <v>14</v>
      </c>
      <c r="B23" s="55" t="s">
        <v>90</v>
      </c>
      <c r="C23" s="54"/>
      <c r="D23" s="54"/>
      <c r="E23" s="54"/>
      <c r="F23" s="54"/>
      <c r="G23" s="54"/>
      <c r="H23" s="54"/>
      <c r="I23" s="9"/>
      <c r="J23" s="53"/>
      <c r="K23" s="6">
        <f t="shared" si="2"/>
        <v>14</v>
      </c>
    </row>
    <row r="24" spans="1:11" x14ac:dyDescent="0.3">
      <c r="A24" s="6">
        <f t="shared" si="4"/>
        <v>15</v>
      </c>
      <c r="B24" s="55" t="s">
        <v>91</v>
      </c>
      <c r="C24" s="9"/>
      <c r="D24" s="9"/>
      <c r="E24" s="9"/>
      <c r="F24" s="9"/>
      <c r="G24" s="9"/>
      <c r="H24" s="9"/>
      <c r="I24" s="9"/>
      <c r="J24" s="6"/>
      <c r="K24" s="6">
        <f t="shared" si="2"/>
        <v>15</v>
      </c>
    </row>
    <row r="25" spans="1:11" ht="22.5" x14ac:dyDescent="0.3">
      <c r="A25" s="6">
        <f t="shared" si="4"/>
        <v>16</v>
      </c>
      <c r="B25" s="9" t="s">
        <v>78</v>
      </c>
      <c r="C25" s="56">
        <f>'[2]Transmission Rates Summary'!$F$19</f>
        <v>17.66</v>
      </c>
      <c r="D25" s="80">
        <f t="shared" ref="D25:H27" si="6">C25</f>
        <v>17.66</v>
      </c>
      <c r="E25" s="80">
        <f t="shared" si="6"/>
        <v>17.66</v>
      </c>
      <c r="F25" s="80">
        <f t="shared" si="6"/>
        <v>17.66</v>
      </c>
      <c r="G25" s="80">
        <f t="shared" si="6"/>
        <v>17.66</v>
      </c>
      <c r="H25" s="80">
        <f t="shared" si="6"/>
        <v>17.66</v>
      </c>
      <c r="I25" s="9"/>
      <c r="J25" s="6" t="s">
        <v>92</v>
      </c>
      <c r="K25" s="6">
        <f t="shared" si="2"/>
        <v>16</v>
      </c>
    </row>
    <row r="26" spans="1:11" ht="22.5" x14ac:dyDescent="0.3">
      <c r="A26" s="6">
        <f t="shared" si="4"/>
        <v>17</v>
      </c>
      <c r="B26" s="9" t="s">
        <v>93</v>
      </c>
      <c r="C26" s="56">
        <f>'[2]Transmission Rates Summary'!$E$19</f>
        <v>17.059999999999999</v>
      </c>
      <c r="D26" s="80">
        <f t="shared" si="6"/>
        <v>17.059999999999999</v>
      </c>
      <c r="E26" s="80">
        <f t="shared" si="6"/>
        <v>17.059999999999999</v>
      </c>
      <c r="F26" s="80">
        <f t="shared" si="6"/>
        <v>17.059999999999999</v>
      </c>
      <c r="G26" s="80">
        <f t="shared" si="6"/>
        <v>17.059999999999999</v>
      </c>
      <c r="H26" s="80">
        <f t="shared" si="6"/>
        <v>17.059999999999999</v>
      </c>
      <c r="I26" s="9"/>
      <c r="J26" s="6" t="s">
        <v>94</v>
      </c>
      <c r="K26" s="6">
        <f t="shared" si="2"/>
        <v>17</v>
      </c>
    </row>
    <row r="27" spans="1:11" ht="22.5" x14ac:dyDescent="0.3">
      <c r="A27" s="6">
        <f t="shared" si="4"/>
        <v>18</v>
      </c>
      <c r="B27" s="9" t="s">
        <v>82</v>
      </c>
      <c r="C27" s="56">
        <f>'[2]Transmission Rates Summary'!$D$19</f>
        <v>16.98</v>
      </c>
      <c r="D27" s="80">
        <f t="shared" si="6"/>
        <v>16.98</v>
      </c>
      <c r="E27" s="80">
        <f t="shared" si="6"/>
        <v>16.98</v>
      </c>
      <c r="F27" s="80">
        <f t="shared" si="6"/>
        <v>16.98</v>
      </c>
      <c r="G27" s="80">
        <f t="shared" si="6"/>
        <v>16.98</v>
      </c>
      <c r="H27" s="80">
        <f t="shared" si="6"/>
        <v>16.98</v>
      </c>
      <c r="I27" s="9"/>
      <c r="J27" s="6" t="s">
        <v>95</v>
      </c>
      <c r="K27" s="6">
        <f t="shared" si="2"/>
        <v>18</v>
      </c>
    </row>
    <row r="28" spans="1:11" x14ac:dyDescent="0.3">
      <c r="A28" s="6">
        <f t="shared" si="4"/>
        <v>19</v>
      </c>
      <c r="B28" s="55" t="s">
        <v>96</v>
      </c>
      <c r="C28" s="56"/>
      <c r="D28" s="80"/>
      <c r="E28" s="80"/>
      <c r="F28" s="80"/>
      <c r="G28" s="80"/>
      <c r="H28" s="80"/>
      <c r="I28" s="9"/>
      <c r="J28" s="68"/>
      <c r="K28" s="6">
        <f t="shared" si="2"/>
        <v>19</v>
      </c>
    </row>
    <row r="29" spans="1:11" x14ac:dyDescent="0.3">
      <c r="A29" s="6">
        <f t="shared" si="4"/>
        <v>20</v>
      </c>
      <c r="B29" s="55" t="s">
        <v>97</v>
      </c>
      <c r="C29" s="54"/>
      <c r="D29" s="54"/>
      <c r="E29" s="54"/>
      <c r="F29" s="54"/>
      <c r="G29" s="54"/>
      <c r="H29" s="54"/>
      <c r="I29" s="9"/>
      <c r="J29" s="76"/>
      <c r="K29" s="6">
        <f t="shared" si="2"/>
        <v>20</v>
      </c>
    </row>
    <row r="30" spans="1:11" x14ac:dyDescent="0.3">
      <c r="A30" s="6">
        <f t="shared" si="4"/>
        <v>21</v>
      </c>
      <c r="B30" s="9" t="s">
        <v>78</v>
      </c>
      <c r="C30" s="27">
        <f t="shared" ref="C30:H32" si="7">C25*C16</f>
        <v>0</v>
      </c>
      <c r="D30" s="27">
        <f t="shared" si="7"/>
        <v>0</v>
      </c>
      <c r="E30" s="27">
        <f t="shared" si="7"/>
        <v>0</v>
      </c>
      <c r="F30" s="27">
        <f t="shared" si="7"/>
        <v>0</v>
      </c>
      <c r="G30" s="27">
        <f t="shared" si="7"/>
        <v>0</v>
      </c>
      <c r="H30" s="27">
        <f t="shared" si="7"/>
        <v>0</v>
      </c>
      <c r="I30" s="9"/>
      <c r="J30" s="76" t="s">
        <v>98</v>
      </c>
      <c r="K30" s="6">
        <f t="shared" si="2"/>
        <v>21</v>
      </c>
    </row>
    <row r="31" spans="1:11" x14ac:dyDescent="0.3">
      <c r="A31" s="6">
        <f t="shared" si="4"/>
        <v>22</v>
      </c>
      <c r="B31" s="9" t="s">
        <v>80</v>
      </c>
      <c r="C31" s="54">
        <f t="shared" si="7"/>
        <v>0</v>
      </c>
      <c r="D31" s="54">
        <f t="shared" si="7"/>
        <v>0</v>
      </c>
      <c r="E31" s="54">
        <f t="shared" si="7"/>
        <v>0</v>
      </c>
      <c r="F31" s="54">
        <f t="shared" si="7"/>
        <v>0</v>
      </c>
      <c r="G31" s="54">
        <f t="shared" si="7"/>
        <v>0</v>
      </c>
      <c r="H31" s="54">
        <f t="shared" si="7"/>
        <v>0</v>
      </c>
      <c r="I31" s="9"/>
      <c r="J31" s="76" t="s">
        <v>99</v>
      </c>
      <c r="K31" s="6">
        <f t="shared" si="2"/>
        <v>22</v>
      </c>
    </row>
    <row r="32" spans="1:11" x14ac:dyDescent="0.3">
      <c r="A32" s="6">
        <f t="shared" si="4"/>
        <v>23</v>
      </c>
      <c r="B32" s="9" t="s">
        <v>82</v>
      </c>
      <c r="C32" s="54">
        <f t="shared" si="7"/>
        <v>0</v>
      </c>
      <c r="D32" s="54">
        <f t="shared" si="7"/>
        <v>0</v>
      </c>
      <c r="E32" s="54">
        <f t="shared" si="7"/>
        <v>0</v>
      </c>
      <c r="F32" s="54">
        <f t="shared" si="7"/>
        <v>0</v>
      </c>
      <c r="G32" s="54">
        <f t="shared" si="7"/>
        <v>0</v>
      </c>
      <c r="H32" s="54">
        <f t="shared" si="7"/>
        <v>0</v>
      </c>
      <c r="I32" s="9"/>
      <c r="J32" s="76" t="s">
        <v>100</v>
      </c>
      <c r="K32" s="6">
        <f t="shared" si="2"/>
        <v>23</v>
      </c>
    </row>
    <row r="33" spans="1:11" ht="19.5" thickBot="1" x14ac:dyDescent="0.35">
      <c r="A33" s="6">
        <f t="shared" si="4"/>
        <v>24</v>
      </c>
      <c r="B33" s="9" t="s">
        <v>101</v>
      </c>
      <c r="C33" s="58">
        <f t="shared" ref="C33:H33" si="8">SUM(C30:C32)</f>
        <v>0</v>
      </c>
      <c r="D33" s="58">
        <f t="shared" si="8"/>
        <v>0</v>
      </c>
      <c r="E33" s="58">
        <f t="shared" si="8"/>
        <v>0</v>
      </c>
      <c r="F33" s="58">
        <f t="shared" si="8"/>
        <v>0</v>
      </c>
      <c r="G33" s="58">
        <f t="shared" si="8"/>
        <v>0</v>
      </c>
      <c r="H33" s="58">
        <f t="shared" si="8"/>
        <v>0</v>
      </c>
      <c r="I33" s="9"/>
      <c r="J33" s="74" t="s">
        <v>102</v>
      </c>
      <c r="K33" s="6">
        <f t="shared" si="2"/>
        <v>24</v>
      </c>
    </row>
    <row r="34" spans="1:11" ht="19.5" thickTop="1" x14ac:dyDescent="0.3">
      <c r="A34" s="12"/>
      <c r="B34" s="19"/>
      <c r="C34" s="19"/>
      <c r="D34" s="19"/>
      <c r="E34" s="19"/>
      <c r="F34" s="19"/>
      <c r="G34" s="19"/>
      <c r="H34" s="19"/>
      <c r="I34" s="19"/>
      <c r="J34" s="12"/>
      <c r="K34" s="12"/>
    </row>
    <row r="36" spans="1:11" x14ac:dyDescent="0.3">
      <c r="A36" s="3" t="s">
        <v>9</v>
      </c>
      <c r="B36" s="37"/>
      <c r="C36" s="3" t="str">
        <f>C7</f>
        <v>(A)</v>
      </c>
      <c r="D36" s="3" t="str">
        <f t="shared" ref="D36:I36" si="9">D7</f>
        <v>(B)</v>
      </c>
      <c r="E36" s="3" t="str">
        <f t="shared" si="9"/>
        <v>(C)</v>
      </c>
      <c r="F36" s="3" t="str">
        <f t="shared" si="9"/>
        <v>(D)</v>
      </c>
      <c r="G36" s="3" t="str">
        <f t="shared" si="9"/>
        <v>(E)</v>
      </c>
      <c r="H36" s="3" t="str">
        <f t="shared" si="9"/>
        <v>(F)</v>
      </c>
      <c r="I36" s="3" t="str">
        <f t="shared" si="9"/>
        <v>(G)</v>
      </c>
      <c r="J36" s="37"/>
      <c r="K36" s="3" t="s">
        <v>9</v>
      </c>
    </row>
    <row r="37" spans="1:11" x14ac:dyDescent="0.3">
      <c r="A37" s="12" t="s">
        <v>11</v>
      </c>
      <c r="B37" s="12" t="s">
        <v>70</v>
      </c>
      <c r="C37" s="47">
        <f>'Summary of Revs @ Present Rates'!C30</f>
        <v>45839</v>
      </c>
      <c r="D37" s="47">
        <f>'Summary of Revs @ Present Rates'!D30</f>
        <v>45870</v>
      </c>
      <c r="E37" s="47">
        <f>'Summary of Revs @ Present Rates'!E30</f>
        <v>45901</v>
      </c>
      <c r="F37" s="47">
        <f>'Summary of Revs @ Present Rates'!F30</f>
        <v>45931</v>
      </c>
      <c r="G37" s="47">
        <f>'Summary of Revs @ Present Rates'!G30</f>
        <v>45962</v>
      </c>
      <c r="H37" s="47">
        <f>'Summary of Revs @ Present Rates'!H30</f>
        <v>45992</v>
      </c>
      <c r="I37" s="48" t="s">
        <v>20</v>
      </c>
      <c r="J37" s="12" t="s">
        <v>71</v>
      </c>
      <c r="K37" s="12" t="s">
        <v>11</v>
      </c>
    </row>
    <row r="38" spans="1:11" x14ac:dyDescent="0.3">
      <c r="A38" s="6"/>
      <c r="B38" s="9"/>
      <c r="C38" s="39"/>
      <c r="D38" s="39"/>
      <c r="E38" s="39"/>
      <c r="F38" s="39"/>
      <c r="G38" s="39"/>
      <c r="H38" s="39"/>
      <c r="I38" s="6"/>
      <c r="J38" s="6"/>
      <c r="K38" s="6"/>
    </row>
    <row r="39" spans="1:11" x14ac:dyDescent="0.3">
      <c r="A39" s="6">
        <f>A33+1</f>
        <v>25</v>
      </c>
      <c r="B39" s="55" t="s">
        <v>72</v>
      </c>
      <c r="C39" s="9"/>
      <c r="D39" s="9"/>
      <c r="E39" s="9"/>
      <c r="F39" s="9"/>
      <c r="G39" s="9"/>
      <c r="H39" s="9"/>
      <c r="I39" s="9"/>
      <c r="J39" s="6"/>
      <c r="K39" s="6">
        <f>K33+1</f>
        <v>25</v>
      </c>
    </row>
    <row r="40" spans="1:11" ht="22.5" x14ac:dyDescent="0.3">
      <c r="A40" s="6">
        <f>A39+1</f>
        <v>26</v>
      </c>
      <c r="B40" s="9" t="s">
        <v>73</v>
      </c>
      <c r="C40" s="17">
        <f>'[1]Workpaper 1'!I147*1000</f>
        <v>838846181.36289918</v>
      </c>
      <c r="D40" s="17">
        <f>'[1]Workpaper 1'!J147*1000</f>
        <v>875481607.36812794</v>
      </c>
      <c r="E40" s="17">
        <f>'[1]Workpaper 1'!K147*1000</f>
        <v>915168821.98981917</v>
      </c>
      <c r="F40" s="17">
        <f>'[1]Workpaper 1'!L147*1000</f>
        <v>830726294.65735018</v>
      </c>
      <c r="G40" s="17">
        <f>'[1]Workpaper 1'!M147*1000</f>
        <v>757391548.70867193</v>
      </c>
      <c r="H40" s="17">
        <f>'[1]Workpaper 1'!N147*1000</f>
        <v>759868650.98507214</v>
      </c>
      <c r="I40" s="54">
        <f>SUM(C11:H11,C40:H40)</f>
        <v>9360728509.4514618</v>
      </c>
      <c r="J40" s="6" t="s">
        <v>74</v>
      </c>
      <c r="K40" s="6">
        <f>K39+1</f>
        <v>26</v>
      </c>
    </row>
    <row r="41" spans="1:11" x14ac:dyDescent="0.3">
      <c r="A41" s="6">
        <f t="shared" ref="A41:A62" si="10">A40+1</f>
        <v>27</v>
      </c>
      <c r="B41" s="9" t="s">
        <v>75</v>
      </c>
      <c r="C41" s="17">
        <f>H12</f>
        <v>0</v>
      </c>
      <c r="D41" s="17">
        <f>C41</f>
        <v>0</v>
      </c>
      <c r="E41" s="17">
        <f>D41</f>
        <v>0</v>
      </c>
      <c r="F41" s="17">
        <f>E41</f>
        <v>0</v>
      </c>
      <c r="G41" s="17">
        <f>F41</f>
        <v>0</v>
      </c>
      <c r="H41" s="17">
        <f>G41</f>
        <v>0</v>
      </c>
      <c r="I41" s="54">
        <f>SUM(C12:H12,C41:H41)</f>
        <v>0</v>
      </c>
      <c r="J41" s="6"/>
      <c r="K41" s="6">
        <f t="shared" ref="K41:K62" si="11">K40+1</f>
        <v>27</v>
      </c>
    </row>
    <row r="42" spans="1:11" ht="19.5" thickBot="1" x14ac:dyDescent="0.35">
      <c r="A42" s="6">
        <f t="shared" si="10"/>
        <v>28</v>
      </c>
      <c r="B42" s="9" t="s">
        <v>76</v>
      </c>
      <c r="C42" s="58">
        <f t="shared" ref="C42:H42" si="12">C40*C41</f>
        <v>0</v>
      </c>
      <c r="D42" s="58">
        <f t="shared" si="12"/>
        <v>0</v>
      </c>
      <c r="E42" s="58">
        <f t="shared" si="12"/>
        <v>0</v>
      </c>
      <c r="F42" s="58">
        <f t="shared" si="12"/>
        <v>0</v>
      </c>
      <c r="G42" s="58">
        <f t="shared" si="12"/>
        <v>0</v>
      </c>
      <c r="H42" s="58">
        <f t="shared" si="12"/>
        <v>0</v>
      </c>
      <c r="I42" s="73">
        <f>SUM(C13:H13,C42:H42)</f>
        <v>0</v>
      </c>
      <c r="J42" s="6"/>
      <c r="K42" s="6">
        <f t="shared" si="11"/>
        <v>28</v>
      </c>
    </row>
    <row r="43" spans="1:11" ht="19.5" thickTop="1" x14ac:dyDescent="0.3">
      <c r="A43" s="6">
        <f t="shared" si="10"/>
        <v>29</v>
      </c>
      <c r="B43" s="9"/>
      <c r="C43" s="9"/>
      <c r="D43" s="9"/>
      <c r="E43" s="9"/>
      <c r="F43" s="9"/>
      <c r="G43" s="9"/>
      <c r="H43" s="9"/>
      <c r="I43" s="9"/>
      <c r="J43" s="6"/>
      <c r="K43" s="6">
        <f t="shared" si="11"/>
        <v>29</v>
      </c>
    </row>
    <row r="44" spans="1:11" x14ac:dyDescent="0.3">
      <c r="A44" s="6">
        <f t="shared" si="10"/>
        <v>30</v>
      </c>
      <c r="B44" s="49" t="s">
        <v>77</v>
      </c>
      <c r="C44" s="9"/>
      <c r="D44" s="9"/>
      <c r="E44" s="9"/>
      <c r="F44" s="9"/>
      <c r="G44" s="9"/>
      <c r="H44" s="9"/>
      <c r="I44" s="9"/>
      <c r="J44" s="6"/>
      <c r="K44" s="6">
        <f t="shared" si="11"/>
        <v>30</v>
      </c>
    </row>
    <row r="45" spans="1:11" ht="22.5" x14ac:dyDescent="0.3">
      <c r="A45" s="6">
        <f t="shared" si="10"/>
        <v>31</v>
      </c>
      <c r="B45" s="9" t="s">
        <v>78</v>
      </c>
      <c r="C45" s="17">
        <f>'[1]Workpaper 1'!I45*1000</f>
        <v>0</v>
      </c>
      <c r="D45" s="17">
        <f>'[1]Workpaper 1'!J45*1000</f>
        <v>0</v>
      </c>
      <c r="E45" s="17">
        <f>'[1]Workpaper 1'!K45*1000</f>
        <v>0</v>
      </c>
      <c r="F45" s="17">
        <f>'[1]Workpaper 1'!L45*1000</f>
        <v>0</v>
      </c>
      <c r="G45" s="17">
        <f>'[1]Workpaper 1'!M45*1000</f>
        <v>0</v>
      </c>
      <c r="H45" s="17">
        <f>'[1]Workpaper 1'!N45*1000</f>
        <v>0</v>
      </c>
      <c r="I45" s="54">
        <f>SUM(C16:H16,C45:H45)</f>
        <v>0</v>
      </c>
      <c r="J45" s="6" t="s">
        <v>79</v>
      </c>
      <c r="K45" s="6">
        <f t="shared" si="11"/>
        <v>31</v>
      </c>
    </row>
    <row r="46" spans="1:11" ht="22.5" x14ac:dyDescent="0.3">
      <c r="A46" s="6">
        <f t="shared" si="10"/>
        <v>32</v>
      </c>
      <c r="B46" s="9" t="s">
        <v>80</v>
      </c>
      <c r="C46" s="17">
        <f>'[1]Workpaper 1'!I46*1000</f>
        <v>0</v>
      </c>
      <c r="D46" s="17">
        <f>'[1]Workpaper 1'!J46*1000</f>
        <v>0</v>
      </c>
      <c r="E46" s="17">
        <f>'[1]Workpaper 1'!K46*1000</f>
        <v>0</v>
      </c>
      <c r="F46" s="17">
        <f>'[1]Workpaper 1'!L46*1000</f>
        <v>0</v>
      </c>
      <c r="G46" s="17">
        <f>'[1]Workpaper 1'!M46*1000</f>
        <v>0</v>
      </c>
      <c r="H46" s="17">
        <f>'[1]Workpaper 1'!N46*1000</f>
        <v>0</v>
      </c>
      <c r="I46" s="54">
        <f>SUM(C17:H17,C46:H46)</f>
        <v>0</v>
      </c>
      <c r="J46" s="6" t="s">
        <v>81</v>
      </c>
      <c r="K46" s="6">
        <f t="shared" si="11"/>
        <v>32</v>
      </c>
    </row>
    <row r="47" spans="1:11" ht="22.5" x14ac:dyDescent="0.3">
      <c r="A47" s="6">
        <f t="shared" si="10"/>
        <v>33</v>
      </c>
      <c r="B47" s="9" t="s">
        <v>82</v>
      </c>
      <c r="C47" s="17">
        <f>'[1]Workpaper 1'!I47*1000</f>
        <v>0</v>
      </c>
      <c r="D47" s="17">
        <f>'[1]Workpaper 1'!J47*1000</f>
        <v>0</v>
      </c>
      <c r="E47" s="17">
        <f>'[1]Workpaper 1'!K47*1000</f>
        <v>0</v>
      </c>
      <c r="F47" s="17">
        <f>'[1]Workpaper 1'!L47*1000</f>
        <v>0</v>
      </c>
      <c r="G47" s="17">
        <f>'[1]Workpaper 1'!M47*1000</f>
        <v>0</v>
      </c>
      <c r="H47" s="17">
        <f>'[1]Workpaper 1'!N47*1000</f>
        <v>0</v>
      </c>
      <c r="I47" s="54">
        <f>SUM(C18:H18,C47:H47)</f>
        <v>0</v>
      </c>
      <c r="J47" s="6" t="s">
        <v>83</v>
      </c>
      <c r="K47" s="6">
        <f t="shared" si="11"/>
        <v>33</v>
      </c>
    </row>
    <row r="48" spans="1:11" ht="19.5" thickBot="1" x14ac:dyDescent="0.35">
      <c r="A48" s="6">
        <f t="shared" si="10"/>
        <v>34</v>
      </c>
      <c r="B48" s="9" t="s">
        <v>84</v>
      </c>
      <c r="C48" s="50">
        <f t="shared" ref="C48:I48" si="13">SUM(C45:C47)</f>
        <v>0</v>
      </c>
      <c r="D48" s="50">
        <f t="shared" si="13"/>
        <v>0</v>
      </c>
      <c r="E48" s="50">
        <f t="shared" si="13"/>
        <v>0</v>
      </c>
      <c r="F48" s="50">
        <f t="shared" si="13"/>
        <v>0</v>
      </c>
      <c r="G48" s="50">
        <f t="shared" si="13"/>
        <v>0</v>
      </c>
      <c r="H48" s="50">
        <f t="shared" si="13"/>
        <v>0</v>
      </c>
      <c r="I48" s="73">
        <f t="shared" si="13"/>
        <v>0</v>
      </c>
      <c r="J48" s="74" t="s">
        <v>103</v>
      </c>
      <c r="K48" s="6">
        <f t="shared" si="11"/>
        <v>34</v>
      </c>
    </row>
    <row r="49" spans="1:17" ht="24" thickTop="1" thickBot="1" x14ac:dyDescent="0.35">
      <c r="A49" s="6">
        <f t="shared" si="10"/>
        <v>35</v>
      </c>
      <c r="B49" s="9" t="s">
        <v>86</v>
      </c>
      <c r="C49" s="52">
        <f>'[1]B-Billing Determinants'!D17</f>
        <v>0</v>
      </c>
      <c r="D49" s="52">
        <f>'[1]B-Billing Determinants'!F17</f>
        <v>0</v>
      </c>
      <c r="E49" s="52">
        <f>'[1]B-Billing Determinants'!H17</f>
        <v>0</v>
      </c>
      <c r="F49" s="52">
        <f>'[1]B-Billing Determinants'!J17</f>
        <v>0</v>
      </c>
      <c r="G49" s="52">
        <f>'[1]B-Billing Determinants'!L17</f>
        <v>0</v>
      </c>
      <c r="H49" s="52">
        <f>'[1]B-Billing Determinants'!N17</f>
        <v>0</v>
      </c>
      <c r="I49" s="75">
        <f>SUM(C20:H20,C49:H49)</f>
        <v>0</v>
      </c>
      <c r="J49" s="6" t="s">
        <v>104</v>
      </c>
      <c r="K49" s="6">
        <f t="shared" si="11"/>
        <v>35</v>
      </c>
    </row>
    <row r="50" spans="1:17" ht="20.25" thickTop="1" thickBot="1" x14ac:dyDescent="0.35">
      <c r="A50" s="6">
        <f t="shared" si="10"/>
        <v>36</v>
      </c>
      <c r="B50" s="9" t="s">
        <v>88</v>
      </c>
      <c r="C50" s="52">
        <f t="shared" ref="C50:I50" si="14">C48-C49</f>
        <v>0</v>
      </c>
      <c r="D50" s="52">
        <f t="shared" si="14"/>
        <v>0</v>
      </c>
      <c r="E50" s="52">
        <f t="shared" si="14"/>
        <v>0</v>
      </c>
      <c r="F50" s="52">
        <f t="shared" si="14"/>
        <v>0</v>
      </c>
      <c r="G50" s="52">
        <f t="shared" si="14"/>
        <v>0</v>
      </c>
      <c r="H50" s="75">
        <f t="shared" si="14"/>
        <v>0</v>
      </c>
      <c r="I50" s="75">
        <f t="shared" si="14"/>
        <v>0</v>
      </c>
      <c r="J50" s="53" t="s">
        <v>105</v>
      </c>
      <c r="K50" s="6">
        <f t="shared" si="11"/>
        <v>36</v>
      </c>
    </row>
    <row r="51" spans="1:17" ht="19.5" thickTop="1" x14ac:dyDescent="0.3">
      <c r="A51" s="6">
        <f t="shared" si="10"/>
        <v>37</v>
      </c>
      <c r="B51" s="9"/>
      <c r="C51" s="54"/>
      <c r="D51" s="54"/>
      <c r="E51" s="54"/>
      <c r="F51" s="54"/>
      <c r="G51" s="54"/>
      <c r="H51" s="54"/>
      <c r="I51" s="54"/>
      <c r="J51" s="53"/>
      <c r="K51" s="6">
        <f t="shared" si="11"/>
        <v>37</v>
      </c>
    </row>
    <row r="52" spans="1:17" x14ac:dyDescent="0.3">
      <c r="A52" s="6">
        <f t="shared" si="10"/>
        <v>38</v>
      </c>
      <c r="B52" s="55" t="s">
        <v>90</v>
      </c>
      <c r="C52" s="54"/>
      <c r="D52" s="54"/>
      <c r="E52" s="54"/>
      <c r="F52" s="54"/>
      <c r="G52" s="54"/>
      <c r="H52" s="54"/>
      <c r="I52" s="54"/>
      <c r="J52" s="53"/>
      <c r="K52" s="6">
        <f t="shared" si="11"/>
        <v>38</v>
      </c>
    </row>
    <row r="53" spans="1:17" x14ac:dyDescent="0.3">
      <c r="A53" s="6">
        <f t="shared" si="10"/>
        <v>39</v>
      </c>
      <c r="B53" s="55" t="s">
        <v>91</v>
      </c>
      <c r="C53" s="9"/>
      <c r="D53" s="9"/>
      <c r="E53" s="9"/>
      <c r="F53" s="9"/>
      <c r="G53" s="9"/>
      <c r="H53" s="9"/>
      <c r="I53" s="9"/>
      <c r="J53" s="6"/>
      <c r="K53" s="6">
        <f t="shared" si="11"/>
        <v>39</v>
      </c>
    </row>
    <row r="54" spans="1:17" ht="22.5" x14ac:dyDescent="0.3">
      <c r="A54" s="6">
        <f t="shared" si="10"/>
        <v>40</v>
      </c>
      <c r="B54" s="9" t="s">
        <v>78</v>
      </c>
      <c r="C54" s="80">
        <f>H25</f>
        <v>17.66</v>
      </c>
      <c r="D54" s="80">
        <f t="shared" ref="D54:H56" si="15">C54</f>
        <v>17.66</v>
      </c>
      <c r="E54" s="80">
        <f t="shared" si="15"/>
        <v>17.66</v>
      </c>
      <c r="F54" s="80">
        <f t="shared" si="15"/>
        <v>17.66</v>
      </c>
      <c r="G54" s="80">
        <f t="shared" si="15"/>
        <v>17.66</v>
      </c>
      <c r="H54" s="80">
        <f t="shared" si="15"/>
        <v>17.66</v>
      </c>
      <c r="I54" s="9"/>
      <c r="J54" s="6" t="s">
        <v>92</v>
      </c>
      <c r="K54" s="6">
        <f t="shared" si="11"/>
        <v>40</v>
      </c>
      <c r="O54" s="62"/>
      <c r="P54" s="22"/>
      <c r="Q54" s="22"/>
    </row>
    <row r="55" spans="1:17" ht="22.5" x14ac:dyDescent="0.3">
      <c r="A55" s="6">
        <f t="shared" si="10"/>
        <v>41</v>
      </c>
      <c r="B55" s="9" t="s">
        <v>93</v>
      </c>
      <c r="C55" s="80">
        <f>H26</f>
        <v>17.059999999999999</v>
      </c>
      <c r="D55" s="80">
        <f t="shared" si="15"/>
        <v>17.059999999999999</v>
      </c>
      <c r="E55" s="80">
        <f t="shared" si="15"/>
        <v>17.059999999999999</v>
      </c>
      <c r="F55" s="80">
        <f t="shared" si="15"/>
        <v>17.059999999999999</v>
      </c>
      <c r="G55" s="80">
        <f t="shared" si="15"/>
        <v>17.059999999999999</v>
      </c>
      <c r="H55" s="80">
        <f t="shared" si="15"/>
        <v>17.059999999999999</v>
      </c>
      <c r="I55" s="9"/>
      <c r="J55" s="6" t="s">
        <v>94</v>
      </c>
      <c r="K55" s="6">
        <f t="shared" si="11"/>
        <v>41</v>
      </c>
      <c r="P55" s="22"/>
      <c r="Q55" s="22"/>
    </row>
    <row r="56" spans="1:17" ht="22.5" x14ac:dyDescent="0.3">
      <c r="A56" s="6">
        <f t="shared" si="10"/>
        <v>42</v>
      </c>
      <c r="B56" s="9" t="s">
        <v>82</v>
      </c>
      <c r="C56" s="80">
        <f>H27</f>
        <v>16.98</v>
      </c>
      <c r="D56" s="80">
        <f t="shared" si="15"/>
        <v>16.98</v>
      </c>
      <c r="E56" s="80">
        <f t="shared" si="15"/>
        <v>16.98</v>
      </c>
      <c r="F56" s="80">
        <f t="shared" si="15"/>
        <v>16.98</v>
      </c>
      <c r="G56" s="80">
        <f t="shared" si="15"/>
        <v>16.98</v>
      </c>
      <c r="H56" s="80">
        <f t="shared" si="15"/>
        <v>16.98</v>
      </c>
      <c r="I56" s="9"/>
      <c r="J56" s="6" t="s">
        <v>95</v>
      </c>
      <c r="K56" s="6">
        <f t="shared" si="11"/>
        <v>42</v>
      </c>
      <c r="P56" s="22"/>
      <c r="Q56" s="22"/>
    </row>
    <row r="57" spans="1:17" x14ac:dyDescent="0.3">
      <c r="A57" s="6">
        <f t="shared" si="10"/>
        <v>43</v>
      </c>
      <c r="B57" s="55" t="s">
        <v>96</v>
      </c>
      <c r="C57" s="80"/>
      <c r="D57" s="80"/>
      <c r="E57" s="80"/>
      <c r="F57" s="80"/>
      <c r="G57" s="80"/>
      <c r="H57" s="80"/>
      <c r="I57" s="9"/>
      <c r="J57" s="68"/>
      <c r="K57" s="6">
        <f t="shared" si="11"/>
        <v>43</v>
      </c>
      <c r="P57" s="22"/>
      <c r="Q57" s="22"/>
    </row>
    <row r="58" spans="1:17" x14ac:dyDescent="0.3">
      <c r="A58" s="6">
        <f t="shared" si="10"/>
        <v>44</v>
      </c>
      <c r="B58" s="55" t="s">
        <v>97</v>
      </c>
      <c r="C58" s="54"/>
      <c r="D58" s="54"/>
      <c r="E58" s="54"/>
      <c r="F58" s="54"/>
      <c r="G58" s="54"/>
      <c r="H58" s="54"/>
      <c r="I58" s="54"/>
      <c r="J58" s="76"/>
      <c r="K58" s="6">
        <f t="shared" si="11"/>
        <v>44</v>
      </c>
      <c r="P58" s="22"/>
      <c r="Q58" s="22"/>
    </row>
    <row r="59" spans="1:17" x14ac:dyDescent="0.3">
      <c r="A59" s="6">
        <f t="shared" si="10"/>
        <v>45</v>
      </c>
      <c r="B59" s="9" t="s">
        <v>78</v>
      </c>
      <c r="C59" s="27">
        <f t="shared" ref="C59:H61" si="16">C54*C45</f>
        <v>0</v>
      </c>
      <c r="D59" s="27">
        <f t="shared" si="16"/>
        <v>0</v>
      </c>
      <c r="E59" s="27">
        <f t="shared" si="16"/>
        <v>0</v>
      </c>
      <c r="F59" s="27">
        <f t="shared" si="16"/>
        <v>0</v>
      </c>
      <c r="G59" s="27">
        <f t="shared" si="16"/>
        <v>0</v>
      </c>
      <c r="H59" s="27">
        <f t="shared" si="16"/>
        <v>0</v>
      </c>
      <c r="I59" s="27">
        <f>SUM(C30:H30,C59:H59)</f>
        <v>0</v>
      </c>
      <c r="J59" s="76" t="s">
        <v>106</v>
      </c>
      <c r="K59" s="6">
        <f t="shared" si="11"/>
        <v>45</v>
      </c>
      <c r="P59" s="22"/>
    </row>
    <row r="60" spans="1:17" x14ac:dyDescent="0.3">
      <c r="A60" s="6">
        <f t="shared" si="10"/>
        <v>46</v>
      </c>
      <c r="B60" s="9" t="s">
        <v>80</v>
      </c>
      <c r="C60" s="54">
        <f t="shared" si="16"/>
        <v>0</v>
      </c>
      <c r="D60" s="54">
        <f t="shared" si="16"/>
        <v>0</v>
      </c>
      <c r="E60" s="54">
        <f t="shared" si="16"/>
        <v>0</v>
      </c>
      <c r="F60" s="54">
        <f t="shared" si="16"/>
        <v>0</v>
      </c>
      <c r="G60" s="54">
        <f t="shared" si="16"/>
        <v>0</v>
      </c>
      <c r="H60" s="54">
        <f t="shared" si="16"/>
        <v>0</v>
      </c>
      <c r="I60" s="27">
        <f>SUM(C31:H31,C60:H60)</f>
        <v>0</v>
      </c>
      <c r="J60" s="76" t="s">
        <v>107</v>
      </c>
      <c r="K60" s="6">
        <f t="shared" si="11"/>
        <v>46</v>
      </c>
    </row>
    <row r="61" spans="1:17" x14ac:dyDescent="0.3">
      <c r="A61" s="6">
        <f t="shared" si="10"/>
        <v>47</v>
      </c>
      <c r="B61" s="9" t="s">
        <v>82</v>
      </c>
      <c r="C61" s="54">
        <f t="shared" si="16"/>
        <v>0</v>
      </c>
      <c r="D61" s="54">
        <f t="shared" si="16"/>
        <v>0</v>
      </c>
      <c r="E61" s="54">
        <f t="shared" si="16"/>
        <v>0</v>
      </c>
      <c r="F61" s="54">
        <f t="shared" si="16"/>
        <v>0</v>
      </c>
      <c r="G61" s="54">
        <f t="shared" si="16"/>
        <v>0</v>
      </c>
      <c r="H61" s="54">
        <f t="shared" si="16"/>
        <v>0</v>
      </c>
      <c r="I61" s="27">
        <f>SUM(C32:H32,C61:H61)</f>
        <v>0</v>
      </c>
      <c r="J61" s="76" t="s">
        <v>108</v>
      </c>
      <c r="K61" s="6">
        <f t="shared" si="11"/>
        <v>47</v>
      </c>
    </row>
    <row r="62" spans="1:17" ht="19.5" thickBot="1" x14ac:dyDescent="0.35">
      <c r="A62" s="6">
        <f t="shared" si="10"/>
        <v>48</v>
      </c>
      <c r="B62" s="9" t="s">
        <v>101</v>
      </c>
      <c r="C62" s="58">
        <f t="shared" ref="C62:I62" si="17">SUM(C59:C61)</f>
        <v>0</v>
      </c>
      <c r="D62" s="58">
        <f t="shared" si="17"/>
        <v>0</v>
      </c>
      <c r="E62" s="58">
        <f t="shared" si="17"/>
        <v>0</v>
      </c>
      <c r="F62" s="58">
        <f t="shared" si="17"/>
        <v>0</v>
      </c>
      <c r="G62" s="58">
        <f t="shared" si="17"/>
        <v>0</v>
      </c>
      <c r="H62" s="58">
        <f t="shared" si="17"/>
        <v>0</v>
      </c>
      <c r="I62" s="58">
        <f t="shared" si="17"/>
        <v>0</v>
      </c>
      <c r="J62" s="74" t="s">
        <v>109</v>
      </c>
      <c r="K62" s="6">
        <f t="shared" si="11"/>
        <v>48</v>
      </c>
    </row>
    <row r="63" spans="1:17" ht="19.5" thickTop="1" x14ac:dyDescent="0.3">
      <c r="A63" s="12"/>
      <c r="B63" s="19"/>
      <c r="C63" s="19"/>
      <c r="D63" s="19"/>
      <c r="E63" s="19"/>
      <c r="F63" s="19"/>
      <c r="G63" s="19"/>
      <c r="H63" s="19"/>
      <c r="I63" s="19"/>
      <c r="J63" s="12"/>
      <c r="K63" s="12"/>
    </row>
    <row r="64" spans="1:17" x14ac:dyDescent="0.3">
      <c r="A64" s="22"/>
      <c r="B64" s="21" t="s">
        <v>21</v>
      </c>
    </row>
    <row r="65" spans="1:2" ht="22.5" x14ac:dyDescent="0.3">
      <c r="A65" s="33">
        <v>1</v>
      </c>
      <c r="B65" s="2" t="s">
        <v>110</v>
      </c>
    </row>
    <row r="66" spans="1:2" ht="22.5" x14ac:dyDescent="0.3">
      <c r="A66" s="33">
        <v>2</v>
      </c>
      <c r="B66" s="2" t="s">
        <v>297</v>
      </c>
    </row>
    <row r="67" spans="1:2" ht="22.5" x14ac:dyDescent="0.3">
      <c r="A67" s="33"/>
    </row>
    <row r="68" spans="1:2" x14ac:dyDescent="0.3">
      <c r="A68" s="22"/>
    </row>
    <row r="69" spans="1:2" x14ac:dyDescent="0.3">
      <c r="A69" s="22"/>
    </row>
    <row r="70" spans="1:2" x14ac:dyDescent="0.3">
      <c r="A70" s="22"/>
    </row>
    <row r="71" spans="1:2" x14ac:dyDescent="0.3">
      <c r="A71" s="22"/>
    </row>
    <row r="72" spans="1:2" x14ac:dyDescent="0.3">
      <c r="A72" s="22"/>
    </row>
    <row r="73" spans="1:2" x14ac:dyDescent="0.3">
      <c r="A73" s="22"/>
    </row>
    <row r="74" spans="1:2" x14ac:dyDescent="0.3">
      <c r="A74" s="22"/>
    </row>
  </sheetData>
  <mergeCells count="5">
    <mergeCell ref="A5:K5"/>
    <mergeCell ref="A4:K4"/>
    <mergeCell ref="A1:K1"/>
    <mergeCell ref="A2:K2"/>
    <mergeCell ref="A3:K3"/>
  </mergeCells>
  <phoneticPr fontId="0" type="noConversion"/>
  <printOptions horizontalCentered="1"/>
  <pageMargins left="0.25" right="0.25" top="0.5" bottom="0.5" header="0.25" footer="0.25"/>
  <pageSetup scale="43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80"/>
  <sheetViews>
    <sheetView zoomScale="70" zoomScaleNormal="70" zoomScaleSheetLayoutView="70" workbookViewId="0">
      <selection activeCell="B57" sqref="B57"/>
    </sheetView>
  </sheetViews>
  <sheetFormatPr defaultColWidth="9.140625" defaultRowHeight="18.75" x14ac:dyDescent="0.3"/>
  <cols>
    <col min="1" max="1" width="6" style="2" bestFit="1" customWidth="1"/>
    <col min="2" max="2" width="44.85546875" style="2" customWidth="1"/>
    <col min="3" max="8" width="16.140625" style="2" bestFit="1" customWidth="1"/>
    <col min="9" max="9" width="18.5703125" style="2" bestFit="1" customWidth="1"/>
    <col min="10" max="10" width="77.140625" style="2" bestFit="1" customWidth="1"/>
    <col min="11" max="11" width="6" style="2" bestFit="1" customWidth="1"/>
    <col min="12" max="14" width="13.5703125" style="2" customWidth="1"/>
    <col min="15" max="15" width="16.42578125" style="2" customWidth="1"/>
    <col min="16" max="16" width="50.5703125" style="2" customWidth="1"/>
    <col min="17" max="17" width="5.85546875" style="2" customWidth="1"/>
    <col min="18" max="28" width="12.85546875" style="2" customWidth="1"/>
    <col min="29" max="16384" width="9.140625" style="2"/>
  </cols>
  <sheetData>
    <row r="1" spans="1:16" x14ac:dyDescent="0.3">
      <c r="A1" s="282" t="str">
        <f>'Summary of Revs @ Present Rates'!A1:P1</f>
        <v>Statement BH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"/>
      <c r="M1" s="1"/>
      <c r="N1" s="1"/>
      <c r="O1" s="1"/>
      <c r="P1" s="1"/>
    </row>
    <row r="2" spans="1:16" x14ac:dyDescent="0.3">
      <c r="A2" s="282" t="str">
        <f>'Summary of Revs @ Present Rates'!A2:P2</f>
        <v>SAN DIEGO GAS AND ELECTRIC COMPANY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"/>
      <c r="M2" s="1"/>
      <c r="N2" s="1"/>
      <c r="O2" s="1"/>
      <c r="P2" s="1"/>
    </row>
    <row r="3" spans="1:16" x14ac:dyDescent="0.3">
      <c r="A3" s="282" t="str">
        <f>'Summary of Revs @ Present Rates'!A3:P3</f>
        <v>Transmission Revenue Data To Reflect Present Rates Per ER24-524-000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1"/>
      <c r="M3" s="1"/>
      <c r="N3" s="1"/>
      <c r="O3" s="1"/>
      <c r="P3" s="1"/>
    </row>
    <row r="4" spans="1:16" x14ac:dyDescent="0.3">
      <c r="A4" s="283" t="str">
        <f>'A-Med &amp; Lrg C-I'!A4:K4</f>
        <v>Medium &amp; Large Commercial / Industrial Customers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1"/>
      <c r="M4" s="1"/>
      <c r="N4" s="1"/>
      <c r="O4" s="1"/>
      <c r="P4" s="1"/>
    </row>
    <row r="5" spans="1:16" x14ac:dyDescent="0.3">
      <c r="A5" s="283" t="str">
        <f>'Summary of Revs @ Present Rates'!A4:P4</f>
        <v>Rate Effective Period - Twelve Months Ending December 31, 2025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1"/>
      <c r="M5" s="1"/>
      <c r="N5" s="1"/>
      <c r="O5" s="1"/>
      <c r="P5" s="1"/>
    </row>
    <row r="6" spans="1:16" x14ac:dyDescent="0.3">
      <c r="A6" s="2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3" t="s">
        <v>9</v>
      </c>
      <c r="B7" s="37"/>
      <c r="C7" s="3" t="str">
        <f>'Summary of Revs @ Present Rates'!C6</f>
        <v>(A)</v>
      </c>
      <c r="D7" s="3" t="str">
        <f>'Summary of Revs @ Present Rates'!D6</f>
        <v>(B)</v>
      </c>
      <c r="E7" s="3" t="str">
        <f>'Summary of Revs @ Present Rates'!E6</f>
        <v>(C)</v>
      </c>
      <c r="F7" s="3" t="str">
        <f>'Summary of Revs @ Present Rates'!F6</f>
        <v>(D)</v>
      </c>
      <c r="G7" s="3" t="str">
        <f>'Summary of Revs @ Present Rates'!G6</f>
        <v>(E)</v>
      </c>
      <c r="H7" s="3" t="str">
        <f>'Summary of Revs @ Present Rates'!H6</f>
        <v>(F)</v>
      </c>
      <c r="I7" s="3" t="str">
        <f>'Summary of Revs @ Present Rates'!I6</f>
        <v>(G)</v>
      </c>
      <c r="J7" s="37"/>
      <c r="K7" s="3" t="s">
        <v>9</v>
      </c>
    </row>
    <row r="8" spans="1:16" x14ac:dyDescent="0.3">
      <c r="A8" s="12" t="s">
        <v>11</v>
      </c>
      <c r="B8" s="12" t="s">
        <v>70</v>
      </c>
      <c r="C8" s="47">
        <f>'Summary of Revs @ Present Rates'!C8</f>
        <v>45658</v>
      </c>
      <c r="D8" s="47">
        <f>'Summary of Revs @ Present Rates'!D8</f>
        <v>45689</v>
      </c>
      <c r="E8" s="47">
        <f>'Summary of Revs @ Present Rates'!E8</f>
        <v>45717</v>
      </c>
      <c r="F8" s="47">
        <f>'Summary of Revs @ Present Rates'!F8</f>
        <v>45748</v>
      </c>
      <c r="G8" s="47">
        <f>'Summary of Revs @ Present Rates'!G8</f>
        <v>45778</v>
      </c>
      <c r="H8" s="47">
        <f>'Summary of Revs @ Present Rates'!H8</f>
        <v>45809</v>
      </c>
      <c r="I8" s="19"/>
      <c r="J8" s="12" t="s">
        <v>71</v>
      </c>
      <c r="K8" s="12" t="s">
        <v>11</v>
      </c>
    </row>
    <row r="9" spans="1:16" x14ac:dyDescent="0.3">
      <c r="A9" s="6"/>
      <c r="B9" s="9"/>
      <c r="C9" s="39"/>
      <c r="D9" s="39"/>
      <c r="E9" s="39"/>
      <c r="F9" s="39"/>
      <c r="G9" s="39"/>
      <c r="H9" s="39"/>
      <c r="I9" s="37"/>
      <c r="J9" s="68"/>
      <c r="K9" s="6"/>
    </row>
    <row r="10" spans="1:16" x14ac:dyDescent="0.3">
      <c r="A10" s="6">
        <v>1</v>
      </c>
      <c r="B10" s="49" t="s">
        <v>111</v>
      </c>
      <c r="C10" s="39"/>
      <c r="D10" s="39"/>
      <c r="E10" s="39"/>
      <c r="F10" s="39"/>
      <c r="G10" s="39"/>
      <c r="H10" s="39"/>
      <c r="I10" s="9"/>
      <c r="J10" s="68"/>
      <c r="K10" s="6">
        <v>1</v>
      </c>
    </row>
    <row r="11" spans="1:16" ht="22.5" x14ac:dyDescent="0.3">
      <c r="A11" s="6">
        <f>A10+1</f>
        <v>2</v>
      </c>
      <c r="B11" s="49" t="s">
        <v>112</v>
      </c>
      <c r="C11" s="9"/>
      <c r="D11" s="9"/>
      <c r="E11" s="9"/>
      <c r="F11" s="9"/>
      <c r="G11" s="9"/>
      <c r="H11" s="9"/>
      <c r="I11" s="9"/>
      <c r="J11" s="68"/>
      <c r="K11" s="6">
        <f>K10+1</f>
        <v>2</v>
      </c>
    </row>
    <row r="12" spans="1:16" ht="22.5" x14ac:dyDescent="0.3">
      <c r="A12" s="6">
        <f>A11+1</f>
        <v>3</v>
      </c>
      <c r="B12" s="9" t="s">
        <v>78</v>
      </c>
      <c r="C12" s="17">
        <f>('[1]Workpaper 1'!C72+'[1]Workpaper 1'!C118)*1000</f>
        <v>1319130.6749711034</v>
      </c>
      <c r="D12" s="17">
        <f>('[1]Workpaper 1'!D72+'[1]Workpaper 1'!D118)*1000</f>
        <v>1266851.145619398</v>
      </c>
      <c r="E12" s="17">
        <f>('[1]Workpaper 1'!E72+'[1]Workpaper 1'!E118)*1000</f>
        <v>1259192.1671464564</v>
      </c>
      <c r="F12" s="17">
        <f>('[1]Workpaper 1'!F72+'[1]Workpaper 1'!F118)*1000</f>
        <v>1258613.5546729444</v>
      </c>
      <c r="G12" s="17">
        <f>('[1]Workpaper 1'!G72+'[1]Workpaper 1'!G118)*1000</f>
        <v>1274098.423794566</v>
      </c>
      <c r="H12" s="17">
        <f>('[1]Workpaper 1'!H72+'[1]Workpaper 1'!H118)*1000</f>
        <v>1323592.8917965493</v>
      </c>
      <c r="I12" s="9"/>
      <c r="J12" s="6" t="s">
        <v>113</v>
      </c>
      <c r="K12" s="6">
        <f>K11+1</f>
        <v>3</v>
      </c>
    </row>
    <row r="13" spans="1:16" ht="22.5" x14ac:dyDescent="0.3">
      <c r="A13" s="6">
        <f t="shared" ref="A13:A29" si="0">A12+1</f>
        <v>4</v>
      </c>
      <c r="B13" s="9" t="s">
        <v>80</v>
      </c>
      <c r="C13" s="17">
        <f>('[1]Workpaper 1'!C73+'[1]Workpaper 1'!C119)*1000</f>
        <v>367859.35809466295</v>
      </c>
      <c r="D13" s="17">
        <f>('[1]Workpaper 1'!D73+'[1]Workpaper 1'!D119)*1000</f>
        <v>348137.85583792522</v>
      </c>
      <c r="E13" s="17">
        <f>('[1]Workpaper 1'!E73+'[1]Workpaper 1'!E119)*1000</f>
        <v>349643.49090479879</v>
      </c>
      <c r="F13" s="17">
        <f>('[1]Workpaper 1'!F73+'[1]Workpaper 1'!F119)*1000</f>
        <v>352142.23391519726</v>
      </c>
      <c r="G13" s="17">
        <f>('[1]Workpaper 1'!G73+'[1]Workpaper 1'!G119)*1000</f>
        <v>354889.95896315761</v>
      </c>
      <c r="H13" s="17">
        <f>('[1]Workpaper 1'!H73+'[1]Workpaper 1'!H119)*1000</f>
        <v>377035.49002893537</v>
      </c>
      <c r="I13" s="9"/>
      <c r="J13" s="6" t="s">
        <v>114</v>
      </c>
      <c r="K13" s="6">
        <f t="shared" ref="K13:K29" si="1">K12+1</f>
        <v>4</v>
      </c>
    </row>
    <row r="14" spans="1:16" ht="22.5" x14ac:dyDescent="0.3">
      <c r="A14" s="6">
        <f t="shared" si="0"/>
        <v>5</v>
      </c>
      <c r="B14" s="9" t="s">
        <v>82</v>
      </c>
      <c r="C14" s="17">
        <f>('[1]Workpaper 1'!C74+'[1]Workpaper 1'!C120)*1000</f>
        <v>123365.29967816362</v>
      </c>
      <c r="D14" s="17">
        <f>('[1]Workpaper 1'!D74+'[1]Workpaper 1'!D120)*1000</f>
        <v>108722.18458657856</v>
      </c>
      <c r="E14" s="17">
        <f>('[1]Workpaper 1'!E74+'[1]Workpaper 1'!E120)*1000</f>
        <v>114912.67194425229</v>
      </c>
      <c r="F14" s="17">
        <f>('[1]Workpaper 1'!F74+'[1]Workpaper 1'!F120)*1000</f>
        <v>119903.97227361002</v>
      </c>
      <c r="G14" s="17">
        <f>('[1]Workpaper 1'!G74+'[1]Workpaper 1'!G120)*1000</f>
        <v>118373.41998487132</v>
      </c>
      <c r="H14" s="17">
        <f>('[1]Workpaper 1'!H74+'[1]Workpaper 1'!H120)*1000</f>
        <v>127012.4780566524</v>
      </c>
      <c r="I14" s="9"/>
      <c r="J14" s="6" t="s">
        <v>115</v>
      </c>
      <c r="K14" s="6">
        <f t="shared" si="1"/>
        <v>5</v>
      </c>
    </row>
    <row r="15" spans="1:16" ht="19.5" thickBot="1" x14ac:dyDescent="0.35">
      <c r="A15" s="6">
        <f t="shared" si="0"/>
        <v>6</v>
      </c>
      <c r="B15" s="9" t="s">
        <v>84</v>
      </c>
      <c r="C15" s="50">
        <f t="shared" ref="C15:H15" si="2">SUM(C12:C14)</f>
        <v>1810355.3327439299</v>
      </c>
      <c r="D15" s="50">
        <f t="shared" si="2"/>
        <v>1723711.1860439018</v>
      </c>
      <c r="E15" s="50">
        <f t="shared" si="2"/>
        <v>1723748.3299955074</v>
      </c>
      <c r="F15" s="50">
        <f t="shared" si="2"/>
        <v>1730659.7608617516</v>
      </c>
      <c r="G15" s="50">
        <f t="shared" si="2"/>
        <v>1747361.8027425949</v>
      </c>
      <c r="H15" s="50">
        <f t="shared" si="2"/>
        <v>1827640.8598821373</v>
      </c>
      <c r="I15" s="9"/>
      <c r="J15" s="81" t="s">
        <v>116</v>
      </c>
      <c r="K15" s="6">
        <f t="shared" si="1"/>
        <v>6</v>
      </c>
    </row>
    <row r="16" spans="1:16" ht="24" thickTop="1" thickBot="1" x14ac:dyDescent="0.35">
      <c r="A16" s="6">
        <f t="shared" si="0"/>
        <v>7</v>
      </c>
      <c r="B16" s="9" t="s">
        <v>86</v>
      </c>
      <c r="C16" s="52">
        <f>'[1]A-Billing Determinants'!D18</f>
        <v>1810355.3327439302</v>
      </c>
      <c r="D16" s="52">
        <f>'[1]A-Billing Determinants'!F18</f>
        <v>1723711.1860439018</v>
      </c>
      <c r="E16" s="52">
        <f>'[1]A-Billing Determinants'!H18</f>
        <v>1723748.3299955076</v>
      </c>
      <c r="F16" s="52">
        <f>'[1]A-Billing Determinants'!J18</f>
        <v>1730659.7608617519</v>
      </c>
      <c r="G16" s="52">
        <f>'[1]A-Billing Determinants'!L18</f>
        <v>1747361.8027425944</v>
      </c>
      <c r="H16" s="52">
        <f>'[1]A-Billing Determinants'!N18</f>
        <v>1827640.8598821373</v>
      </c>
      <c r="I16" s="9"/>
      <c r="J16" s="6" t="s">
        <v>117</v>
      </c>
      <c r="K16" s="6">
        <f t="shared" si="1"/>
        <v>7</v>
      </c>
    </row>
    <row r="17" spans="1:11" ht="20.25" thickTop="1" thickBot="1" x14ac:dyDescent="0.35">
      <c r="A17" s="6">
        <f t="shared" si="0"/>
        <v>8</v>
      </c>
      <c r="B17" s="9" t="s">
        <v>88</v>
      </c>
      <c r="C17" s="52">
        <f t="shared" ref="C17:H17" si="3">C15-C16</f>
        <v>0</v>
      </c>
      <c r="D17" s="52">
        <f t="shared" si="3"/>
        <v>0</v>
      </c>
      <c r="E17" s="52">
        <f t="shared" si="3"/>
        <v>0</v>
      </c>
      <c r="F17" s="52">
        <f t="shared" si="3"/>
        <v>0</v>
      </c>
      <c r="G17" s="52">
        <f t="shared" si="3"/>
        <v>0</v>
      </c>
      <c r="H17" s="52">
        <f t="shared" si="3"/>
        <v>0</v>
      </c>
      <c r="I17" s="9"/>
      <c r="J17" s="76" t="s">
        <v>118</v>
      </c>
      <c r="K17" s="6">
        <f t="shared" si="1"/>
        <v>8</v>
      </c>
    </row>
    <row r="18" spans="1:11" ht="19.5" thickTop="1" x14ac:dyDescent="0.3">
      <c r="A18" s="6">
        <f t="shared" si="0"/>
        <v>9</v>
      </c>
      <c r="B18" s="6" t="s">
        <v>37</v>
      </c>
      <c r="C18" s="54"/>
      <c r="D18" s="54"/>
      <c r="E18" s="54"/>
      <c r="F18" s="54"/>
      <c r="G18" s="54"/>
      <c r="H18" s="54"/>
      <c r="I18" s="9"/>
      <c r="J18" s="76"/>
      <c r="K18" s="6">
        <f t="shared" si="1"/>
        <v>9</v>
      </c>
    </row>
    <row r="19" spans="1:11" x14ac:dyDescent="0.3">
      <c r="A19" s="6">
        <f t="shared" si="0"/>
        <v>10</v>
      </c>
      <c r="B19" s="55" t="s">
        <v>119</v>
      </c>
      <c r="C19" s="54"/>
      <c r="D19" s="54"/>
      <c r="E19" s="54"/>
      <c r="F19" s="54"/>
      <c r="G19" s="54"/>
      <c r="H19" s="54"/>
      <c r="I19" s="9"/>
      <c r="J19" s="76"/>
      <c r="K19" s="6">
        <f t="shared" si="1"/>
        <v>10</v>
      </c>
    </row>
    <row r="20" spans="1:11" x14ac:dyDescent="0.3">
      <c r="A20" s="6">
        <f t="shared" si="0"/>
        <v>11</v>
      </c>
      <c r="B20" s="55" t="s">
        <v>91</v>
      </c>
      <c r="C20" s="9"/>
      <c r="D20" s="9"/>
      <c r="E20" s="9"/>
      <c r="F20" s="9"/>
      <c r="G20" s="9"/>
      <c r="H20" s="9"/>
      <c r="I20" s="9"/>
      <c r="J20" s="68"/>
      <c r="K20" s="6">
        <f t="shared" si="1"/>
        <v>11</v>
      </c>
    </row>
    <row r="21" spans="1:11" ht="22.5" x14ac:dyDescent="0.3">
      <c r="A21" s="6">
        <f t="shared" si="0"/>
        <v>12</v>
      </c>
      <c r="B21" s="9" t="s">
        <v>78</v>
      </c>
      <c r="C21" s="56">
        <f>'[2]Transmission Rates Summary'!$F$21</f>
        <v>15.89</v>
      </c>
      <c r="D21" s="80">
        <f t="shared" ref="D21:H23" si="4">C21</f>
        <v>15.89</v>
      </c>
      <c r="E21" s="80">
        <f t="shared" si="4"/>
        <v>15.89</v>
      </c>
      <c r="F21" s="80">
        <f t="shared" si="4"/>
        <v>15.89</v>
      </c>
      <c r="G21" s="80">
        <f t="shared" si="4"/>
        <v>15.89</v>
      </c>
      <c r="H21" s="80">
        <f t="shared" si="4"/>
        <v>15.89</v>
      </c>
      <c r="I21" s="9"/>
      <c r="J21" s="6" t="s">
        <v>120</v>
      </c>
      <c r="K21" s="6">
        <f t="shared" si="1"/>
        <v>12</v>
      </c>
    </row>
    <row r="22" spans="1:11" ht="22.5" x14ac:dyDescent="0.3">
      <c r="A22" s="6">
        <f t="shared" si="0"/>
        <v>13</v>
      </c>
      <c r="B22" s="9" t="s">
        <v>93</v>
      </c>
      <c r="C22" s="56">
        <f>'[2]Transmission Rates Summary'!$E$21</f>
        <v>15.35</v>
      </c>
      <c r="D22" s="80">
        <f t="shared" si="4"/>
        <v>15.35</v>
      </c>
      <c r="E22" s="80">
        <f t="shared" si="4"/>
        <v>15.35</v>
      </c>
      <c r="F22" s="80">
        <f t="shared" si="4"/>
        <v>15.35</v>
      </c>
      <c r="G22" s="80">
        <f t="shared" si="4"/>
        <v>15.35</v>
      </c>
      <c r="H22" s="80">
        <f t="shared" si="4"/>
        <v>15.35</v>
      </c>
      <c r="I22" s="9"/>
      <c r="J22" s="6" t="s">
        <v>121</v>
      </c>
      <c r="K22" s="6">
        <f t="shared" si="1"/>
        <v>13</v>
      </c>
    </row>
    <row r="23" spans="1:11" ht="22.5" x14ac:dyDescent="0.3">
      <c r="A23" s="6">
        <f t="shared" si="0"/>
        <v>14</v>
      </c>
      <c r="B23" s="9" t="s">
        <v>82</v>
      </c>
      <c r="C23" s="56">
        <f>'[2]Transmission Rates Summary'!$D$21</f>
        <v>15.28</v>
      </c>
      <c r="D23" s="80">
        <f t="shared" si="4"/>
        <v>15.28</v>
      </c>
      <c r="E23" s="80">
        <f t="shared" si="4"/>
        <v>15.28</v>
      </c>
      <c r="F23" s="80">
        <f t="shared" si="4"/>
        <v>15.28</v>
      </c>
      <c r="G23" s="80">
        <f t="shared" si="4"/>
        <v>15.28</v>
      </c>
      <c r="H23" s="80">
        <f t="shared" si="4"/>
        <v>15.28</v>
      </c>
      <c r="I23" s="9"/>
      <c r="J23" s="6" t="s">
        <v>122</v>
      </c>
      <c r="K23" s="6">
        <f t="shared" si="1"/>
        <v>14</v>
      </c>
    </row>
    <row r="24" spans="1:11" x14ac:dyDescent="0.3">
      <c r="A24" s="6">
        <f t="shared" si="0"/>
        <v>15</v>
      </c>
      <c r="B24" s="55" t="s">
        <v>123</v>
      </c>
      <c r="C24" s="56"/>
      <c r="D24" s="80"/>
      <c r="E24" s="80"/>
      <c r="F24" s="80"/>
      <c r="G24" s="80"/>
      <c r="H24" s="80"/>
      <c r="I24" s="9"/>
      <c r="J24" s="68"/>
      <c r="K24" s="6">
        <f t="shared" si="1"/>
        <v>15</v>
      </c>
    </row>
    <row r="25" spans="1:11" x14ac:dyDescent="0.3">
      <c r="A25" s="6">
        <f t="shared" si="0"/>
        <v>16</v>
      </c>
      <c r="B25" s="55" t="s">
        <v>97</v>
      </c>
      <c r="C25" s="54"/>
      <c r="D25" s="54"/>
      <c r="E25" s="54"/>
      <c r="F25" s="54"/>
      <c r="G25" s="54"/>
      <c r="H25" s="54"/>
      <c r="I25" s="9"/>
      <c r="J25" s="76"/>
      <c r="K25" s="6">
        <f t="shared" si="1"/>
        <v>16</v>
      </c>
    </row>
    <row r="26" spans="1:11" x14ac:dyDescent="0.3">
      <c r="A26" s="6">
        <f t="shared" si="0"/>
        <v>17</v>
      </c>
      <c r="B26" s="9" t="s">
        <v>78</v>
      </c>
      <c r="C26" s="27">
        <f t="shared" ref="C26:H28" si="5">C21*C12</f>
        <v>20960986.425290834</v>
      </c>
      <c r="D26" s="27">
        <f t="shared" si="5"/>
        <v>20130264.703892235</v>
      </c>
      <c r="E26" s="27">
        <f t="shared" si="5"/>
        <v>20008563.535957195</v>
      </c>
      <c r="F26" s="27">
        <f t="shared" si="5"/>
        <v>19999369.383753087</v>
      </c>
      <c r="G26" s="27">
        <f t="shared" si="5"/>
        <v>20245423.954095654</v>
      </c>
      <c r="H26" s="27">
        <f t="shared" si="5"/>
        <v>21031891.050647169</v>
      </c>
      <c r="I26" s="9"/>
      <c r="J26" s="76" t="s">
        <v>124</v>
      </c>
      <c r="K26" s="6">
        <f t="shared" si="1"/>
        <v>17</v>
      </c>
    </row>
    <row r="27" spans="1:11" x14ac:dyDescent="0.3">
      <c r="A27" s="6">
        <f t="shared" si="0"/>
        <v>18</v>
      </c>
      <c r="B27" s="9" t="s">
        <v>80</v>
      </c>
      <c r="C27" s="54">
        <f t="shared" si="5"/>
        <v>5646641.1467530765</v>
      </c>
      <c r="D27" s="54">
        <f t="shared" si="5"/>
        <v>5343916.087112152</v>
      </c>
      <c r="E27" s="54">
        <f t="shared" si="5"/>
        <v>5367027.5853886614</v>
      </c>
      <c r="F27" s="54">
        <f t="shared" si="5"/>
        <v>5405383.2905982779</v>
      </c>
      <c r="G27" s="54">
        <f t="shared" si="5"/>
        <v>5447560.8700844692</v>
      </c>
      <c r="H27" s="54">
        <f t="shared" si="5"/>
        <v>5787494.7719441578</v>
      </c>
      <c r="I27" s="9"/>
      <c r="J27" s="76" t="s">
        <v>125</v>
      </c>
      <c r="K27" s="6">
        <f t="shared" si="1"/>
        <v>18</v>
      </c>
    </row>
    <row r="28" spans="1:11" x14ac:dyDescent="0.3">
      <c r="A28" s="6">
        <f t="shared" si="0"/>
        <v>19</v>
      </c>
      <c r="B28" s="9" t="s">
        <v>82</v>
      </c>
      <c r="C28" s="54">
        <f t="shared" si="5"/>
        <v>1885021.77908234</v>
      </c>
      <c r="D28" s="54">
        <f t="shared" si="5"/>
        <v>1661274.9804829203</v>
      </c>
      <c r="E28" s="54">
        <f t="shared" si="5"/>
        <v>1755865.627308175</v>
      </c>
      <c r="F28" s="54">
        <f t="shared" si="5"/>
        <v>1832132.6963407611</v>
      </c>
      <c r="G28" s="54">
        <f t="shared" si="5"/>
        <v>1808745.8573688336</v>
      </c>
      <c r="H28" s="54">
        <f t="shared" si="5"/>
        <v>1940750.6647056486</v>
      </c>
      <c r="I28" s="9"/>
      <c r="J28" s="76" t="s">
        <v>126</v>
      </c>
      <c r="K28" s="6">
        <f t="shared" si="1"/>
        <v>19</v>
      </c>
    </row>
    <row r="29" spans="1:11" ht="19.5" thickBot="1" x14ac:dyDescent="0.35">
      <c r="A29" s="6">
        <f t="shared" si="0"/>
        <v>20</v>
      </c>
      <c r="B29" s="9" t="s">
        <v>101</v>
      </c>
      <c r="C29" s="58">
        <f t="shared" ref="C29:H29" si="6">SUM(C26:C28)</f>
        <v>28492649.35112625</v>
      </c>
      <c r="D29" s="58">
        <f t="shared" si="6"/>
        <v>27135455.771487307</v>
      </c>
      <c r="E29" s="58">
        <f t="shared" si="6"/>
        <v>27131456.74865403</v>
      </c>
      <c r="F29" s="58">
        <f t="shared" si="6"/>
        <v>27236885.370692126</v>
      </c>
      <c r="G29" s="58">
        <f t="shared" si="6"/>
        <v>27501730.681548957</v>
      </c>
      <c r="H29" s="58">
        <f t="shared" si="6"/>
        <v>28760136.487296976</v>
      </c>
      <c r="I29" s="9"/>
      <c r="J29" s="74" t="s">
        <v>127</v>
      </c>
      <c r="K29" s="6">
        <f t="shared" si="1"/>
        <v>20</v>
      </c>
    </row>
    <row r="30" spans="1:11" ht="19.5" thickTop="1" x14ac:dyDescent="0.3">
      <c r="A30" s="12"/>
      <c r="B30" s="19"/>
      <c r="C30" s="19"/>
      <c r="D30" s="19"/>
      <c r="E30" s="19"/>
      <c r="F30" s="19"/>
      <c r="G30" s="19"/>
      <c r="H30" s="19"/>
      <c r="I30" s="19"/>
      <c r="J30" s="69"/>
      <c r="K30" s="12"/>
    </row>
    <row r="32" spans="1:11" x14ac:dyDescent="0.3">
      <c r="A32" s="3" t="s">
        <v>9</v>
      </c>
      <c r="B32" s="37"/>
      <c r="C32" s="3" t="str">
        <f>C7</f>
        <v>(A)</v>
      </c>
      <c r="D32" s="3" t="str">
        <f t="shared" ref="D32:I32" si="7">D7</f>
        <v>(B)</v>
      </c>
      <c r="E32" s="3" t="str">
        <f t="shared" si="7"/>
        <v>(C)</v>
      </c>
      <c r="F32" s="3" t="str">
        <f t="shared" si="7"/>
        <v>(D)</v>
      </c>
      <c r="G32" s="3" t="str">
        <f t="shared" si="7"/>
        <v>(E)</v>
      </c>
      <c r="H32" s="3" t="str">
        <f t="shared" si="7"/>
        <v>(F)</v>
      </c>
      <c r="I32" s="3" t="str">
        <f t="shared" si="7"/>
        <v>(G)</v>
      </c>
      <c r="J32" s="37"/>
      <c r="K32" s="3" t="s">
        <v>9</v>
      </c>
    </row>
    <row r="33" spans="1:11" x14ac:dyDescent="0.3">
      <c r="A33" s="12" t="s">
        <v>11</v>
      </c>
      <c r="B33" s="12" t="s">
        <v>70</v>
      </c>
      <c r="C33" s="47">
        <f>'Summary of Revs @ Present Rates'!C30</f>
        <v>45839</v>
      </c>
      <c r="D33" s="47">
        <f>'Summary of Revs @ Present Rates'!D30</f>
        <v>45870</v>
      </c>
      <c r="E33" s="47">
        <f>'Summary of Revs @ Present Rates'!E30</f>
        <v>45901</v>
      </c>
      <c r="F33" s="47">
        <f>'Summary of Revs @ Present Rates'!F30</f>
        <v>45931</v>
      </c>
      <c r="G33" s="47">
        <f>'Summary of Revs @ Present Rates'!G30</f>
        <v>45962</v>
      </c>
      <c r="H33" s="47">
        <f>'Summary of Revs @ Present Rates'!H30</f>
        <v>45992</v>
      </c>
      <c r="I33" s="48" t="s">
        <v>20</v>
      </c>
      <c r="J33" s="12" t="s">
        <v>71</v>
      </c>
      <c r="K33" s="12" t="s">
        <v>11</v>
      </c>
    </row>
    <row r="34" spans="1:11" x14ac:dyDescent="0.3">
      <c r="A34" s="6"/>
      <c r="B34" s="9"/>
      <c r="C34" s="39"/>
      <c r="D34" s="39"/>
      <c r="E34" s="39"/>
      <c r="F34" s="39"/>
      <c r="G34" s="39"/>
      <c r="H34" s="39"/>
      <c r="I34" s="6"/>
      <c r="J34" s="6"/>
      <c r="K34" s="6"/>
    </row>
    <row r="35" spans="1:11" x14ac:dyDescent="0.3">
      <c r="A35" s="6">
        <f>A29+1</f>
        <v>21</v>
      </c>
      <c r="B35" s="49" t="s">
        <v>111</v>
      </c>
      <c r="C35" s="39"/>
      <c r="D35" s="39"/>
      <c r="E35" s="39"/>
      <c r="F35" s="39"/>
      <c r="G35" s="39"/>
      <c r="H35" s="39"/>
      <c r="I35" s="6"/>
      <c r="J35" s="6"/>
      <c r="K35" s="6">
        <f>K29+1</f>
        <v>21</v>
      </c>
    </row>
    <row r="36" spans="1:11" ht="22.5" x14ac:dyDescent="0.3">
      <c r="A36" s="6">
        <f>A35+1</f>
        <v>22</v>
      </c>
      <c r="B36" s="49" t="s">
        <v>128</v>
      </c>
      <c r="C36" s="9"/>
      <c r="D36" s="9"/>
      <c r="E36" s="9"/>
      <c r="F36" s="9"/>
      <c r="G36" s="9"/>
      <c r="H36" s="9"/>
      <c r="I36" s="9"/>
      <c r="J36" s="6"/>
      <c r="K36" s="6">
        <f>K35+1</f>
        <v>22</v>
      </c>
    </row>
    <row r="37" spans="1:11" ht="22.5" x14ac:dyDescent="0.3">
      <c r="A37" s="6">
        <f>A36+1</f>
        <v>23</v>
      </c>
      <c r="B37" s="9" t="s">
        <v>78</v>
      </c>
      <c r="C37" s="17">
        <f>('[1]Workpaper 1'!I72+'[1]Workpaper 1'!I118)*1000</f>
        <v>1450836.3999017198</v>
      </c>
      <c r="D37" s="17">
        <f>('[1]Workpaper 1'!J72+'[1]Workpaper 1'!J118)*1000</f>
        <v>1527049.3847391456</v>
      </c>
      <c r="E37" s="17">
        <f>('[1]Workpaper 1'!K72+'[1]Workpaper 1'!K118)*1000</f>
        <v>1607098.8424718597</v>
      </c>
      <c r="F37" s="17">
        <f>('[1]Workpaper 1'!L72+'[1]Workpaper 1'!L118)*1000</f>
        <v>1459082.7527519455</v>
      </c>
      <c r="G37" s="17">
        <f>('[1]Workpaper 1'!M72+'[1]Workpaper 1'!M118)*1000</f>
        <v>1331400.3572650356</v>
      </c>
      <c r="H37" s="17">
        <f>('[1]Workpaper 1'!N72+'[1]Workpaper 1'!N118)*1000</f>
        <v>1304528.1602410818</v>
      </c>
      <c r="I37" s="54">
        <f>SUM(C12:H12,C37:H37)</f>
        <v>16381474.755371809</v>
      </c>
      <c r="J37" s="6" t="s">
        <v>113</v>
      </c>
      <c r="K37" s="6">
        <f>K36+1</f>
        <v>23</v>
      </c>
    </row>
    <row r="38" spans="1:11" ht="22.5" x14ac:dyDescent="0.3">
      <c r="A38" s="6">
        <f t="shared" ref="A38:A54" si="8">A37+1</f>
        <v>24</v>
      </c>
      <c r="B38" s="9" t="s">
        <v>80</v>
      </c>
      <c r="C38" s="17">
        <f>('[1]Workpaper 1'!I73+'[1]Workpaper 1'!I119)*1000</f>
        <v>416734.95947722631</v>
      </c>
      <c r="D38" s="17">
        <f>('[1]Workpaper 1'!J73+'[1]Workpaper 1'!J119)*1000</f>
        <v>433884.81587843189</v>
      </c>
      <c r="E38" s="17">
        <f>('[1]Workpaper 1'!K73+'[1]Workpaper 1'!K119)*1000</f>
        <v>452668.65164151671</v>
      </c>
      <c r="F38" s="17">
        <f>('[1]Workpaper 1'!L73+'[1]Workpaper 1'!L119)*1000</f>
        <v>410878.83136670472</v>
      </c>
      <c r="G38" s="17">
        <f>('[1]Workpaper 1'!M73+'[1]Workpaper 1'!M119)*1000</f>
        <v>370767.45587967592</v>
      </c>
      <c r="H38" s="17">
        <f>('[1]Workpaper 1'!N73+'[1]Workpaper 1'!N119)*1000</f>
        <v>374862.55653553904</v>
      </c>
      <c r="I38" s="54">
        <f>SUM(C13:H13,C38:H38)</f>
        <v>4609505.6585237719</v>
      </c>
      <c r="J38" s="6" t="s">
        <v>114</v>
      </c>
      <c r="K38" s="6">
        <f t="shared" ref="K38:K54" si="9">K37+1</f>
        <v>24</v>
      </c>
    </row>
    <row r="39" spans="1:11" ht="22.5" x14ac:dyDescent="0.3">
      <c r="A39" s="6">
        <f t="shared" si="8"/>
        <v>25</v>
      </c>
      <c r="B39" s="9" t="s">
        <v>82</v>
      </c>
      <c r="C39" s="17">
        <f>('[1]Workpaper 1'!I74+'[1]Workpaper 1'!I120)*1000</f>
        <v>145958.44394809866</v>
      </c>
      <c r="D39" s="17">
        <f>('[1]Workpaper 1'!J74+'[1]Workpaper 1'!J120)*1000</f>
        <v>144377.36478774692</v>
      </c>
      <c r="E39" s="17">
        <f>('[1]Workpaper 1'!K74+'[1]Workpaper 1'!K120)*1000</f>
        <v>144219.93973563885</v>
      </c>
      <c r="F39" s="17">
        <f>('[1]Workpaper 1'!L74+'[1]Workpaper 1'!L120)*1000</f>
        <v>130745.15639628655</v>
      </c>
      <c r="G39" s="17">
        <f>('[1]Workpaper 1'!M74+'[1]Workpaper 1'!M120)*1000</f>
        <v>123538.83048630392</v>
      </c>
      <c r="H39" s="17">
        <f>('[1]Workpaper 1'!N74+'[1]Workpaper 1'!N120)*1000</f>
        <v>143006.26594086632</v>
      </c>
      <c r="I39" s="54">
        <f>SUM(C14:H14,C39:H39)</f>
        <v>1544136.0278190696</v>
      </c>
      <c r="J39" s="6" t="s">
        <v>115</v>
      </c>
      <c r="K39" s="6">
        <f t="shared" si="9"/>
        <v>25</v>
      </c>
    </row>
    <row r="40" spans="1:11" ht="19.5" thickBot="1" x14ac:dyDescent="0.35">
      <c r="A40" s="6">
        <f t="shared" si="8"/>
        <v>26</v>
      </c>
      <c r="B40" s="9" t="s">
        <v>84</v>
      </c>
      <c r="C40" s="50">
        <f t="shared" ref="C40:I40" si="10">SUM(C37:C39)</f>
        <v>2013529.8033270447</v>
      </c>
      <c r="D40" s="50">
        <f t="shared" si="10"/>
        <v>2105311.5654053241</v>
      </c>
      <c r="E40" s="50">
        <f t="shared" si="10"/>
        <v>2203987.4338490153</v>
      </c>
      <c r="F40" s="50">
        <f t="shared" si="10"/>
        <v>2000706.7405149369</v>
      </c>
      <c r="G40" s="50">
        <f t="shared" si="10"/>
        <v>1825706.6436310154</v>
      </c>
      <c r="H40" s="50">
        <f t="shared" si="10"/>
        <v>1822396.982717487</v>
      </c>
      <c r="I40" s="73">
        <f t="shared" si="10"/>
        <v>22535116.441714652</v>
      </c>
      <c r="J40" s="74" t="s">
        <v>129</v>
      </c>
      <c r="K40" s="6">
        <f t="shared" si="9"/>
        <v>26</v>
      </c>
    </row>
    <row r="41" spans="1:11" ht="24" thickTop="1" thickBot="1" x14ac:dyDescent="0.35">
      <c r="A41" s="6">
        <f t="shared" si="8"/>
        <v>27</v>
      </c>
      <c r="B41" s="9" t="s">
        <v>86</v>
      </c>
      <c r="C41" s="52">
        <f>'[1]B-Billing Determinants'!D18</f>
        <v>2013529.8033270447</v>
      </c>
      <c r="D41" s="52">
        <f>'[1]B-Billing Determinants'!F18</f>
        <v>2105311.5654053241</v>
      </c>
      <c r="E41" s="52">
        <f>'[1]B-Billing Determinants'!H18</f>
        <v>2203987.4338490153</v>
      </c>
      <c r="F41" s="52">
        <f>'[1]B-Billing Determinants'!J18</f>
        <v>2000706.7405149366</v>
      </c>
      <c r="G41" s="52">
        <f>'[1]B-Billing Determinants'!L18</f>
        <v>1825706.6436310154</v>
      </c>
      <c r="H41" s="52">
        <f>'[1]B-Billing Determinants'!N18</f>
        <v>1822396.9827174873</v>
      </c>
      <c r="I41" s="75">
        <f>SUM(C16:H16,C41:H41)</f>
        <v>22535116.441714648</v>
      </c>
      <c r="J41" s="6" t="s">
        <v>130</v>
      </c>
      <c r="K41" s="6">
        <f t="shared" si="9"/>
        <v>27</v>
      </c>
    </row>
    <row r="42" spans="1:11" ht="20.25" thickTop="1" thickBot="1" x14ac:dyDescent="0.35">
      <c r="A42" s="6">
        <f t="shared" si="8"/>
        <v>28</v>
      </c>
      <c r="B42" s="9" t="s">
        <v>88</v>
      </c>
      <c r="C42" s="52">
        <f t="shared" ref="C42:I42" si="11">C40-C41</f>
        <v>0</v>
      </c>
      <c r="D42" s="52">
        <f t="shared" si="11"/>
        <v>0</v>
      </c>
      <c r="E42" s="52">
        <f t="shared" si="11"/>
        <v>0</v>
      </c>
      <c r="F42" s="52">
        <f t="shared" si="11"/>
        <v>0</v>
      </c>
      <c r="G42" s="52">
        <f t="shared" si="11"/>
        <v>0</v>
      </c>
      <c r="H42" s="52">
        <f t="shared" si="11"/>
        <v>0</v>
      </c>
      <c r="I42" s="52">
        <f t="shared" si="11"/>
        <v>0</v>
      </c>
      <c r="J42" s="76" t="s">
        <v>131</v>
      </c>
      <c r="K42" s="6">
        <f t="shared" si="9"/>
        <v>28</v>
      </c>
    </row>
    <row r="43" spans="1:11" ht="19.5" thickTop="1" x14ac:dyDescent="0.3">
      <c r="A43" s="6">
        <f t="shared" si="8"/>
        <v>29</v>
      </c>
      <c r="B43" s="6"/>
      <c r="C43" s="54"/>
      <c r="D43" s="54"/>
      <c r="E43" s="54"/>
      <c r="F43" s="54"/>
      <c r="G43" s="54"/>
      <c r="H43" s="54"/>
      <c r="I43" s="54"/>
      <c r="J43" s="53"/>
      <c r="K43" s="6">
        <f t="shared" si="9"/>
        <v>29</v>
      </c>
    </row>
    <row r="44" spans="1:11" x14ac:dyDescent="0.3">
      <c r="A44" s="6">
        <f t="shared" si="8"/>
        <v>30</v>
      </c>
      <c r="B44" s="55" t="s">
        <v>119</v>
      </c>
      <c r="C44" s="54"/>
      <c r="D44" s="54"/>
      <c r="E44" s="54"/>
      <c r="F44" s="54"/>
      <c r="G44" s="54"/>
      <c r="H44" s="54"/>
      <c r="I44" s="54"/>
      <c r="J44" s="53"/>
      <c r="K44" s="6">
        <f t="shared" si="9"/>
        <v>30</v>
      </c>
    </row>
    <row r="45" spans="1:11" x14ac:dyDescent="0.3">
      <c r="A45" s="6">
        <f t="shared" si="8"/>
        <v>31</v>
      </c>
      <c r="B45" s="55" t="s">
        <v>91</v>
      </c>
      <c r="C45" s="9"/>
      <c r="D45" s="9"/>
      <c r="E45" s="9"/>
      <c r="F45" s="9"/>
      <c r="G45" s="9"/>
      <c r="H45" s="9"/>
      <c r="I45" s="9"/>
      <c r="J45" s="6"/>
      <c r="K45" s="6">
        <f t="shared" si="9"/>
        <v>31</v>
      </c>
    </row>
    <row r="46" spans="1:11" ht="22.5" x14ac:dyDescent="0.3">
      <c r="A46" s="6">
        <f t="shared" si="8"/>
        <v>32</v>
      </c>
      <c r="B46" s="9" t="s">
        <v>78</v>
      </c>
      <c r="C46" s="80">
        <f>H21</f>
        <v>15.89</v>
      </c>
      <c r="D46" s="80">
        <f t="shared" ref="D46:H48" si="12">C46</f>
        <v>15.89</v>
      </c>
      <c r="E46" s="80">
        <f t="shared" si="12"/>
        <v>15.89</v>
      </c>
      <c r="F46" s="80">
        <f t="shared" si="12"/>
        <v>15.89</v>
      </c>
      <c r="G46" s="80">
        <f t="shared" si="12"/>
        <v>15.89</v>
      </c>
      <c r="H46" s="80">
        <f t="shared" si="12"/>
        <v>15.89</v>
      </c>
      <c r="I46" s="9"/>
      <c r="J46" s="6" t="s">
        <v>120</v>
      </c>
      <c r="K46" s="6">
        <f t="shared" si="9"/>
        <v>32</v>
      </c>
    </row>
    <row r="47" spans="1:11" ht="22.5" x14ac:dyDescent="0.3">
      <c r="A47" s="6">
        <f t="shared" si="8"/>
        <v>33</v>
      </c>
      <c r="B47" s="9" t="s">
        <v>93</v>
      </c>
      <c r="C47" s="80">
        <f>H22</f>
        <v>15.35</v>
      </c>
      <c r="D47" s="80">
        <f t="shared" si="12"/>
        <v>15.35</v>
      </c>
      <c r="E47" s="80">
        <f t="shared" si="12"/>
        <v>15.35</v>
      </c>
      <c r="F47" s="80">
        <f t="shared" si="12"/>
        <v>15.35</v>
      </c>
      <c r="G47" s="80">
        <f t="shared" si="12"/>
        <v>15.35</v>
      </c>
      <c r="H47" s="80">
        <f t="shared" si="12"/>
        <v>15.35</v>
      </c>
      <c r="I47" s="9"/>
      <c r="J47" s="6" t="s">
        <v>121</v>
      </c>
      <c r="K47" s="6">
        <f t="shared" si="9"/>
        <v>33</v>
      </c>
    </row>
    <row r="48" spans="1:11" ht="22.5" x14ac:dyDescent="0.3">
      <c r="A48" s="6">
        <f t="shared" si="8"/>
        <v>34</v>
      </c>
      <c r="B48" s="9" t="s">
        <v>82</v>
      </c>
      <c r="C48" s="80">
        <f>H23</f>
        <v>15.28</v>
      </c>
      <c r="D48" s="80">
        <f t="shared" si="12"/>
        <v>15.28</v>
      </c>
      <c r="E48" s="80">
        <f t="shared" si="12"/>
        <v>15.28</v>
      </c>
      <c r="F48" s="80">
        <f t="shared" si="12"/>
        <v>15.28</v>
      </c>
      <c r="G48" s="80">
        <f t="shared" si="12"/>
        <v>15.28</v>
      </c>
      <c r="H48" s="80">
        <f t="shared" si="12"/>
        <v>15.28</v>
      </c>
      <c r="I48" s="9"/>
      <c r="J48" s="6" t="s">
        <v>122</v>
      </c>
      <c r="K48" s="6">
        <f t="shared" si="9"/>
        <v>34</v>
      </c>
    </row>
    <row r="49" spans="1:17" x14ac:dyDescent="0.3">
      <c r="A49" s="6">
        <f t="shared" si="8"/>
        <v>35</v>
      </c>
      <c r="B49" s="55" t="s">
        <v>123</v>
      </c>
      <c r="C49" s="80"/>
      <c r="D49" s="80"/>
      <c r="E49" s="80"/>
      <c r="F49" s="80"/>
      <c r="G49" s="80"/>
      <c r="H49" s="80"/>
      <c r="I49" s="9"/>
      <c r="J49" s="68"/>
      <c r="K49" s="6">
        <f t="shared" si="9"/>
        <v>35</v>
      </c>
    </row>
    <row r="50" spans="1:17" x14ac:dyDescent="0.3">
      <c r="A50" s="6">
        <f t="shared" si="8"/>
        <v>36</v>
      </c>
      <c r="B50" s="55" t="s">
        <v>97</v>
      </c>
      <c r="C50" s="54"/>
      <c r="D50" s="54"/>
      <c r="E50" s="54"/>
      <c r="F50" s="54"/>
      <c r="G50" s="54"/>
      <c r="H50" s="54"/>
      <c r="I50" s="54"/>
      <c r="J50" s="76"/>
      <c r="K50" s="6">
        <f t="shared" si="9"/>
        <v>36</v>
      </c>
    </row>
    <row r="51" spans="1:17" x14ac:dyDescent="0.3">
      <c r="A51" s="6">
        <f t="shared" si="8"/>
        <v>37</v>
      </c>
      <c r="B51" s="9" t="s">
        <v>78</v>
      </c>
      <c r="C51" s="27">
        <f t="shared" ref="C51:H53" si="13">C46*C37</f>
        <v>23053790.394438326</v>
      </c>
      <c r="D51" s="27">
        <f t="shared" si="13"/>
        <v>24264814.723505024</v>
      </c>
      <c r="E51" s="27">
        <f t="shared" si="13"/>
        <v>25536800.606877852</v>
      </c>
      <c r="F51" s="27">
        <f t="shared" si="13"/>
        <v>23184824.941228416</v>
      </c>
      <c r="G51" s="27">
        <f t="shared" si="13"/>
        <v>21155951.676941417</v>
      </c>
      <c r="H51" s="27">
        <f t="shared" si="13"/>
        <v>20728952.466230791</v>
      </c>
      <c r="I51" s="27">
        <f>SUM(C26:H26,C51:H51)</f>
        <v>260301633.862858</v>
      </c>
      <c r="J51" s="76" t="s">
        <v>132</v>
      </c>
      <c r="K51" s="6">
        <f t="shared" si="9"/>
        <v>37</v>
      </c>
    </row>
    <row r="52" spans="1:17" x14ac:dyDescent="0.3">
      <c r="A52" s="6">
        <f t="shared" si="8"/>
        <v>38</v>
      </c>
      <c r="B52" s="9" t="s">
        <v>80</v>
      </c>
      <c r="C52" s="54">
        <f t="shared" si="13"/>
        <v>6396881.6279754238</v>
      </c>
      <c r="D52" s="54">
        <f t="shared" si="13"/>
        <v>6660131.9237339292</v>
      </c>
      <c r="E52" s="54">
        <f t="shared" si="13"/>
        <v>6948463.8026972814</v>
      </c>
      <c r="F52" s="54">
        <f t="shared" si="13"/>
        <v>6306990.0614789175</v>
      </c>
      <c r="G52" s="54">
        <f t="shared" si="13"/>
        <v>5691280.4477530252</v>
      </c>
      <c r="H52" s="54">
        <f t="shared" si="13"/>
        <v>5754140.2428205246</v>
      </c>
      <c r="I52" s="27">
        <f>SUM(C27:H27,C52:H52)</f>
        <v>70755911.858339891</v>
      </c>
      <c r="J52" s="76" t="s">
        <v>133</v>
      </c>
      <c r="K52" s="6">
        <f t="shared" si="9"/>
        <v>38</v>
      </c>
    </row>
    <row r="53" spans="1:17" x14ac:dyDescent="0.3">
      <c r="A53" s="6">
        <f t="shared" si="8"/>
        <v>39</v>
      </c>
      <c r="B53" s="9" t="s">
        <v>82</v>
      </c>
      <c r="C53" s="54">
        <f t="shared" si="13"/>
        <v>2230245.0235269475</v>
      </c>
      <c r="D53" s="54">
        <f t="shared" si="13"/>
        <v>2206086.1339567727</v>
      </c>
      <c r="E53" s="54">
        <f t="shared" si="13"/>
        <v>2203680.6791605614</v>
      </c>
      <c r="F53" s="54">
        <f t="shared" si="13"/>
        <v>1997785.9897352583</v>
      </c>
      <c r="G53" s="54">
        <f t="shared" si="13"/>
        <v>1887673.3298307238</v>
      </c>
      <c r="H53" s="54">
        <f t="shared" si="13"/>
        <v>2185135.7435764372</v>
      </c>
      <c r="I53" s="27">
        <f>SUM(C28:H28,C53:H53)</f>
        <v>23594398.50507538</v>
      </c>
      <c r="J53" s="76" t="s">
        <v>134</v>
      </c>
      <c r="K53" s="6">
        <f t="shared" si="9"/>
        <v>39</v>
      </c>
    </row>
    <row r="54" spans="1:17" ht="19.5" thickBot="1" x14ac:dyDescent="0.35">
      <c r="A54" s="6">
        <f t="shared" si="8"/>
        <v>40</v>
      </c>
      <c r="B54" s="9" t="s">
        <v>101</v>
      </c>
      <c r="C54" s="58">
        <f t="shared" ref="C54:I54" si="14">SUM(C51:C53)</f>
        <v>31680917.045940697</v>
      </c>
      <c r="D54" s="58">
        <f t="shared" si="14"/>
        <v>33131032.781195726</v>
      </c>
      <c r="E54" s="58">
        <f t="shared" si="14"/>
        <v>34688945.0887357</v>
      </c>
      <c r="F54" s="58">
        <f t="shared" si="14"/>
        <v>31489600.992442589</v>
      </c>
      <c r="G54" s="58">
        <f t="shared" si="14"/>
        <v>28734905.454525169</v>
      </c>
      <c r="H54" s="58">
        <f t="shared" si="14"/>
        <v>28668228.452627752</v>
      </c>
      <c r="I54" s="58">
        <f t="shared" si="14"/>
        <v>354651944.2262733</v>
      </c>
      <c r="J54" s="74" t="s">
        <v>135</v>
      </c>
      <c r="K54" s="6">
        <f t="shared" si="9"/>
        <v>40</v>
      </c>
    </row>
    <row r="55" spans="1:17" ht="19.5" thickTop="1" x14ac:dyDescent="0.3">
      <c r="A55" s="12"/>
      <c r="B55" s="19"/>
      <c r="C55" s="19"/>
      <c r="D55" s="19"/>
      <c r="E55" s="19"/>
      <c r="F55" s="19"/>
      <c r="G55" s="19"/>
      <c r="H55" s="19"/>
      <c r="I55" s="79"/>
      <c r="J55" s="12"/>
      <c r="K55" s="12"/>
    </row>
    <row r="56" spans="1:17" x14ac:dyDescent="0.3">
      <c r="A56" s="22"/>
      <c r="B56" s="21" t="s">
        <v>21</v>
      </c>
      <c r="O56" s="62"/>
      <c r="P56" s="22"/>
      <c r="Q56" s="22"/>
    </row>
    <row r="57" spans="1:17" ht="22.5" x14ac:dyDescent="0.3">
      <c r="A57" s="33">
        <v>1</v>
      </c>
      <c r="B57" s="2" t="s">
        <v>136</v>
      </c>
      <c r="P57" s="22"/>
      <c r="Q57" s="22"/>
    </row>
    <row r="58" spans="1:17" ht="22.5" x14ac:dyDescent="0.3">
      <c r="A58" s="33">
        <v>2</v>
      </c>
      <c r="B58" s="2" t="s">
        <v>137</v>
      </c>
      <c r="P58" s="22"/>
      <c r="Q58" s="22"/>
    </row>
    <row r="59" spans="1:17" ht="22.5" x14ac:dyDescent="0.3">
      <c r="A59" s="33">
        <v>3</v>
      </c>
      <c r="B59" s="2" t="str">
        <f>'A-Med &amp; Lrg C-I'!B66</f>
        <v>Present rates are defined as rates presented in TO5 Cycle 6, pursuant to Docket No. ER24-524-000.</v>
      </c>
      <c r="P59" s="22"/>
      <c r="Q59" s="22"/>
    </row>
    <row r="60" spans="1:17" ht="22.5" x14ac:dyDescent="0.3">
      <c r="A60" s="33"/>
      <c r="P60" s="22"/>
    </row>
    <row r="61" spans="1:17" ht="22.5" x14ac:dyDescent="0.3">
      <c r="A61" s="33"/>
    </row>
    <row r="62" spans="1:17" ht="22.5" x14ac:dyDescent="0.3">
      <c r="A62" s="33"/>
    </row>
    <row r="63" spans="1:17" x14ac:dyDescent="0.3">
      <c r="A63" s="22"/>
    </row>
    <row r="64" spans="1:17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  <row r="80" spans="1:1" x14ac:dyDescent="0.3">
      <c r="A80" s="22"/>
    </row>
  </sheetData>
  <mergeCells count="5">
    <mergeCell ref="A1:K1"/>
    <mergeCell ref="A2:K2"/>
    <mergeCell ref="A3:K3"/>
    <mergeCell ref="A5:K5"/>
    <mergeCell ref="A4:K4"/>
  </mergeCells>
  <phoneticPr fontId="0" type="noConversion"/>
  <printOptions horizontalCentered="1"/>
  <pageMargins left="0.25" right="0.25" top="0.5" bottom="0.5" header="0.25" footer="0.25"/>
  <pageSetup scale="41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P61"/>
  <sheetViews>
    <sheetView zoomScale="75" zoomScaleNormal="75" zoomScaleSheetLayoutView="70" workbookViewId="0">
      <selection activeCell="B60" sqref="B60"/>
    </sheetView>
  </sheetViews>
  <sheetFormatPr defaultColWidth="9.140625" defaultRowHeight="18.75" x14ac:dyDescent="0.3"/>
  <cols>
    <col min="1" max="1" width="5.85546875" style="2" bestFit="1" customWidth="1"/>
    <col min="2" max="2" width="65.85546875" style="2" customWidth="1"/>
    <col min="3" max="8" width="15.5703125" style="2" bestFit="1" customWidth="1"/>
    <col min="9" max="9" width="17.140625" style="2" bestFit="1" customWidth="1"/>
    <col min="10" max="10" width="57.42578125" style="2" bestFit="1" customWidth="1"/>
    <col min="11" max="11" width="5.85546875" style="2" bestFit="1" customWidth="1"/>
    <col min="12" max="12" width="15.42578125" style="2" bestFit="1" customWidth="1"/>
    <col min="13" max="13" width="16.140625" style="2" bestFit="1" customWidth="1"/>
    <col min="14" max="14" width="15.42578125" style="2" bestFit="1" customWidth="1"/>
    <col min="15" max="15" width="16.85546875" style="2" bestFit="1" customWidth="1"/>
    <col min="16" max="16" width="9.140625" style="2"/>
    <col min="17" max="17" width="4.85546875" style="2" bestFit="1" customWidth="1"/>
    <col min="18" max="16384" width="9.140625" style="2"/>
  </cols>
  <sheetData>
    <row r="1" spans="1:16" x14ac:dyDescent="0.3">
      <c r="A1" s="282" t="str">
        <f>'Summary of Revs @ Present Rates'!A1:P1</f>
        <v>Statement BH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"/>
      <c r="M1" s="1"/>
      <c r="N1" s="1"/>
      <c r="O1" s="1"/>
      <c r="P1" s="1"/>
    </row>
    <row r="2" spans="1:16" x14ac:dyDescent="0.3">
      <c r="A2" s="282" t="str">
        <f>'Summary of Revs @ Present Rates'!A2:P2</f>
        <v>SAN DIEGO GAS AND ELECTRIC COMPANY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"/>
      <c r="M2" s="1"/>
      <c r="N2" s="1"/>
      <c r="O2" s="1"/>
      <c r="P2" s="1"/>
    </row>
    <row r="3" spans="1:16" x14ac:dyDescent="0.3">
      <c r="A3" s="282" t="str">
        <f>'Summary of Revs @ Present Rates'!A3:P3</f>
        <v>Transmission Revenue Data To Reflect Present Rates Per ER24-524-000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1"/>
      <c r="M3" s="1"/>
      <c r="N3" s="1"/>
      <c r="O3" s="1"/>
      <c r="P3" s="1"/>
    </row>
    <row r="4" spans="1:16" x14ac:dyDescent="0.3">
      <c r="A4" s="283" t="str">
        <f>'A-Med &amp; Lrg C-I'!A4:K4</f>
        <v>Medium &amp; Large Commercial / Industrial Customers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1"/>
      <c r="M4" s="1"/>
      <c r="N4" s="1"/>
      <c r="O4" s="1"/>
      <c r="P4" s="1"/>
    </row>
    <row r="5" spans="1:16" x14ac:dyDescent="0.3">
      <c r="A5" s="283" t="str">
        <f>'Summary of Revs @ Present Rates'!A4:P4</f>
        <v>Rate Effective Period - Twelve Months Ending December 31, 2025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1"/>
      <c r="M5" s="1"/>
      <c r="N5" s="1"/>
      <c r="O5" s="1"/>
      <c r="P5" s="1"/>
    </row>
    <row r="6" spans="1:16" x14ac:dyDescent="0.3">
      <c r="A6" s="2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3" t="s">
        <v>9</v>
      </c>
      <c r="B7" s="37"/>
      <c r="C7" s="3" t="str">
        <f>'Summary of Revs @ Present Rates'!C6</f>
        <v>(A)</v>
      </c>
      <c r="D7" s="3" t="str">
        <f>'Summary of Revs @ Present Rates'!D6</f>
        <v>(B)</v>
      </c>
      <c r="E7" s="3" t="str">
        <f>'Summary of Revs @ Present Rates'!E6</f>
        <v>(C)</v>
      </c>
      <c r="F7" s="3" t="str">
        <f>'Summary of Revs @ Present Rates'!F6</f>
        <v>(D)</v>
      </c>
      <c r="G7" s="3" t="str">
        <f>'Summary of Revs @ Present Rates'!G6</f>
        <v>(E)</v>
      </c>
      <c r="H7" s="3" t="str">
        <f>'Summary of Revs @ Present Rates'!H6</f>
        <v>(F)</v>
      </c>
      <c r="I7" s="3" t="str">
        <f>'Summary of Revs @ Present Rates'!I6</f>
        <v>(G)</v>
      </c>
      <c r="J7" s="37"/>
      <c r="K7" s="3" t="s">
        <v>9</v>
      </c>
    </row>
    <row r="8" spans="1:16" x14ac:dyDescent="0.3">
      <c r="A8" s="12" t="s">
        <v>11</v>
      </c>
      <c r="B8" s="12" t="s">
        <v>70</v>
      </c>
      <c r="C8" s="47">
        <f>'Summary of Revs @ Present Rates'!C8</f>
        <v>45658</v>
      </c>
      <c r="D8" s="47">
        <f>'Summary of Revs @ Present Rates'!D8</f>
        <v>45689</v>
      </c>
      <c r="E8" s="47">
        <f>'Summary of Revs @ Present Rates'!E8</f>
        <v>45717</v>
      </c>
      <c r="F8" s="47">
        <f>'Summary of Revs @ Present Rates'!F8</f>
        <v>45748</v>
      </c>
      <c r="G8" s="47">
        <f>'Summary of Revs @ Present Rates'!G8</f>
        <v>45778</v>
      </c>
      <c r="H8" s="47">
        <f>'Summary of Revs @ Present Rates'!H8</f>
        <v>45809</v>
      </c>
      <c r="I8" s="19"/>
      <c r="J8" s="12" t="s">
        <v>71</v>
      </c>
      <c r="K8" s="12" t="s">
        <v>11</v>
      </c>
    </row>
    <row r="9" spans="1:16" x14ac:dyDescent="0.3">
      <c r="A9" s="37"/>
      <c r="B9" s="37"/>
      <c r="C9" s="37"/>
      <c r="D9" s="64"/>
      <c r="E9" s="37"/>
      <c r="F9" s="64"/>
      <c r="G9" s="37"/>
      <c r="H9" s="65"/>
      <c r="I9" s="37"/>
      <c r="J9" s="37"/>
      <c r="K9" s="38"/>
    </row>
    <row r="10" spans="1:16" x14ac:dyDescent="0.3">
      <c r="A10" s="6">
        <v>1</v>
      </c>
      <c r="B10" s="49" t="s">
        <v>138</v>
      </c>
      <c r="C10" s="9"/>
      <c r="E10" s="9"/>
      <c r="G10" s="9"/>
      <c r="H10" s="38"/>
      <c r="I10" s="9"/>
      <c r="J10" s="9"/>
      <c r="K10" s="68">
        <v>1</v>
      </c>
    </row>
    <row r="11" spans="1:16" ht="22.5" x14ac:dyDescent="0.3">
      <c r="A11" s="6">
        <f>A10+1</f>
        <v>2</v>
      </c>
      <c r="B11" s="49" t="s">
        <v>139</v>
      </c>
      <c r="C11" s="9"/>
      <c r="E11" s="9"/>
      <c r="G11" s="9"/>
      <c r="H11" s="38"/>
      <c r="I11" s="9"/>
      <c r="J11" s="6"/>
      <c r="K11" s="68">
        <f>K10+1</f>
        <v>2</v>
      </c>
    </row>
    <row r="12" spans="1:16" ht="22.5" x14ac:dyDescent="0.3">
      <c r="A12" s="6">
        <f t="shared" ref="A12:A29" si="0">A11+1</f>
        <v>3</v>
      </c>
      <c r="B12" s="9" t="s">
        <v>78</v>
      </c>
      <c r="C12" s="13">
        <f>'[1]Workpaper 1'!C82*1000</f>
        <v>1260128.8647639793</v>
      </c>
      <c r="D12" s="13">
        <f>'[1]Workpaper 1'!D82*1000</f>
        <v>1210187.6836343671</v>
      </c>
      <c r="E12" s="13">
        <f>'[1]Workpaper 1'!E82*1000</f>
        <v>1202871.2744025288</v>
      </c>
      <c r="F12" s="13">
        <f>'[1]Workpaper 1'!F82*1000</f>
        <v>1202318.5419907826</v>
      </c>
      <c r="G12" s="13">
        <f>'[1]Workpaper 1'!G82*1000</f>
        <v>1217110.8070161375</v>
      </c>
      <c r="H12" s="13">
        <f>'[1]Workpaper 1'!H82*1000</f>
        <v>1248565.0076541766</v>
      </c>
      <c r="I12" s="9"/>
      <c r="J12" s="6" t="s">
        <v>140</v>
      </c>
      <c r="K12" s="68">
        <f t="shared" ref="K12:K29" si="1">K11+1</f>
        <v>3</v>
      </c>
      <c r="M12" s="90"/>
    </row>
    <row r="13" spans="1:16" ht="22.5" x14ac:dyDescent="0.3">
      <c r="A13" s="6">
        <f t="shared" si="0"/>
        <v>4</v>
      </c>
      <c r="B13" s="9" t="s">
        <v>80</v>
      </c>
      <c r="C13" s="13">
        <f>'[1]Workpaper 1'!C83*1000</f>
        <v>311646.02328803472</v>
      </c>
      <c r="D13" s="13">
        <f>'[1]Workpaper 1'!D83*1000</f>
        <v>299294.92894161149</v>
      </c>
      <c r="E13" s="13">
        <f>'[1]Workpaper 1'!E83*1000</f>
        <v>297485.48714116734</v>
      </c>
      <c r="F13" s="13">
        <f>'[1]Workpaper 1'!F83*1000</f>
        <v>297348.78932963416</v>
      </c>
      <c r="G13" s="13">
        <f>'[1]Workpaper 1'!G83*1000</f>
        <v>301007.10610935325</v>
      </c>
      <c r="H13" s="13">
        <f>'[1]Workpaper 1'!H83*1000</f>
        <v>311503.86767482245</v>
      </c>
      <c r="I13" s="9"/>
      <c r="J13" s="6" t="s">
        <v>141</v>
      </c>
      <c r="K13" s="68">
        <f t="shared" si="1"/>
        <v>4</v>
      </c>
      <c r="M13" s="90"/>
    </row>
    <row r="14" spans="1:16" ht="22.5" x14ac:dyDescent="0.3">
      <c r="A14" s="6">
        <f t="shared" si="0"/>
        <v>5</v>
      </c>
      <c r="B14" s="9" t="s">
        <v>82</v>
      </c>
      <c r="C14" s="13">
        <f>'[1]Workpaper 1'!C84*1000</f>
        <v>38292.581524402965</v>
      </c>
      <c r="D14" s="13">
        <f>'[1]Workpaper 1'!D84*1000</f>
        <v>36774.977410010397</v>
      </c>
      <c r="E14" s="13">
        <f>'[1]Workpaper 1'!E84*1000</f>
        <v>36552.647611201653</v>
      </c>
      <c r="F14" s="13">
        <f>'[1]Workpaper 1'!F84*1000</f>
        <v>36535.85127272406</v>
      </c>
      <c r="G14" s="13">
        <f>'[1]Workpaper 1'!G84*1000</f>
        <v>36985.356105327075</v>
      </c>
      <c r="H14" s="13">
        <f>'[1]Workpaper 1'!H84*1000</f>
        <v>44369.069224299092</v>
      </c>
      <c r="I14" s="9"/>
      <c r="J14" s="6" t="s">
        <v>142</v>
      </c>
      <c r="K14" s="68">
        <f t="shared" si="1"/>
        <v>5</v>
      </c>
      <c r="M14" s="90"/>
    </row>
    <row r="15" spans="1:16" ht="19.5" thickBot="1" x14ac:dyDescent="0.35">
      <c r="A15" s="6">
        <f t="shared" si="0"/>
        <v>6</v>
      </c>
      <c r="B15" s="9" t="s">
        <v>84</v>
      </c>
      <c r="C15" s="102">
        <f t="shared" ref="C15:H15" si="2">SUM(C12:C14)</f>
        <v>1610067.4695764172</v>
      </c>
      <c r="D15" s="72">
        <f t="shared" si="2"/>
        <v>1546257.5899859888</v>
      </c>
      <c r="E15" s="72">
        <f t="shared" si="2"/>
        <v>1536909.4091548978</v>
      </c>
      <c r="F15" s="88">
        <f t="shared" si="2"/>
        <v>1536203.1825931408</v>
      </c>
      <c r="G15" s="72">
        <f t="shared" si="2"/>
        <v>1555103.2692308179</v>
      </c>
      <c r="H15" s="82">
        <f t="shared" si="2"/>
        <v>1604437.9445532982</v>
      </c>
      <c r="I15" s="9"/>
      <c r="J15" s="74" t="s">
        <v>116</v>
      </c>
      <c r="K15" s="68">
        <f t="shared" si="1"/>
        <v>6</v>
      </c>
    </row>
    <row r="16" spans="1:16" ht="24" thickTop="1" thickBot="1" x14ac:dyDescent="0.35">
      <c r="A16" s="6">
        <f t="shared" si="0"/>
        <v>7</v>
      </c>
      <c r="B16" s="9" t="s">
        <v>86</v>
      </c>
      <c r="C16" s="103">
        <f>'[1]A-Billing Determinants'!D19</f>
        <v>1610067.4695764172</v>
      </c>
      <c r="D16" s="103">
        <f>'[1]A-Billing Determinants'!F19</f>
        <v>1546257.589985989</v>
      </c>
      <c r="E16" s="103">
        <f>'[1]A-Billing Determinants'!H19</f>
        <v>1536909.4091548978</v>
      </c>
      <c r="F16" s="103">
        <f>'[1]A-Billing Determinants'!J19</f>
        <v>1536203.182593141</v>
      </c>
      <c r="G16" s="103">
        <f>'[1]A-Billing Determinants'!L19</f>
        <v>1555103.2692308179</v>
      </c>
      <c r="H16" s="103">
        <f>'[1]A-Billing Determinants'!N19</f>
        <v>1604437.9445532979</v>
      </c>
      <c r="I16" s="9"/>
      <c r="J16" s="6" t="s">
        <v>143</v>
      </c>
      <c r="K16" s="68">
        <f t="shared" si="1"/>
        <v>7</v>
      </c>
    </row>
    <row r="17" spans="1:13" ht="20.25" thickTop="1" thickBot="1" x14ac:dyDescent="0.35">
      <c r="A17" s="6">
        <f t="shared" si="0"/>
        <v>8</v>
      </c>
      <c r="B17" s="9" t="s">
        <v>88</v>
      </c>
      <c r="C17" s="103">
        <f t="shared" ref="C17:H17" si="3">C15-C16</f>
        <v>0</v>
      </c>
      <c r="D17" s="52">
        <f t="shared" si="3"/>
        <v>0</v>
      </c>
      <c r="E17" s="52">
        <f t="shared" si="3"/>
        <v>0</v>
      </c>
      <c r="F17" s="89">
        <f t="shared" si="3"/>
        <v>0</v>
      </c>
      <c r="G17" s="52">
        <f t="shared" si="3"/>
        <v>0</v>
      </c>
      <c r="H17" s="83">
        <f t="shared" si="3"/>
        <v>0</v>
      </c>
      <c r="I17" s="9"/>
      <c r="J17" s="53" t="s">
        <v>118</v>
      </c>
      <c r="K17" s="68">
        <f t="shared" si="1"/>
        <v>8</v>
      </c>
    </row>
    <row r="18" spans="1:13" ht="19.5" thickTop="1" x14ac:dyDescent="0.3">
      <c r="A18" s="6">
        <f t="shared" si="0"/>
        <v>9</v>
      </c>
      <c r="B18" s="6"/>
      <c r="C18" s="104"/>
      <c r="D18" s="54"/>
      <c r="E18" s="54"/>
      <c r="F18" s="90"/>
      <c r="G18" s="54"/>
      <c r="H18" s="84"/>
      <c r="I18" s="9"/>
      <c r="J18" s="53"/>
      <c r="K18" s="68">
        <f t="shared" si="1"/>
        <v>9</v>
      </c>
    </row>
    <row r="19" spans="1:13" x14ac:dyDescent="0.3">
      <c r="A19" s="6">
        <f t="shared" si="0"/>
        <v>10</v>
      </c>
      <c r="B19" s="55" t="s">
        <v>138</v>
      </c>
      <c r="C19" s="104"/>
      <c r="D19" s="54"/>
      <c r="E19" s="54"/>
      <c r="F19" s="90"/>
      <c r="G19" s="54"/>
      <c r="H19" s="84"/>
      <c r="I19" s="9"/>
      <c r="J19" s="53"/>
      <c r="K19" s="68">
        <f t="shared" si="1"/>
        <v>10</v>
      </c>
    </row>
    <row r="20" spans="1:13" x14ac:dyDescent="0.3">
      <c r="A20" s="6">
        <f t="shared" si="0"/>
        <v>11</v>
      </c>
      <c r="B20" s="55" t="s">
        <v>144</v>
      </c>
      <c r="C20" s="105"/>
      <c r="D20" s="9"/>
      <c r="E20" s="9"/>
      <c r="G20" s="9"/>
      <c r="H20" s="38"/>
      <c r="I20" s="9"/>
      <c r="J20" s="6"/>
      <c r="K20" s="68">
        <f t="shared" si="1"/>
        <v>11</v>
      </c>
    </row>
    <row r="21" spans="1:13" ht="22.5" x14ac:dyDescent="0.3">
      <c r="A21" s="6">
        <f t="shared" si="0"/>
        <v>12</v>
      </c>
      <c r="B21" s="9" t="s">
        <v>78</v>
      </c>
      <c r="C21" s="91">
        <f>'[2]Transmission Rates Summary'!$F$25</f>
        <v>0.65</v>
      </c>
      <c r="D21" s="56">
        <f>C21</f>
        <v>0.65</v>
      </c>
      <c r="E21" s="56">
        <f t="shared" ref="E21:F23" si="4">D21</f>
        <v>0.65</v>
      </c>
      <c r="F21" s="85">
        <f t="shared" si="4"/>
        <v>0.65</v>
      </c>
      <c r="G21" s="85">
        <f>F21</f>
        <v>0.65</v>
      </c>
      <c r="H21" s="85">
        <f>'[2]Transmission Rates Summary'!$F$24</f>
        <v>3.16</v>
      </c>
      <c r="I21" s="38"/>
      <c r="J21" s="6" t="s">
        <v>145</v>
      </c>
      <c r="K21" s="68">
        <f t="shared" si="1"/>
        <v>12</v>
      </c>
    </row>
    <row r="22" spans="1:13" ht="22.5" x14ac:dyDescent="0.3">
      <c r="A22" s="6">
        <f t="shared" si="0"/>
        <v>13</v>
      </c>
      <c r="B22" s="9" t="s">
        <v>93</v>
      </c>
      <c r="C22" s="91">
        <f>'[2]Transmission Rates Summary'!$E$25</f>
        <v>0.63</v>
      </c>
      <c r="D22" s="56">
        <f t="shared" ref="D22:D23" si="5">C22</f>
        <v>0.63</v>
      </c>
      <c r="E22" s="56">
        <f t="shared" si="4"/>
        <v>0.63</v>
      </c>
      <c r="F22" s="85">
        <f t="shared" si="4"/>
        <v>0.63</v>
      </c>
      <c r="G22" s="85">
        <f t="shared" ref="G22:G23" si="6">F22</f>
        <v>0.63</v>
      </c>
      <c r="H22" s="85">
        <f>'[2]Transmission Rates Summary'!$E$24</f>
        <v>3.05</v>
      </c>
      <c r="I22" s="38"/>
      <c r="J22" s="6" t="s">
        <v>146</v>
      </c>
      <c r="K22" s="68">
        <f t="shared" si="1"/>
        <v>13</v>
      </c>
    </row>
    <row r="23" spans="1:13" ht="22.5" x14ac:dyDescent="0.3">
      <c r="A23" s="6">
        <f t="shared" si="0"/>
        <v>14</v>
      </c>
      <c r="B23" s="9" t="s">
        <v>82</v>
      </c>
      <c r="C23" s="91">
        <f>'[2]Transmission Rates Summary'!$D$25</f>
        <v>0.62</v>
      </c>
      <c r="D23" s="56">
        <f t="shared" si="5"/>
        <v>0.62</v>
      </c>
      <c r="E23" s="56">
        <f t="shared" si="4"/>
        <v>0.62</v>
      </c>
      <c r="F23" s="85">
        <f t="shared" si="4"/>
        <v>0.62</v>
      </c>
      <c r="G23" s="85">
        <f t="shared" si="6"/>
        <v>0.62</v>
      </c>
      <c r="H23" s="85">
        <f>'[2]Transmission Rates Summary'!$D$24</f>
        <v>3.03</v>
      </c>
      <c r="I23" s="38"/>
      <c r="J23" s="6" t="s">
        <v>147</v>
      </c>
      <c r="K23" s="68">
        <f t="shared" si="1"/>
        <v>14</v>
      </c>
    </row>
    <row r="24" spans="1:13" x14ac:dyDescent="0.3">
      <c r="A24" s="6">
        <f t="shared" si="0"/>
        <v>15</v>
      </c>
      <c r="B24" s="55" t="s">
        <v>148</v>
      </c>
      <c r="C24" s="106"/>
      <c r="D24" s="56"/>
      <c r="E24" s="56"/>
      <c r="F24" s="91"/>
      <c r="G24" s="56"/>
      <c r="H24" s="85"/>
      <c r="I24" s="9"/>
      <c r="J24" s="6"/>
      <c r="K24" s="68">
        <f t="shared" si="1"/>
        <v>15</v>
      </c>
    </row>
    <row r="25" spans="1:13" x14ac:dyDescent="0.3">
      <c r="A25" s="6">
        <f t="shared" si="0"/>
        <v>16</v>
      </c>
      <c r="B25" s="55" t="s">
        <v>97</v>
      </c>
      <c r="C25" s="104"/>
      <c r="D25" s="54"/>
      <c r="E25" s="54"/>
      <c r="F25" s="90"/>
      <c r="G25" s="54"/>
      <c r="H25" s="84"/>
      <c r="I25" s="9"/>
      <c r="J25" s="53"/>
      <c r="K25" s="68">
        <f t="shared" si="1"/>
        <v>16</v>
      </c>
    </row>
    <row r="26" spans="1:13" x14ac:dyDescent="0.3">
      <c r="A26" s="6">
        <f t="shared" si="0"/>
        <v>17</v>
      </c>
      <c r="B26" s="9" t="s">
        <v>78</v>
      </c>
      <c r="C26" s="107">
        <f t="shared" ref="C26:H28" si="7">C21*C12</f>
        <v>819083.76209658664</v>
      </c>
      <c r="D26" s="77">
        <f t="shared" si="7"/>
        <v>786621.99436233868</v>
      </c>
      <c r="E26" s="77">
        <f t="shared" si="7"/>
        <v>781866.32836164371</v>
      </c>
      <c r="F26" s="92">
        <f t="shared" si="7"/>
        <v>781507.05229400867</v>
      </c>
      <c r="G26" s="77">
        <f t="shared" si="7"/>
        <v>791122.02456048946</v>
      </c>
      <c r="H26" s="86">
        <f t="shared" si="7"/>
        <v>3945465.4241871983</v>
      </c>
      <c r="I26" s="9"/>
      <c r="J26" s="76" t="s">
        <v>149</v>
      </c>
      <c r="K26" s="68">
        <f t="shared" si="1"/>
        <v>17</v>
      </c>
      <c r="M26" s="62"/>
    </row>
    <row r="27" spans="1:13" x14ac:dyDescent="0.3">
      <c r="A27" s="6">
        <f t="shared" si="0"/>
        <v>18</v>
      </c>
      <c r="B27" s="9" t="s">
        <v>80</v>
      </c>
      <c r="C27" s="104">
        <f t="shared" si="7"/>
        <v>196336.99467146187</v>
      </c>
      <c r="D27" s="54">
        <f t="shared" si="7"/>
        <v>188555.80523321524</v>
      </c>
      <c r="E27" s="54">
        <f t="shared" si="7"/>
        <v>187415.85689893542</v>
      </c>
      <c r="F27" s="90">
        <f t="shared" si="7"/>
        <v>187329.73727766951</v>
      </c>
      <c r="G27" s="54">
        <f t="shared" si="7"/>
        <v>189634.47684889255</v>
      </c>
      <c r="H27" s="84">
        <f t="shared" si="7"/>
        <v>950086.79640820844</v>
      </c>
      <c r="I27" s="9"/>
      <c r="J27" s="76" t="s">
        <v>150</v>
      </c>
      <c r="K27" s="68">
        <f t="shared" si="1"/>
        <v>18</v>
      </c>
      <c r="M27" s="62"/>
    </row>
    <row r="28" spans="1:13" x14ac:dyDescent="0.3">
      <c r="A28" s="6">
        <f t="shared" si="0"/>
        <v>19</v>
      </c>
      <c r="B28" s="9" t="s">
        <v>82</v>
      </c>
      <c r="C28" s="104">
        <f t="shared" si="7"/>
        <v>23741.40054512984</v>
      </c>
      <c r="D28" s="108">
        <f t="shared" si="7"/>
        <v>22800.485994206447</v>
      </c>
      <c r="E28" s="54">
        <f t="shared" si="7"/>
        <v>22662.641518945024</v>
      </c>
      <c r="F28" s="90">
        <f t="shared" si="7"/>
        <v>22652.227789088916</v>
      </c>
      <c r="G28" s="54">
        <f t="shared" si="7"/>
        <v>22930.920785302787</v>
      </c>
      <c r="H28" s="84">
        <f t="shared" si="7"/>
        <v>134438.27974962624</v>
      </c>
      <c r="I28" s="9"/>
      <c r="J28" s="76" t="s">
        <v>151</v>
      </c>
      <c r="K28" s="68">
        <f t="shared" si="1"/>
        <v>19</v>
      </c>
      <c r="M28" s="62"/>
    </row>
    <row r="29" spans="1:13" ht="19.5" thickBot="1" x14ac:dyDescent="0.35">
      <c r="A29" s="6">
        <f t="shared" si="0"/>
        <v>20</v>
      </c>
      <c r="B29" s="9" t="s">
        <v>101</v>
      </c>
      <c r="C29" s="78">
        <f t="shared" ref="C29:H29" si="8">SUM(C26:C28)</f>
        <v>1039162.1573131783</v>
      </c>
      <c r="D29" s="93">
        <f t="shared" si="8"/>
        <v>997978.28558976029</v>
      </c>
      <c r="E29" s="78">
        <f t="shared" si="8"/>
        <v>991944.8267795241</v>
      </c>
      <c r="F29" s="93">
        <f t="shared" si="8"/>
        <v>991489.01736076712</v>
      </c>
      <c r="G29" s="78">
        <f t="shared" si="8"/>
        <v>1003687.4221946847</v>
      </c>
      <c r="H29" s="87">
        <f t="shared" si="8"/>
        <v>5029990.5003450327</v>
      </c>
      <c r="I29" s="9"/>
      <c r="J29" s="74" t="s">
        <v>127</v>
      </c>
      <c r="K29" s="68">
        <f t="shared" si="1"/>
        <v>20</v>
      </c>
    </row>
    <row r="30" spans="1:13" ht="19.5" thickTop="1" x14ac:dyDescent="0.3">
      <c r="A30" s="12"/>
      <c r="B30" s="19"/>
      <c r="C30" s="19"/>
      <c r="D30" s="66"/>
      <c r="E30" s="19"/>
      <c r="F30" s="66"/>
      <c r="G30" s="19"/>
      <c r="H30" s="41"/>
      <c r="I30" s="19"/>
      <c r="J30" s="12"/>
      <c r="K30" s="69"/>
      <c r="M30" s="62"/>
    </row>
    <row r="31" spans="1:13" x14ac:dyDescent="0.3">
      <c r="M31" s="62"/>
    </row>
    <row r="32" spans="1:13" x14ac:dyDescent="0.3">
      <c r="A32" s="3" t="s">
        <v>9</v>
      </c>
      <c r="B32" s="37"/>
      <c r="C32" s="3" t="str">
        <f>C7</f>
        <v>(A)</v>
      </c>
      <c r="D32" s="3" t="str">
        <f t="shared" ref="D32:I32" si="9">D7</f>
        <v>(B)</v>
      </c>
      <c r="E32" s="3" t="str">
        <f t="shared" si="9"/>
        <v>(C)</v>
      </c>
      <c r="F32" s="3" t="str">
        <f t="shared" si="9"/>
        <v>(D)</v>
      </c>
      <c r="G32" s="3" t="str">
        <f t="shared" si="9"/>
        <v>(E)</v>
      </c>
      <c r="H32" s="3" t="str">
        <f t="shared" si="9"/>
        <v>(F)</v>
      </c>
      <c r="I32" s="3" t="str">
        <f t="shared" si="9"/>
        <v>(G)</v>
      </c>
      <c r="J32" s="37"/>
      <c r="K32" s="3" t="s">
        <v>9</v>
      </c>
      <c r="M32" s="62"/>
    </row>
    <row r="33" spans="1:13" x14ac:dyDescent="0.3">
      <c r="A33" s="12" t="s">
        <v>11</v>
      </c>
      <c r="B33" s="12" t="s">
        <v>70</v>
      </c>
      <c r="C33" s="47">
        <f>'Summary of Revs @ Present Rates'!C30</f>
        <v>45839</v>
      </c>
      <c r="D33" s="47">
        <f>'Summary of Revs @ Present Rates'!D30</f>
        <v>45870</v>
      </c>
      <c r="E33" s="47">
        <f>'Summary of Revs @ Present Rates'!E30</f>
        <v>45901</v>
      </c>
      <c r="F33" s="47">
        <f>'Summary of Revs @ Present Rates'!F30</f>
        <v>45931</v>
      </c>
      <c r="G33" s="47">
        <f>'Summary of Revs @ Present Rates'!G30</f>
        <v>45962</v>
      </c>
      <c r="H33" s="47">
        <f>'Summary of Revs @ Present Rates'!H30</f>
        <v>45992</v>
      </c>
      <c r="I33" s="48" t="s">
        <v>20</v>
      </c>
      <c r="J33" s="12" t="s">
        <v>71</v>
      </c>
      <c r="K33" s="12" t="s">
        <v>11</v>
      </c>
    </row>
    <row r="34" spans="1:13" x14ac:dyDescent="0.3">
      <c r="A34" s="37"/>
      <c r="C34" s="37"/>
      <c r="E34" s="37"/>
      <c r="G34" s="37"/>
      <c r="I34" s="37"/>
      <c r="K34" s="37"/>
      <c r="M34" s="62"/>
    </row>
    <row r="35" spans="1:13" x14ac:dyDescent="0.3">
      <c r="A35" s="6">
        <f>A29+1</f>
        <v>21</v>
      </c>
      <c r="B35" s="34" t="s">
        <v>138</v>
      </c>
      <c r="C35" s="9"/>
      <c r="E35" s="9"/>
      <c r="G35" s="9"/>
      <c r="I35" s="9"/>
      <c r="K35" s="6">
        <f>K29+1</f>
        <v>21</v>
      </c>
    </row>
    <row r="36" spans="1:13" ht="22.5" x14ac:dyDescent="0.3">
      <c r="A36" s="6">
        <f>A35+1</f>
        <v>22</v>
      </c>
      <c r="B36" s="34" t="s">
        <v>139</v>
      </c>
      <c r="C36" s="9"/>
      <c r="E36" s="9"/>
      <c r="G36" s="9"/>
      <c r="I36" s="9"/>
      <c r="J36" s="22"/>
      <c r="K36" s="6">
        <f>K35+1</f>
        <v>22</v>
      </c>
    </row>
    <row r="37" spans="1:13" ht="22.5" x14ac:dyDescent="0.3">
      <c r="A37" s="6">
        <f t="shared" ref="A37:A54" si="10">A36+1</f>
        <v>23</v>
      </c>
      <c r="B37" s="2" t="s">
        <v>78</v>
      </c>
      <c r="C37" s="13">
        <f>'[1]Workpaper 1'!I82*1000</f>
        <v>1368595.7154767574</v>
      </c>
      <c r="D37" s="13">
        <f>'[1]Workpaper 1'!J82*1000</f>
        <v>1440488.566055404</v>
      </c>
      <c r="E37" s="13">
        <f>'[1]Workpaper 1'!K82*1000</f>
        <v>1516000.4190021951</v>
      </c>
      <c r="F37" s="13">
        <f>'[1]Workpaper 1'!L82*1000</f>
        <v>1376374.6236843907</v>
      </c>
      <c r="G37" s="13">
        <f>'[1]Workpaper 1'!M82*1000</f>
        <v>1271849.7511882195</v>
      </c>
      <c r="H37" s="13">
        <f>'[1]Workpaper 1'!N82*1000</f>
        <v>1246179.4883613386</v>
      </c>
      <c r="I37" s="54">
        <f>SUM(C12:H12,C37:H37)</f>
        <v>15560670.743230278</v>
      </c>
      <c r="J37" s="6" t="s">
        <v>140</v>
      </c>
      <c r="K37" s="6">
        <f>K36+1</f>
        <v>23</v>
      </c>
    </row>
    <row r="38" spans="1:13" ht="22.5" x14ac:dyDescent="0.3">
      <c r="A38" s="6">
        <f t="shared" si="10"/>
        <v>24</v>
      </c>
      <c r="B38" s="2" t="s">
        <v>80</v>
      </c>
      <c r="C38" s="13">
        <f>'[1]Workpaper 1'!I83*1000</f>
        <v>341450.26974220807</v>
      </c>
      <c r="D38" s="13">
        <f>'[1]Workpaper 1'!J83*1000</f>
        <v>359386.78155867523</v>
      </c>
      <c r="E38" s="13">
        <f>'[1]Workpaper 1'!K83*1000</f>
        <v>378226.19649023074</v>
      </c>
      <c r="F38" s="13">
        <f>'[1]Workpaper 1'!L83*1000</f>
        <v>343391.02571255027</v>
      </c>
      <c r="G38" s="13">
        <f>'[1]Workpaper 1'!M83*1000</f>
        <v>314544.74876418617</v>
      </c>
      <c r="H38" s="13">
        <f>'[1]Workpaper 1'!N83*1000</f>
        <v>308196.16367066529</v>
      </c>
      <c r="I38" s="54">
        <f>SUM(C13:H13,C38:H38)</f>
        <v>3863481.3884231392</v>
      </c>
      <c r="J38" s="6" t="s">
        <v>141</v>
      </c>
      <c r="K38" s="6">
        <f t="shared" ref="K38:K54" si="11">K37+1</f>
        <v>24</v>
      </c>
    </row>
    <row r="39" spans="1:13" ht="22.5" x14ac:dyDescent="0.3">
      <c r="A39" s="6">
        <f t="shared" si="10"/>
        <v>25</v>
      </c>
      <c r="B39" s="2" t="s">
        <v>82</v>
      </c>
      <c r="C39" s="13">
        <f>'[1]Workpaper 1'!I84*1000</f>
        <v>48634.486524778789</v>
      </c>
      <c r="D39" s="13">
        <f>'[1]Workpaper 1'!J84*1000</f>
        <v>51189.274496971964</v>
      </c>
      <c r="E39" s="13">
        <f>'[1]Workpaper 1'!K84*1000</f>
        <v>53872.667520252362</v>
      </c>
      <c r="F39" s="13">
        <f>'[1]Workpaper 1'!L84*1000</f>
        <v>48910.918200052474</v>
      </c>
      <c r="G39" s="13">
        <f>'[1]Workpaper 1'!M84*1000</f>
        <v>38648.753826687738</v>
      </c>
      <c r="H39" s="13">
        <f>'[1]Workpaper 1'!N84*1000</f>
        <v>37868.690247844715</v>
      </c>
      <c r="I39" s="54">
        <f>SUM(C14:H14,C39:H39)</f>
        <v>508635.27396455331</v>
      </c>
      <c r="J39" s="6" t="s">
        <v>142</v>
      </c>
      <c r="K39" s="6">
        <f t="shared" si="11"/>
        <v>25</v>
      </c>
    </row>
    <row r="40" spans="1:13" ht="19.5" thickBot="1" x14ac:dyDescent="0.35">
      <c r="A40" s="6">
        <f t="shared" si="10"/>
        <v>26</v>
      </c>
      <c r="B40" s="2" t="s">
        <v>84</v>
      </c>
      <c r="C40" s="72">
        <f t="shared" ref="C40:I40" si="12">SUM(C37:C39)</f>
        <v>1758680.4717437443</v>
      </c>
      <c r="D40" s="88">
        <f t="shared" si="12"/>
        <v>1851064.6221110511</v>
      </c>
      <c r="E40" s="72">
        <f t="shared" si="12"/>
        <v>1948099.2830126781</v>
      </c>
      <c r="F40" s="88">
        <f t="shared" si="12"/>
        <v>1768676.5675969936</v>
      </c>
      <c r="G40" s="72">
        <f t="shared" si="12"/>
        <v>1625043.2537790935</v>
      </c>
      <c r="H40" s="88">
        <f t="shared" si="12"/>
        <v>1592244.3422798486</v>
      </c>
      <c r="I40" s="73">
        <f t="shared" si="12"/>
        <v>19932787.405617971</v>
      </c>
      <c r="J40" s="74" t="s">
        <v>129</v>
      </c>
      <c r="K40" s="6">
        <f t="shared" si="11"/>
        <v>26</v>
      </c>
    </row>
    <row r="41" spans="1:13" ht="24" thickTop="1" thickBot="1" x14ac:dyDescent="0.35">
      <c r="A41" s="6">
        <f t="shared" si="10"/>
        <v>27</v>
      </c>
      <c r="B41" s="2" t="s">
        <v>86</v>
      </c>
      <c r="C41" s="52">
        <f>'[1]B-Billing Determinants'!D19</f>
        <v>1758680.4717437441</v>
      </c>
      <c r="D41" s="52">
        <f>'[1]B-Billing Determinants'!F19</f>
        <v>1851064.6221110509</v>
      </c>
      <c r="E41" s="52">
        <f>'[1]B-Billing Determinants'!H19</f>
        <v>1948099.2830126781</v>
      </c>
      <c r="F41" s="52">
        <f>'[1]B-Billing Determinants'!J19</f>
        <v>1768676.5675969934</v>
      </c>
      <c r="G41" s="52">
        <f>'[1]B-Billing Determinants'!L19</f>
        <v>1625043.2537790933</v>
      </c>
      <c r="H41" s="52">
        <f>'[1]B-Billing Determinants'!N19</f>
        <v>1592244.3422798486</v>
      </c>
      <c r="I41" s="75">
        <f>SUM(C16:H16,C41:H41)</f>
        <v>19932787.405617971</v>
      </c>
      <c r="J41" s="6" t="s">
        <v>152</v>
      </c>
      <c r="K41" s="6">
        <f t="shared" si="11"/>
        <v>27</v>
      </c>
    </row>
    <row r="42" spans="1:13" ht="20.25" thickTop="1" thickBot="1" x14ac:dyDescent="0.35">
      <c r="A42" s="6">
        <f t="shared" si="10"/>
        <v>28</v>
      </c>
      <c r="B42" s="2" t="s">
        <v>88</v>
      </c>
      <c r="C42" s="52">
        <f t="shared" ref="C42:I42" si="13">C40-C41</f>
        <v>0</v>
      </c>
      <c r="D42" s="89">
        <f t="shared" si="13"/>
        <v>0</v>
      </c>
      <c r="E42" s="52">
        <f t="shared" si="13"/>
        <v>0</v>
      </c>
      <c r="F42" s="89">
        <f t="shared" si="13"/>
        <v>0</v>
      </c>
      <c r="G42" s="52">
        <f t="shared" si="13"/>
        <v>0</v>
      </c>
      <c r="H42" s="89">
        <f t="shared" si="13"/>
        <v>0</v>
      </c>
      <c r="I42" s="52">
        <f t="shared" si="13"/>
        <v>0</v>
      </c>
      <c r="J42" s="53" t="s">
        <v>131</v>
      </c>
      <c r="K42" s="6">
        <f t="shared" si="11"/>
        <v>28</v>
      </c>
    </row>
    <row r="43" spans="1:13" ht="19.5" thickTop="1" x14ac:dyDescent="0.3">
      <c r="A43" s="6">
        <f t="shared" si="10"/>
        <v>29</v>
      </c>
      <c r="B43" s="22"/>
      <c r="C43" s="54"/>
      <c r="D43" s="90"/>
      <c r="E43" s="54"/>
      <c r="F43" s="90"/>
      <c r="G43" s="54"/>
      <c r="H43" s="90"/>
      <c r="I43" s="54"/>
      <c r="J43" s="94"/>
      <c r="K43" s="6">
        <f t="shared" si="11"/>
        <v>29</v>
      </c>
    </row>
    <row r="44" spans="1:13" x14ac:dyDescent="0.3">
      <c r="A44" s="6">
        <f t="shared" si="10"/>
        <v>30</v>
      </c>
      <c r="B44" s="21" t="s">
        <v>138</v>
      </c>
      <c r="C44" s="54"/>
      <c r="D44" s="90"/>
      <c r="E44" s="54"/>
      <c r="F44" s="90"/>
      <c r="G44" s="54"/>
      <c r="H44" s="90"/>
      <c r="I44" s="54"/>
      <c r="J44" s="94"/>
      <c r="K44" s="6">
        <f t="shared" si="11"/>
        <v>30</v>
      </c>
    </row>
    <row r="45" spans="1:13" x14ac:dyDescent="0.3">
      <c r="A45" s="6">
        <f t="shared" si="10"/>
        <v>31</v>
      </c>
      <c r="B45" s="21" t="s">
        <v>144</v>
      </c>
      <c r="C45" s="9"/>
      <c r="E45" s="9"/>
      <c r="G45" s="9"/>
      <c r="I45" s="9"/>
      <c r="J45" s="22"/>
      <c r="K45" s="6">
        <f t="shared" si="11"/>
        <v>31</v>
      </c>
    </row>
    <row r="46" spans="1:13" ht="22.5" x14ac:dyDescent="0.3">
      <c r="A46" s="6">
        <f t="shared" si="10"/>
        <v>32</v>
      </c>
      <c r="B46" s="2" t="s">
        <v>78</v>
      </c>
      <c r="C46" s="56">
        <f>H21</f>
        <v>3.16</v>
      </c>
      <c r="D46" s="91">
        <f>C46</f>
        <v>3.16</v>
      </c>
      <c r="E46" s="56">
        <f>D46</f>
        <v>3.16</v>
      </c>
      <c r="F46" s="56">
        <f t="shared" ref="F46:F48" si="14">E46</f>
        <v>3.16</v>
      </c>
      <c r="G46" s="56">
        <f>C21</f>
        <v>0.65</v>
      </c>
      <c r="H46" s="56">
        <f>G46</f>
        <v>0.65</v>
      </c>
      <c r="I46" s="9"/>
      <c r="J46" s="6" t="s">
        <v>145</v>
      </c>
      <c r="K46" s="6">
        <f t="shared" si="11"/>
        <v>32</v>
      </c>
    </row>
    <row r="47" spans="1:13" ht="22.5" x14ac:dyDescent="0.3">
      <c r="A47" s="6">
        <f t="shared" si="10"/>
        <v>33</v>
      </c>
      <c r="B47" s="2" t="s">
        <v>93</v>
      </c>
      <c r="C47" s="56">
        <f>H22</f>
        <v>3.05</v>
      </c>
      <c r="D47" s="91">
        <f>C47</f>
        <v>3.05</v>
      </c>
      <c r="E47" s="56">
        <f t="shared" ref="E47:E48" si="15">D47</f>
        <v>3.05</v>
      </c>
      <c r="F47" s="56">
        <f t="shared" si="14"/>
        <v>3.05</v>
      </c>
      <c r="G47" s="56">
        <f>C22</f>
        <v>0.63</v>
      </c>
      <c r="H47" s="56">
        <f>G47</f>
        <v>0.63</v>
      </c>
      <c r="I47" s="9"/>
      <c r="J47" s="6" t="s">
        <v>146</v>
      </c>
      <c r="K47" s="6">
        <f t="shared" si="11"/>
        <v>33</v>
      </c>
    </row>
    <row r="48" spans="1:13" ht="22.5" x14ac:dyDescent="0.3">
      <c r="A48" s="6">
        <f t="shared" si="10"/>
        <v>34</v>
      </c>
      <c r="B48" s="2" t="s">
        <v>82</v>
      </c>
      <c r="C48" s="56">
        <f>H23</f>
        <v>3.03</v>
      </c>
      <c r="D48" s="91">
        <f>C48</f>
        <v>3.03</v>
      </c>
      <c r="E48" s="56">
        <f t="shared" si="15"/>
        <v>3.03</v>
      </c>
      <c r="F48" s="56">
        <f t="shared" si="14"/>
        <v>3.03</v>
      </c>
      <c r="G48" s="56">
        <f>C23</f>
        <v>0.62</v>
      </c>
      <c r="H48" s="56">
        <f>G48</f>
        <v>0.62</v>
      </c>
      <c r="I48" s="9"/>
      <c r="J48" s="6" t="s">
        <v>147</v>
      </c>
      <c r="K48" s="6">
        <f t="shared" si="11"/>
        <v>34</v>
      </c>
    </row>
    <row r="49" spans="1:11" x14ac:dyDescent="0.3">
      <c r="A49" s="6">
        <f t="shared" si="10"/>
        <v>35</v>
      </c>
      <c r="B49" s="21" t="s">
        <v>148</v>
      </c>
      <c r="C49" s="56"/>
      <c r="D49" s="91"/>
      <c r="E49" s="56"/>
      <c r="F49" s="91"/>
      <c r="G49" s="56"/>
      <c r="H49" s="91"/>
      <c r="I49" s="9"/>
      <c r="J49" s="22"/>
      <c r="K49" s="6">
        <f t="shared" si="11"/>
        <v>35</v>
      </c>
    </row>
    <row r="50" spans="1:11" x14ac:dyDescent="0.3">
      <c r="A50" s="6">
        <f t="shared" si="10"/>
        <v>36</v>
      </c>
      <c r="B50" s="21" t="s">
        <v>97</v>
      </c>
      <c r="C50" s="54"/>
      <c r="D50" s="90"/>
      <c r="E50" s="54"/>
      <c r="F50" s="90"/>
      <c r="G50" s="54"/>
      <c r="H50" s="90"/>
      <c r="I50" s="54"/>
      <c r="J50" s="94"/>
      <c r="K50" s="6">
        <f t="shared" si="11"/>
        <v>36</v>
      </c>
    </row>
    <row r="51" spans="1:11" x14ac:dyDescent="0.3">
      <c r="A51" s="6">
        <f t="shared" si="10"/>
        <v>37</v>
      </c>
      <c r="B51" s="2" t="s">
        <v>78</v>
      </c>
      <c r="C51" s="77">
        <f t="shared" ref="C51:H53" si="16">C46*C37</f>
        <v>4324762.4609065531</v>
      </c>
      <c r="D51" s="92">
        <f t="shared" si="16"/>
        <v>4551943.8687350769</v>
      </c>
      <c r="E51" s="77">
        <f t="shared" si="16"/>
        <v>4790561.3240469368</v>
      </c>
      <c r="F51" s="92">
        <f t="shared" si="16"/>
        <v>4349343.8108426752</v>
      </c>
      <c r="G51" s="77">
        <f t="shared" si="16"/>
        <v>826702.33827234269</v>
      </c>
      <c r="H51" s="92">
        <f t="shared" si="16"/>
        <v>810016.66743487015</v>
      </c>
      <c r="I51" s="77">
        <f>SUM(C26:H26,C51:H51)</f>
        <v>27558997.056100722</v>
      </c>
      <c r="J51" s="76" t="s">
        <v>153</v>
      </c>
      <c r="K51" s="6">
        <f t="shared" si="11"/>
        <v>37</v>
      </c>
    </row>
    <row r="52" spans="1:11" x14ac:dyDescent="0.3">
      <c r="A52" s="6">
        <f t="shared" si="10"/>
        <v>38</v>
      </c>
      <c r="B52" s="2" t="s">
        <v>80</v>
      </c>
      <c r="C52" s="54">
        <f t="shared" si="16"/>
        <v>1041423.3227137346</v>
      </c>
      <c r="D52" s="90">
        <f t="shared" si="16"/>
        <v>1096129.6837539594</v>
      </c>
      <c r="E52" s="54">
        <f t="shared" si="16"/>
        <v>1153589.8992952036</v>
      </c>
      <c r="F52" s="90">
        <f t="shared" si="16"/>
        <v>1047342.6284232782</v>
      </c>
      <c r="G52" s="54">
        <f t="shared" si="16"/>
        <v>198163.1917214373</v>
      </c>
      <c r="H52" s="90">
        <f t="shared" si="16"/>
        <v>194163.58311251915</v>
      </c>
      <c r="I52" s="77">
        <f>SUM(C27:H27,C52:H52)</f>
        <v>6630171.9763585152</v>
      </c>
      <c r="J52" s="76" t="s">
        <v>154</v>
      </c>
      <c r="K52" s="6">
        <f t="shared" si="11"/>
        <v>38</v>
      </c>
    </row>
    <row r="53" spans="1:11" x14ac:dyDescent="0.3">
      <c r="A53" s="6">
        <f t="shared" si="10"/>
        <v>39</v>
      </c>
      <c r="B53" s="2" t="s">
        <v>82</v>
      </c>
      <c r="C53" s="54">
        <f t="shared" si="16"/>
        <v>147362.49417007974</v>
      </c>
      <c r="D53" s="90">
        <f t="shared" si="16"/>
        <v>155103.50172582504</v>
      </c>
      <c r="E53" s="54">
        <f t="shared" si="16"/>
        <v>163234.18258636465</v>
      </c>
      <c r="F53" s="90">
        <f t="shared" si="16"/>
        <v>148200.08214615899</v>
      </c>
      <c r="G53" s="54">
        <f t="shared" si="16"/>
        <v>23962.227372546397</v>
      </c>
      <c r="H53" s="90">
        <f t="shared" si="16"/>
        <v>23478.587953663722</v>
      </c>
      <c r="I53" s="77">
        <f>SUM(C28:H28,C53:H53)</f>
        <v>910567.03233693796</v>
      </c>
      <c r="J53" s="76" t="s">
        <v>155</v>
      </c>
      <c r="K53" s="6">
        <f t="shared" si="11"/>
        <v>39</v>
      </c>
    </row>
    <row r="54" spans="1:11" ht="19.5" thickBot="1" x14ac:dyDescent="0.35">
      <c r="A54" s="6">
        <f t="shared" si="10"/>
        <v>40</v>
      </c>
      <c r="B54" s="2" t="s">
        <v>101</v>
      </c>
      <c r="C54" s="78">
        <f t="shared" ref="C54:I54" si="17">SUM(C51:C53)</f>
        <v>5513548.2777903676</v>
      </c>
      <c r="D54" s="93">
        <f t="shared" si="17"/>
        <v>5803177.0542148622</v>
      </c>
      <c r="E54" s="78">
        <f t="shared" si="17"/>
        <v>6107385.4059285047</v>
      </c>
      <c r="F54" s="93">
        <f t="shared" si="17"/>
        <v>5544886.5214121128</v>
      </c>
      <c r="G54" s="78">
        <f t="shared" si="17"/>
        <v>1048827.7573663264</v>
      </c>
      <c r="H54" s="93">
        <f t="shared" si="17"/>
        <v>1027658.8385010529</v>
      </c>
      <c r="I54" s="78">
        <f t="shared" si="17"/>
        <v>35099736.064796172</v>
      </c>
      <c r="J54" s="74" t="s">
        <v>135</v>
      </c>
      <c r="K54" s="6">
        <f t="shared" si="11"/>
        <v>40</v>
      </c>
    </row>
    <row r="55" spans="1:11" ht="19.5" thickTop="1" x14ac:dyDescent="0.3">
      <c r="A55" s="12"/>
      <c r="B55" s="66"/>
      <c r="C55" s="19"/>
      <c r="D55" s="66"/>
      <c r="E55" s="19"/>
      <c r="F55" s="66"/>
      <c r="G55" s="19"/>
      <c r="H55" s="66"/>
      <c r="I55" s="79"/>
      <c r="J55" s="95"/>
      <c r="K55" s="12"/>
    </row>
    <row r="56" spans="1:11" x14ac:dyDescent="0.3">
      <c r="B56" s="21" t="s">
        <v>21</v>
      </c>
    </row>
    <row r="57" spans="1:11" ht="22.5" x14ac:dyDescent="0.3">
      <c r="A57" s="33">
        <v>1</v>
      </c>
      <c r="B57" s="2" t="s">
        <v>156</v>
      </c>
    </row>
    <row r="58" spans="1:11" ht="22.5" x14ac:dyDescent="0.3">
      <c r="A58" s="33">
        <v>2</v>
      </c>
      <c r="B58" s="2" t="s">
        <v>157</v>
      </c>
    </row>
    <row r="59" spans="1:11" ht="22.5" x14ac:dyDescent="0.3">
      <c r="A59" s="33">
        <v>3</v>
      </c>
      <c r="B59" s="2" t="s">
        <v>298</v>
      </c>
    </row>
    <row r="60" spans="1:11" ht="22.5" x14ac:dyDescent="0.3">
      <c r="A60" s="33"/>
      <c r="B60" s="2" t="s">
        <v>286</v>
      </c>
    </row>
    <row r="61" spans="1:11" ht="22.5" x14ac:dyDescent="0.3">
      <c r="A61" s="33"/>
    </row>
  </sheetData>
  <mergeCells count="5">
    <mergeCell ref="A1:K1"/>
    <mergeCell ref="A2:K2"/>
    <mergeCell ref="A3:K3"/>
    <mergeCell ref="A5:K5"/>
    <mergeCell ref="A4:K4"/>
  </mergeCells>
  <phoneticPr fontId="7" type="noConversion"/>
  <printOptions horizontalCentered="1"/>
  <pageMargins left="0.25" right="0.25" top="0.5" bottom="0.5" header="0.25" footer="0.25"/>
  <pageSetup scale="42" orientation="portrait" r:id="rId1"/>
  <headerFooter scaleWithDoc="0">
    <oddFooter>&amp;L&amp;"Times New Roman,Regular"&amp;9Statement BH-Revenues at Present Rates&amp;C&amp;"Times New Roman,Regular"&amp;9Page BH-&amp;P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R78"/>
  <sheetViews>
    <sheetView zoomScale="75" zoomScaleNormal="75" zoomScaleSheetLayoutView="70" zoomScalePageLayoutView="70" workbookViewId="0">
      <selection activeCell="C87" sqref="C87"/>
    </sheetView>
  </sheetViews>
  <sheetFormatPr defaultColWidth="9.140625" defaultRowHeight="18.75" x14ac:dyDescent="0.3"/>
  <cols>
    <col min="1" max="1" width="5.85546875" style="2" bestFit="1" customWidth="1"/>
    <col min="2" max="2" width="65.85546875" style="2" customWidth="1"/>
    <col min="3" max="8" width="17.140625" style="2" bestFit="1" customWidth="1"/>
    <col min="9" max="9" width="18.42578125" style="2" bestFit="1" customWidth="1"/>
    <col min="10" max="10" width="55.5703125" style="2" customWidth="1"/>
    <col min="11" max="11" width="5.85546875" style="2" bestFit="1" customWidth="1"/>
    <col min="12" max="12" width="15.42578125" style="2" bestFit="1" customWidth="1"/>
    <col min="13" max="18" width="16.85546875" style="2" bestFit="1" customWidth="1"/>
    <col min="19" max="16384" width="9.140625" style="2"/>
  </cols>
  <sheetData>
    <row r="1" spans="1:16" x14ac:dyDescent="0.3">
      <c r="A1" s="282" t="str">
        <f>'Summary of Revs @ Present Rates'!A1:P1</f>
        <v>Statement BH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1"/>
      <c r="M1" s="1"/>
      <c r="N1" s="1"/>
      <c r="O1" s="1"/>
      <c r="P1" s="1"/>
    </row>
    <row r="2" spans="1:16" x14ac:dyDescent="0.3">
      <c r="A2" s="284" t="str">
        <f>'Summary of Revs @ Present Rates'!A2:P2</f>
        <v>SAN DIEGO GAS AND ELECTRIC COMPANY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1"/>
      <c r="M2" s="1"/>
      <c r="N2" s="1"/>
      <c r="O2" s="1"/>
      <c r="P2" s="1"/>
    </row>
    <row r="3" spans="1:16" x14ac:dyDescent="0.3">
      <c r="A3" s="282" t="str">
        <f>'Summary of Revs @ Present Rates'!A3:P3</f>
        <v>Transmission Revenue Data To Reflect Present Rates Per ER24-524-000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1"/>
      <c r="M3" s="1"/>
      <c r="N3" s="1"/>
      <c r="O3" s="1"/>
      <c r="P3" s="1"/>
    </row>
    <row r="4" spans="1:16" x14ac:dyDescent="0.3">
      <c r="A4" s="283" t="str">
        <f>'A-Med &amp; Lrg C-I'!A4:K4</f>
        <v>Medium &amp; Large Commercial / Industrial Customers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1"/>
      <c r="M4" s="1"/>
      <c r="N4" s="1"/>
      <c r="O4" s="1"/>
      <c r="P4" s="1"/>
    </row>
    <row r="5" spans="1:16" x14ac:dyDescent="0.3">
      <c r="A5" s="283" t="str">
        <f>'Summary of Revs @ Present Rates'!A4:P4</f>
        <v>Rate Effective Period - Twelve Months Ending December 31, 2025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1"/>
      <c r="M5" s="1"/>
      <c r="N5" s="1"/>
      <c r="O5" s="1"/>
      <c r="P5" s="1"/>
    </row>
    <row r="6" spans="1:16" x14ac:dyDescent="0.3">
      <c r="A6" s="283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1"/>
      <c r="M6" s="1"/>
      <c r="N6" s="1"/>
      <c r="O6" s="1"/>
      <c r="P6" s="1"/>
    </row>
    <row r="7" spans="1:16" x14ac:dyDescent="0.3">
      <c r="A7" s="2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3">
      <c r="A8" s="3" t="s">
        <v>9</v>
      </c>
      <c r="B8" s="37"/>
      <c r="C8" s="3" t="str">
        <f>'Summary of Revs @ Present Rates'!C6</f>
        <v>(A)</v>
      </c>
      <c r="D8" s="3" t="str">
        <f>'Summary of Revs @ Present Rates'!D6</f>
        <v>(B)</v>
      </c>
      <c r="E8" s="3" t="str">
        <f>'Summary of Revs @ Present Rates'!E6</f>
        <v>(C)</v>
      </c>
      <c r="F8" s="3" t="str">
        <f>'Summary of Revs @ Present Rates'!F6</f>
        <v>(D)</v>
      </c>
      <c r="G8" s="3" t="str">
        <f>'Summary of Revs @ Present Rates'!G6</f>
        <v>(E)</v>
      </c>
      <c r="H8" s="3" t="str">
        <f>'Summary of Revs @ Present Rates'!H6</f>
        <v>(F)</v>
      </c>
      <c r="I8" s="3" t="str">
        <f>'Summary of Revs @ Present Rates'!I6</f>
        <v>(G)</v>
      </c>
      <c r="J8" s="37"/>
      <c r="K8" s="3" t="s">
        <v>9</v>
      </c>
    </row>
    <row r="9" spans="1:16" x14ac:dyDescent="0.3">
      <c r="A9" s="12" t="s">
        <v>11</v>
      </c>
      <c r="B9" s="12" t="s">
        <v>70</v>
      </c>
      <c r="C9" s="47">
        <f>'Summary of Revs @ Present Rates'!C8</f>
        <v>45658</v>
      </c>
      <c r="D9" s="47">
        <f>'Summary of Revs @ Present Rates'!D8</f>
        <v>45689</v>
      </c>
      <c r="E9" s="47">
        <f>'Summary of Revs @ Present Rates'!E8</f>
        <v>45717</v>
      </c>
      <c r="F9" s="47">
        <f>'Summary of Revs @ Present Rates'!F8</f>
        <v>45748</v>
      </c>
      <c r="G9" s="47">
        <f>'Summary of Revs @ Present Rates'!G8</f>
        <v>45778</v>
      </c>
      <c r="H9" s="47">
        <f>'Summary of Revs @ Present Rates'!H8</f>
        <v>45809</v>
      </c>
      <c r="I9" s="19"/>
      <c r="J9" s="12" t="s">
        <v>71</v>
      </c>
      <c r="K9" s="12" t="s">
        <v>11</v>
      </c>
    </row>
    <row r="10" spans="1:16" x14ac:dyDescent="0.3">
      <c r="A10" s="6"/>
      <c r="B10" s="6"/>
      <c r="C10" s="39"/>
      <c r="D10" s="39"/>
      <c r="E10" s="39"/>
      <c r="F10" s="39"/>
      <c r="G10" s="39"/>
      <c r="H10" s="39"/>
      <c r="I10" s="37"/>
      <c r="J10" s="6"/>
      <c r="K10" s="6"/>
    </row>
    <row r="11" spans="1:16" x14ac:dyDescent="0.3">
      <c r="A11" s="6">
        <v>1</v>
      </c>
      <c r="B11" s="49" t="s">
        <v>158</v>
      </c>
      <c r="C11" s="39"/>
      <c r="D11" s="39"/>
      <c r="E11" s="39"/>
      <c r="F11" s="39"/>
      <c r="G11" s="39"/>
      <c r="H11" s="39"/>
      <c r="I11" s="9"/>
      <c r="J11" s="6"/>
      <c r="K11" s="6">
        <v>1</v>
      </c>
    </row>
    <row r="12" spans="1:16" ht="22.5" x14ac:dyDescent="0.3">
      <c r="A12" s="6">
        <f>A11+1</f>
        <v>2</v>
      </c>
      <c r="B12" s="49" t="s">
        <v>159</v>
      </c>
      <c r="C12" s="9"/>
      <c r="D12" s="9"/>
      <c r="E12" s="9"/>
      <c r="F12" s="9"/>
      <c r="G12" s="9"/>
      <c r="H12" s="9"/>
      <c r="I12" s="9"/>
      <c r="J12" s="6"/>
      <c r="K12" s="6">
        <f>K11+1</f>
        <v>2</v>
      </c>
    </row>
    <row r="13" spans="1:16" ht="22.5" x14ac:dyDescent="0.3">
      <c r="A13" s="6">
        <f t="shared" ref="A13:A38" si="0">A12+1</f>
        <v>3</v>
      </c>
      <c r="B13" s="9" t="s">
        <v>78</v>
      </c>
      <c r="C13" s="13">
        <f>'[1]Workpaper 1'!C128*1000</f>
        <v>0</v>
      </c>
      <c r="D13" s="13">
        <f>'[1]Workpaper 1'!D128*1000</f>
        <v>0</v>
      </c>
      <c r="E13" s="13">
        <f>'[1]Workpaper 1'!E128*1000</f>
        <v>0</v>
      </c>
      <c r="F13" s="13">
        <f>'[1]Workpaper 1'!F128*1000</f>
        <v>0</v>
      </c>
      <c r="G13" s="13">
        <f>'[1]Workpaper 1'!G128*1000</f>
        <v>0</v>
      </c>
      <c r="H13" s="13">
        <f>'[1]Workpaper 1'!H128*1000</f>
        <v>0</v>
      </c>
      <c r="I13" s="9"/>
      <c r="J13" s="6" t="s">
        <v>160</v>
      </c>
      <c r="K13" s="6">
        <f t="shared" ref="K13:K38" si="1">K12+1</f>
        <v>3</v>
      </c>
    </row>
    <row r="14" spans="1:16" ht="22.5" x14ac:dyDescent="0.3">
      <c r="A14" s="6">
        <f t="shared" si="0"/>
        <v>4</v>
      </c>
      <c r="B14" s="9" t="s">
        <v>80</v>
      </c>
      <c r="C14" s="13">
        <f>'[1]Workpaper 1'!C129*1000</f>
        <v>37744.02702402509</v>
      </c>
      <c r="D14" s="13">
        <f>'[1]Workpaper 1'!D129*1000</f>
        <v>32788.017784402902</v>
      </c>
      <c r="E14" s="13">
        <f>'[1]Workpaper 1'!E129*1000</f>
        <v>35019.00235852191</v>
      </c>
      <c r="F14" s="13">
        <f>'[1]Workpaper 1'!F129*1000</f>
        <v>36792.275706357286</v>
      </c>
      <c r="G14" s="13">
        <f>'[1]Workpaper 1'!G129*1000</f>
        <v>36178.665806053199</v>
      </c>
      <c r="H14" s="13">
        <f>'[1]Workpaper 1'!H129*1000</f>
        <v>38018.045916729381</v>
      </c>
      <c r="I14" s="9"/>
      <c r="J14" s="6" t="s">
        <v>161</v>
      </c>
      <c r="K14" s="6">
        <f t="shared" si="1"/>
        <v>4</v>
      </c>
    </row>
    <row r="15" spans="1:16" ht="22.5" x14ac:dyDescent="0.3">
      <c r="A15" s="6">
        <f t="shared" si="0"/>
        <v>5</v>
      </c>
      <c r="B15" s="9" t="s">
        <v>82</v>
      </c>
      <c r="C15" s="13">
        <f>'[1]Workpaper 1'!C130*1000</f>
        <v>86134.254200093434</v>
      </c>
      <c r="D15" s="13">
        <f>'[1]Workpaper 1'!D130*1000</f>
        <v>74824.328012516606</v>
      </c>
      <c r="E15" s="13">
        <f>'[1]Workpaper 1'!E130*1000</f>
        <v>79915.575756201622</v>
      </c>
      <c r="F15" s="13">
        <f>'[1]Workpaper 1'!F130*1000</f>
        <v>83962.297564965716</v>
      </c>
      <c r="G15" s="13">
        <f>'[1]Workpaper 1'!G130*1000</f>
        <v>82562.001006815088</v>
      </c>
      <c r="H15" s="13">
        <f>'[1]Workpaper 1'!H130*1000</f>
        <v>84418.999481222272</v>
      </c>
      <c r="I15" s="9"/>
      <c r="J15" s="6" t="s">
        <v>162</v>
      </c>
      <c r="K15" s="6">
        <f t="shared" si="1"/>
        <v>5</v>
      </c>
    </row>
    <row r="16" spans="1:16" ht="19.5" thickBot="1" x14ac:dyDescent="0.35">
      <c r="A16" s="6">
        <f t="shared" si="0"/>
        <v>6</v>
      </c>
      <c r="B16" s="9" t="s">
        <v>84</v>
      </c>
      <c r="C16" s="72">
        <f t="shared" ref="C16:H16" si="2">SUM(C13:C15)</f>
        <v>123878.28122411852</v>
      </c>
      <c r="D16" s="72">
        <f t="shared" si="2"/>
        <v>107612.34579691952</v>
      </c>
      <c r="E16" s="72">
        <f t="shared" si="2"/>
        <v>114934.57811472352</v>
      </c>
      <c r="F16" s="72">
        <f t="shared" si="2"/>
        <v>120754.573271323</v>
      </c>
      <c r="G16" s="72">
        <f t="shared" si="2"/>
        <v>118740.66681286829</v>
      </c>
      <c r="H16" s="72">
        <f t="shared" si="2"/>
        <v>122437.04539795165</v>
      </c>
      <c r="I16" s="9"/>
      <c r="J16" s="74" t="s">
        <v>116</v>
      </c>
      <c r="K16" s="6">
        <f t="shared" si="1"/>
        <v>6</v>
      </c>
    </row>
    <row r="17" spans="1:18" ht="24" thickTop="1" thickBot="1" x14ac:dyDescent="0.35">
      <c r="A17" s="6">
        <f t="shared" si="0"/>
        <v>7</v>
      </c>
      <c r="B17" s="9" t="s">
        <v>86</v>
      </c>
      <c r="C17" s="52">
        <f>'[1]A-Billing Determinants'!D20</f>
        <v>123878.28122411853</v>
      </c>
      <c r="D17" s="52">
        <f>'[1]A-Billing Determinants'!F20</f>
        <v>107612.3457969195</v>
      </c>
      <c r="E17" s="52">
        <f>'[1]A-Billing Determinants'!H20</f>
        <v>114934.57811472354</v>
      </c>
      <c r="F17" s="52">
        <f>'[1]A-Billing Determinants'!J20</f>
        <v>120754.573271323</v>
      </c>
      <c r="G17" s="52">
        <f>'[1]A-Billing Determinants'!L20</f>
        <v>118740.66681286828</v>
      </c>
      <c r="H17" s="52">
        <f>'[1]A-Billing Determinants'!N20</f>
        <v>122437.04539795166</v>
      </c>
      <c r="I17" s="9"/>
      <c r="J17" s="6" t="s">
        <v>163</v>
      </c>
      <c r="K17" s="6">
        <f t="shared" si="1"/>
        <v>7</v>
      </c>
    </row>
    <row r="18" spans="1:18" ht="20.25" thickTop="1" thickBot="1" x14ac:dyDescent="0.35">
      <c r="A18" s="6">
        <f t="shared" si="0"/>
        <v>8</v>
      </c>
      <c r="B18" s="9" t="s">
        <v>88</v>
      </c>
      <c r="C18" s="52">
        <f t="shared" ref="C18:H18" si="3">C16-C17</f>
        <v>0</v>
      </c>
      <c r="D18" s="52">
        <f t="shared" si="3"/>
        <v>0</v>
      </c>
      <c r="E18" s="52">
        <f t="shared" si="3"/>
        <v>0</v>
      </c>
      <c r="F18" s="52">
        <f t="shared" si="3"/>
        <v>0</v>
      </c>
      <c r="G18" s="52">
        <f t="shared" si="3"/>
        <v>0</v>
      </c>
      <c r="H18" s="52">
        <f t="shared" si="3"/>
        <v>0</v>
      </c>
      <c r="I18" s="9"/>
      <c r="J18" s="53" t="s">
        <v>118</v>
      </c>
      <c r="K18" s="6">
        <f t="shared" si="1"/>
        <v>8</v>
      </c>
    </row>
    <row r="19" spans="1:18" ht="19.5" thickTop="1" x14ac:dyDescent="0.3">
      <c r="A19" s="6">
        <f t="shared" si="0"/>
        <v>9</v>
      </c>
      <c r="B19" s="6"/>
      <c r="C19" s="54"/>
      <c r="D19" s="54"/>
      <c r="E19" s="54"/>
      <c r="F19" s="54"/>
      <c r="G19" s="54"/>
      <c r="H19" s="54"/>
      <c r="I19" s="9"/>
      <c r="J19" s="53"/>
      <c r="K19" s="6">
        <f t="shared" si="1"/>
        <v>9</v>
      </c>
    </row>
    <row r="20" spans="1:18" x14ac:dyDescent="0.3">
      <c r="A20" s="6">
        <f t="shared" si="0"/>
        <v>10</v>
      </c>
      <c r="B20" s="55" t="s">
        <v>164</v>
      </c>
      <c r="C20" s="54"/>
      <c r="D20" s="54"/>
      <c r="E20" s="54"/>
      <c r="F20" s="54"/>
      <c r="G20" s="54"/>
      <c r="H20" s="54"/>
      <c r="I20" s="9"/>
      <c r="J20" s="53"/>
      <c r="K20" s="6">
        <f t="shared" si="1"/>
        <v>10</v>
      </c>
    </row>
    <row r="21" spans="1:18" x14ac:dyDescent="0.3">
      <c r="A21" s="6">
        <f t="shared" si="0"/>
        <v>11</v>
      </c>
      <c r="B21" s="55" t="s">
        <v>165</v>
      </c>
      <c r="C21" s="9"/>
      <c r="D21" s="9"/>
      <c r="E21" s="9"/>
      <c r="F21" s="9"/>
      <c r="G21" s="9"/>
      <c r="H21" s="9"/>
      <c r="I21" s="9"/>
      <c r="J21" s="6"/>
      <c r="K21" s="6">
        <f t="shared" si="1"/>
        <v>11</v>
      </c>
    </row>
    <row r="22" spans="1:18" ht="22.5" x14ac:dyDescent="0.3">
      <c r="A22" s="6">
        <f t="shared" si="0"/>
        <v>12</v>
      </c>
      <c r="B22" s="9" t="s">
        <v>78</v>
      </c>
      <c r="C22" s="56">
        <f>'[2]Transmission Rates Summary'!$F$33</f>
        <v>0</v>
      </c>
      <c r="D22" s="56">
        <f>C22</f>
        <v>0</v>
      </c>
      <c r="E22" s="56">
        <f t="shared" ref="E22:F24" si="4">D22</f>
        <v>0</v>
      </c>
      <c r="F22" s="56">
        <f t="shared" si="4"/>
        <v>0</v>
      </c>
      <c r="G22" s="56">
        <f>F22</f>
        <v>0</v>
      </c>
      <c r="H22" s="56">
        <f>'[2]Transmission Rates Summary'!$F$32</f>
        <v>0</v>
      </c>
      <c r="I22" s="9"/>
      <c r="J22" s="6" t="s">
        <v>166</v>
      </c>
      <c r="K22" s="6">
        <f t="shared" si="1"/>
        <v>12</v>
      </c>
    </row>
    <row r="23" spans="1:18" ht="22.5" x14ac:dyDescent="0.3">
      <c r="A23" s="6">
        <f t="shared" si="0"/>
        <v>13</v>
      </c>
      <c r="B23" s="9" t="s">
        <v>93</v>
      </c>
      <c r="C23" s="56">
        <f>'[2]Transmission Rates Summary'!$E$33</f>
        <v>1.25</v>
      </c>
      <c r="D23" s="56">
        <f t="shared" ref="D23:D24" si="5">C23</f>
        <v>1.25</v>
      </c>
      <c r="E23" s="56">
        <f t="shared" si="4"/>
        <v>1.25</v>
      </c>
      <c r="F23" s="56">
        <f t="shared" si="4"/>
        <v>1.25</v>
      </c>
      <c r="G23" s="56">
        <f t="shared" ref="G23:G24" si="6">F23</f>
        <v>1.25</v>
      </c>
      <c r="H23" s="56">
        <f>'[2]Transmission Rates Summary'!$E$32</f>
        <v>10.220000000000001</v>
      </c>
      <c r="I23" s="9"/>
      <c r="J23" s="6" t="s">
        <v>167</v>
      </c>
      <c r="K23" s="6">
        <f t="shared" si="1"/>
        <v>13</v>
      </c>
    </row>
    <row r="24" spans="1:18" ht="22.5" x14ac:dyDescent="0.3">
      <c r="A24" s="6">
        <f t="shared" si="0"/>
        <v>14</v>
      </c>
      <c r="B24" s="9" t="s">
        <v>82</v>
      </c>
      <c r="C24" s="56">
        <f>'[2]Transmission Rates Summary'!$D$33</f>
        <v>1.25</v>
      </c>
      <c r="D24" s="56">
        <f t="shared" si="5"/>
        <v>1.25</v>
      </c>
      <c r="E24" s="56">
        <f t="shared" si="4"/>
        <v>1.25</v>
      </c>
      <c r="F24" s="56">
        <f t="shared" si="4"/>
        <v>1.25</v>
      </c>
      <c r="G24" s="56">
        <f t="shared" si="6"/>
        <v>1.25</v>
      </c>
      <c r="H24" s="56">
        <f>'[2]Transmission Rates Summary'!$D$32</f>
        <v>10.15</v>
      </c>
      <c r="I24" s="9"/>
      <c r="J24" s="6" t="s">
        <v>168</v>
      </c>
      <c r="K24" s="6">
        <f t="shared" si="1"/>
        <v>14</v>
      </c>
    </row>
    <row r="25" spans="1:18" x14ac:dyDescent="0.3">
      <c r="A25" s="6">
        <f t="shared" si="0"/>
        <v>15</v>
      </c>
      <c r="B25" s="55" t="s">
        <v>169</v>
      </c>
      <c r="C25" s="56"/>
      <c r="D25" s="56"/>
      <c r="E25" s="56"/>
      <c r="F25" s="56"/>
      <c r="G25" s="56"/>
      <c r="H25" s="56"/>
      <c r="I25" s="9"/>
      <c r="J25" s="68"/>
      <c r="K25" s="6">
        <f t="shared" si="1"/>
        <v>15</v>
      </c>
    </row>
    <row r="26" spans="1:18" x14ac:dyDescent="0.3">
      <c r="A26" s="6">
        <f t="shared" si="0"/>
        <v>16</v>
      </c>
      <c r="B26" s="55" t="s">
        <v>170</v>
      </c>
      <c r="C26" s="54"/>
      <c r="D26" s="54"/>
      <c r="E26" s="54"/>
      <c r="F26" s="54"/>
      <c r="G26" s="54"/>
      <c r="H26" s="54"/>
      <c r="I26" s="9"/>
      <c r="J26" s="76"/>
      <c r="K26" s="6">
        <f t="shared" si="1"/>
        <v>16</v>
      </c>
    </row>
    <row r="27" spans="1:18" x14ac:dyDescent="0.3">
      <c r="A27" s="6">
        <f t="shared" si="0"/>
        <v>17</v>
      </c>
      <c r="B27" s="9" t="s">
        <v>78</v>
      </c>
      <c r="C27" s="77">
        <f>C22*'D-Med &amp; Lrg C-I'!C13</f>
        <v>0</v>
      </c>
      <c r="D27" s="77">
        <f>D22*'D-Med &amp; Lrg C-I'!D13</f>
        <v>0</v>
      </c>
      <c r="E27" s="77">
        <f>E22*'D-Med &amp; Lrg C-I'!E13</f>
        <v>0</v>
      </c>
      <c r="F27" s="77">
        <f>F22*'D-Med &amp; Lrg C-I'!F13</f>
        <v>0</v>
      </c>
      <c r="G27" s="77">
        <f>G22*'D-Med &amp; Lrg C-I'!G13</f>
        <v>0</v>
      </c>
      <c r="H27" s="77">
        <f>H22*'D-Med &amp; Lrg C-I'!H13</f>
        <v>0</v>
      </c>
      <c r="I27" s="9"/>
      <c r="J27" s="76" t="s">
        <v>149</v>
      </c>
      <c r="K27" s="6">
        <f t="shared" si="1"/>
        <v>17</v>
      </c>
      <c r="M27" s="62"/>
      <c r="N27" s="62"/>
      <c r="O27" s="62"/>
      <c r="P27" s="62"/>
      <c r="Q27" s="62"/>
      <c r="R27" s="62"/>
    </row>
    <row r="28" spans="1:18" x14ac:dyDescent="0.3">
      <c r="A28" s="6">
        <f t="shared" si="0"/>
        <v>18</v>
      </c>
      <c r="B28" s="9" t="s">
        <v>80</v>
      </c>
      <c r="C28" s="54">
        <f>C23*'D-Med &amp; Lrg C-I'!C14</f>
        <v>47180.033780031365</v>
      </c>
      <c r="D28" s="54">
        <f>D23*'D-Med &amp; Lrg C-I'!D14</f>
        <v>40985.02223050363</v>
      </c>
      <c r="E28" s="54">
        <f>E23*'D-Med &amp; Lrg C-I'!E14</f>
        <v>43773.752948152389</v>
      </c>
      <c r="F28" s="54">
        <f>F23*'D-Med &amp; Lrg C-I'!F14</f>
        <v>45990.34463294661</v>
      </c>
      <c r="G28" s="54">
        <f>G23*'D-Med &amp; Lrg C-I'!G14</f>
        <v>45223.332257566501</v>
      </c>
      <c r="H28" s="54">
        <f>H23*'D-Med &amp; Lrg C-I'!H14</f>
        <v>388544.42926897429</v>
      </c>
      <c r="I28" s="9"/>
      <c r="J28" s="76" t="s">
        <v>150</v>
      </c>
      <c r="K28" s="6">
        <f t="shared" si="1"/>
        <v>18</v>
      </c>
      <c r="M28" s="62"/>
      <c r="N28" s="62"/>
      <c r="O28" s="62"/>
      <c r="P28" s="62"/>
      <c r="Q28" s="62"/>
      <c r="R28" s="62"/>
    </row>
    <row r="29" spans="1:18" x14ac:dyDescent="0.3">
      <c r="A29" s="6">
        <f t="shared" si="0"/>
        <v>19</v>
      </c>
      <c r="B29" s="9" t="s">
        <v>82</v>
      </c>
      <c r="C29" s="54">
        <f>C24*'D-Med &amp; Lrg C-I'!C15</f>
        <v>107667.8177501168</v>
      </c>
      <c r="D29" s="54">
        <f>D24*'D-Med &amp; Lrg C-I'!D15</f>
        <v>93530.410015645757</v>
      </c>
      <c r="E29" s="54">
        <f>E24*'D-Med &amp; Lrg C-I'!E15</f>
        <v>99894.469695252032</v>
      </c>
      <c r="F29" s="54">
        <f>F24*'D-Med &amp; Lrg C-I'!F15</f>
        <v>104952.87195620715</v>
      </c>
      <c r="G29" s="54">
        <f>G24*'D-Med &amp; Lrg C-I'!G15</f>
        <v>103202.50125851887</v>
      </c>
      <c r="H29" s="54">
        <f>H24*'D-Med &amp; Lrg C-I'!H15</f>
        <v>856852.8447344061</v>
      </c>
      <c r="I29" s="9"/>
      <c r="J29" s="76" t="s">
        <v>151</v>
      </c>
      <c r="K29" s="6">
        <f t="shared" si="1"/>
        <v>19</v>
      </c>
      <c r="M29" s="62"/>
      <c r="N29" s="62"/>
      <c r="O29" s="62"/>
      <c r="P29" s="62"/>
      <c r="Q29" s="62"/>
      <c r="R29" s="62"/>
    </row>
    <row r="30" spans="1:18" ht="19.5" thickBot="1" x14ac:dyDescent="0.35">
      <c r="A30" s="6">
        <f t="shared" si="0"/>
        <v>20</v>
      </c>
      <c r="B30" s="9" t="s">
        <v>101</v>
      </c>
      <c r="C30" s="78">
        <f t="shared" ref="C30:H30" si="7">SUM(C27:C29)</f>
        <v>154847.85153014815</v>
      </c>
      <c r="D30" s="78">
        <f t="shared" si="7"/>
        <v>134515.4322461494</v>
      </c>
      <c r="E30" s="78">
        <f t="shared" si="7"/>
        <v>143668.22264340441</v>
      </c>
      <c r="F30" s="78">
        <f t="shared" si="7"/>
        <v>150943.21658915374</v>
      </c>
      <c r="G30" s="78">
        <f t="shared" si="7"/>
        <v>148425.83351608537</v>
      </c>
      <c r="H30" s="78">
        <f t="shared" si="7"/>
        <v>1245397.2740033804</v>
      </c>
      <c r="I30" s="9"/>
      <c r="J30" s="74" t="s">
        <v>127</v>
      </c>
      <c r="K30" s="6">
        <f t="shared" si="1"/>
        <v>20</v>
      </c>
      <c r="M30" s="62"/>
      <c r="N30" s="62"/>
      <c r="O30" s="62"/>
      <c r="P30" s="62"/>
      <c r="Q30" s="62"/>
      <c r="R30" s="62"/>
    </row>
    <row r="31" spans="1:18" ht="19.5" thickTop="1" x14ac:dyDescent="0.3">
      <c r="A31" s="6">
        <f t="shared" si="0"/>
        <v>21</v>
      </c>
      <c r="B31" s="9"/>
      <c r="C31" s="9"/>
      <c r="D31" s="9"/>
      <c r="E31" s="9"/>
      <c r="F31" s="9"/>
      <c r="G31" s="9"/>
      <c r="H31" s="9"/>
      <c r="I31" s="9"/>
      <c r="J31" s="6"/>
      <c r="K31" s="6">
        <f t="shared" si="1"/>
        <v>21</v>
      </c>
    </row>
    <row r="32" spans="1:18" x14ac:dyDescent="0.3">
      <c r="A32" s="6">
        <f t="shared" si="0"/>
        <v>22</v>
      </c>
      <c r="B32" s="49" t="s">
        <v>97</v>
      </c>
      <c r="C32" s="9"/>
      <c r="D32" s="9"/>
      <c r="E32" s="9"/>
      <c r="F32" s="9"/>
      <c r="G32" s="9"/>
      <c r="H32" s="9"/>
      <c r="I32" s="9"/>
      <c r="J32" s="6"/>
      <c r="K32" s="6">
        <f t="shared" si="1"/>
        <v>22</v>
      </c>
    </row>
    <row r="33" spans="1:18" ht="56.25" x14ac:dyDescent="0.3">
      <c r="A33" s="6">
        <f t="shared" si="0"/>
        <v>23</v>
      </c>
      <c r="B33" s="9" t="s">
        <v>78</v>
      </c>
      <c r="C33" s="77">
        <f>ROUND(C27+'C-Med &amp; Lrg C-I'!C26+'B-Med &amp; Lrg C-I'!C26+'A-Med &amp; Lrg C-I'!C30,0)</f>
        <v>21780070</v>
      </c>
      <c r="D33" s="77">
        <f>ROUND(D27+'C-Med &amp; Lrg C-I'!D26+'B-Med &amp; Lrg C-I'!D26+'A-Med &amp; Lrg C-I'!D30,0)</f>
        <v>20916887</v>
      </c>
      <c r="E33" s="77">
        <f>ROUND(E27+'C-Med &amp; Lrg C-I'!E26+'B-Med &amp; Lrg C-I'!E26+'A-Med &amp; Lrg C-I'!E30,0)</f>
        <v>20790430</v>
      </c>
      <c r="F33" s="77">
        <f>ROUND(F27+'C-Med &amp; Lrg C-I'!F26+'B-Med &amp; Lrg C-I'!F26+'A-Med &amp; Lrg C-I'!F30,0)</f>
        <v>20780876</v>
      </c>
      <c r="G33" s="77">
        <f>ROUND(G27+'C-Med &amp; Lrg C-I'!G26+'B-Med &amp; Lrg C-I'!G26+'A-Med &amp; Lrg C-I'!G30,0)</f>
        <v>21036546</v>
      </c>
      <c r="H33" s="77">
        <f>ROUND(H27+'C-Med &amp; Lrg C-I'!H26+'B-Med &amp; Lrg C-I'!H26+'A-Med &amp; Lrg C-I'!H30,0)</f>
        <v>24977356</v>
      </c>
      <c r="I33" s="9"/>
      <c r="J33" s="96" t="s">
        <v>171</v>
      </c>
      <c r="K33" s="6">
        <f t="shared" si="1"/>
        <v>23</v>
      </c>
      <c r="M33" s="62"/>
      <c r="N33" s="62"/>
      <c r="O33" s="62"/>
      <c r="P33" s="62"/>
      <c r="Q33" s="62"/>
      <c r="R33" s="62"/>
    </row>
    <row r="34" spans="1:18" ht="56.25" x14ac:dyDescent="0.3">
      <c r="A34" s="6">
        <f t="shared" si="0"/>
        <v>24</v>
      </c>
      <c r="B34" s="9" t="s">
        <v>80</v>
      </c>
      <c r="C34" s="77">
        <f>ROUND(C28+'C-Med &amp; Lrg C-I'!C27+'B-Med &amp; Lrg C-I'!C27+'A-Med &amp; Lrg C-I'!C31,0)</f>
        <v>5890158</v>
      </c>
      <c r="D34" s="77">
        <f>ROUND(D28+'C-Med &amp; Lrg C-I'!D27+'B-Med &amp; Lrg C-I'!D27+'A-Med &amp; Lrg C-I'!D31,0)</f>
        <v>5573457</v>
      </c>
      <c r="E34" s="77">
        <f>ROUND(E28+'C-Med &amp; Lrg C-I'!E27+'B-Med &amp; Lrg C-I'!E27+'A-Med &amp; Lrg C-I'!E31,0)</f>
        <v>5598217</v>
      </c>
      <c r="F34" s="77">
        <f>ROUND(F28+'C-Med &amp; Lrg C-I'!F27+'B-Med &amp; Lrg C-I'!F27+'A-Med &amp; Lrg C-I'!F31,0)</f>
        <v>5638703</v>
      </c>
      <c r="G34" s="77">
        <f>ROUND(G28+'C-Med &amp; Lrg C-I'!G27+'B-Med &amp; Lrg C-I'!G27+'A-Med &amp; Lrg C-I'!G31,0)</f>
        <v>5682419</v>
      </c>
      <c r="H34" s="77">
        <f>ROUND(H28+'C-Med &amp; Lrg C-I'!H27+'B-Med &amp; Lrg C-I'!H27+'A-Med &amp; Lrg C-I'!H31,0)</f>
        <v>7126126</v>
      </c>
      <c r="I34" s="9"/>
      <c r="J34" s="96" t="s">
        <v>172</v>
      </c>
      <c r="K34" s="6">
        <f t="shared" si="1"/>
        <v>24</v>
      </c>
      <c r="M34" s="62"/>
      <c r="N34" s="62"/>
      <c r="O34" s="62"/>
      <c r="P34" s="62"/>
      <c r="Q34" s="62"/>
      <c r="R34" s="62"/>
    </row>
    <row r="35" spans="1:18" ht="56.25" x14ac:dyDescent="0.3">
      <c r="A35" s="6">
        <f t="shared" si="0"/>
        <v>25</v>
      </c>
      <c r="B35" s="9" t="s">
        <v>82</v>
      </c>
      <c r="C35" s="77">
        <f>ROUND(C29+'C-Med &amp; Lrg C-I'!C28+'B-Med &amp; Lrg C-I'!C28+'A-Med &amp; Lrg C-I'!C32,0)</f>
        <v>2016431</v>
      </c>
      <c r="D35" s="77">
        <f>ROUND(D29+'C-Med &amp; Lrg C-I'!D28+'B-Med &amp; Lrg C-I'!D28+'A-Med &amp; Lrg C-I'!D32,0)</f>
        <v>1777606</v>
      </c>
      <c r="E35" s="77">
        <f>ROUND(E29+'C-Med &amp; Lrg C-I'!E28+'B-Med &amp; Lrg C-I'!E28+'A-Med &amp; Lrg C-I'!E32,0)</f>
        <v>1878423</v>
      </c>
      <c r="F35" s="77">
        <f>ROUND(F29+'C-Med &amp; Lrg C-I'!F28+'B-Med &amp; Lrg C-I'!F28+'A-Med &amp; Lrg C-I'!F32,0)</f>
        <v>1959738</v>
      </c>
      <c r="G35" s="77">
        <f>ROUND(G29+'C-Med &amp; Lrg C-I'!G28+'B-Med &amp; Lrg C-I'!G28+'A-Med &amp; Lrg C-I'!G32,0)</f>
        <v>1934879</v>
      </c>
      <c r="H35" s="77">
        <f>ROUND(H29+'C-Med &amp; Lrg C-I'!H28+'B-Med &amp; Lrg C-I'!H28+'A-Med &amp; Lrg C-I'!H32,0)</f>
        <v>2932042</v>
      </c>
      <c r="I35" s="9"/>
      <c r="J35" s="96" t="s">
        <v>173</v>
      </c>
      <c r="K35" s="6">
        <f t="shared" si="1"/>
        <v>25</v>
      </c>
      <c r="M35" s="62"/>
      <c r="N35" s="62"/>
      <c r="O35" s="62"/>
      <c r="P35" s="62"/>
      <c r="Q35" s="62"/>
      <c r="R35" s="62"/>
    </row>
    <row r="36" spans="1:18" ht="19.5" thickBot="1" x14ac:dyDescent="0.35">
      <c r="A36" s="6">
        <f t="shared" si="0"/>
        <v>26</v>
      </c>
      <c r="B36" s="9" t="s">
        <v>174</v>
      </c>
      <c r="C36" s="58">
        <f t="shared" ref="C36:H36" si="8">SUM(C33:C35)</f>
        <v>29686659</v>
      </c>
      <c r="D36" s="58">
        <f t="shared" si="8"/>
        <v>28267950</v>
      </c>
      <c r="E36" s="58">
        <f t="shared" si="8"/>
        <v>28267070</v>
      </c>
      <c r="F36" s="58">
        <f t="shared" si="8"/>
        <v>28379317</v>
      </c>
      <c r="G36" s="58">
        <f t="shared" si="8"/>
        <v>28653844</v>
      </c>
      <c r="H36" s="58">
        <f t="shared" si="8"/>
        <v>35035524</v>
      </c>
      <c r="I36" s="9"/>
      <c r="J36" s="71" t="s">
        <v>129</v>
      </c>
      <c r="K36" s="6">
        <f t="shared" si="1"/>
        <v>26</v>
      </c>
      <c r="M36" s="62"/>
      <c r="N36" s="62"/>
      <c r="O36" s="62"/>
      <c r="P36" s="62"/>
      <c r="Q36" s="62"/>
      <c r="R36" s="62"/>
    </row>
    <row r="37" spans="1:18" ht="19.5" thickTop="1" x14ac:dyDescent="0.3">
      <c r="A37" s="6">
        <f t="shared" si="0"/>
        <v>27</v>
      </c>
      <c r="B37" s="9"/>
      <c r="C37" s="9"/>
      <c r="D37" s="9"/>
      <c r="E37" s="9"/>
      <c r="F37" s="9"/>
      <c r="G37" s="9"/>
      <c r="H37" s="9"/>
      <c r="I37" s="9"/>
      <c r="J37" s="6"/>
      <c r="K37" s="6">
        <f t="shared" si="1"/>
        <v>27</v>
      </c>
    </row>
    <row r="38" spans="1:18" ht="19.5" thickBot="1" x14ac:dyDescent="0.35">
      <c r="A38" s="6">
        <f t="shared" si="0"/>
        <v>28</v>
      </c>
      <c r="B38" s="55" t="s">
        <v>175</v>
      </c>
      <c r="C38" s="61">
        <f>C36+'A-Med &amp; Lrg C-I'!C13</f>
        <v>29686659</v>
      </c>
      <c r="D38" s="61">
        <f>D36+'A-Med &amp; Lrg C-I'!D13</f>
        <v>28267950</v>
      </c>
      <c r="E38" s="61">
        <f>E36+'A-Med &amp; Lrg C-I'!E13</f>
        <v>28267070</v>
      </c>
      <c r="F38" s="61">
        <f>F36+'A-Med &amp; Lrg C-I'!F13</f>
        <v>28379317</v>
      </c>
      <c r="G38" s="61">
        <f>G36+'A-Med &amp; Lrg C-I'!G13</f>
        <v>28653844</v>
      </c>
      <c r="H38" s="61">
        <f>H36+'A-Med &amp; Lrg C-I'!H13</f>
        <v>35035524</v>
      </c>
      <c r="I38" s="9"/>
      <c r="J38" s="96" t="s">
        <v>176</v>
      </c>
      <c r="K38" s="6">
        <f t="shared" si="1"/>
        <v>28</v>
      </c>
    </row>
    <row r="39" spans="1:18" ht="19.5" thickTop="1" x14ac:dyDescent="0.3">
      <c r="A39" s="12"/>
      <c r="B39" s="19"/>
      <c r="C39" s="19"/>
      <c r="D39" s="19"/>
      <c r="E39" s="19"/>
      <c r="F39" s="19"/>
      <c r="G39" s="19"/>
      <c r="H39" s="19"/>
      <c r="I39" s="19"/>
      <c r="J39" s="12"/>
      <c r="K39" s="12"/>
    </row>
    <row r="41" spans="1:18" x14ac:dyDescent="0.3">
      <c r="A41" s="3" t="s">
        <v>9</v>
      </c>
      <c r="B41" s="37"/>
      <c r="C41" s="3" t="str">
        <f>C8</f>
        <v>(A)</v>
      </c>
      <c r="D41" s="3" t="str">
        <f t="shared" ref="D41:I41" si="9">D8</f>
        <v>(B)</v>
      </c>
      <c r="E41" s="3" t="str">
        <f t="shared" si="9"/>
        <v>(C)</v>
      </c>
      <c r="F41" s="3" t="str">
        <f t="shared" si="9"/>
        <v>(D)</v>
      </c>
      <c r="G41" s="3" t="str">
        <f t="shared" si="9"/>
        <v>(E)</v>
      </c>
      <c r="H41" s="3" t="str">
        <f t="shared" si="9"/>
        <v>(F)</v>
      </c>
      <c r="I41" s="3" t="str">
        <f t="shared" si="9"/>
        <v>(G)</v>
      </c>
      <c r="J41" s="37"/>
      <c r="K41" s="3" t="s">
        <v>9</v>
      </c>
    </row>
    <row r="42" spans="1:18" x14ac:dyDescent="0.3">
      <c r="A42" s="12" t="s">
        <v>11</v>
      </c>
      <c r="B42" s="12" t="s">
        <v>70</v>
      </c>
      <c r="C42" s="47">
        <f>'Summary of Revs @ Present Rates'!C30</f>
        <v>45839</v>
      </c>
      <c r="D42" s="47">
        <f>'Summary of Revs @ Present Rates'!D30</f>
        <v>45870</v>
      </c>
      <c r="E42" s="47">
        <f>'Summary of Revs @ Present Rates'!E30</f>
        <v>45901</v>
      </c>
      <c r="F42" s="47">
        <f>'Summary of Revs @ Present Rates'!F30</f>
        <v>45931</v>
      </c>
      <c r="G42" s="47">
        <f>'Summary of Revs @ Present Rates'!G30</f>
        <v>45962</v>
      </c>
      <c r="H42" s="47">
        <f>'Summary of Revs @ Present Rates'!H30</f>
        <v>45992</v>
      </c>
      <c r="I42" s="48" t="s">
        <v>20</v>
      </c>
      <c r="J42" s="12" t="s">
        <v>71</v>
      </c>
      <c r="K42" s="12" t="s">
        <v>11</v>
      </c>
    </row>
    <row r="43" spans="1:18" x14ac:dyDescent="0.3">
      <c r="A43" s="6"/>
      <c r="B43" s="6"/>
      <c r="C43" s="39"/>
      <c r="D43" s="39"/>
      <c r="E43" s="39"/>
      <c r="F43" s="39"/>
      <c r="G43" s="39"/>
      <c r="H43" s="39"/>
      <c r="I43" s="40"/>
      <c r="J43" s="6"/>
      <c r="K43" s="6"/>
    </row>
    <row r="44" spans="1:18" x14ac:dyDescent="0.3">
      <c r="A44" s="6">
        <f>1+A38</f>
        <v>29</v>
      </c>
      <c r="B44" s="49" t="s">
        <v>158</v>
      </c>
      <c r="C44" s="39"/>
      <c r="D44" s="39"/>
      <c r="E44" s="39"/>
      <c r="F44" s="39"/>
      <c r="G44" s="39"/>
      <c r="H44" s="39"/>
      <c r="I44" s="40"/>
      <c r="J44" s="6"/>
      <c r="K44" s="6">
        <f>K38+1</f>
        <v>29</v>
      </c>
    </row>
    <row r="45" spans="1:18" ht="22.5" x14ac:dyDescent="0.3">
      <c r="A45" s="6">
        <f>A44+1</f>
        <v>30</v>
      </c>
      <c r="B45" s="49" t="s">
        <v>159</v>
      </c>
      <c r="C45" s="9"/>
      <c r="D45" s="9"/>
      <c r="E45" s="9"/>
      <c r="F45" s="9"/>
      <c r="G45" s="9"/>
      <c r="H45" s="9"/>
      <c r="I45" s="9"/>
      <c r="J45" s="6"/>
      <c r="K45" s="6">
        <f>K44+1</f>
        <v>30</v>
      </c>
    </row>
    <row r="46" spans="1:18" ht="22.5" x14ac:dyDescent="0.3">
      <c r="A46" s="6">
        <f t="shared" ref="A46:A71" si="10">A45+1</f>
        <v>31</v>
      </c>
      <c r="B46" s="9" t="s">
        <v>78</v>
      </c>
      <c r="C46" s="13">
        <f>'[1]Workpaper 1'!I128*1000</f>
        <v>0</v>
      </c>
      <c r="D46" s="13">
        <f>'[1]Workpaper 1'!J128*1000</f>
        <v>0</v>
      </c>
      <c r="E46" s="13">
        <f>'[1]Workpaper 1'!K128*1000</f>
        <v>0</v>
      </c>
      <c r="F46" s="13">
        <f>'[1]Workpaper 1'!L128*1000</f>
        <v>0</v>
      </c>
      <c r="G46" s="13">
        <f>'[1]Workpaper 1'!M128*1000</f>
        <v>0</v>
      </c>
      <c r="H46" s="13">
        <f>'[1]Workpaper 1'!N128*1000</f>
        <v>0</v>
      </c>
      <c r="I46" s="54">
        <f>SUM(C13:H13,C46:H46)</f>
        <v>0</v>
      </c>
      <c r="J46" s="6" t="s">
        <v>160</v>
      </c>
      <c r="K46" s="6">
        <f t="shared" ref="K46:K71" si="11">K45+1</f>
        <v>31</v>
      </c>
    </row>
    <row r="47" spans="1:18" ht="22.5" x14ac:dyDescent="0.3">
      <c r="A47" s="6">
        <f t="shared" si="10"/>
        <v>32</v>
      </c>
      <c r="B47" s="9" t="s">
        <v>80</v>
      </c>
      <c r="C47" s="13">
        <f>'[1]Workpaper 1'!I129*1000</f>
        <v>44063.879277385495</v>
      </c>
      <c r="D47" s="13">
        <f>'[1]Workpaper 1'!J129*1000</f>
        <v>43095.657656739822</v>
      </c>
      <c r="E47" s="13">
        <f>'[1]Workpaper 1'!K129*1000</f>
        <v>42612.308807087829</v>
      </c>
      <c r="F47" s="13">
        <f>'[1]Workpaper 1'!L129*1000</f>
        <v>38619.527393761688</v>
      </c>
      <c r="G47" s="13">
        <f>'[1]Workpaper 1'!M129*1000</f>
        <v>37749.600722709838</v>
      </c>
      <c r="H47" s="13">
        <f>'[1]Workpaper 1'!N129*1000</f>
        <v>44778.169186547064</v>
      </c>
      <c r="I47" s="54">
        <f>SUM(C14:H14,C47:H47)</f>
        <v>467459.17764032149</v>
      </c>
      <c r="J47" s="6" t="s">
        <v>161</v>
      </c>
      <c r="K47" s="6">
        <f t="shared" si="11"/>
        <v>32</v>
      </c>
    </row>
    <row r="48" spans="1:18" ht="22.5" x14ac:dyDescent="0.3">
      <c r="A48" s="6">
        <f t="shared" si="10"/>
        <v>33</v>
      </c>
      <c r="B48" s="9" t="s">
        <v>82</v>
      </c>
      <c r="C48" s="13">
        <f>'[1]Workpaper 1'!I130*1000</f>
        <v>97843.761091923501</v>
      </c>
      <c r="D48" s="13">
        <f>'[1]Workpaper 1'!J130*1000</f>
        <v>95693.826803611533</v>
      </c>
      <c r="E48" s="13">
        <f>'[1]Workpaper 1'!K130*1000</f>
        <v>94620.551591692594</v>
      </c>
      <c r="F48" s="13">
        <f>'[1]Workpaper 1'!L130*1000</f>
        <v>85754.587970140681</v>
      </c>
      <c r="G48" s="13">
        <f>'[1]Workpaper 1'!M130*1000</f>
        <v>86146.973732618208</v>
      </c>
      <c r="H48" s="13">
        <f>'[1]Workpaper 1'!N130*1000</f>
        <v>102186.61100665793</v>
      </c>
      <c r="I48" s="54">
        <f>SUM(C15:H15,C48:H48)</f>
        <v>1054063.7682184591</v>
      </c>
      <c r="J48" s="6" t="s">
        <v>162</v>
      </c>
      <c r="K48" s="6">
        <f t="shared" si="11"/>
        <v>33</v>
      </c>
    </row>
    <row r="49" spans="1:11" ht="19.5" thickBot="1" x14ac:dyDescent="0.35">
      <c r="A49" s="6">
        <f t="shared" si="10"/>
        <v>34</v>
      </c>
      <c r="B49" s="9" t="s">
        <v>84</v>
      </c>
      <c r="C49" s="72">
        <f t="shared" ref="C49:I49" si="12">SUM(C46:C48)</f>
        <v>141907.640369309</v>
      </c>
      <c r="D49" s="72">
        <f t="shared" si="12"/>
        <v>138789.48446035135</v>
      </c>
      <c r="E49" s="72">
        <f t="shared" si="12"/>
        <v>137232.86039878044</v>
      </c>
      <c r="F49" s="72">
        <f t="shared" si="12"/>
        <v>124374.11536390237</v>
      </c>
      <c r="G49" s="72">
        <f t="shared" si="12"/>
        <v>123896.57445532805</v>
      </c>
      <c r="H49" s="72">
        <f t="shared" si="12"/>
        <v>146964.78019320499</v>
      </c>
      <c r="I49" s="73">
        <f t="shared" si="12"/>
        <v>1521522.9458587805</v>
      </c>
      <c r="J49" s="74" t="s">
        <v>103</v>
      </c>
      <c r="K49" s="6">
        <f t="shared" si="11"/>
        <v>34</v>
      </c>
    </row>
    <row r="50" spans="1:11" ht="24" thickTop="1" thickBot="1" x14ac:dyDescent="0.35">
      <c r="A50" s="6">
        <f t="shared" si="10"/>
        <v>35</v>
      </c>
      <c r="B50" s="9" t="s">
        <v>86</v>
      </c>
      <c r="C50" s="52">
        <f>'[1]B-Billing Determinants'!D20</f>
        <v>141907.64036930897</v>
      </c>
      <c r="D50" s="52">
        <f>'[1]B-Billing Determinants'!F20</f>
        <v>138789.48446035135</v>
      </c>
      <c r="E50" s="52">
        <f>'[1]B-Billing Determinants'!H20</f>
        <v>137232.86039878041</v>
      </c>
      <c r="F50" s="52">
        <f>'[1]B-Billing Determinants'!J20</f>
        <v>124374.11536390237</v>
      </c>
      <c r="G50" s="52">
        <f>'[1]B-Billing Determinants'!L20</f>
        <v>123896.57445532805</v>
      </c>
      <c r="H50" s="52">
        <f>'[1]B-Billing Determinants'!N20</f>
        <v>146964.78019320499</v>
      </c>
      <c r="I50" s="75">
        <f>SUM(C17:H17,C50:H50)</f>
        <v>1521522.9458587805</v>
      </c>
      <c r="J50" s="6" t="s">
        <v>177</v>
      </c>
      <c r="K50" s="6">
        <f t="shared" si="11"/>
        <v>35</v>
      </c>
    </row>
    <row r="51" spans="1:11" ht="20.25" thickTop="1" thickBot="1" x14ac:dyDescent="0.35">
      <c r="A51" s="6">
        <f t="shared" si="10"/>
        <v>36</v>
      </c>
      <c r="B51" s="9" t="s">
        <v>88</v>
      </c>
      <c r="C51" s="52">
        <f t="shared" ref="C51:I51" si="13">C49-C50</f>
        <v>0</v>
      </c>
      <c r="D51" s="52">
        <f t="shared" si="13"/>
        <v>0</v>
      </c>
      <c r="E51" s="52">
        <f t="shared" si="13"/>
        <v>0</v>
      </c>
      <c r="F51" s="52">
        <f t="shared" si="13"/>
        <v>0</v>
      </c>
      <c r="G51" s="52">
        <f t="shared" si="13"/>
        <v>0</v>
      </c>
      <c r="H51" s="52">
        <f t="shared" si="13"/>
        <v>0</v>
      </c>
      <c r="I51" s="52">
        <f t="shared" si="13"/>
        <v>0</v>
      </c>
      <c r="J51" s="53" t="s">
        <v>105</v>
      </c>
      <c r="K51" s="6">
        <f t="shared" si="11"/>
        <v>36</v>
      </c>
    </row>
    <row r="52" spans="1:11" ht="19.5" thickTop="1" x14ac:dyDescent="0.3">
      <c r="A52" s="6">
        <f t="shared" si="10"/>
        <v>37</v>
      </c>
      <c r="B52" s="6"/>
      <c r="C52" s="54"/>
      <c r="D52" s="54"/>
      <c r="E52" s="54"/>
      <c r="F52" s="54"/>
      <c r="G52" s="54"/>
      <c r="H52" s="54"/>
      <c r="I52" s="54"/>
      <c r="J52" s="53"/>
      <c r="K52" s="6">
        <f t="shared" si="11"/>
        <v>37</v>
      </c>
    </row>
    <row r="53" spans="1:11" x14ac:dyDescent="0.3">
      <c r="A53" s="6">
        <f t="shared" si="10"/>
        <v>38</v>
      </c>
      <c r="B53" s="55" t="s">
        <v>164</v>
      </c>
      <c r="C53" s="54"/>
      <c r="D53" s="54"/>
      <c r="E53" s="54"/>
      <c r="F53" s="54"/>
      <c r="G53" s="54"/>
      <c r="H53" s="54"/>
      <c r="I53" s="54"/>
      <c r="J53" s="53"/>
      <c r="K53" s="6">
        <f t="shared" si="11"/>
        <v>38</v>
      </c>
    </row>
    <row r="54" spans="1:11" x14ac:dyDescent="0.3">
      <c r="A54" s="6">
        <f t="shared" si="10"/>
        <v>39</v>
      </c>
      <c r="B54" s="55" t="s">
        <v>165</v>
      </c>
      <c r="C54" s="9"/>
      <c r="D54" s="9"/>
      <c r="E54" s="9"/>
      <c r="F54" s="9"/>
      <c r="G54" s="9"/>
      <c r="H54" s="9"/>
      <c r="I54" s="9"/>
      <c r="J54" s="6"/>
      <c r="K54" s="6">
        <f t="shared" si="11"/>
        <v>39</v>
      </c>
    </row>
    <row r="55" spans="1:11" ht="22.5" x14ac:dyDescent="0.3">
      <c r="A55" s="6">
        <f t="shared" si="10"/>
        <v>40</v>
      </c>
      <c r="B55" s="9" t="s">
        <v>78</v>
      </c>
      <c r="C55" s="56">
        <f>H22</f>
        <v>0</v>
      </c>
      <c r="D55" s="56">
        <f>C55</f>
        <v>0</v>
      </c>
      <c r="E55" s="56">
        <f>D55</f>
        <v>0</v>
      </c>
      <c r="F55" s="56">
        <f t="shared" ref="F55:H57" si="14">E55</f>
        <v>0</v>
      </c>
      <c r="G55" s="56">
        <f>C22</f>
        <v>0</v>
      </c>
      <c r="H55" s="56">
        <f t="shared" si="14"/>
        <v>0</v>
      </c>
      <c r="I55" s="9"/>
      <c r="J55" s="6" t="s">
        <v>166</v>
      </c>
      <c r="K55" s="6">
        <f t="shared" si="11"/>
        <v>40</v>
      </c>
    </row>
    <row r="56" spans="1:11" ht="22.5" x14ac:dyDescent="0.3">
      <c r="A56" s="6">
        <f t="shared" si="10"/>
        <v>41</v>
      </c>
      <c r="B56" s="9" t="s">
        <v>93</v>
      </c>
      <c r="C56" s="56">
        <f>H23</f>
        <v>10.220000000000001</v>
      </c>
      <c r="D56" s="56">
        <f>C56</f>
        <v>10.220000000000001</v>
      </c>
      <c r="E56" s="56">
        <f t="shared" ref="E56:E57" si="15">D56</f>
        <v>10.220000000000001</v>
      </c>
      <c r="F56" s="56">
        <f t="shared" si="14"/>
        <v>10.220000000000001</v>
      </c>
      <c r="G56" s="56">
        <f>C23</f>
        <v>1.25</v>
      </c>
      <c r="H56" s="56">
        <f t="shared" si="14"/>
        <v>1.25</v>
      </c>
      <c r="I56" s="9"/>
      <c r="J56" s="6" t="s">
        <v>167</v>
      </c>
      <c r="K56" s="6">
        <f t="shared" si="11"/>
        <v>41</v>
      </c>
    </row>
    <row r="57" spans="1:11" ht="22.5" x14ac:dyDescent="0.3">
      <c r="A57" s="6">
        <f t="shared" si="10"/>
        <v>42</v>
      </c>
      <c r="B57" s="9" t="s">
        <v>82</v>
      </c>
      <c r="C57" s="56">
        <f>H24</f>
        <v>10.15</v>
      </c>
      <c r="D57" s="56">
        <f>C57</f>
        <v>10.15</v>
      </c>
      <c r="E57" s="56">
        <f t="shared" si="15"/>
        <v>10.15</v>
      </c>
      <c r="F57" s="56">
        <f t="shared" si="14"/>
        <v>10.15</v>
      </c>
      <c r="G57" s="56">
        <f>C24</f>
        <v>1.25</v>
      </c>
      <c r="H57" s="56">
        <f t="shared" si="14"/>
        <v>1.25</v>
      </c>
      <c r="I57" s="9"/>
      <c r="J57" s="6" t="s">
        <v>168</v>
      </c>
      <c r="K57" s="6">
        <f t="shared" si="11"/>
        <v>42</v>
      </c>
    </row>
    <row r="58" spans="1:11" x14ac:dyDescent="0.3">
      <c r="A58" s="6">
        <f t="shared" si="10"/>
        <v>43</v>
      </c>
      <c r="B58" s="55" t="s">
        <v>169</v>
      </c>
      <c r="C58" s="56"/>
      <c r="D58" s="56"/>
      <c r="E58" s="56"/>
      <c r="F58" s="56"/>
      <c r="G58" s="56"/>
      <c r="H58" s="56"/>
      <c r="I58" s="9"/>
      <c r="J58" s="68"/>
      <c r="K58" s="6">
        <f t="shared" si="11"/>
        <v>43</v>
      </c>
    </row>
    <row r="59" spans="1:11" x14ac:dyDescent="0.3">
      <c r="A59" s="6">
        <f t="shared" si="10"/>
        <v>44</v>
      </c>
      <c r="B59" s="55" t="s">
        <v>170</v>
      </c>
      <c r="C59" s="54"/>
      <c r="D59" s="54"/>
      <c r="E59" s="54"/>
      <c r="F59" s="54"/>
      <c r="G59" s="54"/>
      <c r="H59" s="54"/>
      <c r="I59" s="54"/>
      <c r="J59" s="76"/>
      <c r="K59" s="6">
        <f t="shared" si="11"/>
        <v>44</v>
      </c>
    </row>
    <row r="60" spans="1:11" x14ac:dyDescent="0.3">
      <c r="A60" s="6">
        <f t="shared" si="10"/>
        <v>45</v>
      </c>
      <c r="B60" s="9" t="s">
        <v>78</v>
      </c>
      <c r="C60" s="77">
        <f>C55*'D-Med &amp; Lrg C-I'!C46</f>
        <v>0</v>
      </c>
      <c r="D60" s="77">
        <f>D55*'D-Med &amp; Lrg C-I'!D46</f>
        <v>0</v>
      </c>
      <c r="E60" s="77">
        <f>E55*'D-Med &amp; Lrg C-I'!E46</f>
        <v>0</v>
      </c>
      <c r="F60" s="77">
        <f>F55*'D-Med &amp; Lrg C-I'!F46</f>
        <v>0</v>
      </c>
      <c r="G60" s="77">
        <f>G55*'D-Med &amp; Lrg C-I'!G46</f>
        <v>0</v>
      </c>
      <c r="H60" s="77">
        <f>H55*'D-Med &amp; Lrg C-I'!H46</f>
        <v>0</v>
      </c>
      <c r="I60" s="77">
        <f>SUM(C27:H27,C60:H60)</f>
        <v>0</v>
      </c>
      <c r="J60" s="76" t="s">
        <v>106</v>
      </c>
      <c r="K60" s="6">
        <f t="shared" si="11"/>
        <v>45</v>
      </c>
    </row>
    <row r="61" spans="1:11" x14ac:dyDescent="0.3">
      <c r="A61" s="6">
        <f t="shared" si="10"/>
        <v>46</v>
      </c>
      <c r="B61" s="9" t="s">
        <v>80</v>
      </c>
      <c r="C61" s="54">
        <f>C56*'D-Med &amp; Lrg C-I'!C47</f>
        <v>450332.84621487977</v>
      </c>
      <c r="D61" s="54">
        <f>D56*'D-Med &amp; Lrg C-I'!D47</f>
        <v>440437.62125188101</v>
      </c>
      <c r="E61" s="54">
        <f>E56*'D-Med &amp; Lrg C-I'!E47</f>
        <v>435497.79600843764</v>
      </c>
      <c r="F61" s="54">
        <f>F56*'D-Med &amp; Lrg C-I'!F47</f>
        <v>394691.5699642445</v>
      </c>
      <c r="G61" s="54">
        <f>G56*'D-Med &amp; Lrg C-I'!G47</f>
        <v>47187.000903387299</v>
      </c>
      <c r="H61" s="54">
        <f>H56*'D-Med &amp; Lrg C-I'!H47</f>
        <v>55972.711483183826</v>
      </c>
      <c r="I61" s="77">
        <f>SUM(C28:H28,C61:H61)</f>
        <v>2435816.4609441888</v>
      </c>
      <c r="J61" s="76" t="s">
        <v>107</v>
      </c>
      <c r="K61" s="6">
        <f t="shared" si="11"/>
        <v>46</v>
      </c>
    </row>
    <row r="62" spans="1:11" x14ac:dyDescent="0.3">
      <c r="A62" s="6">
        <f t="shared" si="10"/>
        <v>47</v>
      </c>
      <c r="B62" s="9" t="s">
        <v>82</v>
      </c>
      <c r="C62" s="54">
        <f>C57*'D-Med &amp; Lrg C-I'!C48</f>
        <v>993114.17508302361</v>
      </c>
      <c r="D62" s="54">
        <f>D57*'D-Med &amp; Lrg C-I'!D48</f>
        <v>971292.34205665707</v>
      </c>
      <c r="E62" s="54">
        <f>E57*'D-Med &amp; Lrg C-I'!E48</f>
        <v>960398.59865567985</v>
      </c>
      <c r="F62" s="54">
        <f>F57*'D-Med &amp; Lrg C-I'!F48</f>
        <v>870409.06789692794</v>
      </c>
      <c r="G62" s="54">
        <f>G57*'D-Med &amp; Lrg C-I'!G48</f>
        <v>107683.71716577276</v>
      </c>
      <c r="H62" s="54">
        <f>H57*'D-Med &amp; Lrg C-I'!H48</f>
        <v>127733.26375832241</v>
      </c>
      <c r="I62" s="77">
        <f>SUM(C29:H29,C62:H62)</f>
        <v>5396732.0800265297</v>
      </c>
      <c r="J62" s="76" t="s">
        <v>108</v>
      </c>
      <c r="K62" s="6">
        <f t="shared" si="11"/>
        <v>47</v>
      </c>
    </row>
    <row r="63" spans="1:11" ht="19.5" thickBot="1" x14ac:dyDescent="0.35">
      <c r="A63" s="6">
        <f t="shared" si="10"/>
        <v>48</v>
      </c>
      <c r="B63" s="9" t="s">
        <v>101</v>
      </c>
      <c r="C63" s="78">
        <f t="shared" ref="C63:I63" si="16">SUM(C60:C62)</f>
        <v>1443447.0212979033</v>
      </c>
      <c r="D63" s="78">
        <f t="shared" si="16"/>
        <v>1411729.9633085381</v>
      </c>
      <c r="E63" s="78">
        <f t="shared" si="16"/>
        <v>1395896.3946641176</v>
      </c>
      <c r="F63" s="78">
        <f t="shared" si="16"/>
        <v>1265100.6378611724</v>
      </c>
      <c r="G63" s="78">
        <f t="shared" si="16"/>
        <v>154870.71806916007</v>
      </c>
      <c r="H63" s="78">
        <f t="shared" si="16"/>
        <v>183705.97524150624</v>
      </c>
      <c r="I63" s="78">
        <f t="shared" si="16"/>
        <v>7832548.5409707185</v>
      </c>
      <c r="J63" s="74" t="s">
        <v>109</v>
      </c>
      <c r="K63" s="6">
        <f t="shared" si="11"/>
        <v>48</v>
      </c>
    </row>
    <row r="64" spans="1:11" ht="19.5" thickTop="1" x14ac:dyDescent="0.3">
      <c r="A64" s="6">
        <f t="shared" si="10"/>
        <v>49</v>
      </c>
      <c r="B64" s="9"/>
      <c r="C64" s="9"/>
      <c r="D64" s="9"/>
      <c r="E64" s="9"/>
      <c r="F64" s="9"/>
      <c r="G64" s="9"/>
      <c r="H64" s="9"/>
      <c r="I64" s="60"/>
      <c r="J64" s="6"/>
      <c r="K64" s="6">
        <f t="shared" si="11"/>
        <v>49</v>
      </c>
    </row>
    <row r="65" spans="1:11" x14ac:dyDescent="0.3">
      <c r="A65" s="6">
        <f t="shared" si="10"/>
        <v>50</v>
      </c>
      <c r="B65" s="49" t="s">
        <v>97</v>
      </c>
      <c r="C65" s="9"/>
      <c r="D65" s="9"/>
      <c r="E65" s="9"/>
      <c r="F65" s="9"/>
      <c r="G65" s="9"/>
      <c r="H65" s="9"/>
      <c r="I65" s="9"/>
      <c r="J65" s="6"/>
      <c r="K65" s="6">
        <f t="shared" si="11"/>
        <v>50</v>
      </c>
    </row>
    <row r="66" spans="1:11" ht="56.25" x14ac:dyDescent="0.3">
      <c r="A66" s="6">
        <f t="shared" si="10"/>
        <v>51</v>
      </c>
      <c r="B66" s="9" t="s">
        <v>78</v>
      </c>
      <c r="C66" s="77">
        <f>ROUND(C60+'C-Med &amp; Lrg C-I'!C51+'B-Med &amp; Lrg C-I'!C51+'A-Med &amp; Lrg C-I'!C59,0)</f>
        <v>27378553</v>
      </c>
      <c r="D66" s="77">
        <f>ROUND(D60+'C-Med &amp; Lrg C-I'!D51+'B-Med &amp; Lrg C-I'!D51+'A-Med &amp; Lrg C-I'!D59,0)</f>
        <v>28816759</v>
      </c>
      <c r="E66" s="77">
        <f>ROUND(E60+'C-Med &amp; Lrg C-I'!E51+'B-Med &amp; Lrg C-I'!E51+'A-Med &amp; Lrg C-I'!E59,0)</f>
        <v>30327362</v>
      </c>
      <c r="F66" s="77">
        <f>ROUND(F60+'C-Med &amp; Lrg C-I'!F51+'B-Med &amp; Lrg C-I'!F51+'A-Med &amp; Lrg C-I'!F59,0)</f>
        <v>27534169</v>
      </c>
      <c r="G66" s="77">
        <f>ROUND(G60+'C-Med &amp; Lrg C-I'!G51+'B-Med &amp; Lrg C-I'!G51+'A-Med &amp; Lrg C-I'!G59,0)</f>
        <v>21982654</v>
      </c>
      <c r="H66" s="77">
        <f>ROUND(H60+'C-Med &amp; Lrg C-I'!H51+'B-Med &amp; Lrg C-I'!H51+'A-Med &amp; Lrg C-I'!H59,0)</f>
        <v>21538969</v>
      </c>
      <c r="I66" s="77">
        <f>SUM(C33:H33,C66:H66)</f>
        <v>287860631</v>
      </c>
      <c r="J66" s="96" t="s">
        <v>178</v>
      </c>
      <c r="K66" s="6">
        <f t="shared" si="11"/>
        <v>51</v>
      </c>
    </row>
    <row r="67" spans="1:11" ht="56.25" x14ac:dyDescent="0.3">
      <c r="A67" s="6">
        <f t="shared" si="10"/>
        <v>52</v>
      </c>
      <c r="B67" s="9" t="s">
        <v>80</v>
      </c>
      <c r="C67" s="77">
        <f>ROUND(C61+'C-Med &amp; Lrg C-I'!C52+'B-Med &amp; Lrg C-I'!C52+'A-Med &amp; Lrg C-I'!C60,0)</f>
        <v>7888638</v>
      </c>
      <c r="D67" s="77">
        <f>ROUND(D61+'C-Med &amp; Lrg C-I'!D52+'B-Med &amp; Lrg C-I'!D52+'A-Med &amp; Lrg C-I'!D60,0)</f>
        <v>8196699</v>
      </c>
      <c r="E67" s="77">
        <f>ROUND(E61+'C-Med &amp; Lrg C-I'!E52+'B-Med &amp; Lrg C-I'!E52+'A-Med &amp; Lrg C-I'!E60,0)</f>
        <v>8537551</v>
      </c>
      <c r="F67" s="77">
        <f>ROUND(F61+'C-Med &amp; Lrg C-I'!F52+'B-Med &amp; Lrg C-I'!F52+'A-Med &amp; Lrg C-I'!F60,0)</f>
        <v>7749024</v>
      </c>
      <c r="G67" s="77">
        <f>ROUND(G61+'C-Med &amp; Lrg C-I'!G52+'B-Med &amp; Lrg C-I'!G52+'A-Med &amp; Lrg C-I'!G60,0)</f>
        <v>5936631</v>
      </c>
      <c r="H67" s="77">
        <f>ROUND(H61+'C-Med &amp; Lrg C-I'!H52+'B-Med &amp; Lrg C-I'!H52+'A-Med &amp; Lrg C-I'!H60,0)</f>
        <v>6004277</v>
      </c>
      <c r="I67" s="77">
        <f>SUM(C34:H34,C67:H67)</f>
        <v>79821900</v>
      </c>
      <c r="J67" s="96" t="s">
        <v>179</v>
      </c>
      <c r="K67" s="6">
        <f t="shared" si="11"/>
        <v>52</v>
      </c>
    </row>
    <row r="68" spans="1:11" ht="56.25" x14ac:dyDescent="0.3">
      <c r="A68" s="6">
        <f t="shared" si="10"/>
        <v>53</v>
      </c>
      <c r="B68" s="9" t="s">
        <v>82</v>
      </c>
      <c r="C68" s="77">
        <f>ROUND(C62+'C-Med &amp; Lrg C-I'!C53+'B-Med &amp; Lrg C-I'!C53+'A-Med &amp; Lrg C-I'!C61,0)</f>
        <v>3370722</v>
      </c>
      <c r="D68" s="77">
        <f>ROUND(D62+'C-Med &amp; Lrg C-I'!D53+'B-Med &amp; Lrg C-I'!D53+'A-Med &amp; Lrg C-I'!D61,0)</f>
        <v>3332482</v>
      </c>
      <c r="E68" s="77">
        <f>ROUND(E62+'C-Med &amp; Lrg C-I'!E53+'B-Med &amp; Lrg C-I'!E53+'A-Med &amp; Lrg C-I'!E61,0)</f>
        <v>3327313</v>
      </c>
      <c r="F68" s="77">
        <f>ROUND(F62+'C-Med &amp; Lrg C-I'!F53+'B-Med &amp; Lrg C-I'!F53+'A-Med &amp; Lrg C-I'!F61,0)</f>
        <v>3016395</v>
      </c>
      <c r="G68" s="77">
        <f>ROUND(G62+'C-Med &amp; Lrg C-I'!G53+'B-Med &amp; Lrg C-I'!G53+'A-Med &amp; Lrg C-I'!G61,0)</f>
        <v>2019319</v>
      </c>
      <c r="H68" s="77">
        <f>ROUND(H62+'C-Med &amp; Lrg C-I'!H53+'B-Med &amp; Lrg C-I'!H53+'A-Med &amp; Lrg C-I'!H61,0)</f>
        <v>2336348</v>
      </c>
      <c r="I68" s="77">
        <f>SUM(C35:H35,C68:H68)</f>
        <v>29901698</v>
      </c>
      <c r="J68" s="96" t="s">
        <v>180</v>
      </c>
      <c r="K68" s="6">
        <f t="shared" si="11"/>
        <v>53</v>
      </c>
    </row>
    <row r="69" spans="1:11" ht="19.5" thickBot="1" x14ac:dyDescent="0.35">
      <c r="A69" s="6">
        <f t="shared" si="10"/>
        <v>54</v>
      </c>
      <c r="B69" s="9" t="s">
        <v>174</v>
      </c>
      <c r="C69" s="58">
        <f t="shared" ref="C69:I69" si="17">SUM(C66:C68)</f>
        <v>38637913</v>
      </c>
      <c r="D69" s="58">
        <f t="shared" si="17"/>
        <v>40345940</v>
      </c>
      <c r="E69" s="58">
        <f t="shared" si="17"/>
        <v>42192226</v>
      </c>
      <c r="F69" s="58">
        <f t="shared" si="17"/>
        <v>38299588</v>
      </c>
      <c r="G69" s="58">
        <f t="shared" si="17"/>
        <v>29938604</v>
      </c>
      <c r="H69" s="58">
        <f t="shared" si="17"/>
        <v>29879594</v>
      </c>
      <c r="I69" s="78">
        <f t="shared" si="17"/>
        <v>397584229</v>
      </c>
      <c r="J69" s="71" t="s">
        <v>181</v>
      </c>
      <c r="K69" s="6">
        <f t="shared" si="11"/>
        <v>54</v>
      </c>
    </row>
    <row r="70" spans="1:11" ht="19.5" thickTop="1" x14ac:dyDescent="0.3">
      <c r="A70" s="6">
        <f t="shared" si="10"/>
        <v>55</v>
      </c>
      <c r="B70" s="9"/>
      <c r="C70" s="9"/>
      <c r="D70" s="9"/>
      <c r="E70" s="9"/>
      <c r="F70" s="9"/>
      <c r="G70" s="9"/>
      <c r="H70" s="9"/>
      <c r="I70" s="60"/>
      <c r="J70" s="6"/>
      <c r="K70" s="6">
        <f t="shared" si="11"/>
        <v>55</v>
      </c>
    </row>
    <row r="71" spans="1:11" ht="38.25" thickBot="1" x14ac:dyDescent="0.35">
      <c r="A71" s="6">
        <f t="shared" si="10"/>
        <v>56</v>
      </c>
      <c r="B71" s="55" t="s">
        <v>175</v>
      </c>
      <c r="C71" s="61">
        <f>C69+'A-Med &amp; Lrg C-I'!C42</f>
        <v>38637913</v>
      </c>
      <c r="D71" s="61">
        <f>D69+'A-Med &amp; Lrg C-I'!D42</f>
        <v>40345940</v>
      </c>
      <c r="E71" s="61">
        <f>E69+'A-Med &amp; Lrg C-I'!E42</f>
        <v>42192226</v>
      </c>
      <c r="F71" s="61">
        <f>F69+'A-Med &amp; Lrg C-I'!F42</f>
        <v>38299588</v>
      </c>
      <c r="G71" s="61">
        <f>G69+'A-Med &amp; Lrg C-I'!G42</f>
        <v>29938604</v>
      </c>
      <c r="H71" s="61">
        <f>H69+'A-Med &amp; Lrg C-I'!H42</f>
        <v>29879594</v>
      </c>
      <c r="I71" s="61">
        <f>I69+'A-Med &amp; Lrg C-I'!I42</f>
        <v>397584229</v>
      </c>
      <c r="J71" s="96" t="s">
        <v>182</v>
      </c>
      <c r="K71" s="6">
        <f t="shared" si="11"/>
        <v>56</v>
      </c>
    </row>
    <row r="72" spans="1:11" ht="19.5" thickTop="1" x14ac:dyDescent="0.3">
      <c r="A72" s="12"/>
      <c r="B72" s="19"/>
      <c r="C72" s="19"/>
      <c r="D72" s="19"/>
      <c r="E72" s="19"/>
      <c r="F72" s="19"/>
      <c r="G72" s="19"/>
      <c r="H72" s="19"/>
      <c r="I72" s="79"/>
      <c r="J72" s="12"/>
      <c r="K72" s="12"/>
    </row>
    <row r="73" spans="1:11" x14ac:dyDescent="0.3">
      <c r="B73" s="21" t="s">
        <v>21</v>
      </c>
    </row>
    <row r="74" spans="1:11" ht="22.5" x14ac:dyDescent="0.3">
      <c r="A74" s="33">
        <v>1</v>
      </c>
      <c r="B74" s="2" t="s">
        <v>183</v>
      </c>
    </row>
    <row r="75" spans="1:11" ht="22.5" x14ac:dyDescent="0.3">
      <c r="A75" s="33">
        <v>2</v>
      </c>
      <c r="B75" s="2" t="s">
        <v>184</v>
      </c>
    </row>
    <row r="76" spans="1:11" ht="22.5" x14ac:dyDescent="0.3">
      <c r="A76" s="33">
        <v>3</v>
      </c>
      <c r="B76" s="2" t="s">
        <v>299</v>
      </c>
    </row>
    <row r="77" spans="1:11" ht="22.5" x14ac:dyDescent="0.3">
      <c r="A77" s="33"/>
      <c r="B77" s="2" t="s">
        <v>287</v>
      </c>
    </row>
    <row r="78" spans="1:11" ht="22.5" x14ac:dyDescent="0.3">
      <c r="A78" s="33"/>
    </row>
  </sheetData>
  <mergeCells count="6">
    <mergeCell ref="A6:K6"/>
    <mergeCell ref="A1:K1"/>
    <mergeCell ref="A2:K2"/>
    <mergeCell ref="A3:K3"/>
    <mergeCell ref="A5:K5"/>
    <mergeCell ref="A4:K4"/>
  </mergeCells>
  <phoneticPr fontId="7" type="noConversion"/>
  <printOptions horizontalCentered="1"/>
  <pageMargins left="0.25" right="0.25" top="0.5" bottom="0.5" header="0.25" footer="0.25"/>
  <pageSetup scale="40" orientation="portrait" r:id="rId1"/>
  <headerFooter scaleWithDoc="0">
    <oddFooter>&amp;L&amp;"Times New Roman,Regular"&amp;9Statement BH-Revenues at Present Rates&amp;C&amp;"Times New Roman,Regular"&amp;9Page BH-&amp;P</oddFooter>
  </headerFooter>
  <ignoredErrors>
    <ignoredError sqref="G55:G57 I49" 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2A73-151F-4C45-9331-B72856F7AA08}">
  <sheetPr>
    <pageSetUpPr fitToPage="1"/>
  </sheetPr>
  <dimension ref="A1:Q96"/>
  <sheetViews>
    <sheetView zoomScale="75" zoomScaleNormal="75" workbookViewId="0">
      <selection activeCell="A77" sqref="A77"/>
    </sheetView>
  </sheetViews>
  <sheetFormatPr defaultColWidth="6" defaultRowHeight="18.75" x14ac:dyDescent="0.3"/>
  <cols>
    <col min="1" max="1" width="5.85546875" style="111" bestFit="1" customWidth="1"/>
    <col min="2" max="2" width="46.42578125" style="111" customWidth="1"/>
    <col min="3" max="3" width="19.140625" style="111" bestFit="1" customWidth="1"/>
    <col min="4" max="8" width="17.140625" style="111" bestFit="1" customWidth="1"/>
    <col min="9" max="9" width="20.5703125" style="111" bestFit="1" customWidth="1"/>
    <col min="10" max="10" width="54.140625" style="111" bestFit="1" customWidth="1"/>
    <col min="11" max="11" width="5.85546875" style="111" bestFit="1" customWidth="1"/>
    <col min="12" max="15" width="6" style="111" customWidth="1"/>
    <col min="16" max="16384" width="6" style="111"/>
  </cols>
  <sheetData>
    <row r="1" spans="1:17" ht="18.75" customHeight="1" x14ac:dyDescent="0.3">
      <c r="A1" s="285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142"/>
      <c r="M1" s="142"/>
      <c r="N1" s="142"/>
      <c r="O1" s="142"/>
      <c r="P1" s="142"/>
      <c r="Q1" s="142"/>
    </row>
    <row r="2" spans="1:17" ht="18.75" customHeight="1" x14ac:dyDescent="0.3">
      <c r="A2" s="284" t="s">
        <v>1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142"/>
      <c r="M2" s="142"/>
      <c r="N2" s="142"/>
      <c r="O2" s="142"/>
      <c r="P2" s="142"/>
      <c r="Q2" s="142"/>
    </row>
    <row r="3" spans="1:17" ht="18.75" customHeight="1" x14ac:dyDescent="0.3">
      <c r="A3" s="285" t="s">
        <v>295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142"/>
      <c r="M3" s="142"/>
      <c r="N3" s="142"/>
      <c r="O3" s="142"/>
      <c r="P3" s="142"/>
      <c r="Q3" s="142"/>
    </row>
    <row r="4" spans="1:17" ht="18.75" customHeight="1" x14ac:dyDescent="0.3">
      <c r="A4" s="285" t="s">
        <v>39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142"/>
      <c r="M4" s="142"/>
      <c r="N4" s="142"/>
      <c r="O4" s="142"/>
      <c r="P4" s="142"/>
      <c r="Q4" s="142"/>
    </row>
    <row r="5" spans="1:17" ht="18.75" customHeight="1" x14ac:dyDescent="0.3">
      <c r="A5" s="286" t="s">
        <v>288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142"/>
      <c r="M5" s="142"/>
      <c r="N5" s="142"/>
      <c r="O5" s="142"/>
      <c r="P5" s="142"/>
      <c r="Q5" s="142"/>
    </row>
    <row r="6" spans="1:17" x14ac:dyDescent="0.3">
      <c r="A6" s="145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7" x14ac:dyDescent="0.3">
      <c r="A7" s="148" t="s">
        <v>9</v>
      </c>
      <c r="B7" s="149"/>
      <c r="C7" s="148" t="s">
        <v>2</v>
      </c>
      <c r="D7" s="148" t="s">
        <v>3</v>
      </c>
      <c r="E7" s="148" t="s">
        <v>4</v>
      </c>
      <c r="F7" s="148" t="s">
        <v>5</v>
      </c>
      <c r="G7" s="148" t="s">
        <v>6</v>
      </c>
      <c r="H7" s="148" t="s">
        <v>7</v>
      </c>
      <c r="I7" s="148" t="s">
        <v>8</v>
      </c>
      <c r="J7" s="150"/>
      <c r="K7" s="148" t="s">
        <v>9</v>
      </c>
    </row>
    <row r="8" spans="1:17" x14ac:dyDescent="0.3">
      <c r="A8" s="151" t="s">
        <v>11</v>
      </c>
      <c r="B8" s="151" t="s">
        <v>70</v>
      </c>
      <c r="C8" s="152">
        <v>45658</v>
      </c>
      <c r="D8" s="152">
        <v>45689</v>
      </c>
      <c r="E8" s="152">
        <v>45717</v>
      </c>
      <c r="F8" s="152">
        <v>45748</v>
      </c>
      <c r="G8" s="152">
        <v>45778</v>
      </c>
      <c r="H8" s="152">
        <v>45809</v>
      </c>
      <c r="I8" s="153"/>
      <c r="J8" s="154" t="s">
        <v>71</v>
      </c>
      <c r="K8" s="151" t="s">
        <v>11</v>
      </c>
    </row>
    <row r="9" spans="1:17" x14ac:dyDescent="0.3">
      <c r="A9" s="112"/>
      <c r="B9" s="113"/>
      <c r="C9" s="155"/>
      <c r="D9" s="155"/>
      <c r="E9" s="155"/>
      <c r="F9" s="155"/>
      <c r="G9" s="155"/>
      <c r="H9" s="155"/>
      <c r="I9" s="149"/>
      <c r="J9" s="148"/>
      <c r="K9" s="112"/>
    </row>
    <row r="10" spans="1:17" x14ac:dyDescent="0.3">
      <c r="A10" s="112">
        <v>1</v>
      </c>
      <c r="B10" s="114" t="s">
        <v>185</v>
      </c>
      <c r="C10" s="113"/>
      <c r="D10" s="113"/>
      <c r="E10" s="113"/>
      <c r="F10" s="113"/>
      <c r="G10" s="113"/>
      <c r="H10" s="113"/>
      <c r="I10" s="113"/>
      <c r="J10" s="112"/>
      <c r="K10" s="112">
        <v>1</v>
      </c>
    </row>
    <row r="11" spans="1:17" ht="22.5" x14ac:dyDescent="0.3">
      <c r="A11" s="112">
        <f t="shared" ref="A11:A37" si="0">A10+1</f>
        <v>2</v>
      </c>
      <c r="B11" s="113" t="s">
        <v>73</v>
      </c>
      <c r="C11" s="115">
        <f>'[1]Workpaper 1'!C162*1000</f>
        <v>595720</v>
      </c>
      <c r="D11" s="115">
        <f>'[1]Workpaper 1'!D162*1000</f>
        <v>724430</v>
      </c>
      <c r="E11" s="115">
        <f>'[1]Workpaper 1'!E162*1000</f>
        <v>727400</v>
      </c>
      <c r="F11" s="115">
        <f>'[1]Workpaper 1'!F162*1000</f>
        <v>931380</v>
      </c>
      <c r="G11" s="115">
        <f>'[1]Workpaper 1'!G162*1000</f>
        <v>258380</v>
      </c>
      <c r="H11" s="115">
        <f>'[1]Workpaper 1'!H162*1000</f>
        <v>110630</v>
      </c>
      <c r="I11" s="113"/>
      <c r="J11" s="156" t="s">
        <v>186</v>
      </c>
      <c r="K11" s="112">
        <f t="shared" ref="K11:K37" si="1">K10+1</f>
        <v>2</v>
      </c>
    </row>
    <row r="12" spans="1:17" x14ac:dyDescent="0.3">
      <c r="A12" s="112">
        <f t="shared" si="0"/>
        <v>3</v>
      </c>
      <c r="B12" s="113" t="s">
        <v>75</v>
      </c>
      <c r="C12" s="153">
        <v>0</v>
      </c>
      <c r="D12" s="153">
        <f>C12</f>
        <v>0</v>
      </c>
      <c r="E12" s="153">
        <f>D12</f>
        <v>0</v>
      </c>
      <c r="F12" s="153">
        <f>E12</f>
        <v>0</v>
      </c>
      <c r="G12" s="153">
        <f>F12</f>
        <v>0</v>
      </c>
      <c r="H12" s="153">
        <f>G12</f>
        <v>0</v>
      </c>
      <c r="I12" s="113"/>
      <c r="J12" s="156"/>
      <c r="K12" s="112">
        <f t="shared" si="1"/>
        <v>3</v>
      </c>
    </row>
    <row r="13" spans="1:17" ht="19.5" thickBot="1" x14ac:dyDescent="0.35">
      <c r="A13" s="112">
        <f t="shared" si="0"/>
        <v>4</v>
      </c>
      <c r="B13" s="113" t="s">
        <v>76</v>
      </c>
      <c r="C13" s="116">
        <f t="shared" ref="C13:H13" si="2">C11*C12</f>
        <v>0</v>
      </c>
      <c r="D13" s="116">
        <f t="shared" si="2"/>
        <v>0</v>
      </c>
      <c r="E13" s="116">
        <f t="shared" si="2"/>
        <v>0</v>
      </c>
      <c r="F13" s="116">
        <f t="shared" si="2"/>
        <v>0</v>
      </c>
      <c r="G13" s="116">
        <f t="shared" si="2"/>
        <v>0</v>
      </c>
      <c r="H13" s="116">
        <f t="shared" si="2"/>
        <v>0</v>
      </c>
      <c r="I13" s="113"/>
      <c r="J13" s="156" t="s">
        <v>187</v>
      </c>
      <c r="K13" s="112">
        <f t="shared" si="1"/>
        <v>4</v>
      </c>
    </row>
    <row r="14" spans="1:17" ht="19.5" thickTop="1" x14ac:dyDescent="0.3">
      <c r="A14" s="112">
        <f t="shared" si="0"/>
        <v>5</v>
      </c>
      <c r="B14" s="113"/>
      <c r="C14" s="113"/>
      <c r="D14" s="113"/>
      <c r="E14" s="113"/>
      <c r="F14" s="113"/>
      <c r="G14" s="113"/>
      <c r="H14" s="113"/>
      <c r="I14" s="113"/>
      <c r="J14" s="74"/>
      <c r="K14" s="112">
        <f t="shared" si="1"/>
        <v>5</v>
      </c>
    </row>
    <row r="15" spans="1:17" x14ac:dyDescent="0.3">
      <c r="A15" s="112">
        <f t="shared" si="0"/>
        <v>6</v>
      </c>
      <c r="B15" s="117" t="s">
        <v>188</v>
      </c>
      <c r="C15" s="113"/>
      <c r="D15" s="113"/>
      <c r="E15" s="113"/>
      <c r="F15" s="113"/>
      <c r="G15" s="113"/>
      <c r="H15" s="113"/>
      <c r="I15" s="113"/>
      <c r="J15" s="156"/>
      <c r="K15" s="112">
        <f t="shared" si="1"/>
        <v>6</v>
      </c>
    </row>
    <row r="16" spans="1:17" x14ac:dyDescent="0.3">
      <c r="A16" s="112">
        <f t="shared" si="0"/>
        <v>7</v>
      </c>
      <c r="B16" s="113" t="s">
        <v>80</v>
      </c>
      <c r="C16" s="115">
        <f>'[1]Workpaper 1'!C164*1000</f>
        <v>11856</v>
      </c>
      <c r="D16" s="115">
        <f>'[1]Workpaper 1'!D164*1000</f>
        <v>15980</v>
      </c>
      <c r="E16" s="115">
        <f>'[1]Workpaper 1'!E164*1000</f>
        <v>15650</v>
      </c>
      <c r="F16" s="115">
        <f>'[1]Workpaper 1'!F164*1000</f>
        <v>15840</v>
      </c>
      <c r="G16" s="115">
        <f>'[1]Workpaper 1'!G164*1000</f>
        <v>8780</v>
      </c>
      <c r="H16" s="115">
        <f>'[1]Workpaper 1'!H164*1000</f>
        <v>8690</v>
      </c>
      <c r="I16" s="113"/>
      <c r="J16" s="156" t="s">
        <v>189</v>
      </c>
      <c r="K16" s="112">
        <f t="shared" si="1"/>
        <v>7</v>
      </c>
    </row>
    <row r="17" spans="1:14" x14ac:dyDescent="0.3">
      <c r="A17" s="112">
        <f t="shared" si="0"/>
        <v>8</v>
      </c>
      <c r="B17" s="113"/>
      <c r="C17" s="122"/>
      <c r="D17" s="122"/>
      <c r="E17" s="122"/>
      <c r="F17" s="122"/>
      <c r="G17" s="122"/>
      <c r="H17" s="122"/>
      <c r="I17" s="113"/>
      <c r="J17" s="121"/>
      <c r="K17" s="112">
        <f t="shared" si="1"/>
        <v>8</v>
      </c>
    </row>
    <row r="18" spans="1:14" x14ac:dyDescent="0.3">
      <c r="A18" s="112">
        <f t="shared" si="0"/>
        <v>9</v>
      </c>
      <c r="B18" s="114" t="s">
        <v>119</v>
      </c>
      <c r="C18" s="122"/>
      <c r="D18" s="122"/>
      <c r="E18" s="122"/>
      <c r="F18" s="122"/>
      <c r="G18" s="122"/>
      <c r="H18" s="122"/>
      <c r="I18" s="113"/>
      <c r="J18" s="121"/>
      <c r="K18" s="112">
        <f t="shared" si="1"/>
        <v>9</v>
      </c>
    </row>
    <row r="19" spans="1:14" x14ac:dyDescent="0.3">
      <c r="A19" s="112">
        <f t="shared" si="0"/>
        <v>10</v>
      </c>
      <c r="B19" s="114" t="s">
        <v>91</v>
      </c>
      <c r="C19" s="113"/>
      <c r="D19" s="113"/>
      <c r="E19" s="113"/>
      <c r="F19" s="113"/>
      <c r="G19" s="113"/>
      <c r="H19" s="113"/>
      <c r="I19" s="113"/>
      <c r="J19" s="112"/>
      <c r="K19" s="112">
        <f t="shared" si="1"/>
        <v>10</v>
      </c>
      <c r="N19" s="199"/>
    </row>
    <row r="20" spans="1:14" ht="22.5" x14ac:dyDescent="0.3">
      <c r="A20" s="112">
        <f t="shared" si="0"/>
        <v>11</v>
      </c>
      <c r="B20" s="113" t="s">
        <v>93</v>
      </c>
      <c r="C20" s="56">
        <f>'[2]Transmission Rates Summary'!$E$42</f>
        <v>0.87</v>
      </c>
      <c r="D20" s="123">
        <f t="shared" ref="D20:H20" si="3">C20</f>
        <v>0.87</v>
      </c>
      <c r="E20" s="123">
        <f t="shared" si="3"/>
        <v>0.87</v>
      </c>
      <c r="F20" s="123">
        <f t="shared" si="3"/>
        <v>0.87</v>
      </c>
      <c r="G20" s="123">
        <f t="shared" si="3"/>
        <v>0.87</v>
      </c>
      <c r="H20" s="123">
        <f t="shared" si="3"/>
        <v>0.87</v>
      </c>
      <c r="I20" s="113"/>
      <c r="J20" s="156" t="s">
        <v>190</v>
      </c>
      <c r="K20" s="112">
        <f t="shared" si="1"/>
        <v>11</v>
      </c>
      <c r="N20" s="199"/>
    </row>
    <row r="21" spans="1:14" x14ac:dyDescent="0.3">
      <c r="A21" s="112">
        <f t="shared" si="0"/>
        <v>12</v>
      </c>
      <c r="B21" s="114" t="s">
        <v>123</v>
      </c>
      <c r="C21" s="123"/>
      <c r="D21" s="124"/>
      <c r="E21" s="124"/>
      <c r="F21" s="124"/>
      <c r="G21" s="124"/>
      <c r="H21" s="124"/>
      <c r="I21" s="113"/>
      <c r="J21" s="112"/>
      <c r="K21" s="112">
        <f t="shared" si="1"/>
        <v>12</v>
      </c>
    </row>
    <row r="22" spans="1:14" x14ac:dyDescent="0.3">
      <c r="A22" s="112">
        <f t="shared" si="0"/>
        <v>13</v>
      </c>
      <c r="B22" s="114" t="s">
        <v>191</v>
      </c>
      <c r="C22" s="122"/>
      <c r="D22" s="122"/>
      <c r="E22" s="122"/>
      <c r="F22" s="122"/>
      <c r="G22" s="122"/>
      <c r="H22" s="122"/>
      <c r="I22" s="113"/>
      <c r="J22" s="121"/>
      <c r="K22" s="112">
        <f t="shared" si="1"/>
        <v>13</v>
      </c>
    </row>
    <row r="23" spans="1:14" x14ac:dyDescent="0.3">
      <c r="A23" s="112">
        <f t="shared" si="0"/>
        <v>14</v>
      </c>
      <c r="B23" s="113" t="s">
        <v>80</v>
      </c>
      <c r="C23" s="27">
        <f>C16*C20</f>
        <v>10314.719999999999</v>
      </c>
      <c r="D23" s="27">
        <f>D20*D16</f>
        <v>13902.6</v>
      </c>
      <c r="E23" s="27">
        <f>E20*E16</f>
        <v>13615.5</v>
      </c>
      <c r="F23" s="27">
        <f>F20*F16</f>
        <v>13780.8</v>
      </c>
      <c r="G23" s="27">
        <f>G20*G16</f>
        <v>7638.6</v>
      </c>
      <c r="H23" s="27">
        <f>H20*H16</f>
        <v>7560.3</v>
      </c>
      <c r="I23" s="113"/>
      <c r="J23" s="157" t="s">
        <v>192</v>
      </c>
      <c r="K23" s="112">
        <f t="shared" si="1"/>
        <v>14</v>
      </c>
    </row>
    <row r="24" spans="1:14" x14ac:dyDescent="0.3">
      <c r="A24" s="112">
        <f t="shared" si="0"/>
        <v>15</v>
      </c>
      <c r="B24" s="113"/>
      <c r="C24" s="122"/>
      <c r="D24" s="122"/>
      <c r="E24" s="122"/>
      <c r="F24" s="122"/>
      <c r="G24" s="122"/>
      <c r="H24" s="122"/>
      <c r="I24" s="113"/>
      <c r="J24" s="121"/>
      <c r="K24" s="112">
        <f t="shared" si="1"/>
        <v>15</v>
      </c>
    </row>
    <row r="25" spans="1:14" x14ac:dyDescent="0.3">
      <c r="A25" s="112">
        <f t="shared" si="0"/>
        <v>16</v>
      </c>
      <c r="B25" s="158" t="s">
        <v>158</v>
      </c>
      <c r="C25" s="122"/>
      <c r="D25" s="122"/>
      <c r="E25" s="122"/>
      <c r="F25" s="122"/>
      <c r="G25" s="122"/>
      <c r="H25" s="122"/>
      <c r="I25" s="113"/>
      <c r="J25" s="121"/>
      <c r="K25" s="112">
        <f t="shared" si="1"/>
        <v>16</v>
      </c>
    </row>
    <row r="26" spans="1:14" ht="22.5" x14ac:dyDescent="0.3">
      <c r="A26" s="112">
        <f t="shared" si="0"/>
        <v>17</v>
      </c>
      <c r="B26" s="158" t="s">
        <v>193</v>
      </c>
      <c r="C26" s="122"/>
      <c r="D26" s="122"/>
      <c r="E26" s="122"/>
      <c r="F26" s="122"/>
      <c r="G26" s="122"/>
      <c r="H26" s="122"/>
      <c r="I26" s="113"/>
      <c r="J26" s="121"/>
      <c r="K26" s="112">
        <f t="shared" si="1"/>
        <v>17</v>
      </c>
    </row>
    <row r="27" spans="1:14" x14ac:dyDescent="0.3">
      <c r="A27" s="112">
        <f t="shared" si="0"/>
        <v>18</v>
      </c>
      <c r="B27" s="159" t="s">
        <v>80</v>
      </c>
      <c r="C27" s="122">
        <f>'[1]Workpaper 1'!$C$166*1000</f>
        <v>0</v>
      </c>
      <c r="D27" s="122">
        <f>'[1]Workpaper 1'!$D$166*1000</f>
        <v>0</v>
      </c>
      <c r="E27" s="122">
        <f>'[1]Workpaper 1'!$E$166*1000</f>
        <v>0</v>
      </c>
      <c r="F27" s="122">
        <f>'[1]Workpaper 1'!$F$166*1000</f>
        <v>0</v>
      </c>
      <c r="G27" s="122">
        <f>'[1]Workpaper 1'!$G$166*1000</f>
        <v>0</v>
      </c>
      <c r="H27" s="122">
        <f>'[1]Workpaper 1'!$H$166*1000</f>
        <v>0</v>
      </c>
      <c r="I27" s="113"/>
      <c r="J27" s="156" t="s">
        <v>194</v>
      </c>
      <c r="K27" s="112">
        <f t="shared" si="1"/>
        <v>18</v>
      </c>
    </row>
    <row r="28" spans="1:14" x14ac:dyDescent="0.3">
      <c r="A28" s="112">
        <f t="shared" si="0"/>
        <v>19</v>
      </c>
      <c r="B28" s="113"/>
      <c r="C28" s="122"/>
      <c r="D28" s="122"/>
      <c r="E28" s="122"/>
      <c r="F28" s="122"/>
      <c r="G28" s="122"/>
      <c r="H28" s="122"/>
      <c r="I28" s="113"/>
      <c r="J28" s="121"/>
      <c r="K28" s="112">
        <f t="shared" si="1"/>
        <v>19</v>
      </c>
    </row>
    <row r="29" spans="1:14" x14ac:dyDescent="0.3">
      <c r="A29" s="112">
        <f>A28+1</f>
        <v>20</v>
      </c>
      <c r="B29" s="160" t="s">
        <v>164</v>
      </c>
      <c r="C29" s="122"/>
      <c r="D29" s="122"/>
      <c r="E29" s="122"/>
      <c r="F29" s="122"/>
      <c r="G29" s="122"/>
      <c r="H29" s="122"/>
      <c r="I29" s="113"/>
      <c r="J29" s="121"/>
      <c r="K29" s="112">
        <f>K28+1</f>
        <v>20</v>
      </c>
    </row>
    <row r="30" spans="1:14" x14ac:dyDescent="0.3">
      <c r="A30" s="112">
        <f t="shared" si="0"/>
        <v>21</v>
      </c>
      <c r="B30" s="160" t="s">
        <v>165</v>
      </c>
      <c r="C30" s="122"/>
      <c r="D30" s="122"/>
      <c r="E30" s="122"/>
      <c r="F30" s="122"/>
      <c r="G30" s="122"/>
      <c r="H30" s="122"/>
      <c r="I30" s="113"/>
      <c r="J30" s="121"/>
      <c r="K30" s="112">
        <f t="shared" si="1"/>
        <v>21</v>
      </c>
    </row>
    <row r="31" spans="1:14" ht="22.5" x14ac:dyDescent="0.3">
      <c r="A31" s="112">
        <f t="shared" si="0"/>
        <v>22</v>
      </c>
      <c r="B31" s="159" t="s">
        <v>80</v>
      </c>
      <c r="C31" s="56">
        <f>'[2]Transmission Rates Summary'!$E$45</f>
        <v>0.92</v>
      </c>
      <c r="D31" s="56">
        <f>C31</f>
        <v>0.92</v>
      </c>
      <c r="E31" s="56">
        <f t="shared" ref="E31:G31" si="4">D31</f>
        <v>0.92</v>
      </c>
      <c r="F31" s="56">
        <f t="shared" si="4"/>
        <v>0.92</v>
      </c>
      <c r="G31" s="56">
        <f t="shared" si="4"/>
        <v>0.92</v>
      </c>
      <c r="H31" s="56">
        <f>'[2]Transmission Rates Summary'!$E$44</f>
        <v>0.92</v>
      </c>
      <c r="I31" s="113"/>
      <c r="J31" s="156" t="s">
        <v>195</v>
      </c>
      <c r="K31" s="112">
        <f t="shared" si="1"/>
        <v>22</v>
      </c>
      <c r="N31" s="199"/>
    </row>
    <row r="32" spans="1:14" x14ac:dyDescent="0.3">
      <c r="A32" s="112">
        <f t="shared" si="0"/>
        <v>23</v>
      </c>
      <c r="B32" s="159"/>
      <c r="C32" s="122"/>
      <c r="D32" s="122"/>
      <c r="E32" s="122"/>
      <c r="F32" s="122"/>
      <c r="G32" s="122"/>
      <c r="H32" s="122"/>
      <c r="I32" s="113"/>
      <c r="J32" s="121"/>
      <c r="K32" s="112">
        <f t="shared" si="1"/>
        <v>23</v>
      </c>
    </row>
    <row r="33" spans="1:17" x14ac:dyDescent="0.3">
      <c r="A33" s="112">
        <f t="shared" si="0"/>
        <v>24</v>
      </c>
      <c r="B33" s="160" t="s">
        <v>169</v>
      </c>
      <c r="C33" s="122"/>
      <c r="D33" s="122"/>
      <c r="E33" s="122"/>
      <c r="F33" s="122"/>
      <c r="G33" s="122"/>
      <c r="H33" s="122"/>
      <c r="I33" s="113"/>
      <c r="J33" s="121"/>
      <c r="K33" s="112">
        <f t="shared" si="1"/>
        <v>24</v>
      </c>
    </row>
    <row r="34" spans="1:17" x14ac:dyDescent="0.3">
      <c r="A34" s="112">
        <f t="shared" si="0"/>
        <v>25</v>
      </c>
      <c r="B34" s="160" t="s">
        <v>196</v>
      </c>
      <c r="C34" s="122"/>
      <c r="D34" s="122"/>
      <c r="E34" s="122"/>
      <c r="F34" s="122"/>
      <c r="G34" s="122"/>
      <c r="H34" s="122"/>
      <c r="I34" s="113"/>
      <c r="J34" s="121"/>
      <c r="K34" s="112">
        <f t="shared" si="1"/>
        <v>25</v>
      </c>
    </row>
    <row r="35" spans="1:17" x14ac:dyDescent="0.3">
      <c r="A35" s="112">
        <f t="shared" si="0"/>
        <v>26</v>
      </c>
      <c r="B35" s="159" t="s">
        <v>80</v>
      </c>
      <c r="C35" s="27">
        <f t="shared" ref="C35:H35" si="5">C27*C31</f>
        <v>0</v>
      </c>
      <c r="D35" s="27">
        <f t="shared" si="5"/>
        <v>0</v>
      </c>
      <c r="E35" s="27">
        <f t="shared" si="5"/>
        <v>0</v>
      </c>
      <c r="F35" s="27">
        <f t="shared" si="5"/>
        <v>0</v>
      </c>
      <c r="G35" s="27">
        <f t="shared" si="5"/>
        <v>0</v>
      </c>
      <c r="H35" s="27">
        <f t="shared" si="5"/>
        <v>0</v>
      </c>
      <c r="I35" s="113"/>
      <c r="J35" s="157" t="s">
        <v>197</v>
      </c>
      <c r="K35" s="112">
        <f t="shared" si="1"/>
        <v>26</v>
      </c>
    </row>
    <row r="36" spans="1:17" x14ac:dyDescent="0.3">
      <c r="A36" s="112">
        <f t="shared" si="0"/>
        <v>27</v>
      </c>
      <c r="B36" s="159"/>
      <c r="C36" s="122"/>
      <c r="D36" s="122"/>
      <c r="E36" s="122"/>
      <c r="F36" s="122"/>
      <c r="G36" s="122"/>
      <c r="H36" s="122"/>
      <c r="I36" s="113"/>
      <c r="J36" s="157"/>
      <c r="K36" s="112">
        <f t="shared" si="1"/>
        <v>27</v>
      </c>
    </row>
    <row r="37" spans="1:17" x14ac:dyDescent="0.3">
      <c r="A37" s="112">
        <f t="shared" si="0"/>
        <v>28</v>
      </c>
      <c r="B37" s="159" t="s">
        <v>198</v>
      </c>
      <c r="C37" s="27">
        <f t="shared" ref="C37:H37" si="6">C13+C23+C35</f>
        <v>10314.719999999999</v>
      </c>
      <c r="D37" s="27">
        <f t="shared" si="6"/>
        <v>13902.6</v>
      </c>
      <c r="E37" s="27">
        <f t="shared" si="6"/>
        <v>13615.5</v>
      </c>
      <c r="F37" s="27">
        <f t="shared" si="6"/>
        <v>13780.8</v>
      </c>
      <c r="G37" s="27">
        <f t="shared" si="6"/>
        <v>7638.6</v>
      </c>
      <c r="H37" s="27">
        <f t="shared" si="6"/>
        <v>7560.3</v>
      </c>
      <c r="I37" s="113"/>
      <c r="J37" s="157" t="s">
        <v>199</v>
      </c>
      <c r="K37" s="112">
        <f t="shared" si="1"/>
        <v>28</v>
      </c>
    </row>
    <row r="38" spans="1:17" x14ac:dyDescent="0.3">
      <c r="A38" s="151"/>
      <c r="B38" s="153"/>
      <c r="C38" s="153"/>
      <c r="D38" s="153"/>
      <c r="E38" s="153"/>
      <c r="F38" s="153"/>
      <c r="G38" s="153"/>
      <c r="H38" s="153"/>
      <c r="I38" s="153"/>
      <c r="J38" s="151"/>
      <c r="K38" s="151"/>
    </row>
    <row r="39" spans="1:17" x14ac:dyDescent="0.3">
      <c r="A39" s="145"/>
      <c r="O39" s="144"/>
      <c r="P39" s="145"/>
      <c r="Q39" s="145"/>
    </row>
    <row r="40" spans="1:17" x14ac:dyDescent="0.3">
      <c r="A40" s="148" t="s">
        <v>9</v>
      </c>
      <c r="B40" s="149"/>
      <c r="C40" s="148" t="str">
        <f t="shared" ref="C40:I40" si="7">C7</f>
        <v>(A)</v>
      </c>
      <c r="D40" s="148" t="str">
        <f t="shared" si="7"/>
        <v>(B)</v>
      </c>
      <c r="E40" s="148" t="str">
        <f t="shared" si="7"/>
        <v>(C)</v>
      </c>
      <c r="F40" s="148" t="str">
        <f t="shared" si="7"/>
        <v>(D)</v>
      </c>
      <c r="G40" s="148" t="str">
        <f t="shared" si="7"/>
        <v>(E)</v>
      </c>
      <c r="H40" s="148" t="str">
        <f t="shared" si="7"/>
        <v>(F)</v>
      </c>
      <c r="I40" s="148" t="str">
        <f t="shared" si="7"/>
        <v>(G)</v>
      </c>
      <c r="J40" s="149"/>
      <c r="K40" s="148" t="s">
        <v>9</v>
      </c>
      <c r="O40" s="144"/>
      <c r="P40" s="145"/>
      <c r="Q40" s="145"/>
    </row>
    <row r="41" spans="1:17" x14ac:dyDescent="0.3">
      <c r="A41" s="151" t="s">
        <v>11</v>
      </c>
      <c r="B41" s="151" t="s">
        <v>70</v>
      </c>
      <c r="C41" s="152">
        <v>45839</v>
      </c>
      <c r="D41" s="152">
        <v>45870</v>
      </c>
      <c r="E41" s="152">
        <v>45901</v>
      </c>
      <c r="F41" s="152">
        <v>45931</v>
      </c>
      <c r="G41" s="152">
        <v>45962</v>
      </c>
      <c r="H41" s="152">
        <v>45992</v>
      </c>
      <c r="I41" s="161" t="s">
        <v>20</v>
      </c>
      <c r="J41" s="154" t="s">
        <v>71</v>
      </c>
      <c r="K41" s="151" t="s">
        <v>11</v>
      </c>
      <c r="O41" s="144"/>
      <c r="P41" s="145"/>
      <c r="Q41" s="145"/>
    </row>
    <row r="42" spans="1:17" x14ac:dyDescent="0.3">
      <c r="A42" s="112"/>
      <c r="B42" s="162"/>
      <c r="C42" s="163"/>
      <c r="D42" s="164"/>
      <c r="E42" s="164"/>
      <c r="F42" s="164"/>
      <c r="G42" s="164"/>
      <c r="H42" s="164"/>
      <c r="I42" s="165"/>
      <c r="J42" s="130"/>
      <c r="K42" s="112"/>
      <c r="O42" s="144"/>
      <c r="P42" s="145"/>
      <c r="Q42" s="145"/>
    </row>
    <row r="43" spans="1:17" x14ac:dyDescent="0.3">
      <c r="A43" s="166">
        <f>A37+1</f>
        <v>29</v>
      </c>
      <c r="B43" s="167" t="s">
        <v>185</v>
      </c>
      <c r="C43" s="113"/>
      <c r="D43" s="168"/>
      <c r="E43" s="168"/>
      <c r="F43" s="168"/>
      <c r="G43" s="168"/>
      <c r="H43" s="168"/>
      <c r="I43" s="168"/>
      <c r="J43" s="130"/>
      <c r="K43" s="112">
        <f>K37+1</f>
        <v>29</v>
      </c>
      <c r="O43" s="144"/>
      <c r="P43" s="145"/>
      <c r="Q43" s="145"/>
    </row>
    <row r="44" spans="1:17" ht="22.5" x14ac:dyDescent="0.3">
      <c r="A44" s="166">
        <f t="shared" ref="A44:A71" si="8">A43+1</f>
        <v>30</v>
      </c>
      <c r="B44" s="162" t="s">
        <v>73</v>
      </c>
      <c r="C44" s="115">
        <f>'[1]Workpaper 1'!I162*1000</f>
        <v>125900</v>
      </c>
      <c r="D44" s="169">
        <f>'[1]Workpaper 1'!J162*1000</f>
        <v>50</v>
      </c>
      <c r="E44" s="169">
        <f>'[1]Workpaper 1'!K162*1000</f>
        <v>40380</v>
      </c>
      <c r="F44" s="169">
        <f>'[1]Workpaper 1'!L162*1000</f>
        <v>1332720</v>
      </c>
      <c r="G44" s="169">
        <f>'[1]Workpaper 1'!M162*1000</f>
        <v>1353380</v>
      </c>
      <c r="H44" s="169">
        <f>'[1]Workpaper 1'!N162*1000</f>
        <v>517860</v>
      </c>
      <c r="I44" s="170">
        <f>SUM(C11:H11,C44:H44)</f>
        <v>6718230</v>
      </c>
      <c r="J44" s="171" t="s">
        <v>186</v>
      </c>
      <c r="K44" s="112">
        <f t="shared" ref="K44:K71" si="9">K43+1</f>
        <v>30</v>
      </c>
      <c r="O44" s="144"/>
      <c r="P44" s="145"/>
      <c r="Q44" s="145"/>
    </row>
    <row r="45" spans="1:17" x14ac:dyDescent="0.3">
      <c r="A45" s="166">
        <f t="shared" si="8"/>
        <v>31</v>
      </c>
      <c r="B45" s="162" t="s">
        <v>75</v>
      </c>
      <c r="C45" s="153">
        <v>0</v>
      </c>
      <c r="D45" s="172">
        <f>C45</f>
        <v>0</v>
      </c>
      <c r="E45" s="172">
        <f>D45</f>
        <v>0</v>
      </c>
      <c r="F45" s="172">
        <f>E45</f>
        <v>0</v>
      </c>
      <c r="G45" s="172">
        <f>F45</f>
        <v>0</v>
      </c>
      <c r="H45" s="172">
        <f>G45</f>
        <v>0</v>
      </c>
      <c r="I45" s="170"/>
      <c r="J45" s="171"/>
      <c r="K45" s="112">
        <f t="shared" si="9"/>
        <v>31</v>
      </c>
      <c r="O45" s="144"/>
      <c r="P45" s="145"/>
      <c r="Q45" s="145"/>
    </row>
    <row r="46" spans="1:17" ht="19.5" thickBot="1" x14ac:dyDescent="0.35">
      <c r="A46" s="166">
        <f t="shared" si="8"/>
        <v>32</v>
      </c>
      <c r="B46" s="162" t="s">
        <v>76</v>
      </c>
      <c r="C46" s="116">
        <f t="shared" ref="C46:H46" si="10">C44*C45</f>
        <v>0</v>
      </c>
      <c r="D46" s="173">
        <f t="shared" si="10"/>
        <v>0</v>
      </c>
      <c r="E46" s="173">
        <f t="shared" si="10"/>
        <v>0</v>
      </c>
      <c r="F46" s="173">
        <f t="shared" si="10"/>
        <v>0</v>
      </c>
      <c r="G46" s="173">
        <f t="shared" si="10"/>
        <v>0</v>
      </c>
      <c r="H46" s="173">
        <f t="shared" si="10"/>
        <v>0</v>
      </c>
      <c r="I46" s="174">
        <f>SUM(C17:H17,C46:H46)</f>
        <v>0</v>
      </c>
      <c r="J46" s="171" t="s">
        <v>200</v>
      </c>
      <c r="K46" s="112">
        <f t="shared" si="9"/>
        <v>32</v>
      </c>
      <c r="O46" s="144"/>
      <c r="P46" s="145"/>
      <c r="Q46" s="145"/>
    </row>
    <row r="47" spans="1:17" ht="19.5" thickTop="1" x14ac:dyDescent="0.3">
      <c r="A47" s="166">
        <f t="shared" si="8"/>
        <v>33</v>
      </c>
      <c r="B47" s="162"/>
      <c r="C47" s="113"/>
      <c r="D47" s="168"/>
      <c r="E47" s="168"/>
      <c r="F47" s="168"/>
      <c r="G47" s="168"/>
      <c r="H47" s="168"/>
      <c r="I47" s="168"/>
      <c r="J47" s="81"/>
      <c r="K47" s="112">
        <f t="shared" si="9"/>
        <v>33</v>
      </c>
      <c r="O47" s="144"/>
      <c r="P47" s="145"/>
      <c r="Q47" s="145"/>
    </row>
    <row r="48" spans="1:17" x14ac:dyDescent="0.3">
      <c r="A48" s="166">
        <f t="shared" si="8"/>
        <v>34</v>
      </c>
      <c r="B48" s="175" t="s">
        <v>188</v>
      </c>
      <c r="C48" s="113"/>
      <c r="D48" s="168"/>
      <c r="E48" s="168"/>
      <c r="F48" s="168"/>
      <c r="G48" s="168"/>
      <c r="H48" s="168"/>
      <c r="I48" s="168"/>
      <c r="J48" s="171"/>
      <c r="K48" s="112">
        <f t="shared" si="9"/>
        <v>34</v>
      </c>
      <c r="O48" s="144"/>
      <c r="P48" s="145"/>
      <c r="Q48" s="145"/>
    </row>
    <row r="49" spans="1:17" x14ac:dyDescent="0.3">
      <c r="A49" s="166">
        <f t="shared" si="8"/>
        <v>35</v>
      </c>
      <c r="B49" s="162" t="s">
        <v>80</v>
      </c>
      <c r="C49" s="127">
        <f>'[1]Workpaper 1'!$I$164*1000</f>
        <v>9890</v>
      </c>
      <c r="D49" s="214">
        <f>'[1]Workpaper 1'!$J$164*1000</f>
        <v>7990</v>
      </c>
      <c r="E49" s="214">
        <f>'[1]Workpaper 1'!$K$164*1000</f>
        <v>7990</v>
      </c>
      <c r="F49" s="214">
        <f>'[1]Workpaper 1'!$L$164*1000</f>
        <v>16940</v>
      </c>
      <c r="G49" s="214">
        <f>'[1]Workpaper 1'!$M$164*1000</f>
        <v>16610</v>
      </c>
      <c r="H49" s="214">
        <f>'[1]Workpaper 1'!$N$164*1000</f>
        <v>9790</v>
      </c>
      <c r="I49" s="170">
        <f>SUM(C16:H16,C49:H49)</f>
        <v>146006</v>
      </c>
      <c r="J49" s="171" t="str">
        <f>J16</f>
        <v>(Page BG-21.3, Line 162) x 1000</v>
      </c>
      <c r="K49" s="112">
        <f t="shared" si="9"/>
        <v>35</v>
      </c>
      <c r="O49" s="144"/>
      <c r="P49" s="145"/>
      <c r="Q49" s="145"/>
    </row>
    <row r="50" spans="1:17" x14ac:dyDescent="0.3">
      <c r="A50" s="166">
        <f t="shared" si="8"/>
        <v>36</v>
      </c>
      <c r="B50" s="162"/>
      <c r="C50" s="122"/>
      <c r="D50" s="170"/>
      <c r="E50" s="170"/>
      <c r="F50" s="170"/>
      <c r="G50" s="170"/>
      <c r="H50" s="170"/>
      <c r="I50" s="168"/>
      <c r="J50" s="131"/>
      <c r="K50" s="112">
        <f t="shared" si="9"/>
        <v>36</v>
      </c>
      <c r="O50" s="144"/>
      <c r="P50" s="145"/>
      <c r="Q50" s="145"/>
    </row>
    <row r="51" spans="1:17" x14ac:dyDescent="0.3">
      <c r="A51" s="166">
        <f t="shared" si="8"/>
        <v>37</v>
      </c>
      <c r="B51" s="167" t="s">
        <v>119</v>
      </c>
      <c r="C51" s="122"/>
      <c r="D51" s="170"/>
      <c r="E51" s="170"/>
      <c r="F51" s="170"/>
      <c r="G51" s="170"/>
      <c r="H51" s="170"/>
      <c r="I51" s="168"/>
      <c r="J51" s="131"/>
      <c r="K51" s="112">
        <f t="shared" si="9"/>
        <v>37</v>
      </c>
      <c r="O51" s="144"/>
      <c r="P51" s="145"/>
      <c r="Q51" s="145"/>
    </row>
    <row r="52" spans="1:17" x14ac:dyDescent="0.3">
      <c r="A52" s="166">
        <f t="shared" si="8"/>
        <v>38</v>
      </c>
      <c r="B52" s="167" t="s">
        <v>91</v>
      </c>
      <c r="C52" s="113"/>
      <c r="D52" s="168"/>
      <c r="E52" s="168"/>
      <c r="F52" s="168"/>
      <c r="G52" s="168"/>
      <c r="H52" s="168"/>
      <c r="I52" s="168"/>
      <c r="J52" s="130"/>
      <c r="K52" s="112">
        <f t="shared" si="9"/>
        <v>38</v>
      </c>
      <c r="O52" s="144"/>
      <c r="P52" s="145"/>
      <c r="Q52" s="145"/>
    </row>
    <row r="53" spans="1:17" ht="22.5" x14ac:dyDescent="0.3">
      <c r="A53" s="166">
        <f t="shared" si="8"/>
        <v>39</v>
      </c>
      <c r="B53" s="162" t="s">
        <v>93</v>
      </c>
      <c r="C53" s="123">
        <f>H20</f>
        <v>0.87</v>
      </c>
      <c r="D53" s="211">
        <f t="shared" ref="D53:F53" si="11">C53</f>
        <v>0.87</v>
      </c>
      <c r="E53" s="211">
        <f t="shared" si="11"/>
        <v>0.87</v>
      </c>
      <c r="F53" s="211">
        <f t="shared" si="11"/>
        <v>0.87</v>
      </c>
      <c r="G53" s="211">
        <f>F53</f>
        <v>0.87</v>
      </c>
      <c r="H53" s="211">
        <f>G53</f>
        <v>0.87</v>
      </c>
      <c r="I53" s="170"/>
      <c r="J53" s="171" t="s">
        <v>190</v>
      </c>
      <c r="K53" s="112">
        <f t="shared" si="9"/>
        <v>39</v>
      </c>
      <c r="N53" s="199"/>
      <c r="O53" s="144"/>
      <c r="P53" s="145"/>
      <c r="Q53" s="145"/>
    </row>
    <row r="54" spans="1:17" x14ac:dyDescent="0.3">
      <c r="A54" s="166">
        <f t="shared" si="8"/>
        <v>40</v>
      </c>
      <c r="B54" s="167" t="s">
        <v>123</v>
      </c>
      <c r="C54" s="123"/>
      <c r="D54" s="176"/>
      <c r="E54" s="176"/>
      <c r="F54" s="176"/>
      <c r="G54" s="176"/>
      <c r="H54" s="176"/>
      <c r="I54" s="168"/>
      <c r="J54" s="130"/>
      <c r="K54" s="112">
        <f t="shared" si="9"/>
        <v>40</v>
      </c>
      <c r="O54" s="144"/>
      <c r="P54" s="145"/>
      <c r="Q54" s="145"/>
    </row>
    <row r="55" spans="1:17" x14ac:dyDescent="0.3">
      <c r="A55" s="166">
        <f t="shared" si="8"/>
        <v>41</v>
      </c>
      <c r="B55" s="167" t="s">
        <v>191</v>
      </c>
      <c r="C55" s="122"/>
      <c r="D55" s="170"/>
      <c r="E55" s="170"/>
      <c r="F55" s="170"/>
      <c r="G55" s="170"/>
      <c r="H55" s="170"/>
      <c r="I55" s="168"/>
      <c r="J55" s="131"/>
      <c r="K55" s="112">
        <f t="shared" si="9"/>
        <v>41</v>
      </c>
      <c r="O55" s="144"/>
      <c r="P55" s="145"/>
      <c r="Q55" s="145"/>
    </row>
    <row r="56" spans="1:17" x14ac:dyDescent="0.3">
      <c r="A56" s="166">
        <f t="shared" si="8"/>
        <v>42</v>
      </c>
      <c r="B56" s="162" t="s">
        <v>80</v>
      </c>
      <c r="C56" s="27">
        <f>C49*C53</f>
        <v>8604.2999999999993</v>
      </c>
      <c r="D56" s="177">
        <f>D53*D49</f>
        <v>6951.3</v>
      </c>
      <c r="E56" s="177">
        <f>E53*E49</f>
        <v>6951.3</v>
      </c>
      <c r="F56" s="177">
        <f>F53*F49</f>
        <v>14737.8</v>
      </c>
      <c r="G56" s="177">
        <f>G53*G49</f>
        <v>14450.7</v>
      </c>
      <c r="H56" s="177">
        <f>H53*H49</f>
        <v>8517.2999999999993</v>
      </c>
      <c r="I56" s="170">
        <f>SUM(C23:H23,C56:H56)</f>
        <v>127025.22</v>
      </c>
      <c r="J56" s="178" t="s">
        <v>201</v>
      </c>
      <c r="K56" s="112">
        <f t="shared" si="9"/>
        <v>42</v>
      </c>
      <c r="N56" s="146"/>
      <c r="O56" s="144"/>
      <c r="P56" s="145"/>
      <c r="Q56" s="145"/>
    </row>
    <row r="57" spans="1:17" x14ac:dyDescent="0.3">
      <c r="A57" s="166">
        <f t="shared" si="8"/>
        <v>43</v>
      </c>
      <c r="B57" s="162"/>
      <c r="C57" s="122"/>
      <c r="D57" s="170"/>
      <c r="E57" s="170"/>
      <c r="F57" s="170"/>
      <c r="G57" s="170"/>
      <c r="H57" s="170"/>
      <c r="I57" s="168"/>
      <c r="J57" s="131"/>
      <c r="K57" s="112">
        <f t="shared" si="9"/>
        <v>43</v>
      </c>
      <c r="O57" s="144"/>
      <c r="P57" s="145"/>
      <c r="Q57" s="145"/>
    </row>
    <row r="58" spans="1:17" x14ac:dyDescent="0.3">
      <c r="A58" s="166">
        <f t="shared" si="8"/>
        <v>44</v>
      </c>
      <c r="B58" s="179" t="s">
        <v>158</v>
      </c>
      <c r="C58" s="122"/>
      <c r="D58" s="170"/>
      <c r="E58" s="170"/>
      <c r="F58" s="170"/>
      <c r="G58" s="170"/>
      <c r="H58" s="170"/>
      <c r="I58" s="168"/>
      <c r="J58" s="131"/>
      <c r="K58" s="112">
        <f t="shared" si="9"/>
        <v>44</v>
      </c>
      <c r="O58" s="144"/>
      <c r="P58" s="145"/>
      <c r="Q58" s="145"/>
    </row>
    <row r="59" spans="1:17" ht="22.5" x14ac:dyDescent="0.3">
      <c r="A59" s="166">
        <f t="shared" si="8"/>
        <v>45</v>
      </c>
      <c r="B59" s="179" t="s">
        <v>193</v>
      </c>
      <c r="C59" s="122"/>
      <c r="D59" s="170"/>
      <c r="E59" s="170"/>
      <c r="F59" s="170"/>
      <c r="G59" s="170"/>
      <c r="H59" s="170"/>
      <c r="I59" s="168"/>
      <c r="J59" s="131"/>
      <c r="K59" s="112">
        <f t="shared" si="9"/>
        <v>45</v>
      </c>
      <c r="O59" s="144"/>
      <c r="P59" s="145"/>
      <c r="Q59" s="145"/>
    </row>
    <row r="60" spans="1:17" x14ac:dyDescent="0.3">
      <c r="A60" s="166">
        <f t="shared" si="8"/>
        <v>46</v>
      </c>
      <c r="B60" s="180" t="s">
        <v>80</v>
      </c>
      <c r="C60" s="212">
        <f>'[1]Workpaper 1'!$I$166*1000</f>
        <v>0</v>
      </c>
      <c r="D60" s="213">
        <f>'[1]Workpaper 1'!$J$166*1000</f>
        <v>0</v>
      </c>
      <c r="E60" s="213">
        <f>'[1]Workpaper 1'!$K$166*1000</f>
        <v>0</v>
      </c>
      <c r="F60" s="213">
        <f>'[1]Workpaper 1'!$L$166*1000</f>
        <v>0</v>
      </c>
      <c r="G60" s="213">
        <f>'[1]Workpaper 1'!$M$166*1000</f>
        <v>7580</v>
      </c>
      <c r="H60" s="213">
        <f>'[1]Workpaper 1'!$N$166*1000</f>
        <v>0</v>
      </c>
      <c r="I60" s="170">
        <f>SUM(C27:H27,C60:H60)</f>
        <v>7580</v>
      </c>
      <c r="J60" s="171" t="str">
        <f>J27</f>
        <v>(Page BG-21.3, Line 164) x 1000</v>
      </c>
      <c r="K60" s="112">
        <f t="shared" si="9"/>
        <v>46</v>
      </c>
      <c r="O60" s="144"/>
      <c r="P60" s="145"/>
      <c r="Q60" s="145"/>
    </row>
    <row r="61" spans="1:17" x14ac:dyDescent="0.3">
      <c r="A61" s="166">
        <f t="shared" si="8"/>
        <v>47</v>
      </c>
      <c r="B61" s="162"/>
      <c r="C61" s="122"/>
      <c r="D61" s="170"/>
      <c r="E61" s="170"/>
      <c r="F61" s="170"/>
      <c r="G61" s="170"/>
      <c r="H61" s="170"/>
      <c r="I61" s="168"/>
      <c r="J61" s="131"/>
      <c r="K61" s="112">
        <f t="shared" si="9"/>
        <v>47</v>
      </c>
      <c r="O61" s="144"/>
      <c r="P61" s="145"/>
      <c r="Q61" s="145"/>
    </row>
    <row r="62" spans="1:17" x14ac:dyDescent="0.3">
      <c r="A62" s="166">
        <f t="shared" si="8"/>
        <v>48</v>
      </c>
      <c r="B62" s="181" t="s">
        <v>164</v>
      </c>
      <c r="C62" s="122"/>
      <c r="D62" s="170"/>
      <c r="E62" s="170"/>
      <c r="F62" s="170"/>
      <c r="G62" s="170"/>
      <c r="H62" s="170"/>
      <c r="I62" s="168"/>
      <c r="J62" s="131"/>
      <c r="K62" s="112">
        <f t="shared" si="9"/>
        <v>48</v>
      </c>
      <c r="O62" s="144"/>
      <c r="P62" s="145"/>
      <c r="Q62" s="145"/>
    </row>
    <row r="63" spans="1:17" x14ac:dyDescent="0.3">
      <c r="A63" s="166">
        <f t="shared" si="8"/>
        <v>49</v>
      </c>
      <c r="B63" s="181" t="s">
        <v>165</v>
      </c>
      <c r="C63" s="122"/>
      <c r="D63" s="170"/>
      <c r="E63" s="170"/>
      <c r="F63" s="170"/>
      <c r="G63" s="170"/>
      <c r="H63" s="170"/>
      <c r="I63" s="168"/>
      <c r="J63" s="131"/>
      <c r="K63" s="112">
        <f t="shared" si="9"/>
        <v>49</v>
      </c>
      <c r="O63" s="144"/>
      <c r="P63" s="145"/>
      <c r="Q63" s="145"/>
    </row>
    <row r="64" spans="1:17" ht="22.5" x14ac:dyDescent="0.3">
      <c r="A64" s="166">
        <f t="shared" si="8"/>
        <v>50</v>
      </c>
      <c r="B64" s="180" t="s">
        <v>80</v>
      </c>
      <c r="C64" s="56">
        <f>H31</f>
        <v>0.92</v>
      </c>
      <c r="D64" s="85">
        <f>C64</f>
        <v>0.92</v>
      </c>
      <c r="E64" s="85">
        <f>D64</f>
        <v>0.92</v>
      </c>
      <c r="F64" s="85">
        <f>E64</f>
        <v>0.92</v>
      </c>
      <c r="G64" s="85">
        <f>C31</f>
        <v>0.92</v>
      </c>
      <c r="H64" s="85">
        <f>G64</f>
        <v>0.92</v>
      </c>
      <c r="I64" s="170"/>
      <c r="J64" s="171" t="s">
        <v>195</v>
      </c>
      <c r="K64" s="112">
        <f t="shared" si="9"/>
        <v>50</v>
      </c>
      <c r="N64" s="199"/>
      <c r="O64" s="144"/>
      <c r="P64" s="145"/>
      <c r="Q64" s="145"/>
    </row>
    <row r="65" spans="1:17" x14ac:dyDescent="0.3">
      <c r="A65" s="166">
        <f t="shared" si="8"/>
        <v>51</v>
      </c>
      <c r="B65" s="180"/>
      <c r="C65" s="122"/>
      <c r="D65" s="170"/>
      <c r="E65" s="170"/>
      <c r="F65" s="170"/>
      <c r="G65" s="170"/>
      <c r="H65" s="170"/>
      <c r="I65" s="168"/>
      <c r="J65" s="131"/>
      <c r="K65" s="112">
        <f t="shared" si="9"/>
        <v>51</v>
      </c>
      <c r="O65" s="144"/>
      <c r="P65" s="145"/>
      <c r="Q65" s="145"/>
    </row>
    <row r="66" spans="1:17" x14ac:dyDescent="0.3">
      <c r="A66" s="166">
        <f t="shared" si="8"/>
        <v>52</v>
      </c>
      <c r="B66" s="181" t="s">
        <v>169</v>
      </c>
      <c r="C66" s="122"/>
      <c r="D66" s="170"/>
      <c r="E66" s="170"/>
      <c r="F66" s="170"/>
      <c r="G66" s="170"/>
      <c r="H66" s="170"/>
      <c r="I66" s="168"/>
      <c r="J66" s="131"/>
      <c r="K66" s="112">
        <f t="shared" si="9"/>
        <v>52</v>
      </c>
      <c r="O66" s="144"/>
      <c r="P66" s="145"/>
      <c r="Q66" s="145"/>
    </row>
    <row r="67" spans="1:17" x14ac:dyDescent="0.3">
      <c r="A67" s="166">
        <f t="shared" si="8"/>
        <v>53</v>
      </c>
      <c r="B67" s="181" t="s">
        <v>196</v>
      </c>
      <c r="C67" s="122"/>
      <c r="D67" s="170"/>
      <c r="E67" s="170"/>
      <c r="F67" s="170"/>
      <c r="G67" s="170"/>
      <c r="H67" s="170"/>
      <c r="I67" s="168"/>
      <c r="J67" s="131"/>
      <c r="K67" s="112">
        <f t="shared" si="9"/>
        <v>53</v>
      </c>
      <c r="O67" s="144"/>
      <c r="P67" s="145"/>
      <c r="Q67" s="145"/>
    </row>
    <row r="68" spans="1:17" x14ac:dyDescent="0.3">
      <c r="A68" s="166">
        <f t="shared" si="8"/>
        <v>54</v>
      </c>
      <c r="B68" s="180" t="s">
        <v>80</v>
      </c>
      <c r="C68" s="27">
        <f>C60*C64</f>
        <v>0</v>
      </c>
      <c r="D68" s="177">
        <f t="shared" ref="D68:H68" si="12">D60*D64</f>
        <v>0</v>
      </c>
      <c r="E68" s="177">
        <f t="shared" si="12"/>
        <v>0</v>
      </c>
      <c r="F68" s="177">
        <f t="shared" si="12"/>
        <v>0</v>
      </c>
      <c r="G68" s="177">
        <f t="shared" si="12"/>
        <v>6973.6</v>
      </c>
      <c r="H68" s="177">
        <f t="shared" si="12"/>
        <v>0</v>
      </c>
      <c r="I68" s="170">
        <f>SUM(C35:H35,C68:H68)</f>
        <v>6973.6</v>
      </c>
      <c r="J68" s="178" t="s">
        <v>202</v>
      </c>
      <c r="K68" s="112">
        <f t="shared" si="9"/>
        <v>54</v>
      </c>
      <c r="O68" s="144"/>
      <c r="P68" s="145"/>
      <c r="Q68" s="145"/>
    </row>
    <row r="69" spans="1:17" x14ac:dyDescent="0.3">
      <c r="A69" s="166">
        <f t="shared" si="8"/>
        <v>55</v>
      </c>
      <c r="B69" s="180"/>
      <c r="C69" s="122"/>
      <c r="D69" s="170"/>
      <c r="E69" s="170"/>
      <c r="F69" s="170"/>
      <c r="G69" s="170"/>
      <c r="H69" s="170"/>
      <c r="I69" s="168"/>
      <c r="J69" s="178"/>
      <c r="K69" s="112">
        <f t="shared" si="9"/>
        <v>55</v>
      </c>
      <c r="O69" s="144"/>
      <c r="P69" s="145"/>
      <c r="Q69" s="145"/>
    </row>
    <row r="70" spans="1:17" x14ac:dyDescent="0.3">
      <c r="A70" s="166">
        <f t="shared" si="8"/>
        <v>56</v>
      </c>
      <c r="B70" s="180" t="s">
        <v>198</v>
      </c>
      <c r="C70" s="27">
        <f>C46+C56+C68</f>
        <v>8604.2999999999993</v>
      </c>
      <c r="D70" s="177">
        <f t="shared" ref="D70:H70" si="13">D46+D56+D68</f>
        <v>6951.3</v>
      </c>
      <c r="E70" s="177">
        <f t="shared" si="13"/>
        <v>6951.3</v>
      </c>
      <c r="F70" s="177">
        <f t="shared" si="13"/>
        <v>14737.8</v>
      </c>
      <c r="G70" s="177">
        <f t="shared" si="13"/>
        <v>21424.300000000003</v>
      </c>
      <c r="H70" s="177">
        <f t="shared" si="13"/>
        <v>8517.2999999999993</v>
      </c>
      <c r="I70" s="170">
        <f>SUM(C37:H37,C70:H70)</f>
        <v>133998.82</v>
      </c>
      <c r="J70" s="178" t="s">
        <v>203</v>
      </c>
      <c r="K70" s="112">
        <f t="shared" si="9"/>
        <v>56</v>
      </c>
      <c r="O70" s="144"/>
      <c r="P70" s="145"/>
      <c r="Q70" s="145"/>
    </row>
    <row r="71" spans="1:17" x14ac:dyDescent="0.3">
      <c r="A71" s="112">
        <f t="shared" si="8"/>
        <v>57</v>
      </c>
      <c r="B71" s="182"/>
      <c r="C71" s="132"/>
      <c r="D71" s="183"/>
      <c r="E71" s="183"/>
      <c r="F71" s="183"/>
      <c r="G71" s="183"/>
      <c r="H71" s="183"/>
      <c r="I71" s="183"/>
      <c r="J71" s="184"/>
      <c r="K71" s="112">
        <f t="shared" si="9"/>
        <v>57</v>
      </c>
      <c r="O71" s="144"/>
      <c r="P71" s="145"/>
      <c r="Q71" s="145"/>
    </row>
    <row r="72" spans="1:17" x14ac:dyDescent="0.3">
      <c r="A72" s="151"/>
      <c r="B72" s="185"/>
      <c r="C72" s="153"/>
      <c r="D72" s="172"/>
      <c r="E72" s="172"/>
      <c r="F72" s="172"/>
      <c r="G72" s="172"/>
      <c r="H72" s="172"/>
      <c r="I72" s="186"/>
      <c r="J72" s="154"/>
      <c r="K72" s="151"/>
      <c r="O72" s="144"/>
      <c r="P72" s="145"/>
      <c r="Q72" s="145"/>
    </row>
    <row r="73" spans="1:17" x14ac:dyDescent="0.3">
      <c r="B73" s="187" t="s">
        <v>21</v>
      </c>
    </row>
    <row r="74" spans="1:17" ht="22.5" x14ac:dyDescent="0.3">
      <c r="A74" s="188">
        <v>1</v>
      </c>
      <c r="B74" s="189" t="s">
        <v>293</v>
      </c>
    </row>
    <row r="75" spans="1:17" ht="22.5" x14ac:dyDescent="0.3">
      <c r="A75" s="188">
        <v>2</v>
      </c>
      <c r="B75" s="190" t="s">
        <v>184</v>
      </c>
    </row>
    <row r="76" spans="1:17" ht="22.5" x14ac:dyDescent="0.3">
      <c r="A76" s="188">
        <v>3</v>
      </c>
      <c r="B76" s="2" t="s">
        <v>297</v>
      </c>
    </row>
    <row r="77" spans="1:17" ht="22.5" x14ac:dyDescent="0.3">
      <c r="A77" s="188">
        <v>4</v>
      </c>
      <c r="B77" s="190" t="s">
        <v>294</v>
      </c>
    </row>
    <row r="78" spans="1:17" ht="22.5" x14ac:dyDescent="0.3">
      <c r="A78" s="188"/>
      <c r="B78" s="190"/>
    </row>
    <row r="79" spans="1:17" x14ac:dyDescent="0.3">
      <c r="A79" s="145"/>
    </row>
    <row r="80" spans="1:17" x14ac:dyDescent="0.3">
      <c r="A80" s="145"/>
    </row>
    <row r="81" spans="1:1" x14ac:dyDescent="0.3">
      <c r="A81" s="145"/>
    </row>
    <row r="82" spans="1:1" x14ac:dyDescent="0.3">
      <c r="A82" s="145"/>
    </row>
    <row r="83" spans="1:1" x14ac:dyDescent="0.3">
      <c r="A83" s="145"/>
    </row>
    <row r="84" spans="1:1" x14ac:dyDescent="0.3">
      <c r="A84" s="145"/>
    </row>
    <row r="85" spans="1:1" x14ac:dyDescent="0.3">
      <c r="A85" s="145"/>
    </row>
    <row r="86" spans="1:1" x14ac:dyDescent="0.3">
      <c r="A86" s="145"/>
    </row>
    <row r="87" spans="1:1" x14ac:dyDescent="0.3">
      <c r="A87" s="145"/>
    </row>
    <row r="88" spans="1:1" x14ac:dyDescent="0.3">
      <c r="A88" s="145"/>
    </row>
    <row r="89" spans="1:1" x14ac:dyDescent="0.3">
      <c r="A89" s="145"/>
    </row>
    <row r="90" spans="1:1" x14ac:dyDescent="0.3">
      <c r="A90" s="145"/>
    </row>
    <row r="91" spans="1:1" x14ac:dyDescent="0.3">
      <c r="A91" s="145"/>
    </row>
    <row r="92" spans="1:1" x14ac:dyDescent="0.3">
      <c r="A92" s="145"/>
    </row>
    <row r="93" spans="1:1" x14ac:dyDescent="0.3">
      <c r="A93" s="145"/>
    </row>
    <row r="94" spans="1:1" x14ac:dyDescent="0.3">
      <c r="A94" s="145"/>
    </row>
    <row r="95" spans="1:1" x14ac:dyDescent="0.3">
      <c r="A95" s="145"/>
    </row>
    <row r="96" spans="1:1" x14ac:dyDescent="0.3">
      <c r="A96" s="145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25" right="0.25" top="0.5" bottom="0.5" header="0.25" footer="0.25"/>
  <pageSetup scale="43" orientation="portrait" r:id="rId1"/>
  <headerFooter scaleWithDoc="0">
    <oddFooter xml:space="preserve">&amp;L&amp;"Times New Roman,Regular"&amp;9Statement BH-SD Unified Port District&amp;C&amp;"Times New Roman,Regular"&amp;9Page BH-&amp;P&amp;12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771938ab00236982f99d2b4820e74ca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412d9caf41c8aede63add79f91b5de69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44CB2-7EE9-4826-898D-FA28D254B5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A076FE-12CE-4F32-B791-CEB2421431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1125C-73FB-4FB9-AE66-F096E1EB8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Summary of Revs @ Present Rates</vt:lpstr>
      <vt:lpstr>A-Revenues@Present Rates</vt:lpstr>
      <vt:lpstr>B-Revenues@Present Rates</vt:lpstr>
      <vt:lpstr>C-Revenues@Present Rates</vt:lpstr>
      <vt:lpstr>A-Med &amp; Lrg C-I</vt:lpstr>
      <vt:lpstr>B-Med &amp; Lrg C-I</vt:lpstr>
      <vt:lpstr>C-Med &amp; Lrg C-I</vt:lpstr>
      <vt:lpstr>D-Med &amp; Lrg C-I</vt:lpstr>
      <vt:lpstr>San Diego Unified Port District</vt:lpstr>
      <vt:lpstr>PA-T-1</vt:lpstr>
      <vt:lpstr>Wholesale TAC Rates</vt:lpstr>
      <vt:lpstr>Escondido</vt:lpstr>
      <vt:lpstr>Standby</vt:lpstr>
      <vt:lpstr>'A-Med &amp; Lrg C-I'!Print_Area</vt:lpstr>
      <vt:lpstr>'A-Revenues@Present Rates'!Print_Area</vt:lpstr>
      <vt:lpstr>'B-Med &amp; Lrg C-I'!Print_Area</vt:lpstr>
      <vt:lpstr>'B-Revenues@Present Rates'!Print_Area</vt:lpstr>
      <vt:lpstr>'C-Med &amp; Lrg C-I'!Print_Area</vt:lpstr>
      <vt:lpstr>'C-Revenues@Present Rates'!Print_Area</vt:lpstr>
      <vt:lpstr>'D-Med &amp; Lrg C-I'!Print_Area</vt:lpstr>
      <vt:lpstr>'PA-T-1'!Print_Area</vt:lpstr>
      <vt:lpstr>'San Diego Unified Port District'!Print_Area</vt:lpstr>
      <vt:lpstr>Standby!Print_Area</vt:lpstr>
      <vt:lpstr>'Summary of Revs @ Present Rates'!Print_Area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Sempra Energy</dc:creator>
  <cp:keywords/>
  <dc:description/>
  <cp:lastModifiedBy>Pham, Jenny L.</cp:lastModifiedBy>
  <cp:revision/>
  <cp:lastPrinted>2024-10-26T04:02:54Z</cp:lastPrinted>
  <dcterms:created xsi:type="dcterms:W3CDTF">2002-10-18T20:00:36Z</dcterms:created>
  <dcterms:modified xsi:type="dcterms:W3CDTF">2026-03-23T20:15:44Z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</Properties>
</file>