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9296" windowHeight="7932"/>
  </bookViews>
  <sheets>
    <sheet name="Budget" sheetId="1" r:id="rId1"/>
  </sheets>
  <definedNames>
    <definedName name="_xlnm.Print_Area" localSheetId="0">Budget!$A$1:$M$84</definedName>
  </definedNames>
  <calcPr calcId="145621"/>
</workbook>
</file>

<file path=xl/calcChain.xml><?xml version="1.0" encoding="utf-8"?>
<calcChain xmlns="http://schemas.openxmlformats.org/spreadsheetml/2006/main">
  <c r="L62" i="1" l="1"/>
  <c r="L11" i="1"/>
  <c r="L18" i="1"/>
  <c r="K18" i="1"/>
  <c r="B52" i="1"/>
  <c r="I62" i="1"/>
  <c r="J62" i="1"/>
  <c r="K62" i="1"/>
  <c r="M62" i="1"/>
  <c r="H14" i="1"/>
  <c r="I9" i="1"/>
  <c r="L67" i="1" l="1"/>
  <c r="K11" i="1"/>
  <c r="K67" i="1" s="1"/>
  <c r="I18" i="1"/>
  <c r="J16" i="1"/>
  <c r="J14" i="1"/>
  <c r="M14" i="1" s="1"/>
  <c r="J9" i="1"/>
  <c r="M9" i="1" s="1"/>
  <c r="J15" i="1"/>
  <c r="M15" i="1" s="1"/>
  <c r="I11" i="1"/>
  <c r="D62" i="1"/>
  <c r="C62" i="1"/>
  <c r="B62" i="1"/>
  <c r="H61" i="1"/>
  <c r="H62" i="1" s="1"/>
  <c r="F61" i="1"/>
  <c r="E61" i="1"/>
  <c r="E62" i="1" s="1"/>
  <c r="E58" i="1"/>
  <c r="D58" i="1"/>
  <c r="C58" i="1"/>
  <c r="B58" i="1"/>
  <c r="H57" i="1"/>
  <c r="H56" i="1"/>
  <c r="F56" i="1"/>
  <c r="H55" i="1"/>
  <c r="F55" i="1"/>
  <c r="D52" i="1"/>
  <c r="C52" i="1"/>
  <c r="H50" i="1"/>
  <c r="F50" i="1"/>
  <c r="E50" i="1"/>
  <c r="H49" i="1"/>
  <c r="F49" i="1"/>
  <c r="E49" i="1"/>
  <c r="C46" i="1"/>
  <c r="B46" i="1"/>
  <c r="D45" i="1"/>
  <c r="D46" i="1" s="1"/>
  <c r="H44" i="1"/>
  <c r="E44" i="1"/>
  <c r="H43" i="1"/>
  <c r="E43" i="1"/>
  <c r="H42" i="1"/>
  <c r="F42" i="1"/>
  <c r="E42" i="1"/>
  <c r="D39" i="1"/>
  <c r="C39" i="1"/>
  <c r="B39" i="1"/>
  <c r="H38" i="1"/>
  <c r="H37" i="1"/>
  <c r="E37" i="1"/>
  <c r="E39" i="1" s="1"/>
  <c r="D34" i="1"/>
  <c r="C34" i="1"/>
  <c r="B34" i="1"/>
  <c r="H32" i="1"/>
  <c r="F32" i="1"/>
  <c r="E32" i="1"/>
  <c r="H31" i="1"/>
  <c r="F31" i="1"/>
  <c r="E31" i="1"/>
  <c r="D28" i="1"/>
  <c r="C28" i="1"/>
  <c r="B28" i="1"/>
  <c r="H27" i="1"/>
  <c r="F27" i="1"/>
  <c r="E27" i="1"/>
  <c r="H26" i="1"/>
  <c r="F26" i="1"/>
  <c r="E26" i="1"/>
  <c r="H25" i="1"/>
  <c r="E25" i="1"/>
  <c r="E22" i="1"/>
  <c r="D18" i="1"/>
  <c r="C18" i="1"/>
  <c r="B18" i="1"/>
  <c r="F15" i="1"/>
  <c r="E15" i="1"/>
  <c r="H18" i="1"/>
  <c r="F14" i="1"/>
  <c r="E14" i="1"/>
  <c r="D11" i="1"/>
  <c r="C11" i="1"/>
  <c r="B11" i="1"/>
  <c r="H8" i="1"/>
  <c r="J8" i="1" s="1"/>
  <c r="F8" i="1"/>
  <c r="E8" i="1"/>
  <c r="E11" i="1" s="1"/>
  <c r="F28" i="1" l="1"/>
  <c r="J11" i="1"/>
  <c r="E34" i="1"/>
  <c r="F34" i="1"/>
  <c r="I67" i="1"/>
  <c r="E28" i="1"/>
  <c r="H39" i="1"/>
  <c r="F18" i="1"/>
  <c r="H34" i="1"/>
  <c r="E18" i="1"/>
  <c r="H52" i="1"/>
  <c r="F62" i="1"/>
  <c r="F52" i="1"/>
  <c r="H58" i="1"/>
  <c r="F58" i="1"/>
  <c r="H11" i="1"/>
  <c r="E46" i="1"/>
  <c r="H45" i="1"/>
  <c r="H46" i="1" s="1"/>
  <c r="F11" i="1"/>
  <c r="H28" i="1"/>
  <c r="F46" i="1"/>
  <c r="C67" i="1"/>
  <c r="E52" i="1"/>
  <c r="M18" i="1"/>
  <c r="M8" i="1"/>
  <c r="M11" i="1" s="1"/>
  <c r="J18" i="1"/>
  <c r="J67" i="1" s="1"/>
  <c r="M67" i="1" l="1"/>
</calcChain>
</file>

<file path=xl/sharedStrings.xml><?xml version="1.0" encoding="utf-8"?>
<sst xmlns="http://schemas.openxmlformats.org/spreadsheetml/2006/main" count="325" uniqueCount="88">
  <si>
    <t>San Diego Gas and Electric Company</t>
  </si>
  <si>
    <t>Funding Categories</t>
  </si>
  <si>
    <t>Change</t>
  </si>
  <si>
    <t>% Change</t>
  </si>
  <si>
    <t>Proposed Fund Shifting Budget 2012-2014 to reflect only the proposed changes per Advice Letters 2370-E and 2351E</t>
  </si>
  <si>
    <t xml:space="preserve">Base Interruptible Program </t>
  </si>
  <si>
    <t>Demand Bidding Program</t>
  </si>
  <si>
    <t>-</t>
  </si>
  <si>
    <t>Emergency Critical Peak Pricing</t>
  </si>
  <si>
    <t>Category 1 Total</t>
  </si>
  <si>
    <t xml:space="preserve"> </t>
  </si>
  <si>
    <t xml:space="preserve">Capacity Bidding Program </t>
  </si>
  <si>
    <t xml:space="preserve">Peak Time Rebate </t>
  </si>
  <si>
    <t>Peak Time Rebate A</t>
  </si>
  <si>
    <t>Demand Bidding Program and Peak Day Credit</t>
  </si>
  <si>
    <t>Category 2 Total</t>
  </si>
  <si>
    <t>Category 3 - DR Provider/Aggregator Managed Programs:</t>
  </si>
  <si>
    <t>DemandSmart (DR contract)</t>
  </si>
  <si>
    <t>Confidential</t>
  </si>
  <si>
    <t>Category 3 Total</t>
  </si>
  <si>
    <t xml:space="preserve">DR Emerging Technology </t>
  </si>
  <si>
    <t>Small Customer Technology Incentives</t>
  </si>
  <si>
    <t xml:space="preserve">Technology Incentives </t>
  </si>
  <si>
    <t>Category 4 Total</t>
  </si>
  <si>
    <t xml:space="preserve">Locational DR </t>
  </si>
  <si>
    <t>New Construction DR</t>
  </si>
  <si>
    <t>2009 - 2011 Pilots</t>
  </si>
  <si>
    <t>Category 5 Total</t>
  </si>
  <si>
    <t>DRMEC</t>
  </si>
  <si>
    <t>DR Research Studies</t>
  </si>
  <si>
    <t>Category 6 Total</t>
  </si>
  <si>
    <t>Statewide Marketing - FlexAlert Network</t>
  </si>
  <si>
    <t xml:space="preserve">Customer Education and Outreach </t>
  </si>
  <si>
    <t xml:space="preserve">Other Local Marketing </t>
  </si>
  <si>
    <t>Subtotal: Local Marketing</t>
  </si>
  <si>
    <t>Category 7 Total</t>
  </si>
  <si>
    <t>Category 8 - DR System Support Activities:</t>
  </si>
  <si>
    <t>Regulatory Policy &amp; Program Support</t>
  </si>
  <si>
    <t>IT Infrastructure &amp; System Support</t>
  </si>
  <si>
    <t>Customer Relationship Management</t>
  </si>
  <si>
    <t>Category 8 Total</t>
  </si>
  <si>
    <t xml:space="preserve">Technical Assistances </t>
  </si>
  <si>
    <t>Residential Microgrid Program</t>
  </si>
  <si>
    <t>Customer, Education, and Outreach - IDSM</t>
  </si>
  <si>
    <t>Category 9 Total</t>
  </si>
  <si>
    <t xml:space="preserve"> Permanent Load Shifting</t>
  </si>
  <si>
    <t>Category 10 Total</t>
  </si>
  <si>
    <t>Dynamic Pricing (Not Funded in This Decision)</t>
  </si>
  <si>
    <t>Critical Peak Pricing</t>
  </si>
  <si>
    <t>Total Dynamic Pricing</t>
  </si>
  <si>
    <t>TOTAL DR Portfolio</t>
  </si>
  <si>
    <r>
      <t xml:space="preserve">$65,806,526 </t>
    </r>
    <r>
      <rPr>
        <b/>
        <vertAlign val="superscript"/>
        <sz val="14"/>
        <rFont val="Calibri"/>
        <family val="2"/>
        <scheme val="minor"/>
      </rPr>
      <t>(4)</t>
    </r>
  </si>
  <si>
    <t>(1)  Source:  D.12-04-045 2012-2014 Demand Response Program Budgests - SDG&amp;E pages 194 and 195.</t>
  </si>
  <si>
    <t>(4) The $65,806,526 represents SDG&amp;E's approved Total per D.12-04-045 Ordering Paragraph 18.</t>
  </si>
  <si>
    <t xml:space="preserve">       </t>
  </si>
  <si>
    <t>2012 Actual Spend</t>
  </si>
  <si>
    <t>Remaining funds from Fund Shifting</t>
  </si>
  <si>
    <r>
      <t xml:space="preserve">Proposed New Total Budget 2012-2014 which includes the proposed Fund Shift and the proposed Demand Bidding and Peak Time Rebate A Programs </t>
    </r>
    <r>
      <rPr>
        <vertAlign val="superscript"/>
        <sz val="14"/>
        <rFont val="Calibri"/>
        <family val="2"/>
        <scheme val="minor"/>
      </rPr>
      <t xml:space="preserve">(4) </t>
    </r>
  </si>
  <si>
    <r>
      <t>($1,800,000)</t>
    </r>
    <r>
      <rPr>
        <vertAlign val="superscript"/>
        <sz val="12"/>
        <rFont val="Calibri"/>
        <family val="2"/>
        <scheme val="minor"/>
      </rPr>
      <t xml:space="preserve"> (2)</t>
    </r>
  </si>
  <si>
    <r>
      <t>$1,800,000</t>
    </r>
    <r>
      <rPr>
        <vertAlign val="superscript"/>
        <sz val="12"/>
        <rFont val="Calibri"/>
        <family val="2"/>
        <scheme val="minor"/>
      </rPr>
      <t xml:space="preserve"> (3)</t>
    </r>
  </si>
  <si>
    <r>
      <t xml:space="preserve">($6,414,757) </t>
    </r>
    <r>
      <rPr>
        <vertAlign val="superscript"/>
        <sz val="11"/>
        <rFont val="Calibri"/>
        <family val="2"/>
        <scheme val="minor"/>
      </rPr>
      <t>(5)</t>
    </r>
  </si>
  <si>
    <r>
      <t xml:space="preserve">$6,414,757 </t>
    </r>
    <r>
      <rPr>
        <vertAlign val="superscript"/>
        <sz val="11"/>
        <rFont val="Calibri"/>
        <family val="2"/>
        <scheme val="minor"/>
      </rPr>
      <t>(6)</t>
    </r>
  </si>
  <si>
    <t>Proposed Fund Shifting for 2013 Program Year</t>
  </si>
  <si>
    <t>PROPOSED</t>
  </si>
  <si>
    <t>Proposed NEW Incremental Funds for Reamining Program Cycle</t>
  </si>
  <si>
    <t>Remaining funds from Proposed Fund Shifting and NEW Incredmental Funds for Remaining Program Cycle</t>
  </si>
  <si>
    <t>Proposed Budgets for 2013 and 2014 DR Program Augmentation and Enhancements</t>
  </si>
  <si>
    <r>
      <t>Total Authorized for 2009 - 2011</t>
    </r>
    <r>
      <rPr>
        <b/>
        <vertAlign val="superscript"/>
        <sz val="14"/>
        <rFont val="Calibri"/>
        <family val="2"/>
        <scheme val="minor"/>
      </rPr>
      <t xml:space="preserve"> (1)</t>
    </r>
  </si>
  <si>
    <r>
      <t xml:space="preserve">Total Requested for 2012 - 2014 </t>
    </r>
    <r>
      <rPr>
        <b/>
        <vertAlign val="superscript"/>
        <sz val="14"/>
        <rFont val="Calibri"/>
        <family val="2"/>
        <scheme val="minor"/>
      </rPr>
      <t>(1)</t>
    </r>
  </si>
  <si>
    <r>
      <t xml:space="preserve">Total Authorized for 2012 - 2014 </t>
    </r>
    <r>
      <rPr>
        <b/>
        <vertAlign val="superscript"/>
        <sz val="14"/>
        <rFont val="Calibri"/>
        <family val="2"/>
        <scheme val="minor"/>
      </rPr>
      <t>(1)</t>
    </r>
  </si>
  <si>
    <t>Category 1 - Reliability Programs:</t>
  </si>
  <si>
    <t>Category 2 - Price Responsive Programs:</t>
  </si>
  <si>
    <r>
      <t xml:space="preserve">$4,983,649 </t>
    </r>
    <r>
      <rPr>
        <vertAlign val="superscript"/>
        <sz val="11"/>
        <rFont val="Calibri"/>
        <family val="2"/>
        <scheme val="minor"/>
      </rPr>
      <t>(7)</t>
    </r>
  </si>
  <si>
    <r>
      <t xml:space="preserve">$1,431,108 </t>
    </r>
    <r>
      <rPr>
        <vertAlign val="superscript"/>
        <sz val="11"/>
        <rFont val="Calibri"/>
        <family val="2"/>
        <scheme val="minor"/>
      </rPr>
      <t>(8)</t>
    </r>
  </si>
  <si>
    <r>
      <t xml:space="preserve">($4,983,649) </t>
    </r>
    <r>
      <rPr>
        <vertAlign val="superscript"/>
        <sz val="11"/>
        <rFont val="Calibri"/>
        <family val="2"/>
        <scheme val="minor"/>
      </rPr>
      <t>(7)</t>
    </r>
  </si>
  <si>
    <t>Category 4 - Emerging &amp; Enabling Technologies:</t>
  </si>
  <si>
    <t>Category 5 - Pilots:</t>
  </si>
  <si>
    <t>Category 6 - Evaluation, Measurement and Verification:</t>
  </si>
  <si>
    <t>Category 7 - Marketing, Education and Outreach:</t>
  </si>
  <si>
    <t>Category 9 - Integrated Programs and Activities (including Technical Assistance):</t>
  </si>
  <si>
    <t>Category 10 - Special Projects:</t>
  </si>
  <si>
    <t xml:space="preserve">(2)  The decrease of ($1.8M) represents the proposed fund shifting from BIP to the proposed DBP.  </t>
  </si>
  <si>
    <t>(3)  The $1.8M represents the proposed fund shifting from BIP to the proposed DBP.</t>
  </si>
  <si>
    <t xml:space="preserve">(5)  The decrease of ($6.4M) represents the proposed fund shifting from CBP to PTR-A.  </t>
  </si>
  <si>
    <t>(6)  The $6.4M represents the proposed fund shifting from CBP to PTR-A.</t>
  </si>
  <si>
    <t>(7) The $4.9M represents the proposed fund shifting from remaining PTR-A funds that were unspent in 2012.</t>
  </si>
  <si>
    <t>(8) The $1.4M represents the PTR-A spent in 2012 that was fund shifted from CBP.  CBP is seeking approval to recover the $1.4M spent on Peak Time Rebate A in 2012 to make the CBP program whole again.</t>
  </si>
  <si>
    <t>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</si>
</sst>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vertAlign val="superscript"/>
      <sz val="14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6" fontId="1" fillId="2" borderId="0" xfId="0" applyNumberFormat="1" applyFont="1" applyFill="1" applyAlignment="1">
      <alignment horizontal="center"/>
    </xf>
    <xf numFmtId="5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9" fontId="1" fillId="2" borderId="0" xfId="0" applyNumberFormat="1" applyFont="1" applyFill="1" applyAlignment="1">
      <alignment horizontal="center" vertical="top" wrapText="1"/>
    </xf>
    <xf numFmtId="165" fontId="1" fillId="2" borderId="0" xfId="0" applyNumberFormat="1" applyFont="1" applyFill="1" applyAlignment="1">
      <alignment horizontal="right"/>
    </xf>
    <xf numFmtId="6" fontId="1" fillId="2" borderId="1" xfId="0" applyNumberFormat="1" applyFont="1" applyFill="1" applyBorder="1" applyAlignment="1">
      <alignment horizontal="center" vertical="center" wrapText="1"/>
    </xf>
    <xf numFmtId="6" fontId="6" fillId="2" borderId="1" xfId="0" applyNumberFormat="1" applyFont="1" applyFill="1" applyBorder="1" applyAlignment="1">
      <alignment horizontal="center" vertical="center" wrapText="1"/>
    </xf>
    <xf numFmtId="6" fontId="6" fillId="2" borderId="12" xfId="0" applyNumberFormat="1" applyFont="1" applyFill="1" applyBorder="1" applyAlignment="1">
      <alignment horizontal="center" vertical="center" wrapText="1"/>
    </xf>
    <xf numFmtId="6" fontId="6" fillId="2" borderId="14" xfId="0" applyNumberFormat="1" applyFont="1" applyFill="1" applyBorder="1" applyAlignment="1">
      <alignment horizontal="center" vertical="center" wrapText="1"/>
    </xf>
    <xf numFmtId="5" fontId="1" fillId="2" borderId="6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right" vertical="top" wrapText="1"/>
    </xf>
    <xf numFmtId="5" fontId="1" fillId="2" borderId="9" xfId="0" applyNumberFormat="1" applyFont="1" applyFill="1" applyBorder="1" applyAlignment="1">
      <alignment horizontal="center" vertical="top" wrapText="1"/>
    </xf>
    <xf numFmtId="6" fontId="6" fillId="2" borderId="0" xfId="0" applyNumberFormat="1" applyFont="1" applyFill="1" applyAlignment="1">
      <alignment horizontal="center"/>
    </xf>
    <xf numFmtId="165" fontId="1" fillId="2" borderId="0" xfId="0" applyNumberFormat="1" applyFont="1" applyFill="1"/>
    <xf numFmtId="6" fontId="1" fillId="2" borderId="0" xfId="0" applyNumberFormat="1" applyFont="1" applyFill="1" applyBorder="1" applyAlignment="1">
      <alignment horizontal="center" vertical="top" wrapText="1"/>
    </xf>
    <xf numFmtId="6" fontId="6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6" fontId="6" fillId="2" borderId="1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/>
    <xf numFmtId="6" fontId="1" fillId="2" borderId="3" xfId="0" applyNumberFormat="1" applyFont="1" applyFill="1" applyBorder="1" applyAlignment="1">
      <alignment horizontal="center"/>
    </xf>
    <xf numFmtId="5" fontId="1" fillId="2" borderId="3" xfId="0" applyNumberFormat="1" applyFont="1" applyFill="1" applyBorder="1" applyAlignment="1">
      <alignment horizontal="center" vertical="top" wrapText="1"/>
    </xf>
    <xf numFmtId="6" fontId="1" fillId="2" borderId="3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9" fontId="1" fillId="2" borderId="3" xfId="0" applyNumberFormat="1" applyFont="1" applyFill="1" applyBorder="1" applyAlignment="1">
      <alignment horizontal="center" vertical="top" wrapText="1"/>
    </xf>
    <xf numFmtId="6" fontId="1" fillId="2" borderId="4" xfId="0" applyNumberFormat="1" applyFont="1" applyFill="1" applyBorder="1" applyAlignment="1">
      <alignment horizontal="center" vertical="top" wrapText="1"/>
    </xf>
    <xf numFmtId="6" fontId="1" fillId="2" borderId="2" xfId="0" applyNumberFormat="1" applyFont="1" applyFill="1" applyBorder="1" applyAlignment="1">
      <alignment horizontal="center" vertical="top" wrapText="1"/>
    </xf>
    <xf numFmtId="6" fontId="1" fillId="2" borderId="15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6" fontId="1" fillId="2" borderId="6" xfId="0" applyNumberFormat="1" applyFont="1" applyFill="1" applyBorder="1" applyAlignment="1">
      <alignment horizontal="center"/>
    </xf>
    <xf numFmtId="6" fontId="1" fillId="2" borderId="6" xfId="0" applyNumberFormat="1" applyFont="1" applyFill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horizontal="center" vertical="top" wrapText="1"/>
    </xf>
    <xf numFmtId="9" fontId="1" fillId="2" borderId="6" xfId="0" applyNumberFormat="1" applyFont="1" applyFill="1" applyBorder="1" applyAlignment="1">
      <alignment horizontal="center" vertical="top" wrapText="1"/>
    </xf>
    <xf numFmtId="6" fontId="1" fillId="2" borderId="7" xfId="0" quotePrefix="1" applyNumberFormat="1" applyFont="1" applyFill="1" applyBorder="1" applyAlignment="1">
      <alignment horizontal="center" vertical="top" wrapText="1"/>
    </xf>
    <xf numFmtId="6" fontId="1" fillId="2" borderId="5" xfId="0" applyNumberFormat="1" applyFont="1" applyFill="1" applyBorder="1" applyAlignment="1">
      <alignment horizontal="center" vertical="top" wrapText="1"/>
    </xf>
    <xf numFmtId="6" fontId="1" fillId="2" borderId="16" xfId="0" applyNumberFormat="1" applyFont="1" applyFill="1" applyBorder="1" applyAlignment="1">
      <alignment horizontal="center" vertical="top" wrapText="1"/>
    </xf>
    <xf numFmtId="6" fontId="1" fillId="2" borderId="7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6" fontId="1" fillId="2" borderId="9" xfId="0" applyNumberFormat="1" applyFont="1" applyFill="1" applyBorder="1" applyAlignment="1">
      <alignment horizontal="center" vertical="top" wrapText="1"/>
    </xf>
    <xf numFmtId="164" fontId="1" fillId="2" borderId="9" xfId="0" applyNumberFormat="1" applyFont="1" applyFill="1" applyBorder="1" applyAlignment="1">
      <alignment horizontal="center" vertical="top" wrapText="1"/>
    </xf>
    <xf numFmtId="9" fontId="1" fillId="2" borderId="9" xfId="0" applyNumberFormat="1" applyFont="1" applyFill="1" applyBorder="1" applyAlignment="1">
      <alignment horizontal="center" vertical="top" wrapText="1"/>
    </xf>
    <xf numFmtId="5" fontId="1" fillId="2" borderId="10" xfId="0" applyNumberFormat="1" applyFont="1" applyFill="1" applyBorder="1" applyAlignment="1">
      <alignment horizontal="center" vertical="top" wrapText="1"/>
    </xf>
    <xf numFmtId="5" fontId="1" fillId="2" borderId="8" xfId="0" applyNumberFormat="1" applyFont="1" applyFill="1" applyBorder="1" applyAlignment="1">
      <alignment horizontal="center" vertical="top" wrapText="1"/>
    </xf>
    <xf numFmtId="5" fontId="1" fillId="2" borderId="17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center" vertical="top"/>
    </xf>
    <xf numFmtId="164" fontId="6" fillId="2" borderId="9" xfId="0" applyNumberFormat="1" applyFont="1" applyFill="1" applyBorder="1" applyAlignment="1">
      <alignment horizontal="center" vertical="top"/>
    </xf>
    <xf numFmtId="9" fontId="6" fillId="2" borderId="1" xfId="0" applyNumberFormat="1" applyFont="1" applyFill="1" applyBorder="1" applyAlignment="1">
      <alignment horizontal="center" vertical="top" wrapText="1"/>
    </xf>
    <xf numFmtId="6" fontId="6" fillId="2" borderId="9" xfId="0" applyNumberFormat="1" applyFont="1" applyFill="1" applyBorder="1" applyAlignment="1">
      <alignment horizontal="center" vertical="top" wrapText="1"/>
    </xf>
    <xf numFmtId="6" fontId="6" fillId="2" borderId="8" xfId="0" applyNumberFormat="1" applyFont="1" applyFill="1" applyBorder="1" applyAlignment="1">
      <alignment horizontal="center" vertical="top"/>
    </xf>
    <xf numFmtId="6" fontId="6" fillId="2" borderId="17" xfId="0" applyNumberFormat="1" applyFont="1" applyFill="1" applyBorder="1" applyAlignment="1">
      <alignment horizontal="center" vertical="top"/>
    </xf>
    <xf numFmtId="6" fontId="6" fillId="2" borderId="10" xfId="0" applyNumberFormat="1" applyFont="1" applyFill="1" applyBorder="1" applyAlignment="1">
      <alignment horizontal="center" vertical="top"/>
    </xf>
    <xf numFmtId="6" fontId="6" fillId="2" borderId="6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6" fontId="1" fillId="2" borderId="6" xfId="0" quotePrefix="1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/>
    <xf numFmtId="5" fontId="1" fillId="2" borderId="5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9" fontId="1" fillId="2" borderId="5" xfId="0" applyNumberFormat="1" applyFont="1" applyFill="1" applyBorder="1" applyAlignment="1">
      <alignment horizontal="center" vertical="top" wrapText="1"/>
    </xf>
    <xf numFmtId="6" fontId="1" fillId="2" borderId="5" xfId="0" quotePrefix="1" applyNumberFormat="1" applyFont="1" applyFill="1" applyBorder="1" applyAlignment="1">
      <alignment horizontal="center" vertical="top" wrapText="1"/>
    </xf>
    <xf numFmtId="5" fontId="6" fillId="2" borderId="9" xfId="0" applyNumberFormat="1" applyFont="1" applyFill="1" applyBorder="1" applyAlignment="1">
      <alignment horizontal="center" vertical="top" wrapText="1"/>
    </xf>
    <xf numFmtId="5" fontId="6" fillId="2" borderId="8" xfId="0" applyNumberFormat="1" applyFont="1" applyFill="1" applyBorder="1" applyAlignment="1">
      <alignment horizontal="center" vertical="top" wrapText="1"/>
    </xf>
    <xf numFmtId="5" fontId="6" fillId="2" borderId="17" xfId="0" applyNumberFormat="1" applyFont="1" applyFill="1" applyBorder="1" applyAlignment="1">
      <alignment horizontal="center" vertical="top" wrapText="1"/>
    </xf>
    <xf numFmtId="5" fontId="6" fillId="2" borderId="10" xfId="0" applyNumberFormat="1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center" vertical="top" wrapText="1"/>
    </xf>
    <xf numFmtId="6" fontId="6" fillId="2" borderId="8" xfId="0" applyNumberFormat="1" applyFont="1" applyFill="1" applyBorder="1" applyAlignment="1">
      <alignment horizontal="center" vertical="top" wrapText="1"/>
    </xf>
    <xf numFmtId="6" fontId="6" fillId="2" borderId="17" xfId="0" applyNumberFormat="1" applyFont="1" applyFill="1" applyBorder="1" applyAlignment="1">
      <alignment horizontal="center" vertical="top" wrapText="1"/>
    </xf>
    <xf numFmtId="6" fontId="6" fillId="2" borderId="10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/>
    <xf numFmtId="6" fontId="1" fillId="2" borderId="1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vertical="top" wrapText="1"/>
    </xf>
    <xf numFmtId="5" fontId="1" fillId="2" borderId="1" xfId="0" applyNumberFormat="1" applyFont="1" applyFill="1" applyBorder="1" applyAlignment="1">
      <alignment horizontal="center" vertical="top" wrapText="1"/>
    </xf>
    <xf numFmtId="6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6" fontId="6" fillId="2" borderId="1" xfId="0" applyNumberFormat="1" applyFont="1" applyFill="1" applyBorder="1" applyAlignment="1">
      <alignment horizontal="center" vertical="top" wrapText="1"/>
    </xf>
    <xf numFmtId="6" fontId="1" fillId="2" borderId="12" xfId="0" applyNumberFormat="1" applyFont="1" applyFill="1" applyBorder="1" applyAlignment="1">
      <alignment horizontal="center" vertical="top" wrapText="1"/>
    </xf>
    <xf numFmtId="6" fontId="1" fillId="2" borderId="18" xfId="0" applyNumberFormat="1" applyFont="1" applyFill="1" applyBorder="1" applyAlignment="1">
      <alignment horizontal="center" vertical="top" wrapText="1"/>
    </xf>
    <xf numFmtId="6" fontId="1" fillId="2" borderId="11" xfId="0" applyNumberFormat="1" applyFont="1" applyFill="1" applyBorder="1" applyAlignment="1">
      <alignment horizontal="center" vertical="top" wrapText="1"/>
    </xf>
    <xf numFmtId="6" fontId="1" fillId="2" borderId="9" xfId="0" applyNumberFormat="1" applyFont="1" applyFill="1" applyBorder="1" applyAlignment="1">
      <alignment horizontal="center"/>
    </xf>
    <xf numFmtId="6" fontId="6" fillId="2" borderId="9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vertical="justify"/>
    </xf>
    <xf numFmtId="6" fontId="6" fillId="2" borderId="3" xfId="0" applyNumberFormat="1" applyFont="1" applyFill="1" applyBorder="1" applyAlignment="1">
      <alignment horizontal="center" vertical="top" wrapText="1"/>
    </xf>
    <xf numFmtId="9" fontId="1" fillId="2" borderId="8" xfId="0" applyNumberFormat="1" applyFont="1" applyFill="1" applyBorder="1" applyAlignment="1">
      <alignment horizontal="center" vertical="top" wrapText="1"/>
    </xf>
    <xf numFmtId="6" fontId="1" fillId="2" borderId="8" xfId="0" applyNumberFormat="1" applyFont="1" applyFill="1" applyBorder="1" applyAlignment="1">
      <alignment horizontal="center" vertical="top" wrapText="1"/>
    </xf>
    <xf numFmtId="6" fontId="1" fillId="2" borderId="17" xfId="0" applyNumberFormat="1" applyFont="1" applyFill="1" applyBorder="1" applyAlignment="1">
      <alignment horizontal="center" vertical="top" wrapText="1"/>
    </xf>
    <xf numFmtId="6" fontId="1" fillId="2" borderId="10" xfId="0" applyNumberFormat="1" applyFont="1" applyFill="1" applyBorder="1" applyAlignment="1">
      <alignment horizontal="center" vertical="top" wrapText="1"/>
    </xf>
    <xf numFmtId="5" fontId="6" fillId="2" borderId="9" xfId="0" applyNumberFormat="1" applyFont="1" applyFill="1" applyBorder="1" applyAlignment="1">
      <alignment horizontal="center" vertical="top"/>
    </xf>
    <xf numFmtId="9" fontId="1" fillId="2" borderId="0" xfId="0" applyNumberFormat="1" applyFont="1" applyFill="1" applyBorder="1" applyAlignment="1">
      <alignment horizontal="center" vertical="top" wrapText="1"/>
    </xf>
    <xf numFmtId="9" fontId="1" fillId="2" borderId="10" xfId="0" applyNumberFormat="1" applyFont="1" applyFill="1" applyBorder="1" applyAlignment="1">
      <alignment horizontal="center" vertical="top" wrapText="1"/>
    </xf>
    <xf numFmtId="9" fontId="6" fillId="2" borderId="9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6" fontId="1" fillId="2" borderId="6" xfId="0" applyNumberFormat="1" applyFont="1" applyFill="1" applyBorder="1" applyAlignment="1">
      <alignment horizontal="center" vertical="top"/>
    </xf>
    <xf numFmtId="9" fontId="6" fillId="2" borderId="9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 wrapText="1"/>
    </xf>
    <xf numFmtId="6" fontId="12" fillId="2" borderId="9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right" vertical="top" wrapText="1"/>
    </xf>
    <xf numFmtId="6" fontId="1" fillId="2" borderId="3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6" fontId="1" fillId="2" borderId="9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6" fontId="3" fillId="2" borderId="1" xfId="0" applyNumberFormat="1" applyFont="1" applyFill="1" applyBorder="1" applyAlignment="1">
      <alignment horizontal="center" vertical="center"/>
    </xf>
    <xf numFmtId="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1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horizontal="center" vertical="center"/>
    </xf>
    <xf numFmtId="6" fontId="3" fillId="2" borderId="12" xfId="0" applyNumberFormat="1" applyFont="1" applyFill="1" applyBorder="1" applyAlignment="1">
      <alignment horizontal="center" vertical="center"/>
    </xf>
    <xf numFmtId="6" fontId="3" fillId="2" borderId="19" xfId="0" applyNumberFormat="1" applyFont="1" applyFill="1" applyBorder="1" applyAlignment="1">
      <alignment horizontal="center" vertical="center"/>
    </xf>
    <xf numFmtId="6" fontId="3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/>
    <xf numFmtId="5" fontId="6" fillId="2" borderId="0" xfId="0" applyNumberFormat="1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5" fontId="11" fillId="2" borderId="12" xfId="0" applyNumberFormat="1" applyFont="1" applyFill="1" applyBorder="1" applyAlignment="1">
      <alignment horizontal="center" vertical="center"/>
    </xf>
    <xf numFmtId="165" fontId="11" fillId="2" borderId="13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5</xdr:row>
      <xdr:rowOff>510540</xdr:rowOff>
    </xdr:from>
    <xdr:ext cx="184731" cy="264560"/>
    <xdr:sp macro="" textlink="">
      <xdr:nvSpPr>
        <xdr:cNvPr id="2" name="TextBox 1"/>
        <xdr:cNvSpPr txBox="1"/>
      </xdr:nvSpPr>
      <xdr:spPr>
        <a:xfrm>
          <a:off x="3057525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5</xdr:row>
      <xdr:rowOff>510540</xdr:rowOff>
    </xdr:from>
    <xdr:ext cx="184731" cy="264560"/>
    <xdr:sp macro="" textlink="">
      <xdr:nvSpPr>
        <xdr:cNvPr id="3" name="TextBox 2"/>
        <xdr:cNvSpPr txBox="1"/>
      </xdr:nvSpPr>
      <xdr:spPr>
        <a:xfrm>
          <a:off x="3933825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495300</xdr:colOff>
      <xdr:row>5</xdr:row>
      <xdr:rowOff>510540</xdr:rowOff>
    </xdr:from>
    <xdr:ext cx="184731" cy="264560"/>
    <xdr:sp macro="" textlink="">
      <xdr:nvSpPr>
        <xdr:cNvPr id="4" name="TextBox 3"/>
        <xdr:cNvSpPr txBox="1"/>
      </xdr:nvSpPr>
      <xdr:spPr>
        <a:xfrm>
          <a:off x="5181600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495300</xdr:colOff>
      <xdr:row>5</xdr:row>
      <xdr:rowOff>510540</xdr:rowOff>
    </xdr:from>
    <xdr:ext cx="184731" cy="264560"/>
    <xdr:sp macro="" textlink="">
      <xdr:nvSpPr>
        <xdr:cNvPr id="5" name="TextBox 4"/>
        <xdr:cNvSpPr txBox="1"/>
      </xdr:nvSpPr>
      <xdr:spPr>
        <a:xfrm>
          <a:off x="3057525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5</xdr:row>
      <xdr:rowOff>510540</xdr:rowOff>
    </xdr:from>
    <xdr:ext cx="184731" cy="264560"/>
    <xdr:sp macro="" textlink="">
      <xdr:nvSpPr>
        <xdr:cNvPr id="6" name="TextBox 5"/>
        <xdr:cNvSpPr txBox="1"/>
      </xdr:nvSpPr>
      <xdr:spPr>
        <a:xfrm>
          <a:off x="3933825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495300</xdr:colOff>
      <xdr:row>5</xdr:row>
      <xdr:rowOff>510540</xdr:rowOff>
    </xdr:from>
    <xdr:ext cx="184731" cy="264560"/>
    <xdr:sp macro="" textlink="">
      <xdr:nvSpPr>
        <xdr:cNvPr id="7" name="TextBox 6"/>
        <xdr:cNvSpPr txBox="1"/>
      </xdr:nvSpPr>
      <xdr:spPr>
        <a:xfrm>
          <a:off x="5181600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tabSelected="1" zoomScale="50" zoomScaleNormal="50" workbookViewId="0">
      <selection activeCell="B6" sqref="B6"/>
    </sheetView>
  </sheetViews>
  <sheetFormatPr defaultRowHeight="14.4" x14ac:dyDescent="0.3"/>
  <cols>
    <col min="1" max="1" width="38.44140625" style="1" customWidth="1"/>
    <col min="2" max="2" width="18.6640625" style="2" bestFit="1" customWidth="1"/>
    <col min="3" max="3" width="18.6640625" style="3" bestFit="1" customWidth="1"/>
    <col min="4" max="4" width="31" style="6" bestFit="1" customWidth="1"/>
    <col min="5" max="5" width="15.88671875" style="7" bestFit="1" customWidth="1"/>
    <col min="6" max="6" width="7.88671875" style="8" customWidth="1"/>
    <col min="7" max="7" width="25" style="21" customWidth="1"/>
    <col min="8" max="8" width="25" style="6" customWidth="1"/>
    <col min="9" max="9" width="25" style="9" customWidth="1"/>
    <col min="10" max="10" width="25" style="1" customWidth="1"/>
    <col min="11" max="12" width="25" style="9" customWidth="1"/>
    <col min="13" max="13" width="25" style="1" customWidth="1"/>
    <col min="14" max="16384" width="8.88671875" style="1"/>
  </cols>
  <sheetData>
    <row r="1" spans="1:14" ht="18" x14ac:dyDescent="0.3">
      <c r="A1" s="125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 ht="18" x14ac:dyDescent="0.3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22"/>
    </row>
    <row r="3" spans="1:14" ht="18" x14ac:dyDescent="0.35">
      <c r="A3" s="125" t="s">
        <v>66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22"/>
    </row>
    <row r="4" spans="1:14" ht="18" x14ac:dyDescent="0.35">
      <c r="B4" s="22"/>
    </row>
    <row r="5" spans="1:14" ht="21.6" thickBot="1" x14ac:dyDescent="0.4">
      <c r="A5" s="23"/>
      <c r="D5" s="21"/>
      <c r="H5" s="21"/>
      <c r="K5" s="122" t="s">
        <v>63</v>
      </c>
      <c r="L5" s="123"/>
      <c r="M5" s="124"/>
    </row>
    <row r="6" spans="1:14" ht="108" customHeight="1" thickTop="1" x14ac:dyDescent="0.3">
      <c r="A6" s="24" t="s">
        <v>1</v>
      </c>
      <c r="B6" s="10" t="s">
        <v>67</v>
      </c>
      <c r="C6" s="10" t="s">
        <v>68</v>
      </c>
      <c r="D6" s="10" t="s">
        <v>69</v>
      </c>
      <c r="E6" s="25" t="s">
        <v>2</v>
      </c>
      <c r="F6" s="10" t="s">
        <v>3</v>
      </c>
      <c r="G6" s="10" t="s">
        <v>4</v>
      </c>
      <c r="H6" s="10" t="s">
        <v>57</v>
      </c>
      <c r="I6" s="11" t="s">
        <v>55</v>
      </c>
      <c r="J6" s="11" t="s">
        <v>56</v>
      </c>
      <c r="K6" s="12" t="s">
        <v>62</v>
      </c>
      <c r="L6" s="13" t="s">
        <v>64</v>
      </c>
      <c r="M6" s="26" t="s">
        <v>65</v>
      </c>
    </row>
    <row r="7" spans="1:14" ht="18" x14ac:dyDescent="0.35">
      <c r="A7" s="27" t="s">
        <v>70</v>
      </c>
      <c r="B7" s="28"/>
      <c r="C7" s="29"/>
      <c r="D7" s="30"/>
      <c r="E7" s="31"/>
      <c r="F7" s="32"/>
      <c r="G7" s="33"/>
      <c r="H7" s="30"/>
      <c r="I7" s="30"/>
      <c r="J7" s="30"/>
      <c r="K7" s="34"/>
      <c r="L7" s="35"/>
      <c r="M7" s="33"/>
    </row>
    <row r="8" spans="1:14" ht="17.399999999999999" x14ac:dyDescent="0.3">
      <c r="A8" s="36" t="s">
        <v>5</v>
      </c>
      <c r="B8" s="37">
        <v>1475423</v>
      </c>
      <c r="C8" s="14">
        <v>4179000</v>
      </c>
      <c r="D8" s="38">
        <v>4014000</v>
      </c>
      <c r="E8" s="39">
        <f>D8-C8</f>
        <v>-165000</v>
      </c>
      <c r="F8" s="40">
        <f>D8/C8-1</f>
        <v>-3.948312993539127E-2</v>
      </c>
      <c r="G8" s="41" t="s">
        <v>58</v>
      </c>
      <c r="H8" s="38">
        <f>D8-1800000</f>
        <v>2214000</v>
      </c>
      <c r="I8" s="38">
        <v>449286.31000000006</v>
      </c>
      <c r="J8" s="38">
        <f>H8-I8</f>
        <v>1764713.69</v>
      </c>
      <c r="K8" s="42">
        <v>0</v>
      </c>
      <c r="L8" s="43" t="s">
        <v>7</v>
      </c>
      <c r="M8" s="44">
        <f>J8+K8</f>
        <v>1764713.69</v>
      </c>
    </row>
    <row r="9" spans="1:14" ht="17.399999999999999" x14ac:dyDescent="0.3">
      <c r="A9" s="36" t="s">
        <v>6</v>
      </c>
      <c r="B9" s="14" t="s">
        <v>7</v>
      </c>
      <c r="C9" s="14" t="s">
        <v>7</v>
      </c>
      <c r="D9" s="14" t="s">
        <v>7</v>
      </c>
      <c r="E9" s="14" t="s">
        <v>7</v>
      </c>
      <c r="F9" s="14" t="s">
        <v>7</v>
      </c>
      <c r="G9" s="41" t="s">
        <v>59</v>
      </c>
      <c r="H9" s="38">
        <v>1800000</v>
      </c>
      <c r="I9" s="38">
        <f>42185.9+2006.25</f>
        <v>44192.15</v>
      </c>
      <c r="J9" s="38">
        <f>H9-I9</f>
        <v>1755807.85</v>
      </c>
      <c r="K9" s="42">
        <v>0</v>
      </c>
      <c r="L9" s="43" t="s">
        <v>7</v>
      </c>
      <c r="M9" s="44">
        <f>J9+K9</f>
        <v>1755807.85</v>
      </c>
    </row>
    <row r="10" spans="1:14" x14ac:dyDescent="0.3">
      <c r="A10" s="45" t="s">
        <v>8</v>
      </c>
      <c r="B10" s="46">
        <v>328541</v>
      </c>
      <c r="C10" s="17" t="s">
        <v>7</v>
      </c>
      <c r="D10" s="17" t="s">
        <v>7</v>
      </c>
      <c r="E10" s="47" t="s">
        <v>7</v>
      </c>
      <c r="F10" s="48" t="s">
        <v>7</v>
      </c>
      <c r="G10" s="49" t="s">
        <v>7</v>
      </c>
      <c r="H10" s="17" t="s">
        <v>7</v>
      </c>
      <c r="I10" s="17" t="s">
        <v>7</v>
      </c>
      <c r="J10" s="17" t="s">
        <v>7</v>
      </c>
      <c r="K10" s="50" t="s">
        <v>7</v>
      </c>
      <c r="L10" s="51" t="s">
        <v>7</v>
      </c>
      <c r="M10" s="49" t="s">
        <v>7</v>
      </c>
    </row>
    <row r="11" spans="1:14" x14ac:dyDescent="0.3">
      <c r="A11" s="52" t="s">
        <v>9</v>
      </c>
      <c r="B11" s="53">
        <f>SUM(B8:B10)</f>
        <v>1803964</v>
      </c>
      <c r="C11" s="53">
        <f>SUM(C8:C10)</f>
        <v>4179000</v>
      </c>
      <c r="D11" s="53">
        <f>SUM(D8:D10)</f>
        <v>4014000</v>
      </c>
      <c r="E11" s="54">
        <f>SUM(E8:E10)</f>
        <v>-165000</v>
      </c>
      <c r="F11" s="55">
        <f>D11/C11-1</f>
        <v>-3.948312993539127E-2</v>
      </c>
      <c r="G11" s="56">
        <v>0</v>
      </c>
      <c r="H11" s="53">
        <f>SUM(H8:H10)</f>
        <v>4014000</v>
      </c>
      <c r="I11" s="53">
        <f>SUM(I7:I10)</f>
        <v>493478.46000000008</v>
      </c>
      <c r="J11" s="53">
        <f>SUM(J7:J10)</f>
        <v>3520521.54</v>
      </c>
      <c r="K11" s="57">
        <f>SUM(K7:K10)</f>
        <v>0</v>
      </c>
      <c r="L11" s="58">
        <f>SUM(L7:L10)</f>
        <v>0</v>
      </c>
      <c r="M11" s="59">
        <f>SUM(M7:M10)</f>
        <v>3520521.54</v>
      </c>
    </row>
    <row r="12" spans="1:14" x14ac:dyDescent="0.3">
      <c r="B12" s="37"/>
      <c r="C12" s="14"/>
      <c r="D12" s="38" t="s">
        <v>10</v>
      </c>
      <c r="E12" s="39"/>
      <c r="F12" s="40" t="s">
        <v>10</v>
      </c>
      <c r="G12" s="60"/>
      <c r="H12" s="38"/>
      <c r="I12" s="38"/>
      <c r="J12" s="38"/>
      <c r="K12" s="42"/>
      <c r="L12" s="43"/>
      <c r="M12" s="44"/>
    </row>
    <row r="13" spans="1:14" ht="36" customHeight="1" x14ac:dyDescent="0.3">
      <c r="A13" s="61" t="s">
        <v>71</v>
      </c>
      <c r="B13" s="28"/>
      <c r="C13" s="29"/>
      <c r="D13" s="30" t="s">
        <v>10</v>
      </c>
      <c r="E13" s="31"/>
      <c r="F13" s="32" t="s">
        <v>10</v>
      </c>
      <c r="G13" s="30"/>
      <c r="H13" s="30"/>
      <c r="I13" s="30"/>
      <c r="J13" s="30"/>
      <c r="K13" s="34"/>
      <c r="L13" s="35"/>
      <c r="M13" s="33"/>
    </row>
    <row r="14" spans="1:14" s="63" customFormat="1" ht="16.2" x14ac:dyDescent="0.3">
      <c r="A14" s="36" t="s">
        <v>11</v>
      </c>
      <c r="B14" s="38">
        <v>6426173</v>
      </c>
      <c r="C14" s="14">
        <v>11939000</v>
      </c>
      <c r="D14" s="38">
        <v>11789000</v>
      </c>
      <c r="E14" s="39">
        <f>D14-C14</f>
        <v>-150000</v>
      </c>
      <c r="F14" s="40">
        <f>D14/C14-1</f>
        <v>-1.2563866320462358E-2</v>
      </c>
      <c r="G14" s="62" t="s">
        <v>60</v>
      </c>
      <c r="H14" s="38">
        <f>D14-6414757</f>
        <v>5374243</v>
      </c>
      <c r="I14" s="38">
        <v>1250310</v>
      </c>
      <c r="J14" s="38">
        <f>H14-I14</f>
        <v>4123933</v>
      </c>
      <c r="K14" s="42" t="s">
        <v>72</v>
      </c>
      <c r="L14" s="43" t="s">
        <v>73</v>
      </c>
      <c r="M14" s="44">
        <f>J14+4983649+1431108</f>
        <v>10538690</v>
      </c>
    </row>
    <row r="15" spans="1:14" s="63" customFormat="1" x14ac:dyDescent="0.3">
      <c r="A15" s="64" t="s">
        <v>12</v>
      </c>
      <c r="B15" s="65" t="s">
        <v>7</v>
      </c>
      <c r="C15" s="65">
        <v>4353000</v>
      </c>
      <c r="D15" s="42">
        <v>485000</v>
      </c>
      <c r="E15" s="66">
        <f>D15-C15</f>
        <v>-3868000</v>
      </c>
      <c r="F15" s="67">
        <f>D15/C15-1</f>
        <v>-0.88858258672180102</v>
      </c>
      <c r="G15" s="38" t="s">
        <v>10</v>
      </c>
      <c r="H15" s="62">
        <v>485000</v>
      </c>
      <c r="I15" s="62">
        <v>101022</v>
      </c>
      <c r="J15" s="62">
        <f>H15-I15</f>
        <v>383978</v>
      </c>
      <c r="K15" s="68">
        <v>0</v>
      </c>
      <c r="L15" s="43" t="s">
        <v>7</v>
      </c>
      <c r="M15" s="41">
        <f>J15+K15</f>
        <v>383978</v>
      </c>
    </row>
    <row r="16" spans="1:14" s="63" customFormat="1" ht="16.2" x14ac:dyDescent="0.3">
      <c r="A16" s="64" t="s">
        <v>13</v>
      </c>
      <c r="B16" s="65" t="s">
        <v>7</v>
      </c>
      <c r="C16" s="65" t="s">
        <v>7</v>
      </c>
      <c r="D16" s="42" t="s">
        <v>7</v>
      </c>
      <c r="E16" s="66"/>
      <c r="F16" s="67"/>
      <c r="G16" s="62" t="s">
        <v>61</v>
      </c>
      <c r="H16" s="62">
        <v>6414757</v>
      </c>
      <c r="I16" s="62">
        <v>1431108.36</v>
      </c>
      <c r="J16" s="62">
        <f>H16-I16</f>
        <v>4983648.6399999997</v>
      </c>
      <c r="K16" s="42" t="s">
        <v>74</v>
      </c>
      <c r="L16" s="43" t="s">
        <v>7</v>
      </c>
      <c r="M16" s="41">
        <v>0</v>
      </c>
    </row>
    <row r="17" spans="1:13" x14ac:dyDescent="0.3">
      <c r="A17" s="15" t="s">
        <v>14</v>
      </c>
      <c r="B17" s="17">
        <v>820000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69"/>
      <c r="J17" s="69"/>
      <c r="K17" s="70"/>
      <c r="L17" s="71"/>
      <c r="M17" s="72"/>
    </row>
    <row r="18" spans="1:13" x14ac:dyDescent="0.3">
      <c r="A18" s="52" t="s">
        <v>15</v>
      </c>
      <c r="B18" s="53">
        <f t="shared" ref="B18" si="0">SUM(B14:B17)</f>
        <v>7246173</v>
      </c>
      <c r="C18" s="69">
        <f>SUM(C14:C17)</f>
        <v>16292000</v>
      </c>
      <c r="D18" s="56">
        <f>SUM(D14:D17)</f>
        <v>12274000</v>
      </c>
      <c r="E18" s="73">
        <f>SUM(E14:E17)</f>
        <v>-4018000</v>
      </c>
      <c r="F18" s="55">
        <f>D18/C18-1</f>
        <v>-0.2466241099926344</v>
      </c>
      <c r="G18" s="56">
        <v>0</v>
      </c>
      <c r="H18" s="56">
        <f>SUM(H14:H17)</f>
        <v>12274000</v>
      </c>
      <c r="I18" s="56">
        <f>SUM(I14:I17)</f>
        <v>2782440.3600000003</v>
      </c>
      <c r="J18" s="56">
        <f>SUM(J13:J17)</f>
        <v>9491559.6400000006</v>
      </c>
      <c r="K18" s="74">
        <f>6414757-4983649</f>
        <v>1431108</v>
      </c>
      <c r="L18" s="75">
        <f>6414757-4983649</f>
        <v>1431108</v>
      </c>
      <c r="M18" s="76">
        <f>SUM(M13:M17)</f>
        <v>10922668</v>
      </c>
    </row>
    <row r="19" spans="1:13" x14ac:dyDescent="0.3">
      <c r="A19" s="77"/>
      <c r="B19" s="78"/>
      <c r="C19" s="14"/>
      <c r="D19" s="38" t="s">
        <v>10</v>
      </c>
      <c r="E19" s="39"/>
      <c r="F19" s="40" t="s">
        <v>10</v>
      </c>
      <c r="G19" s="60"/>
      <c r="H19" s="38"/>
      <c r="I19" s="38"/>
      <c r="J19" s="38"/>
      <c r="K19" s="42"/>
      <c r="L19" s="43"/>
      <c r="M19" s="44"/>
    </row>
    <row r="20" spans="1:13" ht="54" x14ac:dyDescent="0.3">
      <c r="A20" s="79" t="s">
        <v>16</v>
      </c>
      <c r="B20" s="78" t="s">
        <v>10</v>
      </c>
      <c r="C20" s="80"/>
      <c r="D20" s="81" t="s">
        <v>10</v>
      </c>
      <c r="E20" s="82"/>
      <c r="F20" s="83" t="s">
        <v>10</v>
      </c>
      <c r="G20" s="84"/>
      <c r="H20" s="81"/>
      <c r="I20" s="81"/>
      <c r="J20" s="81"/>
      <c r="K20" s="85"/>
      <c r="L20" s="86"/>
      <c r="M20" s="87"/>
    </row>
    <row r="21" spans="1:13" x14ac:dyDescent="0.3">
      <c r="A21" s="15" t="s">
        <v>17</v>
      </c>
      <c r="B21" s="88" t="s">
        <v>18</v>
      </c>
      <c r="C21" s="17" t="s">
        <v>7</v>
      </c>
      <c r="D21" s="17" t="s">
        <v>7</v>
      </c>
      <c r="E21" s="17" t="s">
        <v>7</v>
      </c>
      <c r="F21" s="17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50" t="s">
        <v>7</v>
      </c>
      <c r="L21" s="51" t="s">
        <v>7</v>
      </c>
      <c r="M21" s="49" t="s">
        <v>7</v>
      </c>
    </row>
    <row r="22" spans="1:13" x14ac:dyDescent="0.3">
      <c r="A22" s="52" t="s">
        <v>19</v>
      </c>
      <c r="B22" s="89" t="s">
        <v>7</v>
      </c>
      <c r="C22" s="69">
        <v>0</v>
      </c>
      <c r="D22" s="56">
        <v>0</v>
      </c>
      <c r="E22" s="56">
        <f>C22+D22</f>
        <v>0</v>
      </c>
      <c r="F22" s="69" t="s">
        <v>7</v>
      </c>
      <c r="G22" s="56">
        <v>0</v>
      </c>
      <c r="H22" s="56">
        <v>0</v>
      </c>
      <c r="I22" s="56">
        <v>0</v>
      </c>
      <c r="J22" s="56">
        <v>0</v>
      </c>
      <c r="K22" s="74">
        <v>0</v>
      </c>
      <c r="L22" s="75">
        <v>0</v>
      </c>
      <c r="M22" s="76">
        <v>0</v>
      </c>
    </row>
    <row r="23" spans="1:13" x14ac:dyDescent="0.3">
      <c r="B23" s="37"/>
      <c r="C23" s="14"/>
      <c r="D23" s="38" t="s">
        <v>10</v>
      </c>
      <c r="E23" s="39"/>
      <c r="F23" s="40" t="s">
        <v>10</v>
      </c>
      <c r="G23" s="60"/>
      <c r="H23" s="38"/>
      <c r="I23" s="38"/>
      <c r="J23" s="38"/>
      <c r="K23" s="42"/>
      <c r="L23" s="43"/>
      <c r="M23" s="44"/>
    </row>
    <row r="24" spans="1:13" ht="36" x14ac:dyDescent="0.3">
      <c r="A24" s="90" t="s">
        <v>75</v>
      </c>
      <c r="B24" s="28"/>
      <c r="C24" s="29"/>
      <c r="D24" s="30" t="s">
        <v>10</v>
      </c>
      <c r="E24" s="31"/>
      <c r="F24" s="32" t="s">
        <v>10</v>
      </c>
      <c r="G24" s="91"/>
      <c r="H24" s="30"/>
      <c r="I24" s="30"/>
      <c r="J24" s="30"/>
      <c r="K24" s="34"/>
      <c r="L24" s="35"/>
      <c r="M24" s="33"/>
    </row>
    <row r="25" spans="1:13" x14ac:dyDescent="0.3">
      <c r="A25" s="64" t="s">
        <v>20</v>
      </c>
      <c r="B25" s="37">
        <v>2142495</v>
      </c>
      <c r="C25" s="14">
        <v>2111000</v>
      </c>
      <c r="D25" s="38">
        <v>2111000</v>
      </c>
      <c r="E25" s="39">
        <f>D25-C25</f>
        <v>0</v>
      </c>
      <c r="F25" s="40">
        <v>0</v>
      </c>
      <c r="G25" s="60"/>
      <c r="H25" s="38">
        <f>D25</f>
        <v>2111000</v>
      </c>
      <c r="I25" s="38" t="s">
        <v>7</v>
      </c>
      <c r="J25" s="38" t="s">
        <v>7</v>
      </c>
      <c r="K25" s="42" t="s">
        <v>7</v>
      </c>
      <c r="L25" s="43" t="s">
        <v>7</v>
      </c>
      <c r="M25" s="44" t="s">
        <v>7</v>
      </c>
    </row>
    <row r="26" spans="1:13" x14ac:dyDescent="0.3">
      <c r="A26" s="64" t="s">
        <v>21</v>
      </c>
      <c r="B26" s="37" t="s">
        <v>7</v>
      </c>
      <c r="C26" s="14">
        <v>13009000</v>
      </c>
      <c r="D26" s="38">
        <v>9464167</v>
      </c>
      <c r="E26" s="39">
        <f>D26-C26</f>
        <v>-3544833</v>
      </c>
      <c r="F26" s="67">
        <f>D26/C26-1</f>
        <v>-0.2724908140518103</v>
      </c>
      <c r="G26" s="60"/>
      <c r="H26" s="38">
        <f>D26</f>
        <v>9464167</v>
      </c>
      <c r="I26" s="38" t="s">
        <v>7</v>
      </c>
      <c r="J26" s="38" t="s">
        <v>7</v>
      </c>
      <c r="K26" s="42" t="s">
        <v>7</v>
      </c>
      <c r="L26" s="43" t="s">
        <v>7</v>
      </c>
      <c r="M26" s="44" t="s">
        <v>7</v>
      </c>
    </row>
    <row r="27" spans="1:13" x14ac:dyDescent="0.3">
      <c r="A27" s="15" t="s">
        <v>22</v>
      </c>
      <c r="B27" s="88">
        <v>12662841</v>
      </c>
      <c r="C27" s="17">
        <v>9068000</v>
      </c>
      <c r="D27" s="46">
        <v>8973000</v>
      </c>
      <c r="E27" s="47">
        <f>D27-C27</f>
        <v>-95000</v>
      </c>
      <c r="F27" s="92">
        <f>D27/C27-1</f>
        <v>-1.0476400529333962E-2</v>
      </c>
      <c r="G27" s="56"/>
      <c r="H27" s="46">
        <f>D27</f>
        <v>8973000</v>
      </c>
      <c r="I27" s="46" t="s">
        <v>7</v>
      </c>
      <c r="J27" s="46" t="s">
        <v>7</v>
      </c>
      <c r="K27" s="93" t="s">
        <v>7</v>
      </c>
      <c r="L27" s="94" t="s">
        <v>7</v>
      </c>
      <c r="M27" s="95" t="s">
        <v>7</v>
      </c>
    </row>
    <row r="28" spans="1:13" x14ac:dyDescent="0.3">
      <c r="A28" s="52" t="s">
        <v>23</v>
      </c>
      <c r="B28" s="53">
        <f t="shared" ref="B28:C28" si="1">SUM(B25:B27)</f>
        <v>14805336</v>
      </c>
      <c r="C28" s="96">
        <f t="shared" si="1"/>
        <v>24188000</v>
      </c>
      <c r="D28" s="56">
        <f>SUM(D25:D27)</f>
        <v>20548167</v>
      </c>
      <c r="E28" s="73">
        <f>SUM(E25:E27)</f>
        <v>-3639833</v>
      </c>
      <c r="F28" s="83">
        <f>D28/C28-1</f>
        <v>-0.15048094096246067</v>
      </c>
      <c r="G28" s="56"/>
      <c r="H28" s="56">
        <f>SUM(H25:H27)</f>
        <v>20548167</v>
      </c>
      <c r="I28" s="56">
        <v>0</v>
      </c>
      <c r="J28" s="56">
        <v>0</v>
      </c>
      <c r="K28" s="74">
        <v>0</v>
      </c>
      <c r="L28" s="75">
        <v>0</v>
      </c>
      <c r="M28" s="76">
        <v>0</v>
      </c>
    </row>
    <row r="29" spans="1:13" x14ac:dyDescent="0.3">
      <c r="B29" s="37"/>
      <c r="C29" s="14" t="s">
        <v>10</v>
      </c>
      <c r="D29" s="38" t="s">
        <v>10</v>
      </c>
      <c r="E29" s="39"/>
      <c r="F29" s="83" t="s">
        <v>10</v>
      </c>
      <c r="G29" s="60"/>
      <c r="H29" s="38"/>
      <c r="I29" s="38"/>
      <c r="J29" s="38"/>
      <c r="K29" s="42"/>
      <c r="L29" s="43"/>
      <c r="M29" s="44"/>
    </row>
    <row r="30" spans="1:13" ht="18" x14ac:dyDescent="0.35">
      <c r="A30" s="27" t="s">
        <v>76</v>
      </c>
      <c r="B30" s="28"/>
      <c r="C30" s="29" t="s">
        <v>10</v>
      </c>
      <c r="D30" s="30" t="s">
        <v>10</v>
      </c>
      <c r="E30" s="31"/>
      <c r="F30" s="97" t="s">
        <v>10</v>
      </c>
      <c r="G30" s="91"/>
      <c r="H30" s="30"/>
      <c r="I30" s="30"/>
      <c r="J30" s="30"/>
      <c r="K30" s="34"/>
      <c r="L30" s="35"/>
      <c r="M30" s="33"/>
    </row>
    <row r="31" spans="1:13" x14ac:dyDescent="0.3">
      <c r="A31" s="64" t="s">
        <v>24</v>
      </c>
      <c r="B31" s="14" t="s">
        <v>7</v>
      </c>
      <c r="C31" s="14">
        <v>433000</v>
      </c>
      <c r="D31" s="38">
        <v>433000</v>
      </c>
      <c r="E31" s="39">
        <f>D31-C31</f>
        <v>0</v>
      </c>
      <c r="F31" s="97">
        <f>D31/C31-1</f>
        <v>0</v>
      </c>
      <c r="G31" s="38" t="s">
        <v>7</v>
      </c>
      <c r="H31" s="38">
        <f>D31</f>
        <v>433000</v>
      </c>
      <c r="I31" s="38" t="s">
        <v>7</v>
      </c>
      <c r="J31" s="38" t="s">
        <v>7</v>
      </c>
      <c r="K31" s="42" t="s">
        <v>7</v>
      </c>
      <c r="L31" s="43" t="s">
        <v>7</v>
      </c>
      <c r="M31" s="44" t="s">
        <v>7</v>
      </c>
    </row>
    <row r="32" spans="1:13" x14ac:dyDescent="0.3">
      <c r="A32" s="64" t="s">
        <v>25</v>
      </c>
      <c r="B32" s="14" t="s">
        <v>7</v>
      </c>
      <c r="C32" s="14">
        <v>1126000</v>
      </c>
      <c r="D32" s="38">
        <v>1126000</v>
      </c>
      <c r="E32" s="39">
        <f>D32-C32</f>
        <v>0</v>
      </c>
      <c r="F32" s="97">
        <f>D32/C32-1</f>
        <v>0</v>
      </c>
      <c r="G32" s="38" t="s">
        <v>7</v>
      </c>
      <c r="H32" s="38">
        <f>D32</f>
        <v>1126000</v>
      </c>
      <c r="I32" s="38" t="s">
        <v>7</v>
      </c>
      <c r="J32" s="38" t="s">
        <v>7</v>
      </c>
      <c r="K32" s="42" t="s">
        <v>7</v>
      </c>
      <c r="L32" s="43" t="s">
        <v>7</v>
      </c>
      <c r="M32" s="44" t="s">
        <v>7</v>
      </c>
    </row>
    <row r="33" spans="1:13" x14ac:dyDescent="0.3">
      <c r="A33" s="15" t="s">
        <v>26</v>
      </c>
      <c r="B33" s="46">
        <v>5445671</v>
      </c>
      <c r="C33" s="17" t="s">
        <v>7</v>
      </c>
      <c r="D33" s="46" t="s">
        <v>7</v>
      </c>
      <c r="E33" s="47" t="s">
        <v>7</v>
      </c>
      <c r="F33" s="98" t="s">
        <v>7</v>
      </c>
      <c r="G33" s="46" t="s">
        <v>7</v>
      </c>
      <c r="H33" s="46" t="s">
        <v>7</v>
      </c>
      <c r="I33" s="46"/>
      <c r="J33" s="46"/>
      <c r="K33" s="93"/>
      <c r="L33" s="94"/>
      <c r="M33" s="95"/>
    </row>
    <row r="34" spans="1:13" x14ac:dyDescent="0.3">
      <c r="A34" s="52" t="s">
        <v>27</v>
      </c>
      <c r="B34" s="53">
        <f t="shared" ref="B34:C34" si="2">SUM(B31:B33)</f>
        <v>5445671</v>
      </c>
      <c r="C34" s="96">
        <f t="shared" si="2"/>
        <v>1559000</v>
      </c>
      <c r="D34" s="56">
        <f>SUM(D31:D33)</f>
        <v>1559000</v>
      </c>
      <c r="E34" s="56">
        <f>SUM(E31:E33)</f>
        <v>0</v>
      </c>
      <c r="F34" s="99">
        <f>D34/C34-1</f>
        <v>0</v>
      </c>
      <c r="G34" s="56">
        <v>0</v>
      </c>
      <c r="H34" s="56">
        <f>SUM(H31:H33)</f>
        <v>1559000</v>
      </c>
      <c r="I34" s="56">
        <v>0</v>
      </c>
      <c r="J34" s="56">
        <v>0</v>
      </c>
      <c r="K34" s="74">
        <v>0</v>
      </c>
      <c r="L34" s="75">
        <v>0</v>
      </c>
      <c r="M34" s="76">
        <v>0</v>
      </c>
    </row>
    <row r="35" spans="1:13" x14ac:dyDescent="0.3">
      <c r="B35" s="38"/>
      <c r="C35" s="14" t="s">
        <v>10</v>
      </c>
      <c r="D35" s="38" t="s">
        <v>10</v>
      </c>
      <c r="E35" s="39"/>
      <c r="F35" s="40" t="s">
        <v>10</v>
      </c>
      <c r="G35" s="38"/>
      <c r="H35" s="38"/>
      <c r="I35" s="38"/>
      <c r="J35" s="38"/>
      <c r="K35" s="42"/>
      <c r="L35" s="43"/>
      <c r="M35" s="44"/>
    </row>
    <row r="36" spans="1:13" ht="36" x14ac:dyDescent="0.3">
      <c r="A36" s="90" t="s">
        <v>77</v>
      </c>
      <c r="B36" s="28"/>
      <c r="C36" s="29"/>
      <c r="D36" s="30" t="s">
        <v>10</v>
      </c>
      <c r="E36" s="31"/>
      <c r="F36" s="32" t="s">
        <v>10</v>
      </c>
      <c r="G36" s="30"/>
      <c r="H36" s="30"/>
      <c r="I36" s="30"/>
      <c r="J36" s="30"/>
      <c r="K36" s="34"/>
      <c r="L36" s="35"/>
      <c r="M36" s="33"/>
    </row>
    <row r="37" spans="1:13" x14ac:dyDescent="0.3">
      <c r="A37" s="100" t="s">
        <v>28</v>
      </c>
      <c r="B37" s="101">
        <v>4105832</v>
      </c>
      <c r="C37" s="14">
        <v>5115000</v>
      </c>
      <c r="D37" s="38">
        <v>5115000</v>
      </c>
      <c r="E37" s="39">
        <f>D37-C37</f>
        <v>0</v>
      </c>
      <c r="F37" s="40">
        <v>0</v>
      </c>
      <c r="G37" s="38" t="s">
        <v>7</v>
      </c>
      <c r="H37" s="38">
        <f>D37</f>
        <v>5115000</v>
      </c>
      <c r="I37" s="38" t="s">
        <v>7</v>
      </c>
      <c r="J37" s="38" t="s">
        <v>7</v>
      </c>
      <c r="K37" s="42" t="s">
        <v>7</v>
      </c>
      <c r="L37" s="43"/>
      <c r="M37" s="44" t="s">
        <v>7</v>
      </c>
    </row>
    <row r="38" spans="1:13" x14ac:dyDescent="0.3">
      <c r="A38" s="15" t="s">
        <v>29</v>
      </c>
      <c r="B38" s="88" t="s">
        <v>7</v>
      </c>
      <c r="C38" s="17" t="s">
        <v>7</v>
      </c>
      <c r="D38" s="46">
        <v>600000</v>
      </c>
      <c r="E38" s="47">
        <v>600000</v>
      </c>
      <c r="F38" s="48" t="s">
        <v>7</v>
      </c>
      <c r="G38" s="46" t="s">
        <v>7</v>
      </c>
      <c r="H38" s="46">
        <f>D38</f>
        <v>600000</v>
      </c>
      <c r="I38" s="46" t="s">
        <v>7</v>
      </c>
      <c r="J38" s="46" t="s">
        <v>7</v>
      </c>
      <c r="K38" s="93" t="s">
        <v>7</v>
      </c>
      <c r="L38" s="94"/>
      <c r="M38" s="95" t="s">
        <v>7</v>
      </c>
    </row>
    <row r="39" spans="1:13" x14ac:dyDescent="0.3">
      <c r="A39" s="52" t="s">
        <v>30</v>
      </c>
      <c r="B39" s="53">
        <f t="shared" ref="B39:D39" si="3">SUM(B37:B38)</f>
        <v>4105832</v>
      </c>
      <c r="C39" s="96">
        <f t="shared" si="3"/>
        <v>5115000</v>
      </c>
      <c r="D39" s="53">
        <f t="shared" si="3"/>
        <v>5715000</v>
      </c>
      <c r="E39" s="54">
        <f>SUM(E37:E38)</f>
        <v>600000</v>
      </c>
      <c r="F39" s="102">
        <v>0.12</v>
      </c>
      <c r="G39" s="53">
        <v>0</v>
      </c>
      <c r="H39" s="53">
        <f>SUM(H37:H38)</f>
        <v>5715000</v>
      </c>
      <c r="I39" s="56">
        <v>0</v>
      </c>
      <c r="J39" s="56">
        <v>0</v>
      </c>
      <c r="K39" s="74">
        <v>0</v>
      </c>
      <c r="L39" s="75">
        <v>0</v>
      </c>
      <c r="M39" s="76">
        <v>0</v>
      </c>
    </row>
    <row r="40" spans="1:13" x14ac:dyDescent="0.3">
      <c r="B40" s="37"/>
      <c r="C40" s="14" t="s">
        <v>10</v>
      </c>
      <c r="D40" s="38" t="s">
        <v>10</v>
      </c>
      <c r="E40" s="39"/>
      <c r="F40" s="40" t="s">
        <v>10</v>
      </c>
      <c r="G40" s="60"/>
      <c r="H40" s="38"/>
      <c r="I40" s="38"/>
      <c r="J40" s="38"/>
      <c r="K40" s="42"/>
      <c r="L40" s="43"/>
      <c r="M40" s="44"/>
    </row>
    <row r="41" spans="1:13" ht="36" x14ac:dyDescent="0.3">
      <c r="A41" s="61" t="s">
        <v>78</v>
      </c>
      <c r="B41" s="28"/>
      <c r="C41" s="29" t="s">
        <v>10</v>
      </c>
      <c r="D41" s="30" t="s">
        <v>10</v>
      </c>
      <c r="E41" s="31"/>
      <c r="F41" s="32" t="s">
        <v>10</v>
      </c>
      <c r="G41" s="30"/>
      <c r="H41" s="30"/>
      <c r="I41" s="30"/>
      <c r="J41" s="30"/>
      <c r="K41" s="34"/>
      <c r="L41" s="35"/>
      <c r="M41" s="33"/>
    </row>
    <row r="42" spans="1:13" x14ac:dyDescent="0.3">
      <c r="A42" s="36" t="s">
        <v>31</v>
      </c>
      <c r="B42" s="38">
        <v>1253886</v>
      </c>
      <c r="C42" s="14">
        <v>210000</v>
      </c>
      <c r="D42" s="38">
        <v>1000000</v>
      </c>
      <c r="E42" s="39">
        <f>D42-C42</f>
        <v>790000</v>
      </c>
      <c r="F42" s="67">
        <f>D42/C42-1</f>
        <v>3.7619047619047619</v>
      </c>
      <c r="G42" s="38" t="s">
        <v>7</v>
      </c>
      <c r="H42" s="38">
        <f>D42</f>
        <v>1000000</v>
      </c>
      <c r="I42" s="38" t="s">
        <v>7</v>
      </c>
      <c r="J42" s="38" t="s">
        <v>7</v>
      </c>
      <c r="K42" s="42" t="s">
        <v>7</v>
      </c>
      <c r="L42" s="43" t="s">
        <v>7</v>
      </c>
      <c r="M42" s="44" t="s">
        <v>7</v>
      </c>
    </row>
    <row r="43" spans="1:13" x14ac:dyDescent="0.3">
      <c r="A43" s="36" t="s">
        <v>32</v>
      </c>
      <c r="B43" s="38">
        <v>6029000</v>
      </c>
      <c r="C43" s="14">
        <v>1158000</v>
      </c>
      <c r="D43" s="38">
        <v>1100000</v>
      </c>
      <c r="E43" s="39">
        <f>D43-C43</f>
        <v>-58000</v>
      </c>
      <c r="F43" s="67">
        <v>0.05</v>
      </c>
      <c r="G43" s="38" t="s">
        <v>7</v>
      </c>
      <c r="H43" s="38">
        <f>D43</f>
        <v>1100000</v>
      </c>
      <c r="I43" s="38" t="s">
        <v>7</v>
      </c>
      <c r="J43" s="38" t="s">
        <v>7</v>
      </c>
      <c r="K43" s="42" t="s">
        <v>7</v>
      </c>
      <c r="L43" s="43">
        <v>200000</v>
      </c>
      <c r="M43" s="44">
        <v>200000</v>
      </c>
    </row>
    <row r="44" spans="1:13" x14ac:dyDescent="0.3">
      <c r="A44" s="103" t="s">
        <v>33</v>
      </c>
      <c r="B44" s="46" t="s">
        <v>10</v>
      </c>
      <c r="C44" s="17">
        <v>0</v>
      </c>
      <c r="D44" s="46">
        <v>4650000</v>
      </c>
      <c r="E44" s="47">
        <f>D44-C44</f>
        <v>4650000</v>
      </c>
      <c r="F44" s="48">
        <v>1</v>
      </c>
      <c r="G44" s="46" t="s">
        <v>7</v>
      </c>
      <c r="H44" s="46">
        <f>D44</f>
        <v>4650000</v>
      </c>
      <c r="I44" s="46" t="s">
        <v>7</v>
      </c>
      <c r="J44" s="46" t="s">
        <v>7</v>
      </c>
      <c r="K44" s="93" t="s">
        <v>7</v>
      </c>
      <c r="L44" s="94" t="s">
        <v>7</v>
      </c>
      <c r="M44" s="95" t="s">
        <v>7</v>
      </c>
    </row>
    <row r="45" spans="1:13" x14ac:dyDescent="0.3">
      <c r="A45" s="16" t="s">
        <v>34</v>
      </c>
      <c r="B45" s="46" t="s">
        <v>10</v>
      </c>
      <c r="C45" s="17" t="s">
        <v>10</v>
      </c>
      <c r="D45" s="104">
        <f>SUM(D43:D44)</f>
        <v>5750000</v>
      </c>
      <c r="E45" s="47"/>
      <c r="F45" s="48" t="s">
        <v>10</v>
      </c>
      <c r="G45" s="46">
        <v>0</v>
      </c>
      <c r="H45" s="46">
        <f>SUM(H43:H44)</f>
        <v>5750000</v>
      </c>
      <c r="I45" s="46" t="s">
        <v>7</v>
      </c>
      <c r="J45" s="46" t="s">
        <v>7</v>
      </c>
      <c r="K45" s="93" t="s">
        <v>7</v>
      </c>
      <c r="L45" s="94" t="s">
        <v>7</v>
      </c>
      <c r="M45" s="95" t="s">
        <v>7</v>
      </c>
    </row>
    <row r="46" spans="1:13" x14ac:dyDescent="0.3">
      <c r="A46" s="52" t="s">
        <v>35</v>
      </c>
      <c r="B46" s="53">
        <f>SUM(B42:B45)</f>
        <v>7282886</v>
      </c>
      <c r="C46" s="96">
        <f>SUM(C42:C45)</f>
        <v>1368000</v>
      </c>
      <c r="D46" s="53">
        <f>D42+D45</f>
        <v>6750000</v>
      </c>
      <c r="E46" s="54">
        <f>SUM(E42:E44)</f>
        <v>5382000</v>
      </c>
      <c r="F46" s="55">
        <f>D46/C46-1</f>
        <v>3.9342105263157894</v>
      </c>
      <c r="G46" s="53">
        <v>0</v>
      </c>
      <c r="H46" s="53">
        <f>H42+H45</f>
        <v>6750000</v>
      </c>
      <c r="I46" s="56">
        <v>0</v>
      </c>
      <c r="J46" s="56">
        <v>0</v>
      </c>
      <c r="K46" s="74">
        <v>0</v>
      </c>
      <c r="L46" s="75">
        <v>200000</v>
      </c>
      <c r="M46" s="76">
        <v>200000</v>
      </c>
    </row>
    <row r="47" spans="1:13" x14ac:dyDescent="0.3">
      <c r="B47" s="37"/>
      <c r="C47" s="14" t="s">
        <v>10</v>
      </c>
      <c r="D47" s="38" t="s">
        <v>10</v>
      </c>
      <c r="E47" s="39"/>
      <c r="F47" s="40" t="s">
        <v>10</v>
      </c>
      <c r="G47" s="38"/>
      <c r="H47" s="38"/>
      <c r="I47" s="38"/>
      <c r="J47" s="38"/>
      <c r="K47" s="42"/>
      <c r="L47" s="43"/>
      <c r="M47" s="44"/>
    </row>
    <row r="48" spans="1:13" ht="36" x14ac:dyDescent="0.3">
      <c r="A48" s="61" t="s">
        <v>36</v>
      </c>
      <c r="B48" s="28"/>
      <c r="C48" s="29" t="s">
        <v>10</v>
      </c>
      <c r="D48" s="30" t="s">
        <v>10</v>
      </c>
      <c r="E48" s="31"/>
      <c r="F48" s="32" t="s">
        <v>10</v>
      </c>
      <c r="G48" s="30"/>
      <c r="H48" s="30"/>
      <c r="I48" s="30"/>
      <c r="J48" s="30"/>
      <c r="K48" s="34"/>
      <c r="L48" s="35"/>
      <c r="M48" s="33"/>
    </row>
    <row r="49" spans="1:13" x14ac:dyDescent="0.3">
      <c r="A49" s="64" t="s">
        <v>37</v>
      </c>
      <c r="B49" s="37" t="s">
        <v>7</v>
      </c>
      <c r="C49" s="14">
        <v>2231000</v>
      </c>
      <c r="D49" s="38">
        <v>2231000</v>
      </c>
      <c r="E49" s="39">
        <f>D49-C49</f>
        <v>0</v>
      </c>
      <c r="F49" s="67">
        <f>D49/C49-1</f>
        <v>0</v>
      </c>
      <c r="G49" s="38" t="s">
        <v>7</v>
      </c>
      <c r="H49" s="38">
        <f>D49</f>
        <v>2231000</v>
      </c>
      <c r="I49" s="38" t="s">
        <v>7</v>
      </c>
      <c r="J49" s="38" t="s">
        <v>7</v>
      </c>
      <c r="K49" s="42" t="s">
        <v>7</v>
      </c>
      <c r="L49" s="43" t="s">
        <v>7</v>
      </c>
      <c r="M49" s="44" t="s">
        <v>7</v>
      </c>
    </row>
    <row r="50" spans="1:13" x14ac:dyDescent="0.3">
      <c r="A50" s="64" t="s">
        <v>38</v>
      </c>
      <c r="B50" s="37" t="s">
        <v>7</v>
      </c>
      <c r="C50" s="14">
        <v>5410000</v>
      </c>
      <c r="D50" s="38">
        <v>5410000</v>
      </c>
      <c r="E50" s="39">
        <f>D50-C50</f>
        <v>0</v>
      </c>
      <c r="F50" s="67">
        <f>D50/C50-1</f>
        <v>0</v>
      </c>
      <c r="G50" s="38" t="s">
        <v>7</v>
      </c>
      <c r="H50" s="38">
        <f>D50</f>
        <v>5410000</v>
      </c>
      <c r="I50" s="38" t="s">
        <v>7</v>
      </c>
      <c r="J50" s="38" t="s">
        <v>7</v>
      </c>
      <c r="K50" s="42" t="s">
        <v>7</v>
      </c>
      <c r="L50" s="43" t="s">
        <v>7</v>
      </c>
      <c r="M50" s="44" t="s">
        <v>7</v>
      </c>
    </row>
    <row r="51" spans="1:13" x14ac:dyDescent="0.3">
      <c r="A51" s="15" t="s">
        <v>39</v>
      </c>
      <c r="B51" s="88">
        <v>1140000</v>
      </c>
      <c r="C51" s="17" t="s">
        <v>7</v>
      </c>
      <c r="D51" s="46" t="s">
        <v>7</v>
      </c>
      <c r="E51" s="47" t="s">
        <v>7</v>
      </c>
      <c r="F51" s="92" t="s">
        <v>7</v>
      </c>
      <c r="G51" s="46" t="s">
        <v>7</v>
      </c>
      <c r="H51" s="46" t="s">
        <v>7</v>
      </c>
      <c r="I51" s="46" t="s">
        <v>7</v>
      </c>
      <c r="J51" s="46" t="s">
        <v>7</v>
      </c>
      <c r="K51" s="93" t="s">
        <v>7</v>
      </c>
      <c r="L51" s="94" t="s">
        <v>7</v>
      </c>
      <c r="M51" s="95" t="s">
        <v>7</v>
      </c>
    </row>
    <row r="52" spans="1:13" x14ac:dyDescent="0.3">
      <c r="A52" s="52" t="s">
        <v>40</v>
      </c>
      <c r="B52" s="53">
        <f>SUM(B49:B51)</f>
        <v>1140000</v>
      </c>
      <c r="C52" s="96">
        <f t="shared" ref="C52" si="4">SUM(C49:C51)</f>
        <v>7641000</v>
      </c>
      <c r="D52" s="56">
        <f>SUM(D49:D51)</f>
        <v>7641000</v>
      </c>
      <c r="E52" s="73">
        <f>SUM(E49:E51)</f>
        <v>0</v>
      </c>
      <c r="F52" s="99">
        <f>D52/C52-1</f>
        <v>0</v>
      </c>
      <c r="G52" s="56">
        <v>0</v>
      </c>
      <c r="H52" s="56">
        <f>SUM(H49:H51)</f>
        <v>7641000</v>
      </c>
      <c r="I52" s="56">
        <v>0</v>
      </c>
      <c r="J52" s="56">
        <v>0</v>
      </c>
      <c r="K52" s="74">
        <v>0</v>
      </c>
      <c r="L52" s="75">
        <v>0</v>
      </c>
      <c r="M52" s="76">
        <v>0</v>
      </c>
    </row>
    <row r="53" spans="1:13" x14ac:dyDescent="0.3">
      <c r="B53" s="37"/>
      <c r="C53" s="14" t="s">
        <v>10</v>
      </c>
      <c r="D53" s="38" t="s">
        <v>10</v>
      </c>
      <c r="E53" s="39"/>
      <c r="F53" s="40" t="s">
        <v>10</v>
      </c>
      <c r="G53" s="38"/>
      <c r="H53" s="38"/>
      <c r="I53" s="38"/>
      <c r="J53" s="38"/>
      <c r="K53" s="42"/>
      <c r="L53" s="43"/>
      <c r="M53" s="44"/>
    </row>
    <row r="54" spans="1:13" ht="54" x14ac:dyDescent="0.3">
      <c r="A54" s="61" t="s">
        <v>79</v>
      </c>
      <c r="B54" s="28"/>
      <c r="C54" s="29"/>
      <c r="D54" s="30"/>
      <c r="E54" s="31"/>
      <c r="F54" s="32"/>
      <c r="G54" s="30"/>
      <c r="H54" s="30"/>
      <c r="I54" s="30"/>
      <c r="J54" s="30"/>
      <c r="K54" s="34"/>
      <c r="L54" s="35"/>
      <c r="M54" s="33"/>
    </row>
    <row r="55" spans="1:13" x14ac:dyDescent="0.3">
      <c r="A55" s="36" t="s">
        <v>41</v>
      </c>
      <c r="B55" s="38">
        <v>10011326</v>
      </c>
      <c r="C55" s="14">
        <v>3321000</v>
      </c>
      <c r="D55" s="38">
        <v>3321000</v>
      </c>
      <c r="E55" s="39">
        <v>0</v>
      </c>
      <c r="F55" s="67">
        <f>D55/C55-1</f>
        <v>0</v>
      </c>
      <c r="G55" s="38" t="s">
        <v>7</v>
      </c>
      <c r="H55" s="38">
        <f>D55</f>
        <v>3321000</v>
      </c>
      <c r="I55" s="38" t="s">
        <v>7</v>
      </c>
      <c r="J55" s="38" t="s">
        <v>7</v>
      </c>
      <c r="K55" s="42" t="s">
        <v>7</v>
      </c>
      <c r="L55" s="43" t="s">
        <v>7</v>
      </c>
      <c r="M55" s="44" t="s">
        <v>7</v>
      </c>
    </row>
    <row r="56" spans="1:13" x14ac:dyDescent="0.3">
      <c r="A56" s="36" t="s">
        <v>42</v>
      </c>
      <c r="B56" s="38" t="s">
        <v>7</v>
      </c>
      <c r="C56" s="14">
        <v>119000</v>
      </c>
      <c r="D56" s="38">
        <v>0</v>
      </c>
      <c r="E56" s="39">
        <v>-119000</v>
      </c>
      <c r="F56" s="67">
        <f>D56/C56-1</f>
        <v>-1</v>
      </c>
      <c r="G56" s="38" t="s">
        <v>7</v>
      </c>
      <c r="H56" s="38">
        <f t="shared" ref="H56:H57" si="5">D56</f>
        <v>0</v>
      </c>
      <c r="I56" s="38" t="s">
        <v>7</v>
      </c>
      <c r="J56" s="38" t="s">
        <v>7</v>
      </c>
      <c r="K56" s="42" t="s">
        <v>7</v>
      </c>
      <c r="L56" s="43" t="s">
        <v>7</v>
      </c>
      <c r="M56" s="44" t="s">
        <v>7</v>
      </c>
    </row>
    <row r="57" spans="1:13" x14ac:dyDescent="0.3">
      <c r="A57" s="103" t="s">
        <v>43</v>
      </c>
      <c r="B57" s="46" t="s">
        <v>7</v>
      </c>
      <c r="C57" s="17">
        <v>1269000</v>
      </c>
      <c r="D57" s="46">
        <v>984359</v>
      </c>
      <c r="E57" s="47">
        <v>-284641</v>
      </c>
      <c r="G57" s="46" t="s">
        <v>7</v>
      </c>
      <c r="H57" s="46">
        <f t="shared" si="5"/>
        <v>984359</v>
      </c>
      <c r="I57" s="46" t="s">
        <v>7</v>
      </c>
      <c r="J57" s="46" t="s">
        <v>7</v>
      </c>
      <c r="K57" s="93" t="s">
        <v>7</v>
      </c>
      <c r="L57" s="94" t="s">
        <v>7</v>
      </c>
      <c r="M57" s="95" t="s">
        <v>7</v>
      </c>
    </row>
    <row r="58" spans="1:13" x14ac:dyDescent="0.3">
      <c r="A58" s="105" t="s">
        <v>44</v>
      </c>
      <c r="B58" s="56">
        <f>SUM(B55:B57)</f>
        <v>10011326</v>
      </c>
      <c r="C58" s="69">
        <f>SUM(C55:C57)</f>
        <v>4709000</v>
      </c>
      <c r="D58" s="56">
        <f>SUM(D55:D57)</f>
        <v>4305359</v>
      </c>
      <c r="E58" s="73">
        <f>SUM(E55:E57)</f>
        <v>-403641</v>
      </c>
      <c r="F58" s="55">
        <f>D58/C58-1</f>
        <v>-8.5716925037162883E-2</v>
      </c>
      <c r="G58" s="56">
        <v>0</v>
      </c>
      <c r="H58" s="56">
        <f>SUM(H55:H57)</f>
        <v>4305359</v>
      </c>
      <c r="I58" s="56">
        <v>0</v>
      </c>
      <c r="J58" s="56">
        <v>0</v>
      </c>
      <c r="K58" s="74">
        <v>0</v>
      </c>
      <c r="L58" s="75">
        <v>0</v>
      </c>
      <c r="M58" s="76">
        <v>0</v>
      </c>
    </row>
    <row r="59" spans="1:13" x14ac:dyDescent="0.3">
      <c r="B59" s="37"/>
      <c r="C59" s="14"/>
      <c r="D59" s="38"/>
      <c r="E59" s="39"/>
      <c r="F59" s="40"/>
      <c r="G59" s="60"/>
      <c r="H59" s="38"/>
      <c r="I59" s="38"/>
      <c r="J59" s="38"/>
      <c r="K59" s="42"/>
      <c r="L59" s="43"/>
      <c r="M59" s="44"/>
    </row>
    <row r="60" spans="1:13" ht="18" x14ac:dyDescent="0.3">
      <c r="A60" s="61" t="s">
        <v>80</v>
      </c>
      <c r="B60" s="106"/>
      <c r="C60" s="29" t="s">
        <v>10</v>
      </c>
      <c r="D60" s="30" t="s">
        <v>10</v>
      </c>
      <c r="E60" s="31"/>
      <c r="F60" s="32" t="s">
        <v>10</v>
      </c>
      <c r="G60" s="30"/>
      <c r="H60" s="30"/>
      <c r="I60" s="30"/>
      <c r="J60" s="30"/>
      <c r="K60" s="34"/>
      <c r="L60" s="35"/>
      <c r="M60" s="33"/>
    </row>
    <row r="61" spans="1:13" x14ac:dyDescent="0.3">
      <c r="A61" s="107" t="s">
        <v>45</v>
      </c>
      <c r="B61" s="108">
        <v>3308000</v>
      </c>
      <c r="C61" s="17">
        <v>3069000</v>
      </c>
      <c r="D61" s="46">
        <v>3000000</v>
      </c>
      <c r="E61" s="47">
        <f>D61-C61</f>
        <v>-69000</v>
      </c>
      <c r="F61" s="48">
        <f>D61/C61-1</f>
        <v>-2.2482893450635366E-2</v>
      </c>
      <c r="G61" s="46" t="s">
        <v>7</v>
      </c>
      <c r="H61" s="46">
        <f>D61</f>
        <v>3000000</v>
      </c>
      <c r="I61" s="46" t="s">
        <v>7</v>
      </c>
      <c r="J61" s="46" t="s">
        <v>7</v>
      </c>
      <c r="K61" s="93" t="s">
        <v>7</v>
      </c>
      <c r="L61" s="94" t="s">
        <v>7</v>
      </c>
      <c r="M61" s="95" t="s">
        <v>7</v>
      </c>
    </row>
    <row r="62" spans="1:13" x14ac:dyDescent="0.3">
      <c r="A62" s="105" t="s">
        <v>46</v>
      </c>
      <c r="B62" s="89">
        <f t="shared" ref="B62" si="6">SUM(B61)</f>
        <v>3308000</v>
      </c>
      <c r="C62" s="69">
        <f>SUM(C61)</f>
        <v>3069000</v>
      </c>
      <c r="D62" s="56">
        <f>SUM(D61)</f>
        <v>3000000</v>
      </c>
      <c r="E62" s="73">
        <f>SUM(E61)</f>
        <v>-69000</v>
      </c>
      <c r="F62" s="99">
        <f>D62/C62-1</f>
        <v>-2.2482893450635366E-2</v>
      </c>
      <c r="G62" s="56">
        <v>0</v>
      </c>
      <c r="H62" s="56">
        <f>SUM(H61)</f>
        <v>3000000</v>
      </c>
      <c r="I62" s="56">
        <f t="shared" ref="I62:M62" si="7">SUM(I61)</f>
        <v>0</v>
      </c>
      <c r="J62" s="56">
        <f t="shared" si="7"/>
        <v>0</v>
      </c>
      <c r="K62" s="74">
        <f t="shared" si="7"/>
        <v>0</v>
      </c>
      <c r="L62" s="75">
        <f t="shared" si="7"/>
        <v>0</v>
      </c>
      <c r="M62" s="76">
        <f t="shared" si="7"/>
        <v>0</v>
      </c>
    </row>
    <row r="63" spans="1:13" x14ac:dyDescent="0.3">
      <c r="I63" s="6"/>
      <c r="J63" s="6"/>
      <c r="K63" s="6"/>
      <c r="L63" s="43"/>
      <c r="M63" s="6"/>
    </row>
    <row r="64" spans="1:13" ht="36" x14ac:dyDescent="0.3">
      <c r="A64" s="61" t="s">
        <v>47</v>
      </c>
      <c r="B64" s="106"/>
      <c r="C64" s="29" t="s">
        <v>10</v>
      </c>
      <c r="D64" s="30" t="s">
        <v>10</v>
      </c>
      <c r="E64" s="31"/>
      <c r="F64" s="32" t="s">
        <v>10</v>
      </c>
      <c r="G64" s="91"/>
      <c r="H64" s="30"/>
      <c r="I64" s="30"/>
      <c r="J64" s="30"/>
      <c r="K64" s="34"/>
      <c r="L64" s="35"/>
      <c r="M64" s="33"/>
    </row>
    <row r="65" spans="1:13" x14ac:dyDescent="0.3">
      <c r="A65" s="107" t="s">
        <v>48</v>
      </c>
      <c r="B65" s="108" t="s">
        <v>7</v>
      </c>
      <c r="C65" s="17" t="s">
        <v>7</v>
      </c>
      <c r="D65" s="46" t="s">
        <v>7</v>
      </c>
      <c r="E65" s="47" t="s">
        <v>7</v>
      </c>
      <c r="F65" s="48" t="s">
        <v>7</v>
      </c>
      <c r="G65" s="46" t="s">
        <v>7</v>
      </c>
      <c r="H65" s="46"/>
      <c r="I65" s="46" t="s">
        <v>7</v>
      </c>
      <c r="J65" s="46" t="s">
        <v>7</v>
      </c>
      <c r="K65" s="93" t="s">
        <v>7</v>
      </c>
      <c r="L65" s="94" t="s">
        <v>7</v>
      </c>
      <c r="M65" s="95" t="s">
        <v>7</v>
      </c>
    </row>
    <row r="66" spans="1:13" x14ac:dyDescent="0.3">
      <c r="A66" s="105" t="s">
        <v>49</v>
      </c>
      <c r="B66" s="89" t="s">
        <v>7</v>
      </c>
      <c r="C66" s="69" t="s">
        <v>7</v>
      </c>
      <c r="D66" s="56" t="s">
        <v>7</v>
      </c>
      <c r="E66" s="73" t="s">
        <v>7</v>
      </c>
      <c r="F66" s="99" t="s">
        <v>7</v>
      </c>
      <c r="G66" s="46" t="s">
        <v>7</v>
      </c>
      <c r="H66" s="46"/>
      <c r="I66" s="46" t="s">
        <v>7</v>
      </c>
      <c r="J66" s="46" t="s">
        <v>7</v>
      </c>
      <c r="K66" s="93" t="s">
        <v>7</v>
      </c>
      <c r="L66" s="94"/>
      <c r="M66" s="95" t="s">
        <v>7</v>
      </c>
    </row>
    <row r="67" spans="1:13" ht="20.399999999999999" thickBot="1" x14ac:dyDescent="0.35">
      <c r="A67" s="109" t="s">
        <v>50</v>
      </c>
      <c r="B67" s="110">
        <v>55150000</v>
      </c>
      <c r="C67" s="111">
        <f>C11+C18+C22+C28+C34+C39+C46+C52+C58+C62</f>
        <v>68120000</v>
      </c>
      <c r="D67" s="110">
        <v>65806526</v>
      </c>
      <c r="E67" s="112">
        <v>2313474</v>
      </c>
      <c r="F67" s="113">
        <v>-0.09</v>
      </c>
      <c r="G67" s="114">
        <v>0</v>
      </c>
      <c r="H67" s="110" t="s">
        <v>51</v>
      </c>
      <c r="I67" s="110">
        <f>SUM(I66,I62,I58,I52,I46,I39,I34,I28,I22,I18,I11)</f>
        <v>3275918.8200000003</v>
      </c>
      <c r="J67" s="110">
        <f t="shared" ref="J67:M67" si="8">SUM(J66,J62,J58,J52,J46,J39,J34,J28,J22,J18,J11)</f>
        <v>13012081.18</v>
      </c>
      <c r="K67" s="115">
        <f t="shared" si="8"/>
        <v>1431108</v>
      </c>
      <c r="L67" s="116">
        <f>SUM(L66,L62,L58,L52,L46,L39,L34,L28,L22,L18,L11)</f>
        <v>1631108</v>
      </c>
      <c r="M67" s="117">
        <f t="shared" si="8"/>
        <v>14643189.539999999</v>
      </c>
    </row>
    <row r="68" spans="1:13" ht="15" thickTop="1" x14ac:dyDescent="0.3">
      <c r="A68" s="118"/>
      <c r="B68" s="18"/>
      <c r="C68" s="119"/>
      <c r="D68" s="18"/>
      <c r="E68" s="120"/>
      <c r="F68" s="121"/>
      <c r="G68" s="18" t="s">
        <v>10</v>
      </c>
      <c r="H68" s="18" t="s">
        <v>10</v>
      </c>
    </row>
    <row r="69" spans="1:13" x14ac:dyDescent="0.3">
      <c r="A69" s="118"/>
      <c r="B69" s="18"/>
      <c r="C69" s="119"/>
      <c r="D69" s="18"/>
      <c r="E69" s="120"/>
      <c r="F69" s="121"/>
      <c r="G69" s="18"/>
      <c r="H69" s="18"/>
    </row>
    <row r="70" spans="1:13" x14ac:dyDescent="0.3">
      <c r="A70" s="1" t="s">
        <v>52</v>
      </c>
      <c r="D70" s="2"/>
      <c r="E70" s="4"/>
      <c r="F70" s="5"/>
      <c r="G70" s="2"/>
      <c r="H70" s="2"/>
    </row>
    <row r="71" spans="1:13" x14ac:dyDescent="0.3">
      <c r="A71" s="1" t="s">
        <v>10</v>
      </c>
      <c r="C71" s="3" t="s">
        <v>10</v>
      </c>
      <c r="G71" s="6"/>
    </row>
    <row r="72" spans="1:13" x14ac:dyDescent="0.3">
      <c r="A72" s="1" t="s">
        <v>81</v>
      </c>
      <c r="G72" s="6"/>
    </row>
    <row r="73" spans="1:13" x14ac:dyDescent="0.3">
      <c r="G73" s="6"/>
    </row>
    <row r="74" spans="1:13" x14ac:dyDescent="0.3">
      <c r="A74" s="1" t="s">
        <v>82</v>
      </c>
      <c r="G74" s="6"/>
    </row>
    <row r="75" spans="1:13" x14ac:dyDescent="0.3">
      <c r="G75" s="6"/>
    </row>
    <row r="76" spans="1:13" x14ac:dyDescent="0.3">
      <c r="A76" s="1" t="s">
        <v>53</v>
      </c>
      <c r="G76" s="6"/>
    </row>
    <row r="77" spans="1:13" x14ac:dyDescent="0.3">
      <c r="G77" s="6"/>
    </row>
    <row r="78" spans="1:13" x14ac:dyDescent="0.3">
      <c r="A78" s="1" t="s">
        <v>83</v>
      </c>
      <c r="G78" s="6"/>
    </row>
    <row r="79" spans="1:13" x14ac:dyDescent="0.3">
      <c r="A79" s="1" t="s">
        <v>54</v>
      </c>
      <c r="G79" s="6"/>
    </row>
    <row r="80" spans="1:13" x14ac:dyDescent="0.3">
      <c r="A80" s="1" t="s">
        <v>84</v>
      </c>
      <c r="G80" s="6"/>
    </row>
    <row r="81" spans="1:7" x14ac:dyDescent="0.3">
      <c r="A81" s="19"/>
      <c r="B81" s="20"/>
    </row>
    <row r="82" spans="1:7" x14ac:dyDescent="0.3">
      <c r="A82" s="1" t="s">
        <v>85</v>
      </c>
      <c r="G82" s="6"/>
    </row>
    <row r="83" spans="1:7" x14ac:dyDescent="0.3">
      <c r="G83" s="6"/>
    </row>
    <row r="84" spans="1:7" x14ac:dyDescent="0.3">
      <c r="A84" s="1" t="s">
        <v>86</v>
      </c>
      <c r="G84" s="6"/>
    </row>
    <row r="85" spans="1:7" x14ac:dyDescent="0.3">
      <c r="A85" s="19"/>
    </row>
    <row r="86" spans="1:7" x14ac:dyDescent="0.3">
      <c r="A86" s="19"/>
    </row>
    <row r="87" spans="1:7" x14ac:dyDescent="0.3">
      <c r="A87" s="19"/>
    </row>
    <row r="88" spans="1:7" x14ac:dyDescent="0.3">
      <c r="A88" s="19"/>
    </row>
    <row r="89" spans="1:7" x14ac:dyDescent="0.3">
      <c r="A89" s="19"/>
    </row>
    <row r="90" spans="1:7" x14ac:dyDescent="0.3">
      <c r="A90" s="19"/>
    </row>
    <row r="91" spans="1:7" x14ac:dyDescent="0.3">
      <c r="A91" s="19"/>
    </row>
    <row r="92" spans="1:7" x14ac:dyDescent="0.3">
      <c r="A92" s="19"/>
    </row>
  </sheetData>
  <mergeCells count="4">
    <mergeCell ref="K5:M5"/>
    <mergeCell ref="A3:M3"/>
    <mergeCell ref="A2:M2"/>
    <mergeCell ref="A1:M1"/>
  </mergeCells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Rae Timbol</dc:creator>
  <cp:lastModifiedBy>Guillermo Valdivieso</cp:lastModifiedBy>
  <cp:lastPrinted>2012-12-11T17:51:36Z</cp:lastPrinted>
  <dcterms:created xsi:type="dcterms:W3CDTF">2012-11-30T18:26:32Z</dcterms:created>
  <dcterms:modified xsi:type="dcterms:W3CDTF">2013-02-02T03:28:15Z</dcterms:modified>
</cp:coreProperties>
</file>